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6\"/>
    </mc:Choice>
  </mc:AlternateContent>
  <bookViews>
    <workbookView xWindow="0" yWindow="60" windowWidth="19320" windowHeight="7695" firstSheet="2" activeTab="4"/>
  </bookViews>
  <sheets>
    <sheet name="план (2)" sheetId="8" state="hidden" r:id="rId1"/>
    <sheet name="заготовка" sheetId="6" state="hidden" r:id="rId2"/>
    <sheet name="Титул 076 уск" sheetId="5" r:id="rId3"/>
    <sheet name="план " sheetId="14" r:id="rId4"/>
    <sheet name="план  (правка)" sheetId="16" r:id="rId5"/>
    <sheet name="семестровка" sheetId="15" state="hidden" r:id="rId6"/>
    <sheet name="план" sheetId="7" state="hidden" r:id="rId7"/>
    <sheet name="питання" sheetId="9" state="hidden" r:id="rId8"/>
    <sheet name="Семестровка уск виправлено" sheetId="4" state="hidden" r:id="rId9"/>
    <sheet name="Семестровка уск виправлено (2)" sheetId="13" state="hidden" r:id="rId10"/>
    <sheet name="семестровка 4 р" sheetId="12" state="hidden" r:id="rId11"/>
    <sheet name="до наказу" sheetId="11" state="hidden" r:id="rId12"/>
    <sheet name="сравнение семестровок" sheetId="10" state="hidden" r:id="rId13"/>
  </sheets>
  <definedNames>
    <definedName name="_xlnm._FilterDatabase" localSheetId="11" hidden="1">'до наказу'!$A$1:$A$185</definedName>
    <definedName name="_xlnm._FilterDatabase" localSheetId="6" hidden="1">план!$C$1:$C$196</definedName>
    <definedName name="_xlnm._FilterDatabase" localSheetId="3" hidden="1">'план '!$C$1:$C$351</definedName>
    <definedName name="_xlnm._FilterDatabase" localSheetId="4" hidden="1">'план  (правка)'!$C$1:$C$351</definedName>
    <definedName name="_xlnm._FilterDatabase" localSheetId="8" hidden="1">'Семестровка уск виправлено'!$AI$1:$AI$148</definedName>
    <definedName name="_xlnm._FilterDatabase" localSheetId="9" hidden="1">'Семестровка уск виправлено (2)'!$AI$1:$AI$148</definedName>
    <definedName name="_xlnm.Print_Area" localSheetId="11">'до наказу'!$A$1:$K$94</definedName>
    <definedName name="_xlnm.Print_Area" localSheetId="6">план!$A$1:$AC$196</definedName>
    <definedName name="_xlnm.Print_Area" localSheetId="3">'план '!$A$1:$AC$265</definedName>
    <definedName name="_xlnm.Print_Area" localSheetId="4">'план  (правка)'!$A$1:$AC$265</definedName>
    <definedName name="_xlnm.Print_Area" localSheetId="0">'план (2)'!$A$1:$AC$193</definedName>
    <definedName name="_xlnm.Print_Area" localSheetId="5">семестровка!$A$1:$M$135</definedName>
    <definedName name="_xlnm.Print_Area" localSheetId="10">'семестровка 4 р'!$A$1:$AK$156</definedName>
    <definedName name="_xlnm.Print_Area" localSheetId="8">'Семестровка уск виправлено'!$A$1:$O$138</definedName>
    <definedName name="_xlnm.Print_Area" localSheetId="9">'Семестровка уск виправлено (2)'!$A$1:$O$138</definedName>
    <definedName name="_xlnm.Print_Area" localSheetId="12">'сравнение семестровок'!$A$1:$AT$106</definedName>
  </definedNames>
  <calcPr calcId="162913"/>
</workbook>
</file>

<file path=xl/calcChain.xml><?xml version="1.0" encoding="utf-8"?>
<calcChain xmlns="http://schemas.openxmlformats.org/spreadsheetml/2006/main">
  <c r="I250" i="16" l="1"/>
  <c r="I248" i="16" s="1"/>
  <c r="H250" i="16"/>
  <c r="M250" i="16" s="1"/>
  <c r="I249" i="16"/>
  <c r="H249" i="16"/>
  <c r="M249" i="16" s="1"/>
  <c r="M248" i="16" s="1"/>
  <c r="L248" i="16"/>
  <c r="K248" i="16"/>
  <c r="J248" i="16"/>
  <c r="H248" i="16"/>
  <c r="G248" i="16"/>
  <c r="Y237" i="16"/>
  <c r="Z232" i="16"/>
  <c r="AB230" i="16"/>
  <c r="AB231" i="16" s="1"/>
  <c r="AB232" i="16" s="1"/>
  <c r="Z230" i="16"/>
  <c r="Z231" i="16" s="1"/>
  <c r="AC229" i="16"/>
  <c r="AB229" i="16"/>
  <c r="AA229" i="16"/>
  <c r="Z229" i="16"/>
  <c r="Y229" i="16"/>
  <c r="R229" i="16"/>
  <c r="X228" i="16"/>
  <c r="W228" i="16"/>
  <c r="V228" i="16"/>
  <c r="U228" i="16"/>
  <c r="T228" i="16"/>
  <c r="S228" i="16"/>
  <c r="S229" i="16" s="1"/>
  <c r="R228" i="16"/>
  <c r="P228" i="16"/>
  <c r="P231" i="16" s="1"/>
  <c r="P232" i="16" s="1"/>
  <c r="I226" i="16"/>
  <c r="H226" i="16"/>
  <c r="M226" i="16" s="1"/>
  <c r="I225" i="16"/>
  <c r="H225" i="16"/>
  <c r="I224" i="16"/>
  <c r="H224" i="16"/>
  <c r="M224" i="16" s="1"/>
  <c r="I223" i="16"/>
  <c r="H223" i="16"/>
  <c r="M223" i="16" s="1"/>
  <c r="I222" i="16"/>
  <c r="H222" i="16"/>
  <c r="M222" i="16" s="1"/>
  <c r="I221" i="16"/>
  <c r="I185" i="16" s="1"/>
  <c r="H221" i="16"/>
  <c r="I220" i="16"/>
  <c r="H220" i="16"/>
  <c r="M220" i="16" s="1"/>
  <c r="H219" i="16"/>
  <c r="H218" i="16"/>
  <c r="I217" i="16"/>
  <c r="H217" i="16"/>
  <c r="M217" i="16" s="1"/>
  <c r="H216" i="16"/>
  <c r="H215" i="16"/>
  <c r="H214" i="16"/>
  <c r="I213" i="16"/>
  <c r="H213" i="16"/>
  <c r="H212" i="16"/>
  <c r="H183" i="16" s="1"/>
  <c r="H211" i="16"/>
  <c r="H210" i="16"/>
  <c r="I209" i="16"/>
  <c r="H209" i="16"/>
  <c r="M209" i="16" s="1"/>
  <c r="H208" i="16"/>
  <c r="H207" i="16"/>
  <c r="I206" i="16"/>
  <c r="H206" i="16"/>
  <c r="M206" i="16" s="1"/>
  <c r="H205" i="16"/>
  <c r="H204" i="16"/>
  <c r="I203" i="16"/>
  <c r="H203" i="16"/>
  <c r="H202" i="16"/>
  <c r="H201" i="16"/>
  <c r="I200" i="16"/>
  <c r="H200" i="16"/>
  <c r="H181" i="16" s="1"/>
  <c r="H199" i="16"/>
  <c r="H198" i="16"/>
  <c r="I197" i="16"/>
  <c r="H197" i="16"/>
  <c r="M197" i="16" s="1"/>
  <c r="H196" i="16"/>
  <c r="H180" i="16" s="1"/>
  <c r="H195" i="16"/>
  <c r="I194" i="16"/>
  <c r="H194" i="16"/>
  <c r="M194" i="16" s="1"/>
  <c r="H193" i="16"/>
  <c r="I191" i="16"/>
  <c r="H191" i="16"/>
  <c r="H178" i="16" s="1"/>
  <c r="H228" i="16" s="1"/>
  <c r="H190" i="16"/>
  <c r="H189" i="16"/>
  <c r="H188" i="16"/>
  <c r="H187" i="16"/>
  <c r="H186" i="16"/>
  <c r="L185" i="16"/>
  <c r="K185" i="16"/>
  <c r="J185" i="16"/>
  <c r="H185" i="16"/>
  <c r="G185" i="16"/>
  <c r="Q184" i="16"/>
  <c r="Q228" i="16" s="1"/>
  <c r="Q229" i="16" s="1"/>
  <c r="P184" i="16"/>
  <c r="O184" i="16"/>
  <c r="N184" i="16"/>
  <c r="L184" i="16"/>
  <c r="K184" i="16"/>
  <c r="J184" i="16"/>
  <c r="J228" i="16" s="1"/>
  <c r="H184" i="16"/>
  <c r="G184" i="16"/>
  <c r="G183" i="16"/>
  <c r="M182" i="16"/>
  <c r="L182" i="16"/>
  <c r="K182" i="16"/>
  <c r="J182" i="16"/>
  <c r="I182" i="16"/>
  <c r="G182" i="16"/>
  <c r="P181" i="16"/>
  <c r="O181" i="16"/>
  <c r="N181" i="16"/>
  <c r="L181" i="16"/>
  <c r="K181" i="16"/>
  <c r="J181" i="16"/>
  <c r="I181" i="16"/>
  <c r="G181" i="16"/>
  <c r="G180" i="16"/>
  <c r="G179" i="16" s="1"/>
  <c r="M179" i="16"/>
  <c r="L179" i="16"/>
  <c r="K179" i="16"/>
  <c r="J179" i="16"/>
  <c r="I179" i="16"/>
  <c r="H179" i="16"/>
  <c r="O178" i="16"/>
  <c r="N178" i="16"/>
  <c r="L178" i="16"/>
  <c r="L228" i="16" s="1"/>
  <c r="L229" i="16" s="1"/>
  <c r="K178" i="16"/>
  <c r="J178" i="16"/>
  <c r="I178" i="16"/>
  <c r="G178" i="16"/>
  <c r="G228" i="16" s="1"/>
  <c r="H177" i="16"/>
  <c r="G177" i="16"/>
  <c r="G176" i="16" s="1"/>
  <c r="M176" i="16"/>
  <c r="L176" i="16"/>
  <c r="K176" i="16"/>
  <c r="J176" i="16"/>
  <c r="I176" i="16"/>
  <c r="H176" i="16"/>
  <c r="H175" i="16"/>
  <c r="G175" i="16"/>
  <c r="G227" i="16" s="1"/>
  <c r="G229" i="16" s="1"/>
  <c r="AC173" i="16"/>
  <c r="AB173" i="16"/>
  <c r="AA173" i="16"/>
  <c r="Z173" i="16"/>
  <c r="Y173" i="16"/>
  <c r="S172" i="16"/>
  <c r="S231" i="16" s="1"/>
  <c r="S232" i="16" s="1"/>
  <c r="I170" i="16"/>
  <c r="H170" i="16"/>
  <c r="H169" i="16"/>
  <c r="H168" i="16"/>
  <c r="I167" i="16"/>
  <c r="H167" i="16"/>
  <c r="H137" i="16" s="1"/>
  <c r="H135" i="16" s="1"/>
  <c r="H166" i="16"/>
  <c r="H165" i="16"/>
  <c r="I164" i="16"/>
  <c r="H164" i="16"/>
  <c r="M164" i="16" s="1"/>
  <c r="H163" i="16"/>
  <c r="H162" i="16"/>
  <c r="I161" i="16"/>
  <c r="H161" i="16"/>
  <c r="M161" i="16" s="1"/>
  <c r="H160" i="16"/>
  <c r="H159" i="16"/>
  <c r="I158" i="16"/>
  <c r="I134" i="16" s="1"/>
  <c r="H158" i="16"/>
  <c r="H157" i="16"/>
  <c r="H156" i="16"/>
  <c r="I155" i="16"/>
  <c r="H155" i="16"/>
  <c r="M155" i="16" s="1"/>
  <c r="H154" i="16"/>
  <c r="H153" i="16"/>
  <c r="I152" i="16"/>
  <c r="H152" i="16"/>
  <c r="M152" i="16" s="1"/>
  <c r="H151" i="16"/>
  <c r="H150" i="16"/>
  <c r="I149" i="16"/>
  <c r="H149" i="16"/>
  <c r="M149" i="16" s="1"/>
  <c r="H148" i="16"/>
  <c r="H147" i="16"/>
  <c r="I146" i="16"/>
  <c r="H146" i="16"/>
  <c r="H145" i="16"/>
  <c r="H127" i="16" s="1"/>
  <c r="H126" i="16" s="1"/>
  <c r="H144" i="16"/>
  <c r="H143" i="16"/>
  <c r="H142" i="16"/>
  <c r="H141" i="16"/>
  <c r="H140" i="16"/>
  <c r="H139" i="16"/>
  <c r="H138" i="16"/>
  <c r="R137" i="16"/>
  <c r="R172" i="16" s="1"/>
  <c r="Q137" i="16"/>
  <c r="P137" i="16"/>
  <c r="O137" i="16"/>
  <c r="N137" i="16"/>
  <c r="L137" i="16"/>
  <c r="K137" i="16"/>
  <c r="J137" i="16"/>
  <c r="I137" i="16"/>
  <c r="G137" i="16"/>
  <c r="H136" i="16"/>
  <c r="G136" i="16"/>
  <c r="G135" i="16"/>
  <c r="Q134" i="16"/>
  <c r="Q172" i="16" s="1"/>
  <c r="P134" i="16"/>
  <c r="O134" i="16"/>
  <c r="N134" i="16"/>
  <c r="L134" i="16"/>
  <c r="K134" i="16"/>
  <c r="J134" i="16"/>
  <c r="H134" i="16"/>
  <c r="G134" i="16"/>
  <c r="H133" i="16"/>
  <c r="G133" i="16"/>
  <c r="H132" i="16"/>
  <c r="G132" i="16"/>
  <c r="O131" i="16"/>
  <c r="O172" i="16" s="1"/>
  <c r="N131" i="16"/>
  <c r="M131" i="16"/>
  <c r="L131" i="16"/>
  <c r="K131" i="16"/>
  <c r="J131" i="16"/>
  <c r="I131" i="16"/>
  <c r="H131" i="16"/>
  <c r="G131" i="16"/>
  <c r="H130" i="16"/>
  <c r="G130" i="16"/>
  <c r="H129" i="16"/>
  <c r="G129" i="16"/>
  <c r="N128" i="16"/>
  <c r="L128" i="16"/>
  <c r="K128" i="16"/>
  <c r="J128" i="16"/>
  <c r="I128" i="16"/>
  <c r="I172" i="16" s="1"/>
  <c r="H128" i="16"/>
  <c r="G128" i="16"/>
  <c r="G172" i="16" s="1"/>
  <c r="G231" i="16" s="1"/>
  <c r="G127" i="16"/>
  <c r="G126" i="16" s="1"/>
  <c r="AC126" i="16"/>
  <c r="AB126" i="16"/>
  <c r="AA126" i="16"/>
  <c r="Z126" i="16"/>
  <c r="Y126" i="16"/>
  <c r="H125" i="16"/>
  <c r="G125" i="16"/>
  <c r="G171" i="16" s="1"/>
  <c r="H120" i="16"/>
  <c r="G120" i="16"/>
  <c r="M119" i="16"/>
  <c r="M120" i="16" s="1"/>
  <c r="H119" i="16"/>
  <c r="AC116" i="16"/>
  <c r="AB116" i="16"/>
  <c r="AA116" i="16"/>
  <c r="Z116" i="16"/>
  <c r="Y116" i="16"/>
  <c r="G116" i="16"/>
  <c r="G115" i="16"/>
  <c r="G117" i="16" s="1"/>
  <c r="H114" i="16"/>
  <c r="H116" i="16" s="1"/>
  <c r="H113" i="16"/>
  <c r="H112" i="16"/>
  <c r="H111" i="16"/>
  <c r="H115" i="16" s="1"/>
  <c r="N109" i="16"/>
  <c r="G109" i="16"/>
  <c r="S108" i="16"/>
  <c r="S109" i="16" s="1"/>
  <c r="R108" i="16"/>
  <c r="R109" i="16" s="1"/>
  <c r="Q108" i="16"/>
  <c r="Q109" i="16" s="1"/>
  <c r="P108" i="16"/>
  <c r="P109" i="16" s="1"/>
  <c r="O108" i="16"/>
  <c r="O109" i="16" s="1"/>
  <c r="N108" i="16"/>
  <c r="L108" i="16"/>
  <c r="L109" i="16" s="1"/>
  <c r="K108" i="16"/>
  <c r="J108" i="16"/>
  <c r="J109" i="16" s="1"/>
  <c r="G108" i="16"/>
  <c r="G107" i="16"/>
  <c r="I106" i="16"/>
  <c r="H106" i="16"/>
  <c r="M106" i="16" s="1"/>
  <c r="H105" i="16"/>
  <c r="M103" i="16"/>
  <c r="H103" i="16"/>
  <c r="I102" i="16"/>
  <c r="H102" i="16"/>
  <c r="M102" i="16" s="1"/>
  <c r="H101" i="16"/>
  <c r="AC100" i="16"/>
  <c r="AC109" i="16" s="1"/>
  <c r="AB100" i="16"/>
  <c r="AB109" i="16" s="1"/>
  <c r="AA100" i="16"/>
  <c r="AA109" i="16" s="1"/>
  <c r="Z100" i="16"/>
  <c r="Z109" i="16" s="1"/>
  <c r="Y100" i="16"/>
  <c r="Y109" i="16" s="1"/>
  <c r="H100" i="16"/>
  <c r="H99" i="16"/>
  <c r="G99" i="16"/>
  <c r="H98" i="16"/>
  <c r="I97" i="16"/>
  <c r="H97" i="16"/>
  <c r="I95" i="16"/>
  <c r="H95" i="16"/>
  <c r="M95" i="16" s="1"/>
  <c r="H94" i="16"/>
  <c r="H93" i="16"/>
  <c r="I92" i="16"/>
  <c r="H92" i="16"/>
  <c r="M92" i="16" s="1"/>
  <c r="H91" i="16"/>
  <c r="H90" i="16"/>
  <c r="I89" i="16"/>
  <c r="H89" i="16"/>
  <c r="M89" i="16" s="1"/>
  <c r="H88" i="16"/>
  <c r="H87" i="16"/>
  <c r="I86" i="16"/>
  <c r="H86" i="16"/>
  <c r="H85" i="16"/>
  <c r="H84" i="16"/>
  <c r="I83" i="16"/>
  <c r="H83" i="16"/>
  <c r="M83" i="16" s="1"/>
  <c r="H82" i="16"/>
  <c r="H81" i="16"/>
  <c r="I80" i="16"/>
  <c r="H80" i="16"/>
  <c r="M80" i="16" s="1"/>
  <c r="H79" i="16"/>
  <c r="H78" i="16"/>
  <c r="I77" i="16"/>
  <c r="H77" i="16"/>
  <c r="M77" i="16" s="1"/>
  <c r="H76" i="16"/>
  <c r="H75" i="16"/>
  <c r="I74" i="16"/>
  <c r="H74" i="16"/>
  <c r="H73" i="16"/>
  <c r="H72" i="16"/>
  <c r="M71" i="16"/>
  <c r="I71" i="16"/>
  <c r="H71" i="16"/>
  <c r="H70" i="16"/>
  <c r="H69" i="16"/>
  <c r="H68" i="16"/>
  <c r="M68" i="16" s="1"/>
  <c r="I67" i="16"/>
  <c r="H67" i="16"/>
  <c r="H66" i="16"/>
  <c r="H65" i="16"/>
  <c r="I63" i="16"/>
  <c r="H63" i="16"/>
  <c r="M63" i="16" s="1"/>
  <c r="I62" i="16"/>
  <c r="H62" i="16"/>
  <c r="M62" i="16" s="1"/>
  <c r="H61" i="16"/>
  <c r="H60" i="16"/>
  <c r="I59" i="16"/>
  <c r="H59" i="16"/>
  <c r="M59" i="16" s="1"/>
  <c r="H58" i="16"/>
  <c r="H57" i="16"/>
  <c r="I56" i="16"/>
  <c r="H56" i="16"/>
  <c r="H55" i="16"/>
  <c r="H107" i="16" s="1"/>
  <c r="H109" i="16" s="1"/>
  <c r="H54" i="16"/>
  <c r="I53" i="16"/>
  <c r="H53" i="16"/>
  <c r="H108" i="16" s="1"/>
  <c r="AC51" i="16"/>
  <c r="AB51" i="16"/>
  <c r="AA51" i="16"/>
  <c r="Z51" i="16"/>
  <c r="Y51" i="16"/>
  <c r="O51" i="16"/>
  <c r="J51" i="16"/>
  <c r="X50" i="16"/>
  <c r="W50" i="16"/>
  <c r="V50" i="16"/>
  <c r="U50" i="16"/>
  <c r="T50" i="16"/>
  <c r="S50" i="16"/>
  <c r="S122" i="16" s="1"/>
  <c r="R50" i="16"/>
  <c r="R122" i="16" s="1"/>
  <c r="Q50" i="16"/>
  <c r="Q122" i="16" s="1"/>
  <c r="P50" i="16"/>
  <c r="P122" i="16" s="1"/>
  <c r="O50" i="16"/>
  <c r="O122" i="16" s="1"/>
  <c r="N50" i="16"/>
  <c r="L50" i="16"/>
  <c r="J50" i="16"/>
  <c r="J122" i="16" s="1"/>
  <c r="G50" i="16"/>
  <c r="G122" i="16" s="1"/>
  <c r="G49" i="16"/>
  <c r="I48" i="16"/>
  <c r="H48" i="16"/>
  <c r="H47" i="16"/>
  <c r="H46" i="16"/>
  <c r="I45" i="16"/>
  <c r="H45" i="16"/>
  <c r="M45" i="16" s="1"/>
  <c r="H44" i="16"/>
  <c r="H43" i="16"/>
  <c r="I42" i="16"/>
  <c r="H42" i="16"/>
  <c r="M42" i="16" s="1"/>
  <c r="H41" i="16"/>
  <c r="H40" i="16"/>
  <c r="I39" i="16"/>
  <c r="H39" i="16"/>
  <c r="M39" i="16" s="1"/>
  <c r="H38" i="16"/>
  <c r="H37" i="16"/>
  <c r="I36" i="16"/>
  <c r="H36" i="16"/>
  <c r="H35" i="16"/>
  <c r="H34" i="16"/>
  <c r="H33" i="16"/>
  <c r="H32" i="16"/>
  <c r="M32" i="16" s="1"/>
  <c r="H31" i="16"/>
  <c r="H30" i="16"/>
  <c r="I29" i="16"/>
  <c r="H29" i="16"/>
  <c r="H28" i="16"/>
  <c r="H27" i="16"/>
  <c r="I26" i="16"/>
  <c r="H26" i="16"/>
  <c r="M26" i="16" s="1"/>
  <c r="H25" i="16"/>
  <c r="H24" i="16"/>
  <c r="I23" i="16"/>
  <c r="H23" i="16"/>
  <c r="M23" i="16" s="1"/>
  <c r="H22" i="16"/>
  <c r="H21" i="16"/>
  <c r="I20" i="16"/>
  <c r="H20" i="16"/>
  <c r="M20" i="16" s="1"/>
  <c r="H19" i="16"/>
  <c r="H18" i="16"/>
  <c r="H17" i="16"/>
  <c r="H16" i="16"/>
  <c r="I15" i="16"/>
  <c r="I50" i="16" s="1"/>
  <c r="H15" i="16"/>
  <c r="H14" i="16"/>
  <c r="H13" i="16"/>
  <c r="I12" i="16"/>
  <c r="H12" i="16"/>
  <c r="H50" i="16" s="1"/>
  <c r="H11" i="16"/>
  <c r="I51" i="16" l="1"/>
  <c r="H122" i="16"/>
  <c r="G234" i="16"/>
  <c r="Y122" i="16"/>
  <c r="N51" i="16"/>
  <c r="N122" i="16"/>
  <c r="R123" i="16"/>
  <c r="G230" i="16"/>
  <c r="G232" i="16" s="1"/>
  <c r="G173" i="16"/>
  <c r="I173" i="16"/>
  <c r="M12" i="16"/>
  <c r="J123" i="16"/>
  <c r="P234" i="16"/>
  <c r="P123" i="16"/>
  <c r="M53" i="16"/>
  <c r="H49" i="16"/>
  <c r="M15" i="16"/>
  <c r="M29" i="16"/>
  <c r="M36" i="16"/>
  <c r="M48" i="16"/>
  <c r="G51" i="16"/>
  <c r="G121" i="16"/>
  <c r="L51" i="16"/>
  <c r="L122" i="16"/>
  <c r="O123" i="16"/>
  <c r="Q123" i="16"/>
  <c r="S234" i="16"/>
  <c r="S123" i="16"/>
  <c r="I108" i="16"/>
  <c r="I109" i="16" s="1"/>
  <c r="M56" i="16"/>
  <c r="M67" i="16"/>
  <c r="M74" i="16"/>
  <c r="M86" i="16"/>
  <c r="M97" i="16"/>
  <c r="H117" i="16"/>
  <c r="O173" i="16"/>
  <c r="R231" i="16"/>
  <c r="R232" i="16" s="1"/>
  <c r="R173" i="16"/>
  <c r="J231" i="16"/>
  <c r="J232" i="16" s="1"/>
  <c r="J229" i="16"/>
  <c r="H182" i="16"/>
  <c r="H227" i="16"/>
  <c r="H229" i="16" s="1"/>
  <c r="H171" i="16"/>
  <c r="M167" i="16"/>
  <c r="M137" i="16" s="1"/>
  <c r="M200" i="16"/>
  <c r="M181" i="16" s="1"/>
  <c r="M114" i="16"/>
  <c r="M116" i="16" s="1"/>
  <c r="M117" i="16" s="1"/>
  <c r="H172" i="16"/>
  <c r="H231" i="16" s="1"/>
  <c r="L172" i="16"/>
  <c r="N172" i="16"/>
  <c r="Q231" i="16"/>
  <c r="Q232" i="16" s="1"/>
  <c r="Q173" i="16"/>
  <c r="M146" i="16"/>
  <c r="M128" i="16" s="1"/>
  <c r="M172" i="16" s="1"/>
  <c r="M158" i="16"/>
  <c r="M134" i="16" s="1"/>
  <c r="M170" i="16"/>
  <c r="O228" i="16"/>
  <c r="O229" i="16" s="1"/>
  <c r="M191" i="16"/>
  <c r="M178" i="16" s="1"/>
  <c r="M203" i="16"/>
  <c r="I184" i="16"/>
  <c r="I228" i="16" s="1"/>
  <c r="M213" i="16"/>
  <c r="M184" i="16" s="1"/>
  <c r="M221" i="16"/>
  <c r="M225" i="16"/>
  <c r="P229" i="16"/>
  <c r="Y230" i="16"/>
  <c r="AA230" i="16"/>
  <c r="AA231" i="16" s="1"/>
  <c r="AA232" i="16" s="1"/>
  <c r="AC230" i="16"/>
  <c r="AC231" i="16" s="1"/>
  <c r="AC232" i="16" s="1"/>
  <c r="S173" i="16"/>
  <c r="G175" i="14"/>
  <c r="T36" i="5"/>
  <c r="Q36" i="5"/>
  <c r="N36" i="5"/>
  <c r="J36" i="5"/>
  <c r="G36" i="5"/>
  <c r="W33" i="5"/>
  <c r="C36" i="5"/>
  <c r="W32" i="5"/>
  <c r="W36" i="5" s="1"/>
  <c r="J108" i="14"/>
  <c r="J109" i="14" s="1"/>
  <c r="K108" i="14"/>
  <c r="L108" i="14"/>
  <c r="N108" i="14"/>
  <c r="N109" i="14"/>
  <c r="O108" i="14"/>
  <c r="P108" i="14"/>
  <c r="Q108" i="14"/>
  <c r="R108" i="14"/>
  <c r="G108" i="14"/>
  <c r="G107" i="14"/>
  <c r="G109" i="14" s="1"/>
  <c r="G50" i="14"/>
  <c r="G49" i="14"/>
  <c r="C79" i="15"/>
  <c r="C60" i="15"/>
  <c r="C35" i="15"/>
  <c r="G125" i="14"/>
  <c r="G171" i="14" s="1"/>
  <c r="R228" i="14"/>
  <c r="J184" i="14"/>
  <c r="K184" i="14"/>
  <c r="L184" i="14"/>
  <c r="N184" i="14"/>
  <c r="O184" i="14"/>
  <c r="O228" i="14" s="1"/>
  <c r="O229" i="14" s="1"/>
  <c r="P184" i="14"/>
  <c r="Q184" i="14"/>
  <c r="Q228" i="14" s="1"/>
  <c r="Q229" i="14" s="1"/>
  <c r="G184" i="14"/>
  <c r="G182" i="14" s="1"/>
  <c r="G183" i="14"/>
  <c r="J181" i="14"/>
  <c r="K181" i="14"/>
  <c r="L181" i="14"/>
  <c r="N181" i="14"/>
  <c r="O181" i="14"/>
  <c r="P181" i="14"/>
  <c r="P228" i="14"/>
  <c r="G181" i="14"/>
  <c r="G180" i="14"/>
  <c r="J178" i="14"/>
  <c r="K178" i="14"/>
  <c r="L178" i="14"/>
  <c r="N178" i="14"/>
  <c r="O178" i="14"/>
  <c r="G178" i="14"/>
  <c r="G177" i="14"/>
  <c r="S172" i="14"/>
  <c r="J137" i="14"/>
  <c r="K137" i="14"/>
  <c r="L137" i="14"/>
  <c r="N137" i="14"/>
  <c r="O137" i="14"/>
  <c r="P137" i="14"/>
  <c r="Q137" i="14"/>
  <c r="R137" i="14"/>
  <c r="R172" i="14" s="1"/>
  <c r="R231" i="14" s="1"/>
  <c r="G137" i="14"/>
  <c r="G136" i="14"/>
  <c r="J134" i="14"/>
  <c r="K134" i="14"/>
  <c r="L134" i="14"/>
  <c r="N134" i="14"/>
  <c r="O134" i="14"/>
  <c r="O172" i="14" s="1"/>
  <c r="P134" i="14"/>
  <c r="Q134" i="14"/>
  <c r="Q172" i="14" s="1"/>
  <c r="Q231" i="14" s="1"/>
  <c r="G134" i="14"/>
  <c r="G133" i="14"/>
  <c r="J131" i="14"/>
  <c r="K131" i="14"/>
  <c r="L131" i="14"/>
  <c r="N131" i="14"/>
  <c r="O131" i="14"/>
  <c r="G131" i="14"/>
  <c r="G130" i="14"/>
  <c r="J128" i="14"/>
  <c r="K128" i="14"/>
  <c r="L128" i="14"/>
  <c r="N128" i="14"/>
  <c r="N172" i="14" s="1"/>
  <c r="G128" i="14"/>
  <c r="G127" i="14"/>
  <c r="J50" i="14"/>
  <c r="L50" i="14"/>
  <c r="N50" i="14"/>
  <c r="O50" i="14"/>
  <c r="O122" i="14" s="1"/>
  <c r="O123" i="14" s="1"/>
  <c r="P50" i="14"/>
  <c r="I97" i="14"/>
  <c r="L172" i="14"/>
  <c r="G126" i="14"/>
  <c r="I53" i="14"/>
  <c r="I45" i="14"/>
  <c r="H45" i="14"/>
  <c r="H44" i="14"/>
  <c r="F100" i="15"/>
  <c r="E100" i="15"/>
  <c r="J100" i="15" s="1"/>
  <c r="F57" i="15"/>
  <c r="K57" i="15"/>
  <c r="E57" i="15"/>
  <c r="F77" i="15"/>
  <c r="E77" i="15"/>
  <c r="F27" i="15"/>
  <c r="K27" i="15"/>
  <c r="E27" i="15"/>
  <c r="D60" i="15"/>
  <c r="J57" i="15"/>
  <c r="M45" i="14"/>
  <c r="M57" i="15"/>
  <c r="M27" i="15"/>
  <c r="J27" i="15"/>
  <c r="F23" i="15"/>
  <c r="F24" i="15"/>
  <c r="E24" i="15"/>
  <c r="J24" i="15" s="1"/>
  <c r="E23" i="15"/>
  <c r="M24" i="15"/>
  <c r="K24" i="15"/>
  <c r="J23" i="15"/>
  <c r="P229" i="14"/>
  <c r="R229" i="14"/>
  <c r="S228" i="14"/>
  <c r="T228" i="14"/>
  <c r="U228" i="14"/>
  <c r="V228" i="14"/>
  <c r="W228" i="14"/>
  <c r="X228" i="14"/>
  <c r="G120" i="14"/>
  <c r="Y116" i="14"/>
  <c r="Z116" i="14"/>
  <c r="AA116" i="14"/>
  <c r="AB116" i="14"/>
  <c r="AC116" i="14"/>
  <c r="G116" i="14"/>
  <c r="G122" i="14" s="1"/>
  <c r="G115" i="14"/>
  <c r="L109" i="14"/>
  <c r="R109" i="14"/>
  <c r="S108" i="14"/>
  <c r="S109" i="14"/>
  <c r="O109" i="14"/>
  <c r="Q109" i="14"/>
  <c r="J122" i="14"/>
  <c r="J123" i="14" s="1"/>
  <c r="N51" i="14"/>
  <c r="Q50" i="14"/>
  <c r="Q122" i="14" s="1"/>
  <c r="R50" i="14"/>
  <c r="R122" i="14" s="1"/>
  <c r="R123" i="14" s="1"/>
  <c r="S50" i="14"/>
  <c r="T50" i="14"/>
  <c r="U50" i="14"/>
  <c r="V50" i="14"/>
  <c r="W50" i="14"/>
  <c r="X50" i="14"/>
  <c r="S122" i="14"/>
  <c r="S123" i="14" s="1"/>
  <c r="G117" i="14"/>
  <c r="O51" i="14"/>
  <c r="Q123" i="14"/>
  <c r="S229" i="14"/>
  <c r="J51" i="14"/>
  <c r="N122" i="14"/>
  <c r="J185" i="14"/>
  <c r="J228" i="14"/>
  <c r="K185" i="14"/>
  <c r="L185" i="14"/>
  <c r="G185" i="14"/>
  <c r="I250" i="14"/>
  <c r="H250" i="14"/>
  <c r="H248" i="14" s="1"/>
  <c r="I249" i="14"/>
  <c r="I248" i="14"/>
  <c r="H249" i="14"/>
  <c r="L248" i="14"/>
  <c r="K248" i="14"/>
  <c r="J248" i="14"/>
  <c r="G248" i="14"/>
  <c r="I226" i="14"/>
  <c r="I225" i="14"/>
  <c r="I224" i="14"/>
  <c r="I223" i="14"/>
  <c r="I222" i="14"/>
  <c r="I221" i="14"/>
  <c r="I170" i="14"/>
  <c r="M170" i="14" s="1"/>
  <c r="H170" i="14"/>
  <c r="H169" i="14"/>
  <c r="I167" i="14"/>
  <c r="I137" i="14"/>
  <c r="H167" i="14"/>
  <c r="H137" i="14"/>
  <c r="H166" i="14"/>
  <c r="H136" i="14"/>
  <c r="G99" i="14"/>
  <c r="I106" i="14"/>
  <c r="H106" i="14"/>
  <c r="H105" i="14"/>
  <c r="H103" i="14"/>
  <c r="M103" i="14"/>
  <c r="I102" i="14"/>
  <c r="H102" i="14"/>
  <c r="M102" i="14" s="1"/>
  <c r="H101" i="14"/>
  <c r="I92" i="14"/>
  <c r="M92" i="14" s="1"/>
  <c r="H92" i="14"/>
  <c r="H91" i="14"/>
  <c r="I80" i="14"/>
  <c r="H80" i="14"/>
  <c r="H79" i="14"/>
  <c r="I89" i="14"/>
  <c r="H89" i="14"/>
  <c r="H88" i="14"/>
  <c r="I86" i="14"/>
  <c r="H86" i="14"/>
  <c r="M86" i="14" s="1"/>
  <c r="H85" i="14"/>
  <c r="I62" i="14"/>
  <c r="M62" i="14" s="1"/>
  <c r="H62" i="14"/>
  <c r="H61" i="14"/>
  <c r="I59" i="14"/>
  <c r="H59" i="14"/>
  <c r="H58" i="14"/>
  <c r="I220" i="14"/>
  <c r="H220" i="14"/>
  <c r="H219" i="14"/>
  <c r="I217" i="14"/>
  <c r="H217" i="14"/>
  <c r="M217" i="14" s="1"/>
  <c r="H216" i="14"/>
  <c r="I213" i="14"/>
  <c r="I184" i="14" s="1"/>
  <c r="H213" i="14"/>
  <c r="H212" i="14"/>
  <c r="H183" i="14" s="1"/>
  <c r="I209" i="14"/>
  <c r="H209" i="14"/>
  <c r="H208" i="14"/>
  <c r="I164" i="14"/>
  <c r="M164" i="14" s="1"/>
  <c r="H164" i="14"/>
  <c r="H163" i="14"/>
  <c r="I161" i="14"/>
  <c r="H161" i="14"/>
  <c r="M161" i="14" s="1"/>
  <c r="H160" i="14"/>
  <c r="I158" i="14"/>
  <c r="I134" i="14" s="1"/>
  <c r="H158" i="14"/>
  <c r="H134" i="14" s="1"/>
  <c r="H157" i="14"/>
  <c r="H133" i="14" s="1"/>
  <c r="H132" i="14" s="1"/>
  <c r="H168" i="14"/>
  <c r="I206" i="14"/>
  <c r="M206" i="14" s="1"/>
  <c r="H206" i="14"/>
  <c r="H205" i="14"/>
  <c r="I203" i="14"/>
  <c r="H203" i="14"/>
  <c r="M203" i="14" s="1"/>
  <c r="H202" i="14"/>
  <c r="I200" i="14"/>
  <c r="H200" i="14"/>
  <c r="H199" i="14"/>
  <c r="H180" i="14" s="1"/>
  <c r="I197" i="14"/>
  <c r="H197" i="14"/>
  <c r="M197" i="14" s="1"/>
  <c r="M181" i="14" s="1"/>
  <c r="H196" i="14"/>
  <c r="I155" i="14"/>
  <c r="M155" i="14" s="1"/>
  <c r="H155" i="14"/>
  <c r="H154" i="14"/>
  <c r="I152" i="14"/>
  <c r="I131" i="14"/>
  <c r="I172" i="14" s="1"/>
  <c r="H152" i="14"/>
  <c r="H151" i="14"/>
  <c r="I95" i="14"/>
  <c r="H95" i="14"/>
  <c r="M95" i="14" s="1"/>
  <c r="H94" i="14"/>
  <c r="I77" i="14"/>
  <c r="M77" i="14" s="1"/>
  <c r="H77" i="14"/>
  <c r="H76" i="14"/>
  <c r="I74" i="14"/>
  <c r="H74" i="14"/>
  <c r="M74" i="14" s="1"/>
  <c r="H73" i="14"/>
  <c r="I71" i="14"/>
  <c r="H71" i="14"/>
  <c r="H70" i="14"/>
  <c r="I194" i="14"/>
  <c r="H194" i="14"/>
  <c r="H193" i="14"/>
  <c r="I191" i="14"/>
  <c r="I178" i="14" s="1"/>
  <c r="I228" i="14" s="1"/>
  <c r="I229" i="14" s="1"/>
  <c r="H191" i="14"/>
  <c r="H178" i="14" s="1"/>
  <c r="H190" i="14"/>
  <c r="H177" i="14" s="1"/>
  <c r="I149" i="14"/>
  <c r="M149" i="14" s="1"/>
  <c r="H149" i="14"/>
  <c r="H148" i="14"/>
  <c r="I146" i="14"/>
  <c r="H146" i="14"/>
  <c r="M146" i="14" s="1"/>
  <c r="H145" i="14"/>
  <c r="I67" i="14"/>
  <c r="H67" i="14"/>
  <c r="H66" i="14"/>
  <c r="I83" i="14"/>
  <c r="H83" i="14"/>
  <c r="H82" i="14"/>
  <c r="I56" i="14"/>
  <c r="M56" i="14" s="1"/>
  <c r="H56" i="14"/>
  <c r="H55" i="14"/>
  <c r="H41" i="14"/>
  <c r="I42" i="14"/>
  <c r="H42" i="14"/>
  <c r="I39" i="14"/>
  <c r="M39" i="14" s="1"/>
  <c r="H39" i="14"/>
  <c r="H38" i="14"/>
  <c r="H35" i="14"/>
  <c r="H36" i="14"/>
  <c r="I36" i="14"/>
  <c r="H33" i="14"/>
  <c r="H32" i="14"/>
  <c r="H31" i="14"/>
  <c r="H28" i="14"/>
  <c r="H29" i="14"/>
  <c r="I29" i="14"/>
  <c r="I26" i="14"/>
  <c r="I181" i="14"/>
  <c r="H181" i="14"/>
  <c r="H179" i="14" s="1"/>
  <c r="H130" i="14"/>
  <c r="H129" i="14" s="1"/>
  <c r="H131" i="14"/>
  <c r="H128" i="14"/>
  <c r="H172" i="14" s="1"/>
  <c r="H127" i="14"/>
  <c r="I128" i="14"/>
  <c r="I185" i="14"/>
  <c r="J229" i="14"/>
  <c r="G129" i="14"/>
  <c r="G135" i="14"/>
  <c r="Q173" i="14"/>
  <c r="G176" i="14"/>
  <c r="P231" i="14"/>
  <c r="P232" i="14" s="1"/>
  <c r="R173" i="14"/>
  <c r="N123" i="14"/>
  <c r="H135" i="14"/>
  <c r="G179" i="14"/>
  <c r="M249" i="14"/>
  <c r="M106" i="14"/>
  <c r="M250" i="14"/>
  <c r="M167" i="14"/>
  <c r="M137" i="14" s="1"/>
  <c r="M213" i="14"/>
  <c r="M59" i="14"/>
  <c r="M80" i="14"/>
  <c r="M36" i="14"/>
  <c r="M67" i="14"/>
  <c r="M71" i="14"/>
  <c r="M220" i="14"/>
  <c r="M89" i="14"/>
  <c r="M32" i="14"/>
  <c r="M29" i="14"/>
  <c r="M83" i="14"/>
  <c r="M194" i="14"/>
  <c r="M200" i="14"/>
  <c r="M152" i="14"/>
  <c r="M131" i="14" s="1"/>
  <c r="M42" i="14"/>
  <c r="M128" i="14"/>
  <c r="J231" i="14"/>
  <c r="J232" i="14" s="1"/>
  <c r="M248" i="14"/>
  <c r="N231" i="14"/>
  <c r="N173" i="14"/>
  <c r="R232" i="14"/>
  <c r="R234" i="14"/>
  <c r="Q232" i="14"/>
  <c r="Q234" i="14"/>
  <c r="H176" i="14"/>
  <c r="H26" i="14"/>
  <c r="M26" i="14"/>
  <c r="H25" i="14"/>
  <c r="I23" i="14"/>
  <c r="H23" i="14"/>
  <c r="H22" i="14"/>
  <c r="I20" i="14"/>
  <c r="H20" i="14"/>
  <c r="H19" i="14"/>
  <c r="H18" i="14"/>
  <c r="H17" i="14"/>
  <c r="H21" i="14"/>
  <c r="H14" i="14"/>
  <c r="H15" i="14"/>
  <c r="I15" i="14"/>
  <c r="H12" i="14"/>
  <c r="I12" i="14"/>
  <c r="H11" i="14"/>
  <c r="AC229" i="14"/>
  <c r="AB229" i="14"/>
  <c r="AA229" i="14"/>
  <c r="Z229" i="14"/>
  <c r="Y229" i="14"/>
  <c r="H226" i="14"/>
  <c r="M226" i="14" s="1"/>
  <c r="H225" i="14"/>
  <c r="M225" i="14" s="1"/>
  <c r="H224" i="14"/>
  <c r="M224" i="14" s="1"/>
  <c r="H223" i="14"/>
  <c r="M223" i="14" s="1"/>
  <c r="M185" i="14" s="1"/>
  <c r="H222" i="14"/>
  <c r="M222" i="14" s="1"/>
  <c r="H221" i="14"/>
  <c r="H218" i="14"/>
  <c r="H215" i="14"/>
  <c r="H214" i="14"/>
  <c r="H211" i="14"/>
  <c r="H210" i="14"/>
  <c r="H207" i="14"/>
  <c r="H204" i="14"/>
  <c r="H201" i="14"/>
  <c r="H198" i="14"/>
  <c r="I182" i="14"/>
  <c r="H195" i="14"/>
  <c r="I179" i="14"/>
  <c r="H189" i="14"/>
  <c r="H188" i="14"/>
  <c r="I176" i="14"/>
  <c r="H187" i="14"/>
  <c r="H186" i="14"/>
  <c r="H175" i="14"/>
  <c r="H227" i="14" s="1"/>
  <c r="L182" i="14"/>
  <c r="K182" i="14"/>
  <c r="J182" i="14"/>
  <c r="L179" i="14"/>
  <c r="K179" i="14"/>
  <c r="J179" i="14"/>
  <c r="L176" i="14"/>
  <c r="K176" i="14"/>
  <c r="J176" i="14"/>
  <c r="AC173" i="14"/>
  <c r="AB173" i="14"/>
  <c r="AA173" i="14"/>
  <c r="Z173" i="14"/>
  <c r="Y173" i="14"/>
  <c r="H165" i="14"/>
  <c r="H162" i="14"/>
  <c r="H159" i="14"/>
  <c r="H156" i="14"/>
  <c r="H153" i="14"/>
  <c r="H150" i="14"/>
  <c r="H147" i="14"/>
  <c r="H144" i="14"/>
  <c r="H143" i="14"/>
  <c r="H142" i="14"/>
  <c r="H141" i="14"/>
  <c r="H140" i="14"/>
  <c r="H139" i="14"/>
  <c r="H138" i="14"/>
  <c r="H125" i="14"/>
  <c r="H171" i="14" s="1"/>
  <c r="AC126" i="14"/>
  <c r="AB126" i="14"/>
  <c r="AA126" i="14"/>
  <c r="Z126" i="14"/>
  <c r="Y126" i="14"/>
  <c r="H119" i="14"/>
  <c r="H120" i="14"/>
  <c r="H114" i="14"/>
  <c r="H116" i="14"/>
  <c r="H113" i="14"/>
  <c r="H112" i="14"/>
  <c r="H111" i="14"/>
  <c r="AC100" i="14"/>
  <c r="AC109" i="14" s="1"/>
  <c r="AB100" i="14"/>
  <c r="AB109" i="14" s="1"/>
  <c r="AA100" i="14"/>
  <c r="AA109" i="14" s="1"/>
  <c r="Z100" i="14"/>
  <c r="Z109" i="14" s="1"/>
  <c r="Y100" i="14"/>
  <c r="Y109" i="14" s="1"/>
  <c r="H100" i="14"/>
  <c r="H99" i="14" s="1"/>
  <c r="H97" i="14"/>
  <c r="M97" i="14" s="1"/>
  <c r="H93" i="14"/>
  <c r="H90" i="14"/>
  <c r="H87" i="14"/>
  <c r="H98" i="14"/>
  <c r="H84" i="14"/>
  <c r="H68" i="14"/>
  <c r="M68" i="14"/>
  <c r="H81" i="14"/>
  <c r="H78" i="14"/>
  <c r="H75" i="14"/>
  <c r="H72" i="14"/>
  <c r="H69" i="14"/>
  <c r="H65" i="14"/>
  <c r="I63" i="14"/>
  <c r="H63" i="14"/>
  <c r="H60" i="14"/>
  <c r="H57" i="14"/>
  <c r="H54" i="14"/>
  <c r="H53" i="14"/>
  <c r="H108" i="14" s="1"/>
  <c r="AC51" i="14"/>
  <c r="AB51" i="14"/>
  <c r="AA51" i="14"/>
  <c r="Z51" i="14"/>
  <c r="Y51" i="14"/>
  <c r="I48" i="14"/>
  <c r="H48" i="14"/>
  <c r="H50" i="14" s="1"/>
  <c r="H47" i="14"/>
  <c r="H46" i="14"/>
  <c r="H43" i="14"/>
  <c r="H40" i="14"/>
  <c r="H37" i="14"/>
  <c r="H34" i="14"/>
  <c r="H30" i="14"/>
  <c r="H27" i="14"/>
  <c r="H24" i="14"/>
  <c r="H16" i="14"/>
  <c r="H13" i="14"/>
  <c r="F130" i="15"/>
  <c r="E130" i="15"/>
  <c r="C134" i="15"/>
  <c r="C111" i="15"/>
  <c r="J234" i="14"/>
  <c r="J235" i="14" s="1"/>
  <c r="H49" i="14"/>
  <c r="I108" i="14"/>
  <c r="I109" i="14"/>
  <c r="I50" i="14"/>
  <c r="M53" i="14"/>
  <c r="Q236" i="14"/>
  <c r="Q235" i="14"/>
  <c r="R236" i="14"/>
  <c r="R235" i="14"/>
  <c r="H115" i="14"/>
  <c r="H117" i="14"/>
  <c r="N232" i="14"/>
  <c r="N234" i="14"/>
  <c r="M20" i="14"/>
  <c r="M114" i="14"/>
  <c r="M116" i="14"/>
  <c r="M117" i="14" s="1"/>
  <c r="M23" i="14"/>
  <c r="M221" i="14"/>
  <c r="H185" i="14"/>
  <c r="M15" i="14"/>
  <c r="Z230" i="14"/>
  <c r="Z231" i="14"/>
  <c r="Z232" i="14" s="1"/>
  <c r="AB230" i="14"/>
  <c r="AB231" i="14" s="1"/>
  <c r="AB232" i="14" s="1"/>
  <c r="M63" i="14"/>
  <c r="M12" i="14"/>
  <c r="M50" i="14" s="1"/>
  <c r="M176" i="14"/>
  <c r="M179" i="14"/>
  <c r="M48" i="14"/>
  <c r="M119" i="14"/>
  <c r="M120" i="14" s="1"/>
  <c r="Y230" i="14"/>
  <c r="AA230" i="14"/>
  <c r="AA231" i="14"/>
  <c r="AA232" i="14" s="1"/>
  <c r="AC230" i="14"/>
  <c r="AC231" i="14" s="1"/>
  <c r="AC232" i="14" s="1"/>
  <c r="J130" i="15"/>
  <c r="M130" i="15"/>
  <c r="K130" i="15"/>
  <c r="C135" i="15"/>
  <c r="N236" i="14"/>
  <c r="N235" i="14"/>
  <c r="I51" i="14"/>
  <c r="I122" i="14"/>
  <c r="M182" i="14"/>
  <c r="Y122" i="14"/>
  <c r="Y231" i="14"/>
  <c r="Y232" i="14" s="1"/>
  <c r="D134" i="15"/>
  <c r="D111" i="15"/>
  <c r="D79" i="15"/>
  <c r="D35" i="15"/>
  <c r="F128" i="15"/>
  <c r="K128" i="15" s="1"/>
  <c r="E128" i="15"/>
  <c r="F126" i="15"/>
  <c r="K126" i="15"/>
  <c r="E126" i="15"/>
  <c r="F90" i="15"/>
  <c r="K90" i="15" s="1"/>
  <c r="E90" i="15"/>
  <c r="E91" i="15"/>
  <c r="E48" i="15"/>
  <c r="F108" i="15"/>
  <c r="E108" i="15"/>
  <c r="F70" i="15"/>
  <c r="K70" i="15"/>
  <c r="E70" i="15"/>
  <c r="I123" i="14"/>
  <c r="Y237" i="14"/>
  <c r="M108" i="15"/>
  <c r="K108" i="15"/>
  <c r="J126" i="15"/>
  <c r="J128" i="15"/>
  <c r="M128" i="15"/>
  <c r="M126" i="15"/>
  <c r="J90" i="15"/>
  <c r="M90" i="15"/>
  <c r="J48" i="15"/>
  <c r="J108" i="15"/>
  <c r="J70" i="15"/>
  <c r="M70" i="15"/>
  <c r="F52" i="15"/>
  <c r="E52" i="15"/>
  <c r="F105" i="15"/>
  <c r="E105" i="15"/>
  <c r="F104" i="15"/>
  <c r="E104" i="15"/>
  <c r="F45" i="15"/>
  <c r="E45" i="15"/>
  <c r="F75" i="15"/>
  <c r="E75" i="15"/>
  <c r="F73" i="15"/>
  <c r="E73" i="15"/>
  <c r="F109" i="15"/>
  <c r="E109" i="15"/>
  <c r="F121" i="15"/>
  <c r="K121" i="15"/>
  <c r="E121" i="15"/>
  <c r="F71" i="15"/>
  <c r="E71" i="15"/>
  <c r="F72" i="15"/>
  <c r="E72" i="15"/>
  <c r="M71" i="15"/>
  <c r="K71" i="15"/>
  <c r="M75" i="15"/>
  <c r="K75" i="15"/>
  <c r="K45" i="15"/>
  <c r="M45" i="15"/>
  <c r="M52" i="15"/>
  <c r="K52" i="15"/>
  <c r="M109" i="15"/>
  <c r="K109" i="15"/>
  <c r="M105" i="15"/>
  <c r="K105" i="15"/>
  <c r="M104" i="15"/>
  <c r="K104" i="15"/>
  <c r="M73" i="15"/>
  <c r="K73" i="15"/>
  <c r="M72" i="15"/>
  <c r="K72" i="15"/>
  <c r="J52" i="15"/>
  <c r="J75" i="15"/>
  <c r="J73" i="15"/>
  <c r="J121" i="15"/>
  <c r="M121" i="15"/>
  <c r="J72" i="15"/>
  <c r="J105" i="15"/>
  <c r="J104" i="15"/>
  <c r="J45" i="15"/>
  <c r="J71" i="15"/>
  <c r="J109" i="15"/>
  <c r="F19" i="15"/>
  <c r="K19" i="15"/>
  <c r="F20" i="15"/>
  <c r="K20" i="15"/>
  <c r="E19" i="15"/>
  <c r="E20" i="15"/>
  <c r="F12" i="15"/>
  <c r="K12" i="15" s="1"/>
  <c r="E12" i="15"/>
  <c r="M20" i="15"/>
  <c r="J20" i="15"/>
  <c r="J19" i="15"/>
  <c r="M19" i="15"/>
  <c r="M12" i="15"/>
  <c r="J12" i="15"/>
  <c r="F106" i="15"/>
  <c r="F110" i="15"/>
  <c r="F107" i="15"/>
  <c r="F47" i="15"/>
  <c r="F17" i="15"/>
  <c r="K17" i="15" s="1"/>
  <c r="E17" i="15"/>
  <c r="F15" i="15"/>
  <c r="K15" i="15" s="1"/>
  <c r="E15" i="15"/>
  <c r="F49" i="15"/>
  <c r="E49" i="15"/>
  <c r="D135" i="15"/>
  <c r="E133" i="15"/>
  <c r="J133" i="15"/>
  <c r="E132" i="15"/>
  <c r="J132" i="15"/>
  <c r="F124" i="15"/>
  <c r="K124" i="15"/>
  <c r="E124" i="15"/>
  <c r="F122" i="15"/>
  <c r="K122" i="15" s="1"/>
  <c r="E122" i="15"/>
  <c r="F92" i="15"/>
  <c r="E92" i="15"/>
  <c r="F98" i="15"/>
  <c r="E98" i="15"/>
  <c r="F94" i="15"/>
  <c r="E94" i="15"/>
  <c r="F91" i="15"/>
  <c r="E107" i="15"/>
  <c r="E106" i="15"/>
  <c r="E110" i="15"/>
  <c r="E47" i="15"/>
  <c r="F22" i="15"/>
  <c r="K22" i="15" s="1"/>
  <c r="E22" i="15"/>
  <c r="F21" i="15"/>
  <c r="K21" i="15" s="1"/>
  <c r="E21" i="15"/>
  <c r="E50" i="15"/>
  <c r="F16" i="15"/>
  <c r="K16" i="15"/>
  <c r="E16" i="15"/>
  <c r="F14" i="15"/>
  <c r="K14" i="15" s="1"/>
  <c r="E14" i="15"/>
  <c r="F11" i="15"/>
  <c r="E11" i="15"/>
  <c r="AE10" i="7"/>
  <c r="AE9" i="7"/>
  <c r="AD78" i="11"/>
  <c r="AD75" i="11"/>
  <c r="AD72" i="11"/>
  <c r="AD69" i="11"/>
  <c r="AD66" i="11"/>
  <c r="AD63" i="11"/>
  <c r="AD60" i="11"/>
  <c r="AD57" i="11"/>
  <c r="AD54" i="11"/>
  <c r="AD51" i="11"/>
  <c r="E75" i="11"/>
  <c r="F75" i="11"/>
  <c r="D75" i="11"/>
  <c r="E72" i="11"/>
  <c r="F72" i="11"/>
  <c r="D72" i="11"/>
  <c r="E69" i="11"/>
  <c r="F69" i="11"/>
  <c r="D69" i="11"/>
  <c r="E66" i="11"/>
  <c r="F66" i="11"/>
  <c r="D66" i="11"/>
  <c r="E63" i="11"/>
  <c r="D63" i="11"/>
  <c r="E60" i="11"/>
  <c r="F60" i="11"/>
  <c r="D60" i="11"/>
  <c r="E57" i="11"/>
  <c r="F57" i="11"/>
  <c r="E54" i="11"/>
  <c r="F54" i="11"/>
  <c r="E51" i="11"/>
  <c r="F51" i="11"/>
  <c r="D57" i="11"/>
  <c r="D54" i="11"/>
  <c r="D51" i="11"/>
  <c r="AC78" i="11"/>
  <c r="I78" i="11"/>
  <c r="E78" i="11"/>
  <c r="A77" i="11"/>
  <c r="AC75" i="11"/>
  <c r="I75" i="11"/>
  <c r="A74" i="11"/>
  <c r="AC72" i="11"/>
  <c r="I72" i="11"/>
  <c r="A71" i="11"/>
  <c r="AC69" i="11"/>
  <c r="I69" i="11"/>
  <c r="A68" i="11"/>
  <c r="AC66" i="11"/>
  <c r="I66" i="11"/>
  <c r="A65" i="11"/>
  <c r="AC63" i="11"/>
  <c r="I63" i="11"/>
  <c r="C63" i="11"/>
  <c r="A62" i="11"/>
  <c r="AC60" i="11"/>
  <c r="I60" i="11"/>
  <c r="A59" i="11"/>
  <c r="AC57" i="11"/>
  <c r="I57" i="11"/>
  <c r="C57" i="11"/>
  <c r="A56" i="11"/>
  <c r="AC54" i="11"/>
  <c r="I54" i="11"/>
  <c r="A53" i="11"/>
  <c r="AC40" i="11"/>
  <c r="I40" i="11"/>
  <c r="F40" i="11"/>
  <c r="E40" i="11"/>
  <c r="D40" i="11"/>
  <c r="A39" i="11"/>
  <c r="AC37" i="11"/>
  <c r="I37" i="11"/>
  <c r="F37" i="11"/>
  <c r="E37" i="11"/>
  <c r="D37" i="11"/>
  <c r="A36" i="11"/>
  <c r="AC34" i="11"/>
  <c r="I34" i="11"/>
  <c r="F34" i="11"/>
  <c r="E34" i="11"/>
  <c r="D34" i="11"/>
  <c r="C34" i="11"/>
  <c r="A33" i="11"/>
  <c r="AC31" i="11"/>
  <c r="I31" i="11"/>
  <c r="F31" i="11"/>
  <c r="E31" i="11"/>
  <c r="D31" i="11"/>
  <c r="A30" i="11"/>
  <c r="AC28" i="11"/>
  <c r="I28" i="11"/>
  <c r="F28" i="11"/>
  <c r="E28" i="11"/>
  <c r="D28" i="11"/>
  <c r="A27" i="11"/>
  <c r="AC25" i="11"/>
  <c r="I25" i="11"/>
  <c r="F25" i="11"/>
  <c r="E25" i="11"/>
  <c r="D25" i="11"/>
  <c r="A24" i="11"/>
  <c r="AC22" i="11"/>
  <c r="I22" i="11"/>
  <c r="F22" i="11"/>
  <c r="E22" i="11"/>
  <c r="D22" i="11"/>
  <c r="C22" i="11"/>
  <c r="A21" i="11"/>
  <c r="AC19" i="11"/>
  <c r="I19" i="11"/>
  <c r="F19" i="11"/>
  <c r="E19" i="11"/>
  <c r="D19" i="11"/>
  <c r="A18" i="11"/>
  <c r="AC16" i="11"/>
  <c r="I16" i="11"/>
  <c r="F16" i="11"/>
  <c r="E16" i="11"/>
  <c r="D16" i="11"/>
  <c r="A15" i="11"/>
  <c r="AC13" i="11"/>
  <c r="I13" i="11"/>
  <c r="F13" i="11"/>
  <c r="E13" i="11"/>
  <c r="D13" i="11"/>
  <c r="A12" i="11"/>
  <c r="AC10" i="11"/>
  <c r="I10" i="11"/>
  <c r="F10" i="11"/>
  <c r="E10" i="11"/>
  <c r="D10" i="11"/>
  <c r="A9" i="11"/>
  <c r="AC7" i="11"/>
  <c r="I7" i="11"/>
  <c r="F7" i="11"/>
  <c r="E7" i="11"/>
  <c r="D7" i="11"/>
  <c r="C7" i="11"/>
  <c r="A6" i="11"/>
  <c r="AC4" i="11"/>
  <c r="AC51" i="11"/>
  <c r="I51" i="11"/>
  <c r="A50" i="11"/>
  <c r="E148" i="13"/>
  <c r="F148" i="13" s="1"/>
  <c r="M147" i="13"/>
  <c r="O147" i="13" s="1"/>
  <c r="E147" i="13"/>
  <c r="F147" i="13"/>
  <c r="M146" i="13"/>
  <c r="O146" i="13" s="1"/>
  <c r="M145" i="13"/>
  <c r="O145" i="13" s="1"/>
  <c r="E145" i="13"/>
  <c r="F145" i="13" s="1"/>
  <c r="M144" i="13"/>
  <c r="O144" i="13" s="1"/>
  <c r="E144" i="13"/>
  <c r="F144" i="13" s="1"/>
  <c r="Z143" i="13"/>
  <c r="Y143" i="13"/>
  <c r="M143" i="13"/>
  <c r="M142" i="13"/>
  <c r="O142" i="13" s="1"/>
  <c r="M141" i="13"/>
  <c r="O141" i="13" s="1"/>
  <c r="E141" i="13"/>
  <c r="F141" i="13" s="1"/>
  <c r="M140" i="13"/>
  <c r="O140" i="13" s="1"/>
  <c r="E140" i="13"/>
  <c r="F140" i="13" s="1"/>
  <c r="M139" i="13"/>
  <c r="O139" i="13" s="1"/>
  <c r="E132" i="13"/>
  <c r="D132" i="13"/>
  <c r="AH131" i="13"/>
  <c r="AG131" i="13"/>
  <c r="G131" i="13"/>
  <c r="F131" i="13"/>
  <c r="N131" i="13" s="1"/>
  <c r="AH130" i="13"/>
  <c r="AG130" i="13"/>
  <c r="Z130" i="13"/>
  <c r="Y130" i="13"/>
  <c r="G130" i="13"/>
  <c r="F130" i="13"/>
  <c r="K130" i="13"/>
  <c r="AH129" i="13"/>
  <c r="AG129" i="13"/>
  <c r="Z129" i="13"/>
  <c r="Y129" i="13"/>
  <c r="G129" i="13"/>
  <c r="F129" i="13"/>
  <c r="N129" i="13" s="1"/>
  <c r="AH128" i="13"/>
  <c r="AG128" i="13"/>
  <c r="G128" i="13"/>
  <c r="F128" i="13"/>
  <c r="K128" i="13"/>
  <c r="AH127" i="13"/>
  <c r="AG127" i="13"/>
  <c r="Z127" i="13"/>
  <c r="Y127" i="13"/>
  <c r="G127" i="13"/>
  <c r="F127" i="13"/>
  <c r="N127" i="13" s="1"/>
  <c r="AH126" i="13"/>
  <c r="AG126" i="13"/>
  <c r="Z126" i="13"/>
  <c r="Z131" i="13" s="1"/>
  <c r="Y126" i="13"/>
  <c r="Y131" i="13" s="1"/>
  <c r="G126" i="13"/>
  <c r="F126" i="13"/>
  <c r="K126" i="13"/>
  <c r="AH125" i="13"/>
  <c r="AG125" i="13"/>
  <c r="L125" i="13"/>
  <c r="F125" i="13"/>
  <c r="N125" i="13" s="1"/>
  <c r="AH124" i="13"/>
  <c r="AG124" i="13"/>
  <c r="G124" i="13"/>
  <c r="L124" i="13" s="1"/>
  <c r="F124" i="13"/>
  <c r="K124" i="13" s="1"/>
  <c r="AG123" i="13"/>
  <c r="AI123" i="13" s="1"/>
  <c r="L123" i="13"/>
  <c r="AG122" i="13"/>
  <c r="AI122" i="13"/>
  <c r="AH121" i="13"/>
  <c r="AG121" i="13"/>
  <c r="G121" i="13"/>
  <c r="N121" i="13"/>
  <c r="F121" i="13"/>
  <c r="AI120" i="13"/>
  <c r="AI119" i="13"/>
  <c r="AI118" i="13"/>
  <c r="AI117" i="13"/>
  <c r="AI116" i="13"/>
  <c r="AI115" i="13"/>
  <c r="AI114" i="13"/>
  <c r="AI113" i="13"/>
  <c r="AI112" i="13"/>
  <c r="AI111" i="13"/>
  <c r="E111" i="13"/>
  <c r="D111" i="13"/>
  <c r="AI110" i="13"/>
  <c r="AH109" i="13"/>
  <c r="AG109" i="13"/>
  <c r="G109" i="13"/>
  <c r="F109" i="13"/>
  <c r="K109" i="13" s="1"/>
  <c r="AH108" i="13"/>
  <c r="AG108" i="13"/>
  <c r="AH107" i="13"/>
  <c r="AG107" i="13"/>
  <c r="G107" i="13"/>
  <c r="F107" i="13"/>
  <c r="AH106" i="13"/>
  <c r="AG106" i="13"/>
  <c r="G106" i="13"/>
  <c r="L106" i="13" s="1"/>
  <c r="F106" i="13"/>
  <c r="AH105" i="13"/>
  <c r="AG105" i="13"/>
  <c r="G105" i="13"/>
  <c r="L105" i="13"/>
  <c r="F105" i="13"/>
  <c r="AH104" i="13"/>
  <c r="AG104" i="13"/>
  <c r="Z104" i="13"/>
  <c r="Y104" i="13"/>
  <c r="G104" i="13"/>
  <c r="L104" i="13" s="1"/>
  <c r="F104" i="13"/>
  <c r="AH103" i="13"/>
  <c r="AI103" i="13"/>
  <c r="AG103" i="13"/>
  <c r="Z103" i="13"/>
  <c r="Y103" i="13"/>
  <c r="G103" i="13"/>
  <c r="L103" i="13" s="1"/>
  <c r="F103" i="13"/>
  <c r="AH102" i="13"/>
  <c r="AG102" i="13"/>
  <c r="G102" i="13"/>
  <c r="L102" i="13"/>
  <c r="F102" i="13"/>
  <c r="AH101" i="13"/>
  <c r="AG101" i="13"/>
  <c r="Z101" i="13"/>
  <c r="Y101" i="13"/>
  <c r="G101" i="13"/>
  <c r="L101" i="13" s="1"/>
  <c r="F101" i="13"/>
  <c r="AH100" i="13"/>
  <c r="AG100" i="13"/>
  <c r="Z100" i="13"/>
  <c r="Z105" i="13"/>
  <c r="Y100" i="13"/>
  <c r="Y105" i="13" s="1"/>
  <c r="G100" i="13"/>
  <c r="L100" i="13" s="1"/>
  <c r="F100" i="13"/>
  <c r="AH99" i="13"/>
  <c r="AG99" i="13"/>
  <c r="G99" i="13"/>
  <c r="L99" i="13"/>
  <c r="F99" i="13"/>
  <c r="AH98" i="13"/>
  <c r="AG98" i="13"/>
  <c r="G98" i="13"/>
  <c r="L98" i="13" s="1"/>
  <c r="F98" i="13"/>
  <c r="AH97" i="13"/>
  <c r="AG97" i="13"/>
  <c r="AI96" i="13"/>
  <c r="AI95" i="13"/>
  <c r="AI94" i="13"/>
  <c r="AI93" i="13"/>
  <c r="AI92" i="13"/>
  <c r="AI91" i="13"/>
  <c r="AI90" i="13"/>
  <c r="AI89" i="13"/>
  <c r="AI88" i="13"/>
  <c r="AI87" i="13"/>
  <c r="AI86" i="13"/>
  <c r="E86" i="13"/>
  <c r="D86" i="13"/>
  <c r="AH85" i="13"/>
  <c r="AG85" i="13"/>
  <c r="AI84" i="13"/>
  <c r="AH83" i="13"/>
  <c r="AG83" i="13"/>
  <c r="G83" i="13"/>
  <c r="L83" i="13"/>
  <c r="F83" i="13"/>
  <c r="AI82" i="13"/>
  <c r="AH81" i="13"/>
  <c r="AG81" i="13"/>
  <c r="G81" i="13"/>
  <c r="F81" i="13"/>
  <c r="AG80" i="13"/>
  <c r="AI80" i="13"/>
  <c r="AH79" i="13"/>
  <c r="AG79" i="13"/>
  <c r="G79" i="13"/>
  <c r="F79" i="13"/>
  <c r="AG78" i="13"/>
  <c r="AI78" i="13"/>
  <c r="AH77" i="13"/>
  <c r="AG77" i="13"/>
  <c r="G77" i="13"/>
  <c r="F77" i="13"/>
  <c r="AG76" i="13"/>
  <c r="AI76" i="13"/>
  <c r="AH75" i="13"/>
  <c r="AG75" i="13"/>
  <c r="AG74" i="13"/>
  <c r="AI74" i="13"/>
  <c r="AH73" i="13"/>
  <c r="AG73" i="13"/>
  <c r="G73" i="13"/>
  <c r="L73" i="13"/>
  <c r="F73" i="13"/>
  <c r="AG72" i="13"/>
  <c r="AI72" i="13" s="1"/>
  <c r="AH71" i="13"/>
  <c r="AG71" i="13"/>
  <c r="G71" i="13"/>
  <c r="F71" i="13"/>
  <c r="AG70" i="13"/>
  <c r="AI70" i="13" s="1"/>
  <c r="AG69" i="13"/>
  <c r="AI69" i="13" s="1"/>
  <c r="Z69" i="13"/>
  <c r="Y69" i="13"/>
  <c r="AG68" i="13"/>
  <c r="AI68" i="13" s="1"/>
  <c r="AH67" i="13"/>
  <c r="AG67" i="13"/>
  <c r="Z67" i="13"/>
  <c r="Y67" i="13"/>
  <c r="G67" i="13"/>
  <c r="L67" i="13" s="1"/>
  <c r="F67" i="13"/>
  <c r="AG66" i="13"/>
  <c r="AI66" i="13"/>
  <c r="AH65" i="13"/>
  <c r="AG65" i="13"/>
  <c r="AI65" i="13" s="1"/>
  <c r="AG64" i="13"/>
  <c r="AI64" i="13" s="1"/>
  <c r="AH63" i="13"/>
  <c r="AG63" i="13"/>
  <c r="Z63" i="13"/>
  <c r="Y63" i="13"/>
  <c r="AG62" i="13"/>
  <c r="AI62" i="13" s="1"/>
  <c r="AG61" i="13"/>
  <c r="AI61" i="13" s="1"/>
  <c r="Z61" i="13"/>
  <c r="Y61" i="13"/>
  <c r="AG60" i="13"/>
  <c r="AI60" i="13" s="1"/>
  <c r="AI59" i="13"/>
  <c r="G59" i="13"/>
  <c r="K59" i="13"/>
  <c r="F59" i="13"/>
  <c r="AH58" i="13"/>
  <c r="AG58" i="13"/>
  <c r="G58" i="13"/>
  <c r="L58" i="13" s="1"/>
  <c r="F58" i="13"/>
  <c r="AH57" i="13"/>
  <c r="AG57" i="13"/>
  <c r="G57" i="13"/>
  <c r="L57" i="13"/>
  <c r="F57" i="13"/>
  <c r="AH56" i="13"/>
  <c r="AG56" i="13"/>
  <c r="AI55" i="13"/>
  <c r="AI54" i="13"/>
  <c r="AI53" i="13"/>
  <c r="AI52" i="13"/>
  <c r="AI51" i="13"/>
  <c r="R51" i="13"/>
  <c r="AI50" i="13"/>
  <c r="AI49" i="13"/>
  <c r="AI48" i="13"/>
  <c r="AI47" i="13"/>
  <c r="AI46" i="13"/>
  <c r="E46" i="13"/>
  <c r="E133" i="13"/>
  <c r="D46" i="13"/>
  <c r="D133" i="13"/>
  <c r="AH45" i="13"/>
  <c r="AG45" i="13"/>
  <c r="G45" i="13"/>
  <c r="L45" i="13"/>
  <c r="F45" i="13"/>
  <c r="AH43" i="13"/>
  <c r="AG43" i="13"/>
  <c r="G43" i="13"/>
  <c r="L43" i="13" s="1"/>
  <c r="F43" i="13"/>
  <c r="K43" i="13" s="1"/>
  <c r="AH41" i="13"/>
  <c r="AG41" i="13"/>
  <c r="R41" i="13"/>
  <c r="G41" i="13"/>
  <c r="K41" i="13"/>
  <c r="F41" i="13"/>
  <c r="AH39" i="13"/>
  <c r="AG39" i="13"/>
  <c r="G39" i="13"/>
  <c r="L39" i="13" s="1"/>
  <c r="F39" i="13"/>
  <c r="AH37" i="13"/>
  <c r="AG37" i="13"/>
  <c r="AH35" i="13"/>
  <c r="AG35" i="13"/>
  <c r="AH33" i="13"/>
  <c r="AG33" i="13"/>
  <c r="G33" i="13"/>
  <c r="L33" i="13"/>
  <c r="F33" i="13"/>
  <c r="AH31" i="13"/>
  <c r="AG31" i="13"/>
  <c r="G31" i="13"/>
  <c r="L31" i="13" s="1"/>
  <c r="F31" i="13"/>
  <c r="AH29" i="13"/>
  <c r="AI29" i="13"/>
  <c r="AG29" i="13"/>
  <c r="S29" i="13"/>
  <c r="G29" i="13"/>
  <c r="F29" i="13"/>
  <c r="AH27" i="13"/>
  <c r="AG27" i="13"/>
  <c r="S27" i="13"/>
  <c r="G27" i="13"/>
  <c r="L27" i="13" s="1"/>
  <c r="F27" i="13"/>
  <c r="AH25" i="13"/>
  <c r="AG25" i="13"/>
  <c r="Z25" i="13"/>
  <c r="Z145" i="13" s="1"/>
  <c r="Y25" i="13"/>
  <c r="T25" i="13"/>
  <c r="S25" i="13"/>
  <c r="G25" i="13"/>
  <c r="L25" i="13"/>
  <c r="F25" i="13"/>
  <c r="AH23" i="13"/>
  <c r="AG23" i="13"/>
  <c r="AB23" i="13"/>
  <c r="AA23" i="13"/>
  <c r="Z23" i="13"/>
  <c r="Y23" i="13"/>
  <c r="S23" i="13"/>
  <c r="G23" i="13"/>
  <c r="L23" i="13"/>
  <c r="F23" i="13"/>
  <c r="AI21" i="13"/>
  <c r="S21" i="13"/>
  <c r="AI19" i="13"/>
  <c r="AB19" i="13"/>
  <c r="AA19" i="13"/>
  <c r="Z19" i="13"/>
  <c r="Y19" i="13"/>
  <c r="S19" i="13"/>
  <c r="G19" i="13"/>
  <c r="L19" i="13" s="1"/>
  <c r="F19" i="13"/>
  <c r="AH17" i="13"/>
  <c r="AG17" i="13"/>
  <c r="AE17" i="13"/>
  <c r="AB17" i="13"/>
  <c r="AB27" i="13" s="1"/>
  <c r="AA17" i="13"/>
  <c r="AA27" i="13" s="1"/>
  <c r="Z17" i="13"/>
  <c r="Z141" i="13" s="1"/>
  <c r="Y17" i="13"/>
  <c r="Y141" i="13"/>
  <c r="S17" i="13"/>
  <c r="AI15" i="13"/>
  <c r="S15" i="13"/>
  <c r="AH13" i="13"/>
  <c r="AG13" i="13"/>
  <c r="T13" i="13"/>
  <c r="T31" i="13" s="1"/>
  <c r="S13" i="13"/>
  <c r="G13" i="13"/>
  <c r="F13" i="13"/>
  <c r="AH11" i="13"/>
  <c r="AG11" i="13"/>
  <c r="G11" i="13"/>
  <c r="L11" i="13" s="1"/>
  <c r="F11" i="13"/>
  <c r="K11" i="13" s="1"/>
  <c r="AG10" i="13"/>
  <c r="AI10" i="13"/>
  <c r="Y144" i="13"/>
  <c r="AB144" i="13" s="1"/>
  <c r="AI23" i="13"/>
  <c r="Y145" i="13"/>
  <c r="K27" i="13"/>
  <c r="N33" i="13"/>
  <c r="AI33" i="13"/>
  <c r="AI37" i="13"/>
  <c r="AI39" i="13"/>
  <c r="K57" i="13"/>
  <c r="AI57" i="13"/>
  <c r="AI58" i="13"/>
  <c r="Y71" i="13"/>
  <c r="N77" i="13"/>
  <c r="N81" i="13"/>
  <c r="AI83" i="13"/>
  <c r="N98" i="13"/>
  <c r="N99" i="13"/>
  <c r="N100" i="13"/>
  <c r="N101" i="13"/>
  <c r="N102" i="13"/>
  <c r="N103" i="13"/>
  <c r="N104" i="13"/>
  <c r="N105" i="13"/>
  <c r="K106" i="13"/>
  <c r="K107" i="13"/>
  <c r="N126" i="13"/>
  <c r="N128" i="13"/>
  <c r="N130" i="13"/>
  <c r="K13" i="13"/>
  <c r="AI17" i="13"/>
  <c r="K19" i="13"/>
  <c r="Z142" i="13"/>
  <c r="N23" i="13"/>
  <c r="K29" i="13"/>
  <c r="N45" i="13"/>
  <c r="AI45" i="13"/>
  <c r="Z71" i="13"/>
  <c r="N67" i="13"/>
  <c r="AI67" i="13"/>
  <c r="K73" i="13"/>
  <c r="AI75" i="13"/>
  <c r="AI79" i="13"/>
  <c r="AI81" i="13"/>
  <c r="N107" i="13"/>
  <c r="K121" i="13"/>
  <c r="N124" i="13"/>
  <c r="AI125" i="13"/>
  <c r="AI126" i="13"/>
  <c r="AI127" i="13"/>
  <c r="AI128" i="13"/>
  <c r="AI129" i="13"/>
  <c r="AI130" i="13"/>
  <c r="AI131" i="13"/>
  <c r="E139" i="13"/>
  <c r="AA143" i="13"/>
  <c r="AH133" i="13"/>
  <c r="N19" i="13"/>
  <c r="N27" i="13"/>
  <c r="N57" i="13"/>
  <c r="AI73" i="13"/>
  <c r="L77" i="13"/>
  <c r="L79" i="13"/>
  <c r="K31" i="13"/>
  <c r="K33" i="13"/>
  <c r="K39" i="13"/>
  <c r="K45" i="13"/>
  <c r="K67" i="13"/>
  <c r="L81" i="13"/>
  <c r="K98" i="13"/>
  <c r="K100" i="13"/>
  <c r="K102" i="13"/>
  <c r="K104" i="13"/>
  <c r="L107" i="13"/>
  <c r="L121" i="13"/>
  <c r="L126" i="13"/>
  <c r="L127" i="13"/>
  <c r="L128" i="13"/>
  <c r="L129" i="13"/>
  <c r="L130" i="13"/>
  <c r="L131" i="13"/>
  <c r="G73" i="7"/>
  <c r="H73" i="7" s="1"/>
  <c r="L60" i="7"/>
  <c r="J60" i="7"/>
  <c r="G60" i="7"/>
  <c r="AD55" i="7"/>
  <c r="AD56" i="7"/>
  <c r="AD57" i="7"/>
  <c r="AD61" i="7"/>
  <c r="AD62" i="7"/>
  <c r="AD63" i="7"/>
  <c r="AD64" i="7"/>
  <c r="AD65" i="7"/>
  <c r="AD66" i="7"/>
  <c r="AD68" i="7"/>
  <c r="AD69" i="7"/>
  <c r="AD70" i="7"/>
  <c r="AD74" i="7"/>
  <c r="AD75" i="7"/>
  <c r="AD76" i="7"/>
  <c r="AD77" i="7"/>
  <c r="AD78" i="7"/>
  <c r="AD79" i="7"/>
  <c r="AD81" i="7"/>
  <c r="AD82" i="7"/>
  <c r="AD83" i="7"/>
  <c r="AD85" i="7"/>
  <c r="AD86" i="7"/>
  <c r="AD88" i="7"/>
  <c r="L133" i="7"/>
  <c r="I133" i="7"/>
  <c r="I134" i="7"/>
  <c r="G133" i="7"/>
  <c r="G134" i="7" s="1"/>
  <c r="H134" i="7" s="1"/>
  <c r="M134" i="7" s="1"/>
  <c r="Z100" i="4"/>
  <c r="Y104" i="4"/>
  <c r="Y103" i="4"/>
  <c r="Y101" i="4"/>
  <c r="Y100" i="4"/>
  <c r="Z17" i="4"/>
  <c r="G15" i="7"/>
  <c r="D46" i="4"/>
  <c r="D111" i="4"/>
  <c r="D132" i="4"/>
  <c r="AG56" i="4"/>
  <c r="AH56" i="4"/>
  <c r="E132" i="4"/>
  <c r="AI15" i="4"/>
  <c r="AI19" i="4"/>
  <c r="AI21" i="4"/>
  <c r="AI46" i="4"/>
  <c r="AI47" i="4"/>
  <c r="AI48" i="4"/>
  <c r="AI49" i="4"/>
  <c r="AI50" i="4"/>
  <c r="AI51" i="4"/>
  <c r="AI52" i="4"/>
  <c r="AI53" i="4"/>
  <c r="AI54" i="4"/>
  <c r="AI55" i="4"/>
  <c r="AI61" i="4"/>
  <c r="AI82" i="4"/>
  <c r="AI84" i="4"/>
  <c r="AI86" i="4"/>
  <c r="AI87" i="4"/>
  <c r="AI88" i="4"/>
  <c r="AI89" i="4"/>
  <c r="AI90" i="4"/>
  <c r="AI91" i="4"/>
  <c r="AI92" i="4"/>
  <c r="AI93" i="4"/>
  <c r="AI94" i="4"/>
  <c r="AI95" i="4"/>
  <c r="AI96" i="4"/>
  <c r="AI110" i="4"/>
  <c r="AI111" i="4"/>
  <c r="AI112" i="4"/>
  <c r="AI113" i="4"/>
  <c r="AI114" i="4"/>
  <c r="AI115" i="4"/>
  <c r="AI116" i="4"/>
  <c r="AI117" i="4"/>
  <c r="AI118" i="4"/>
  <c r="AI119" i="4"/>
  <c r="AI120" i="4"/>
  <c r="AG122" i="4"/>
  <c r="AI122" i="4"/>
  <c r="AG123" i="4"/>
  <c r="AI123" i="4"/>
  <c r="AG124" i="4"/>
  <c r="AG125" i="4"/>
  <c r="AI125" i="4" s="1"/>
  <c r="AG126" i="4"/>
  <c r="AG127" i="4"/>
  <c r="AG128" i="4"/>
  <c r="AG129" i="4"/>
  <c r="AG130" i="4"/>
  <c r="AG131" i="4"/>
  <c r="AI131" i="4" s="1"/>
  <c r="AG121" i="4"/>
  <c r="AH131" i="4"/>
  <c r="AH130" i="4"/>
  <c r="AH129" i="4"/>
  <c r="AH128" i="4"/>
  <c r="AH127" i="4"/>
  <c r="AI127" i="4"/>
  <c r="AH126" i="4"/>
  <c r="AH125" i="4"/>
  <c r="AH124" i="4"/>
  <c r="AH109" i="4"/>
  <c r="AG98" i="4"/>
  <c r="AG99" i="4"/>
  <c r="AG100" i="4"/>
  <c r="AG101" i="4"/>
  <c r="AG102" i="4"/>
  <c r="AG103" i="4"/>
  <c r="AG104" i="4"/>
  <c r="AG105" i="4"/>
  <c r="AG106" i="4"/>
  <c r="AG107" i="4"/>
  <c r="AG108" i="4"/>
  <c r="AI108" i="4" s="1"/>
  <c r="AG109" i="4"/>
  <c r="AG97" i="4"/>
  <c r="AH121" i="4"/>
  <c r="AH108" i="4"/>
  <c r="AH107" i="4"/>
  <c r="AI107" i="4" s="1"/>
  <c r="AH106" i="4"/>
  <c r="AH105" i="4"/>
  <c r="AH104" i="4"/>
  <c r="AI104" i="4" s="1"/>
  <c r="AH103" i="4"/>
  <c r="AI103" i="4" s="1"/>
  <c r="AH102" i="4"/>
  <c r="AH101" i="4"/>
  <c r="AH100" i="4"/>
  <c r="AI100" i="4" s="1"/>
  <c r="AH99" i="4"/>
  <c r="AI99" i="4" s="1"/>
  <c r="AH98" i="4"/>
  <c r="AH97" i="4"/>
  <c r="AG59" i="4"/>
  <c r="AG62" i="4"/>
  <c r="AI62" i="4" s="1"/>
  <c r="AG63" i="4"/>
  <c r="AI63" i="4" s="1"/>
  <c r="AG64" i="4"/>
  <c r="AI64" i="4" s="1"/>
  <c r="AG65" i="4"/>
  <c r="AG66" i="4"/>
  <c r="AI66" i="4" s="1"/>
  <c r="AG67" i="4"/>
  <c r="AG68" i="4"/>
  <c r="AI68" i="4"/>
  <c r="AG69" i="4"/>
  <c r="AG70" i="4"/>
  <c r="AI70" i="4" s="1"/>
  <c r="AG71" i="4"/>
  <c r="AG72" i="4"/>
  <c r="AI72" i="4"/>
  <c r="AG73" i="4"/>
  <c r="AG74" i="4"/>
  <c r="AI74" i="4" s="1"/>
  <c r="AG75" i="4"/>
  <c r="AG76" i="4"/>
  <c r="AI76" i="4" s="1"/>
  <c r="AG77" i="4"/>
  <c r="AG78" i="4"/>
  <c r="AI78" i="4" s="1"/>
  <c r="AG79" i="4"/>
  <c r="AG80" i="4"/>
  <c r="AI80" i="4"/>
  <c r="AG81" i="4"/>
  <c r="AG83" i="4"/>
  <c r="AG85" i="4"/>
  <c r="AG57" i="4"/>
  <c r="AG41" i="4"/>
  <c r="AG43" i="4"/>
  <c r="AG45" i="4"/>
  <c r="AG35" i="4"/>
  <c r="AG25" i="4"/>
  <c r="AG27" i="4"/>
  <c r="AG29" i="4"/>
  <c r="AG31" i="4"/>
  <c r="AG33" i="4"/>
  <c r="AG37" i="4"/>
  <c r="AG39" i="4"/>
  <c r="AG23" i="4"/>
  <c r="AG11" i="4"/>
  <c r="AG10" i="4"/>
  <c r="AI10" i="4" s="1"/>
  <c r="AH85" i="4"/>
  <c r="AH83" i="4"/>
  <c r="AI83" i="4"/>
  <c r="AH81" i="4"/>
  <c r="AH79" i="4"/>
  <c r="AI79" i="4" s="1"/>
  <c r="AH77" i="4"/>
  <c r="AI77" i="4"/>
  <c r="AH75" i="4"/>
  <c r="AH73" i="4"/>
  <c r="AH71" i="4"/>
  <c r="AI71" i="4"/>
  <c r="AH69" i="4"/>
  <c r="AH67" i="4"/>
  <c r="AH65" i="4"/>
  <c r="AH59" i="4"/>
  <c r="AI59" i="4" s="1"/>
  <c r="AH57" i="4"/>
  <c r="AH45" i="4"/>
  <c r="AI45" i="4"/>
  <c r="AH43" i="4"/>
  <c r="AI43" i="4"/>
  <c r="AH41" i="4"/>
  <c r="AH39" i="4"/>
  <c r="AH37" i="4"/>
  <c r="AH35" i="4"/>
  <c r="AH33" i="4"/>
  <c r="AH31" i="4"/>
  <c r="AI31" i="4" s="1"/>
  <c r="AH29" i="4"/>
  <c r="AI29" i="4" s="1"/>
  <c r="AH27" i="4"/>
  <c r="AI27" i="4"/>
  <c r="AH25" i="4"/>
  <c r="AH23" i="4"/>
  <c r="AI23" i="4" s="1"/>
  <c r="AG17" i="4"/>
  <c r="AH17" i="4"/>
  <c r="AG13" i="4"/>
  <c r="AH13" i="4"/>
  <c r="AH11" i="4"/>
  <c r="AI11" i="4"/>
  <c r="AH192" i="12"/>
  <c r="AG192" i="12"/>
  <c r="AF192" i="12"/>
  <c r="AE192" i="12"/>
  <c r="AH191" i="12"/>
  <c r="AG191" i="12"/>
  <c r="AF191" i="12"/>
  <c r="AE191" i="12"/>
  <c r="AH190" i="12"/>
  <c r="AG190" i="12"/>
  <c r="AF190" i="12"/>
  <c r="AE190" i="12"/>
  <c r="AH189" i="12"/>
  <c r="AG189" i="12"/>
  <c r="AF189" i="12"/>
  <c r="AE189" i="12"/>
  <c r="AH188" i="12"/>
  <c r="AG188" i="12"/>
  <c r="AF188" i="12"/>
  <c r="AE188" i="12"/>
  <c r="AH187" i="12"/>
  <c r="AG187" i="12"/>
  <c r="AF187" i="12"/>
  <c r="AE187" i="12"/>
  <c r="AH186" i="12"/>
  <c r="AG186" i="12"/>
  <c r="AF186" i="12"/>
  <c r="AE186" i="12"/>
  <c r="AH185" i="12"/>
  <c r="AG185" i="12"/>
  <c r="AF185" i="12"/>
  <c r="AE185" i="12"/>
  <c r="AH184" i="12"/>
  <c r="AG184" i="12"/>
  <c r="AF184" i="12"/>
  <c r="AE184" i="12"/>
  <c r="AH183" i="12"/>
  <c r="AG183" i="12"/>
  <c r="AF183" i="12"/>
  <c r="AE183" i="12"/>
  <c r="AH182" i="12"/>
  <c r="AG182" i="12"/>
  <c r="AF182" i="12"/>
  <c r="AE182" i="12"/>
  <c r="AH181" i="12"/>
  <c r="AG181" i="12"/>
  <c r="AF181" i="12"/>
  <c r="AE181" i="12"/>
  <c r="AH180" i="12"/>
  <c r="AG180" i="12"/>
  <c r="AF180" i="12"/>
  <c r="AE180" i="12"/>
  <c r="AH179" i="12"/>
  <c r="AG179" i="12"/>
  <c r="AF179" i="12"/>
  <c r="AE179" i="12"/>
  <c r="AH178" i="12"/>
  <c r="AG178" i="12"/>
  <c r="AF178" i="12"/>
  <c r="AE178" i="12"/>
  <c r="AH177" i="12"/>
  <c r="AG177" i="12"/>
  <c r="AF177" i="12"/>
  <c r="AE177" i="12"/>
  <c r="AH176" i="12"/>
  <c r="AG176" i="12"/>
  <c r="AF176" i="12"/>
  <c r="AE176" i="12"/>
  <c r="AH175" i="12"/>
  <c r="AG175" i="12"/>
  <c r="AF175" i="12"/>
  <c r="AE175" i="12"/>
  <c r="AH174" i="12"/>
  <c r="AG174" i="12"/>
  <c r="AF174" i="12"/>
  <c r="AE174" i="12"/>
  <c r="AH173" i="12"/>
  <c r="AG173" i="12"/>
  <c r="AF173" i="12"/>
  <c r="AE173" i="12"/>
  <c r="AH172" i="12"/>
  <c r="AG172" i="12"/>
  <c r="AF172" i="12"/>
  <c r="AE172" i="12"/>
  <c r="AH171" i="12"/>
  <c r="AG171" i="12"/>
  <c r="AF171" i="12"/>
  <c r="AE171" i="12"/>
  <c r="AH170" i="12"/>
  <c r="AG170" i="12"/>
  <c r="AF170" i="12"/>
  <c r="AE170" i="12"/>
  <c r="AH169" i="12"/>
  <c r="AG169" i="12"/>
  <c r="AF169" i="12"/>
  <c r="AE169" i="12"/>
  <c r="AH168" i="12"/>
  <c r="AH193" i="12" s="1"/>
  <c r="AG168" i="12"/>
  <c r="AG193" i="12" s="1"/>
  <c r="AF168" i="12"/>
  <c r="AF193" i="12" s="1"/>
  <c r="AE168" i="12"/>
  <c r="AE193" i="12" s="1"/>
  <c r="D166" i="12"/>
  <c r="E166" i="12" s="1"/>
  <c r="D165" i="12"/>
  <c r="E165" i="12" s="1"/>
  <c r="E164" i="12" s="1"/>
  <c r="D163" i="12"/>
  <c r="E163" i="12"/>
  <c r="D162" i="12"/>
  <c r="E162" i="12"/>
  <c r="N161" i="12"/>
  <c r="N160" i="12"/>
  <c r="N159" i="12"/>
  <c r="D159" i="12"/>
  <c r="E159" i="12" s="1"/>
  <c r="N158" i="12"/>
  <c r="D158" i="12"/>
  <c r="N157" i="12"/>
  <c r="L154" i="12"/>
  <c r="I154" i="12"/>
  <c r="H154" i="12"/>
  <c r="G154" i="12"/>
  <c r="D154" i="12"/>
  <c r="D155" i="12"/>
  <c r="F153" i="12"/>
  <c r="K153" i="12"/>
  <c r="E153" i="12"/>
  <c r="J153" i="12"/>
  <c r="F152" i="12"/>
  <c r="K152" i="12"/>
  <c r="E152" i="12"/>
  <c r="E151" i="12"/>
  <c r="J151" i="12" s="1"/>
  <c r="F150" i="12"/>
  <c r="K150" i="12" s="1"/>
  <c r="E150" i="12"/>
  <c r="F149" i="12"/>
  <c r="E149" i="12"/>
  <c r="F148" i="12"/>
  <c r="K148" i="12"/>
  <c r="E148" i="12"/>
  <c r="J148" i="12"/>
  <c r="F147" i="12"/>
  <c r="K147" i="12"/>
  <c r="E147" i="12"/>
  <c r="M147" i="12"/>
  <c r="F146" i="12"/>
  <c r="E146" i="12"/>
  <c r="L136" i="12"/>
  <c r="I136" i="12"/>
  <c r="H136" i="12"/>
  <c r="G136" i="12"/>
  <c r="D136" i="12"/>
  <c r="D137" i="12"/>
  <c r="F135" i="12"/>
  <c r="E135" i="12"/>
  <c r="F134" i="12"/>
  <c r="E134" i="12"/>
  <c r="F133" i="12"/>
  <c r="E133" i="12"/>
  <c r="F132" i="12"/>
  <c r="K132" i="12"/>
  <c r="E132" i="12"/>
  <c r="F131" i="12"/>
  <c r="K131" i="12" s="1"/>
  <c r="E131" i="12"/>
  <c r="F130" i="12"/>
  <c r="K130" i="12"/>
  <c r="E130" i="12"/>
  <c r="F129" i="12"/>
  <c r="E129" i="12"/>
  <c r="I119" i="12"/>
  <c r="H119" i="12"/>
  <c r="G119" i="12"/>
  <c r="D119" i="12"/>
  <c r="D120" i="12"/>
  <c r="F118" i="12"/>
  <c r="E118" i="12"/>
  <c r="F117" i="12"/>
  <c r="K117" i="12"/>
  <c r="E117" i="12"/>
  <c r="F116" i="12"/>
  <c r="E116" i="12"/>
  <c r="E115" i="12"/>
  <c r="J115" i="12" s="1"/>
  <c r="F114" i="12"/>
  <c r="K114" i="12" s="1"/>
  <c r="E114" i="12"/>
  <c r="F113" i="12"/>
  <c r="E113" i="12"/>
  <c r="F112" i="12"/>
  <c r="E112" i="12"/>
  <c r="L100" i="12"/>
  <c r="I100" i="12"/>
  <c r="H100" i="12"/>
  <c r="G100" i="12"/>
  <c r="D100" i="12"/>
  <c r="D101" i="12"/>
  <c r="F99" i="12"/>
  <c r="E99" i="12"/>
  <c r="F98" i="12"/>
  <c r="K98" i="12"/>
  <c r="E98" i="12"/>
  <c r="F97" i="12"/>
  <c r="K97" i="12" s="1"/>
  <c r="E97" i="12"/>
  <c r="F96" i="12"/>
  <c r="K96" i="12"/>
  <c r="E96" i="12"/>
  <c r="J96" i="12"/>
  <c r="F95" i="12"/>
  <c r="E95" i="12"/>
  <c r="F94" i="12"/>
  <c r="E94" i="12"/>
  <c r="F93" i="12"/>
  <c r="E93" i="12"/>
  <c r="I78" i="12"/>
  <c r="H78" i="12"/>
  <c r="G78" i="12"/>
  <c r="D78" i="12"/>
  <c r="D79" i="12" s="1"/>
  <c r="F77" i="12"/>
  <c r="K77" i="12" s="1"/>
  <c r="E77" i="12"/>
  <c r="F76" i="12"/>
  <c r="E76" i="12"/>
  <c r="J76" i="12" s="1"/>
  <c r="F75" i="12"/>
  <c r="K75" i="12" s="1"/>
  <c r="E75" i="12"/>
  <c r="F74" i="12"/>
  <c r="K74" i="12"/>
  <c r="E74" i="12"/>
  <c r="J74" i="12"/>
  <c r="F73" i="12"/>
  <c r="E73" i="12"/>
  <c r="F72" i="12"/>
  <c r="K72" i="12"/>
  <c r="E72" i="12"/>
  <c r="F71" i="12"/>
  <c r="K71" i="12" s="1"/>
  <c r="E71" i="12"/>
  <c r="F70" i="12"/>
  <c r="K70" i="12"/>
  <c r="E70" i="12"/>
  <c r="M70" i="12"/>
  <c r="L59" i="12"/>
  <c r="I59" i="12"/>
  <c r="H59" i="12"/>
  <c r="G59" i="12"/>
  <c r="D59" i="12"/>
  <c r="D60" i="12"/>
  <c r="F58" i="12"/>
  <c r="K58" i="12"/>
  <c r="E58" i="12"/>
  <c r="F57" i="12"/>
  <c r="K57" i="12" s="1"/>
  <c r="E57" i="12"/>
  <c r="F56" i="12"/>
  <c r="E56" i="12"/>
  <c r="F55" i="12"/>
  <c r="E55" i="12"/>
  <c r="M55" i="12" s="1"/>
  <c r="F54" i="12"/>
  <c r="K54" i="12" s="1"/>
  <c r="E54" i="12"/>
  <c r="F53" i="12"/>
  <c r="K53" i="12"/>
  <c r="E53" i="12"/>
  <c r="F52" i="12"/>
  <c r="K52" i="12" s="1"/>
  <c r="E52" i="12"/>
  <c r="J52" i="12" s="1"/>
  <c r="F51" i="12"/>
  <c r="E51" i="12"/>
  <c r="M51" i="12"/>
  <c r="I37" i="12"/>
  <c r="H37" i="12"/>
  <c r="G37" i="12"/>
  <c r="D37" i="12"/>
  <c r="D38" i="12" s="1"/>
  <c r="F36" i="12"/>
  <c r="K36" i="12" s="1"/>
  <c r="E36" i="12"/>
  <c r="J36" i="12" s="1"/>
  <c r="F35" i="12"/>
  <c r="K35" i="12" s="1"/>
  <c r="E35" i="12"/>
  <c r="F34" i="12"/>
  <c r="J34" i="12"/>
  <c r="E34" i="12"/>
  <c r="F33" i="12"/>
  <c r="K33" i="12" s="1"/>
  <c r="E33" i="12"/>
  <c r="F32" i="12"/>
  <c r="E32" i="12"/>
  <c r="J32" i="12" s="1"/>
  <c r="F31" i="12"/>
  <c r="K31" i="12"/>
  <c r="E31" i="12"/>
  <c r="F30" i="12"/>
  <c r="K30" i="12" s="1"/>
  <c r="E30" i="12"/>
  <c r="F29" i="12"/>
  <c r="E29" i="12"/>
  <c r="J29" i="12" s="1"/>
  <c r="I18" i="12"/>
  <c r="H18" i="12"/>
  <c r="G18" i="12"/>
  <c r="D18" i="12"/>
  <c r="D19" i="12"/>
  <c r="F17" i="12"/>
  <c r="K17" i="12"/>
  <c r="E17" i="12"/>
  <c r="J17" i="12"/>
  <c r="F16" i="12"/>
  <c r="K16" i="12"/>
  <c r="E16" i="12"/>
  <c r="J16" i="12"/>
  <c r="F15" i="12"/>
  <c r="K15" i="12"/>
  <c r="E15" i="12"/>
  <c r="F14" i="12"/>
  <c r="K14" i="12" s="1"/>
  <c r="E14" i="12"/>
  <c r="J14" i="12" s="1"/>
  <c r="F13" i="12"/>
  <c r="K13" i="12" s="1"/>
  <c r="E13" i="12"/>
  <c r="J13" i="12" s="1"/>
  <c r="F12" i="12"/>
  <c r="K12" i="12" s="1"/>
  <c r="E12" i="12"/>
  <c r="F11" i="12"/>
  <c r="F18" i="12"/>
  <c r="E11" i="12"/>
  <c r="J12" i="12"/>
  <c r="M35" i="12"/>
  <c r="J53" i="12"/>
  <c r="M77" i="12"/>
  <c r="J116" i="12"/>
  <c r="AI56" i="4"/>
  <c r="AH133" i="4"/>
  <c r="AI33" i="4"/>
  <c r="AI25" i="4"/>
  <c r="AI41" i="4"/>
  <c r="AI75" i="4"/>
  <c r="AI67" i="4"/>
  <c r="AI97" i="4"/>
  <c r="M96" i="12"/>
  <c r="K118" i="12"/>
  <c r="M153" i="12"/>
  <c r="AI39" i="4"/>
  <c r="AI81" i="4"/>
  <c r="AI73" i="4"/>
  <c r="AI65" i="4"/>
  <c r="K95" i="12"/>
  <c r="E136" i="12"/>
  <c r="M148" i="12"/>
  <c r="D164" i="12"/>
  <c r="AI106" i="4"/>
  <c r="AI102" i="4"/>
  <c r="AI98" i="4"/>
  <c r="AI130" i="4"/>
  <c r="AI128" i="4"/>
  <c r="AI126" i="4"/>
  <c r="AI124" i="4"/>
  <c r="M16" i="12"/>
  <c r="J99" i="12"/>
  <c r="J135" i="12"/>
  <c r="AI17" i="4"/>
  <c r="AI37" i="4"/>
  <c r="AI35" i="4"/>
  <c r="AI57" i="4"/>
  <c r="AI105" i="4"/>
  <c r="AI101" i="4"/>
  <c r="AI129" i="4"/>
  <c r="H133" i="7"/>
  <c r="J15" i="12"/>
  <c r="K51" i="12"/>
  <c r="M54" i="12"/>
  <c r="J94" i="12"/>
  <c r="E59" i="12"/>
  <c r="K93" i="12"/>
  <c r="K112" i="12"/>
  <c r="J130" i="12"/>
  <c r="J134" i="12"/>
  <c r="M146" i="12"/>
  <c r="K149" i="12"/>
  <c r="M150" i="12"/>
  <c r="J33" i="12"/>
  <c r="J35" i="12"/>
  <c r="J58" i="12"/>
  <c r="K146" i="12"/>
  <c r="E111" i="4"/>
  <c r="E46" i="4"/>
  <c r="G25" i="4"/>
  <c r="L25" i="4" s="1"/>
  <c r="F25" i="4"/>
  <c r="E86" i="4"/>
  <c r="AD43" i="7"/>
  <c r="AD46" i="7"/>
  <c r="AD39" i="7"/>
  <c r="AD40" i="7"/>
  <c r="AD42" i="7"/>
  <c r="AD32" i="7"/>
  <c r="N33" i="7"/>
  <c r="AD33" i="7" s="1"/>
  <c r="AD34" i="7"/>
  <c r="AD35" i="7"/>
  <c r="AD36" i="7"/>
  <c r="AD37" i="7"/>
  <c r="AD38" i="7"/>
  <c r="AD16" i="7"/>
  <c r="AD17" i="7"/>
  <c r="N18" i="7"/>
  <c r="AD18" i="7"/>
  <c r="AD19" i="7"/>
  <c r="AD20" i="7"/>
  <c r="AD21" i="7"/>
  <c r="AD22" i="7"/>
  <c r="AD24" i="7"/>
  <c r="AD25" i="7"/>
  <c r="AD26" i="7"/>
  <c r="AD28" i="7"/>
  <c r="AD29" i="7"/>
  <c r="AD31" i="7"/>
  <c r="L30" i="7"/>
  <c r="J30" i="7"/>
  <c r="G30" i="7"/>
  <c r="H30" i="7"/>
  <c r="G29" i="7"/>
  <c r="H29" i="7"/>
  <c r="G59" i="4"/>
  <c r="L59" i="4"/>
  <c r="F59" i="4"/>
  <c r="K59" i="4"/>
  <c r="L18" i="7"/>
  <c r="J18" i="7"/>
  <c r="G18" i="7"/>
  <c r="H18" i="7"/>
  <c r="G17" i="7"/>
  <c r="G29" i="4"/>
  <c r="F29" i="4"/>
  <c r="L27" i="7"/>
  <c r="J27" i="7"/>
  <c r="G27" i="7"/>
  <c r="H27" i="7" s="1"/>
  <c r="G26" i="7"/>
  <c r="G23" i="4"/>
  <c r="F23" i="4"/>
  <c r="G81" i="4"/>
  <c r="L81" i="4"/>
  <c r="G73" i="4"/>
  <c r="L73" i="4"/>
  <c r="I4" i="11"/>
  <c r="E4" i="11"/>
  <c r="F4" i="11"/>
  <c r="D4" i="11"/>
  <c r="A3" i="11"/>
  <c r="AJ100" i="10"/>
  <c r="AI100" i="10"/>
  <c r="AL99" i="10"/>
  <c r="AK99" i="10"/>
  <c r="AP99" i="10"/>
  <c r="AL98" i="10"/>
  <c r="AK98" i="10"/>
  <c r="AL97" i="10"/>
  <c r="AK97" i="10"/>
  <c r="AL96" i="10"/>
  <c r="AK96" i="10"/>
  <c r="AL95" i="10"/>
  <c r="AK95" i="10"/>
  <c r="AL94" i="10"/>
  <c r="AK94" i="10"/>
  <c r="AP94" i="10" s="1"/>
  <c r="AQ93" i="10"/>
  <c r="AK93" i="10"/>
  <c r="AL92" i="10"/>
  <c r="AQ92" i="10" s="1"/>
  <c r="AK92" i="10"/>
  <c r="AQ91" i="10"/>
  <c r="AL90" i="10"/>
  <c r="AS90" i="10" s="1"/>
  <c r="AK90" i="10"/>
  <c r="AL89" i="10"/>
  <c r="AK89" i="10"/>
  <c r="AJ79" i="10"/>
  <c r="AI79" i="10"/>
  <c r="AL75" i="10"/>
  <c r="AK75" i="10"/>
  <c r="AL74" i="10"/>
  <c r="AQ74" i="10"/>
  <c r="AK74" i="10"/>
  <c r="AL73" i="10"/>
  <c r="AK73" i="10"/>
  <c r="AL71" i="10"/>
  <c r="AK71" i="10"/>
  <c r="AL70" i="10"/>
  <c r="AK70" i="10"/>
  <c r="AL69" i="10"/>
  <c r="AK69" i="10"/>
  <c r="AL68" i="10"/>
  <c r="AK68" i="10"/>
  <c r="AL67" i="10"/>
  <c r="AK67" i="10"/>
  <c r="AL66" i="10"/>
  <c r="AK66" i="10"/>
  <c r="AP66" i="10"/>
  <c r="AJ54" i="10"/>
  <c r="AI54" i="10"/>
  <c r="AL52" i="10"/>
  <c r="AK52" i="10"/>
  <c r="AL51" i="10"/>
  <c r="AK51" i="10"/>
  <c r="AP51" i="10" s="1"/>
  <c r="AL50" i="10"/>
  <c r="AQ50" i="10" s="1"/>
  <c r="AK50" i="10"/>
  <c r="AL49" i="10"/>
  <c r="AQ49" i="10" s="1"/>
  <c r="AK49" i="10"/>
  <c r="AL47" i="10"/>
  <c r="AK47" i="10"/>
  <c r="AL46" i="10"/>
  <c r="AK46" i="10"/>
  <c r="AL45" i="10"/>
  <c r="AK45" i="10"/>
  <c r="AL44" i="10"/>
  <c r="AK44" i="10"/>
  <c r="AL40" i="10"/>
  <c r="AK40" i="10"/>
  <c r="AL39" i="10"/>
  <c r="AK39" i="10"/>
  <c r="AJ28" i="10"/>
  <c r="AI28" i="10"/>
  <c r="AL27" i="10"/>
  <c r="AQ27" i="10" s="1"/>
  <c r="AK27" i="10"/>
  <c r="AL26" i="10"/>
  <c r="AK26" i="10"/>
  <c r="AL25" i="10"/>
  <c r="AK25" i="10"/>
  <c r="AL24" i="10"/>
  <c r="AK24" i="10"/>
  <c r="AL21" i="10"/>
  <c r="AQ21" i="10" s="1"/>
  <c r="AK21" i="10"/>
  <c r="AL20" i="10"/>
  <c r="AK20" i="10"/>
  <c r="AL18" i="10"/>
  <c r="AK18" i="10"/>
  <c r="AL17" i="10"/>
  <c r="AK17" i="10"/>
  <c r="AL14" i="10"/>
  <c r="AK14" i="10"/>
  <c r="AL11" i="10"/>
  <c r="AK11" i="10"/>
  <c r="AL10" i="10"/>
  <c r="AK10" i="10"/>
  <c r="E116" i="10"/>
  <c r="M115" i="10"/>
  <c r="E115" i="10"/>
  <c r="F115" i="10" s="1"/>
  <c r="M114" i="10"/>
  <c r="M113" i="10"/>
  <c r="O113" i="10" s="1"/>
  <c r="E113" i="10"/>
  <c r="F113" i="10" s="1"/>
  <c r="M112" i="10"/>
  <c r="E112" i="10"/>
  <c r="F112" i="10"/>
  <c r="Z111" i="10"/>
  <c r="Y111" i="10"/>
  <c r="M111" i="10"/>
  <c r="M110" i="10"/>
  <c r="M109" i="10"/>
  <c r="E109" i="10"/>
  <c r="F109" i="10" s="1"/>
  <c r="M108" i="10"/>
  <c r="E108" i="10"/>
  <c r="F108" i="10"/>
  <c r="M107" i="10"/>
  <c r="O107" i="10" s="1"/>
  <c r="E100" i="10"/>
  <c r="D100" i="10"/>
  <c r="G99" i="10"/>
  <c r="L99" i="10" s="1"/>
  <c r="F99" i="10"/>
  <c r="Z98" i="10"/>
  <c r="Y98" i="10"/>
  <c r="G98" i="10"/>
  <c r="L98" i="10"/>
  <c r="F98" i="10"/>
  <c r="Z97" i="10"/>
  <c r="Y97" i="10"/>
  <c r="G97" i="10"/>
  <c r="L97" i="10" s="1"/>
  <c r="F97" i="10"/>
  <c r="K97" i="10" s="1"/>
  <c r="G96" i="10"/>
  <c r="L96" i="10" s="1"/>
  <c r="F96" i="10"/>
  <c r="Z95" i="10"/>
  <c r="Y95" i="10"/>
  <c r="G95" i="10"/>
  <c r="L95" i="10"/>
  <c r="F95" i="10"/>
  <c r="K95" i="10"/>
  <c r="Z94" i="10"/>
  <c r="Y94" i="10"/>
  <c r="Y99" i="10" s="1"/>
  <c r="G94" i="10"/>
  <c r="L94" i="10" s="1"/>
  <c r="F94" i="10"/>
  <c r="K94" i="10" s="1"/>
  <c r="L93" i="10"/>
  <c r="F93" i="10"/>
  <c r="G92" i="10"/>
  <c r="L92" i="10" s="1"/>
  <c r="F92" i="10"/>
  <c r="L91" i="10"/>
  <c r="G90" i="10"/>
  <c r="F90" i="10"/>
  <c r="G89" i="10"/>
  <c r="L89" i="10" s="1"/>
  <c r="F89" i="10"/>
  <c r="E79" i="10"/>
  <c r="D79" i="10"/>
  <c r="G75" i="10"/>
  <c r="F75" i="10"/>
  <c r="G74" i="10"/>
  <c r="L74" i="10"/>
  <c r="F74" i="10"/>
  <c r="G73" i="10"/>
  <c r="L73" i="10" s="1"/>
  <c r="F73" i="10"/>
  <c r="Z72" i="10"/>
  <c r="Y72" i="10"/>
  <c r="G72" i="10"/>
  <c r="F72" i="10"/>
  <c r="Z71" i="10"/>
  <c r="Y71" i="10"/>
  <c r="G71" i="10"/>
  <c r="L71" i="10"/>
  <c r="F71" i="10"/>
  <c r="G70" i="10"/>
  <c r="F70" i="10"/>
  <c r="Z69" i="10"/>
  <c r="Y69" i="10"/>
  <c r="G69" i="10"/>
  <c r="L69" i="10" s="1"/>
  <c r="F69" i="10"/>
  <c r="Z68" i="10"/>
  <c r="Y68" i="10"/>
  <c r="Y73" i="10" s="1"/>
  <c r="G68" i="10"/>
  <c r="F68" i="10"/>
  <c r="K68" i="10"/>
  <c r="G67" i="10"/>
  <c r="L67" i="10"/>
  <c r="F67" i="10"/>
  <c r="G66" i="10"/>
  <c r="L66" i="10" s="1"/>
  <c r="F66" i="10"/>
  <c r="E54" i="10"/>
  <c r="D54" i="10"/>
  <c r="G52" i="10"/>
  <c r="L52" i="10"/>
  <c r="F52" i="10"/>
  <c r="G51" i="10"/>
  <c r="F51" i="10"/>
  <c r="G50" i="10"/>
  <c r="F50" i="10"/>
  <c r="G49" i="10"/>
  <c r="F49" i="10"/>
  <c r="G47" i="10"/>
  <c r="L47" i="10" s="1"/>
  <c r="F47" i="10"/>
  <c r="G46" i="10"/>
  <c r="F46" i="10"/>
  <c r="Z45" i="10"/>
  <c r="Y45" i="10"/>
  <c r="G45" i="10"/>
  <c r="F45" i="10"/>
  <c r="Z44" i="10"/>
  <c r="Y44" i="10"/>
  <c r="G44" i="10"/>
  <c r="F44" i="10"/>
  <c r="Z42" i="10"/>
  <c r="Y42" i="10"/>
  <c r="Z41" i="10"/>
  <c r="Y41" i="10"/>
  <c r="G40" i="10"/>
  <c r="F40" i="10"/>
  <c r="G39" i="10"/>
  <c r="F39" i="10"/>
  <c r="R33" i="10"/>
  <c r="E28" i="10"/>
  <c r="D28" i="10"/>
  <c r="G27" i="10"/>
  <c r="L27" i="10" s="1"/>
  <c r="F27" i="10"/>
  <c r="G26" i="10"/>
  <c r="F26" i="10"/>
  <c r="R25" i="10"/>
  <c r="G25" i="10"/>
  <c r="F25" i="10"/>
  <c r="G24" i="10"/>
  <c r="L24" i="10"/>
  <c r="F24" i="10"/>
  <c r="G21" i="10"/>
  <c r="L21" i="10" s="1"/>
  <c r="F21" i="10"/>
  <c r="G20" i="10"/>
  <c r="F20" i="10"/>
  <c r="S19" i="10"/>
  <c r="S18" i="10"/>
  <c r="G18" i="10"/>
  <c r="L18" i="10"/>
  <c r="F18" i="10"/>
  <c r="Z17" i="10"/>
  <c r="Y17" i="10"/>
  <c r="T17" i="10"/>
  <c r="S17" i="10"/>
  <c r="G17" i="10"/>
  <c r="F17" i="10"/>
  <c r="AB16" i="10"/>
  <c r="AA16" i="10"/>
  <c r="Z16" i="10"/>
  <c r="Y16" i="10"/>
  <c r="S16" i="10"/>
  <c r="S15" i="10"/>
  <c r="AB14" i="10"/>
  <c r="AA14" i="10"/>
  <c r="Z14" i="10"/>
  <c r="Y14" i="10"/>
  <c r="S14" i="10"/>
  <c r="G14" i="10"/>
  <c r="F14" i="10"/>
  <c r="AE13" i="10"/>
  <c r="AB13" i="10"/>
  <c r="AB18" i="10" s="1"/>
  <c r="AA13" i="10"/>
  <c r="AA18" i="10" s="1"/>
  <c r="Z13" i="10"/>
  <c r="Z109" i="10" s="1"/>
  <c r="Y13" i="10"/>
  <c r="S13" i="10"/>
  <c r="S12" i="10"/>
  <c r="T11" i="10"/>
  <c r="T20" i="10"/>
  <c r="S11" i="10"/>
  <c r="G11" i="10"/>
  <c r="F11" i="10"/>
  <c r="G10" i="10"/>
  <c r="L10" i="10" s="1"/>
  <c r="F10" i="10"/>
  <c r="AP90" i="10"/>
  <c r="AP10" i="10"/>
  <c r="AQ17" i="10"/>
  <c r="AS21" i="10"/>
  <c r="AP25" i="10"/>
  <c r="AQ40" i="10"/>
  <c r="AQ47" i="10"/>
  <c r="AS49" i="10"/>
  <c r="AQ52" i="10"/>
  <c r="AQ67" i="10"/>
  <c r="AQ69" i="10"/>
  <c r="AQ71" i="10"/>
  <c r="AQ75" i="10"/>
  <c r="AQ90" i="10"/>
  <c r="AP96" i="10"/>
  <c r="L17" i="10"/>
  <c r="N73" i="10"/>
  <c r="K51" i="10"/>
  <c r="K96" i="10"/>
  <c r="E111" i="10"/>
  <c r="R91" i="7"/>
  <c r="S91" i="7"/>
  <c r="P49" i="7"/>
  <c r="S49" i="7"/>
  <c r="T49" i="7"/>
  <c r="U49" i="7"/>
  <c r="V49" i="7"/>
  <c r="W49" i="7"/>
  <c r="X49" i="7"/>
  <c r="AC179" i="8"/>
  <c r="AB179" i="8"/>
  <c r="AA179" i="8"/>
  <c r="Z179" i="8"/>
  <c r="Y179" i="8"/>
  <c r="X179" i="8"/>
  <c r="W179" i="8"/>
  <c r="V179" i="8"/>
  <c r="U179" i="8"/>
  <c r="T179" i="8"/>
  <c r="S179" i="8"/>
  <c r="Q179" i="8"/>
  <c r="P179" i="8"/>
  <c r="O179" i="8"/>
  <c r="N179" i="8"/>
  <c r="AC172" i="8"/>
  <c r="AB172" i="8"/>
  <c r="AA172" i="8"/>
  <c r="Z172" i="8"/>
  <c r="Y172" i="8"/>
  <c r="AD170" i="8"/>
  <c r="L169" i="8"/>
  <c r="J169" i="8"/>
  <c r="G169" i="8"/>
  <c r="H169" i="8"/>
  <c r="AD168" i="8"/>
  <c r="G168" i="8"/>
  <c r="AD167" i="8"/>
  <c r="AD166" i="8"/>
  <c r="L165" i="8"/>
  <c r="J165" i="8"/>
  <c r="G165" i="8"/>
  <c r="H165" i="8"/>
  <c r="AD164" i="8"/>
  <c r="G164" i="8"/>
  <c r="AD163" i="8"/>
  <c r="AD162" i="8"/>
  <c r="L161" i="8"/>
  <c r="J161" i="8"/>
  <c r="G161" i="8"/>
  <c r="H161" i="8"/>
  <c r="AD160" i="8"/>
  <c r="G160" i="8"/>
  <c r="AD159" i="8"/>
  <c r="AD158" i="8"/>
  <c r="L157" i="8"/>
  <c r="I157" i="8"/>
  <c r="G157" i="8"/>
  <c r="H157" i="8"/>
  <c r="AD156" i="8"/>
  <c r="G156" i="8"/>
  <c r="AD155" i="8"/>
  <c r="AD154" i="8"/>
  <c r="L153" i="8"/>
  <c r="J153" i="8"/>
  <c r="G153" i="8"/>
  <c r="AD152" i="8"/>
  <c r="G152" i="8"/>
  <c r="H152" i="8"/>
  <c r="AD151" i="8"/>
  <c r="AD150" i="8"/>
  <c r="L149" i="8"/>
  <c r="J149" i="8"/>
  <c r="G149" i="8"/>
  <c r="H149" i="8"/>
  <c r="AD148" i="8"/>
  <c r="G148" i="8"/>
  <c r="AD147" i="8"/>
  <c r="AD146" i="8"/>
  <c r="L145" i="8"/>
  <c r="J145" i="8"/>
  <c r="G145" i="8"/>
  <c r="H145" i="8"/>
  <c r="AD144" i="8"/>
  <c r="G144" i="8"/>
  <c r="AD143" i="8"/>
  <c r="AD142" i="8"/>
  <c r="L141" i="8"/>
  <c r="J141" i="8"/>
  <c r="G141" i="8"/>
  <c r="AD140" i="8"/>
  <c r="G140" i="8"/>
  <c r="AD139" i="8"/>
  <c r="AD138" i="8"/>
  <c r="AD137" i="8"/>
  <c r="K137" i="8"/>
  <c r="L136" i="8"/>
  <c r="J136" i="8"/>
  <c r="G136" i="8"/>
  <c r="H136" i="8" s="1"/>
  <c r="AC134" i="8"/>
  <c r="AB134" i="8"/>
  <c r="AA134" i="8"/>
  <c r="Z134" i="8"/>
  <c r="Y134" i="8"/>
  <c r="I131" i="8"/>
  <c r="AD130" i="8"/>
  <c r="AD129" i="8"/>
  <c r="L128" i="8"/>
  <c r="I128" i="8" s="1"/>
  <c r="G128" i="8"/>
  <c r="G131" i="8" s="1"/>
  <c r="H131" i="8" s="1"/>
  <c r="M131" i="8" s="1"/>
  <c r="AD127" i="8"/>
  <c r="G127" i="8"/>
  <c r="AD126" i="8"/>
  <c r="I125" i="8"/>
  <c r="AD124" i="8"/>
  <c r="AD123" i="8"/>
  <c r="AD122" i="8"/>
  <c r="L122" i="8"/>
  <c r="I122" i="8"/>
  <c r="G122" i="8"/>
  <c r="G125" i="8"/>
  <c r="H125" i="8" s="1"/>
  <c r="M125" i="8" s="1"/>
  <c r="AD121" i="8"/>
  <c r="G121" i="8"/>
  <c r="AD120" i="8"/>
  <c r="I119" i="8"/>
  <c r="AD118" i="8"/>
  <c r="AD117" i="8"/>
  <c r="AD116" i="8"/>
  <c r="J116" i="8"/>
  <c r="G116" i="8"/>
  <c r="G119" i="8"/>
  <c r="H119" i="8" s="1"/>
  <c r="M119" i="8" s="1"/>
  <c r="AD115" i="8"/>
  <c r="G115" i="8"/>
  <c r="AD114" i="8"/>
  <c r="I114" i="8"/>
  <c r="AD113" i="8"/>
  <c r="AD112" i="8"/>
  <c r="G112" i="8"/>
  <c r="H112" i="8" s="1"/>
  <c r="AD111" i="8"/>
  <c r="AD110" i="8"/>
  <c r="G110" i="8"/>
  <c r="H110" i="8" s="1"/>
  <c r="X103" i="8"/>
  <c r="W103" i="8"/>
  <c r="V103" i="8"/>
  <c r="U103" i="8"/>
  <c r="T103" i="8"/>
  <c r="S103" i="8"/>
  <c r="Q103" i="8"/>
  <c r="P103" i="8"/>
  <c r="O103" i="8"/>
  <c r="N103" i="8"/>
  <c r="L103" i="8"/>
  <c r="K103" i="8"/>
  <c r="J103" i="8"/>
  <c r="I102" i="8"/>
  <c r="G102" i="8"/>
  <c r="I101" i="8"/>
  <c r="I103" i="8"/>
  <c r="G101" i="8"/>
  <c r="H101" i="8"/>
  <c r="M101" i="8" s="1"/>
  <c r="X98" i="8"/>
  <c r="W98" i="8"/>
  <c r="V98" i="8"/>
  <c r="U98" i="8"/>
  <c r="T98" i="8"/>
  <c r="S98" i="8"/>
  <c r="R98" i="8"/>
  <c r="Q98" i="8"/>
  <c r="P98" i="8"/>
  <c r="O98" i="8"/>
  <c r="N98" i="8"/>
  <c r="L98" i="8"/>
  <c r="K98" i="8"/>
  <c r="J98" i="8"/>
  <c r="I96" i="8"/>
  <c r="I98" i="8" s="1"/>
  <c r="G96" i="8"/>
  <c r="G95" i="8"/>
  <c r="H95" i="8"/>
  <c r="G94" i="8"/>
  <c r="H94" i="8"/>
  <c r="G93" i="8"/>
  <c r="H93" i="8"/>
  <c r="AC91" i="8"/>
  <c r="AB91" i="8"/>
  <c r="AA91" i="8"/>
  <c r="Z91" i="8"/>
  <c r="Y91" i="8"/>
  <c r="S90" i="8"/>
  <c r="R90" i="8"/>
  <c r="AD89" i="8"/>
  <c r="P88" i="8"/>
  <c r="AD88" i="8"/>
  <c r="L88" i="8"/>
  <c r="I88" i="8"/>
  <c r="G88" i="8"/>
  <c r="H88" i="8"/>
  <c r="AD87" i="8"/>
  <c r="I87" i="8"/>
  <c r="H87" i="8"/>
  <c r="L86" i="8"/>
  <c r="J86" i="8"/>
  <c r="G86" i="8"/>
  <c r="H86" i="8" s="1"/>
  <c r="AD85" i="8"/>
  <c r="G85" i="8"/>
  <c r="AD84" i="8"/>
  <c r="AD83" i="8"/>
  <c r="K83" i="8"/>
  <c r="AD81" i="8"/>
  <c r="L81" i="8"/>
  <c r="J81" i="8"/>
  <c r="G81" i="8"/>
  <c r="H81" i="8" s="1"/>
  <c r="AD80" i="8"/>
  <c r="G80" i="8"/>
  <c r="AD79" i="8"/>
  <c r="AD78" i="8"/>
  <c r="G78" i="8"/>
  <c r="H78" i="8" s="1"/>
  <c r="L77" i="8"/>
  <c r="J77" i="8"/>
  <c r="G77" i="8"/>
  <c r="H77" i="8" s="1"/>
  <c r="AD76" i="8"/>
  <c r="G76" i="8"/>
  <c r="H76" i="8"/>
  <c r="AD75" i="8"/>
  <c r="L74" i="8"/>
  <c r="J74" i="8"/>
  <c r="G74" i="8"/>
  <c r="H74" i="8" s="1"/>
  <c r="AD73" i="8"/>
  <c r="G73" i="8"/>
  <c r="H73" i="8"/>
  <c r="AD72" i="8"/>
  <c r="L71" i="8"/>
  <c r="J71" i="8"/>
  <c r="G71" i="8"/>
  <c r="AD70" i="8"/>
  <c r="G70" i="8"/>
  <c r="H70" i="8" s="1"/>
  <c r="AD69" i="8"/>
  <c r="AD68" i="8"/>
  <c r="L68" i="8"/>
  <c r="J68" i="8"/>
  <c r="G68" i="8"/>
  <c r="H68" i="8" s="1"/>
  <c r="M68" i="8" s="1"/>
  <c r="AD67" i="8"/>
  <c r="G67" i="8"/>
  <c r="AD66" i="8"/>
  <c r="L65" i="8"/>
  <c r="J65" i="8"/>
  <c r="G65" i="8"/>
  <c r="H65" i="8"/>
  <c r="AD64" i="8"/>
  <c r="G64" i="8"/>
  <c r="H64" i="8" s="1"/>
  <c r="AD63" i="8"/>
  <c r="AD62" i="8"/>
  <c r="I62" i="8"/>
  <c r="H62" i="8"/>
  <c r="L61" i="8"/>
  <c r="J61" i="8"/>
  <c r="J59" i="8"/>
  <c r="G61" i="8"/>
  <c r="AD60" i="8"/>
  <c r="G60" i="8"/>
  <c r="H60" i="8"/>
  <c r="AD59" i="8"/>
  <c r="L58" i="8"/>
  <c r="J58" i="8"/>
  <c r="G58" i="8"/>
  <c r="H58" i="8" s="1"/>
  <c r="AD57" i="8"/>
  <c r="G57" i="8"/>
  <c r="H57" i="8"/>
  <c r="AD56" i="8"/>
  <c r="L55" i="8"/>
  <c r="J55" i="8"/>
  <c r="G55" i="8"/>
  <c r="H55" i="8" s="1"/>
  <c r="AD54" i="8"/>
  <c r="I54" i="8"/>
  <c r="H54" i="8"/>
  <c r="L53" i="8"/>
  <c r="J53" i="8"/>
  <c r="G53" i="8"/>
  <c r="H53" i="8"/>
  <c r="AD52" i="8"/>
  <c r="G52" i="8"/>
  <c r="AD51" i="8"/>
  <c r="B51" i="8"/>
  <c r="AD50" i="8"/>
  <c r="G50" i="8"/>
  <c r="H50" i="8" s="1"/>
  <c r="AD49" i="8"/>
  <c r="L49" i="8"/>
  <c r="K49" i="8"/>
  <c r="J49" i="8"/>
  <c r="I49" i="8"/>
  <c r="G49" i="8"/>
  <c r="H49" i="8"/>
  <c r="AC47" i="8"/>
  <c r="AB47" i="8"/>
  <c r="AA47" i="8"/>
  <c r="Z47" i="8"/>
  <c r="Y47" i="8"/>
  <c r="X46" i="8"/>
  <c r="W46" i="8"/>
  <c r="V46" i="8"/>
  <c r="U46" i="8"/>
  <c r="T46" i="8"/>
  <c r="S46" i="8"/>
  <c r="Q46" i="8"/>
  <c r="P46" i="8"/>
  <c r="O46" i="8"/>
  <c r="AD44" i="8"/>
  <c r="G44" i="8"/>
  <c r="H44" i="8" s="1"/>
  <c r="L43" i="8"/>
  <c r="J43" i="8"/>
  <c r="G43" i="8"/>
  <c r="AD42" i="8"/>
  <c r="G42" i="8"/>
  <c r="H42" i="8" s="1"/>
  <c r="AD41" i="8"/>
  <c r="N40" i="8"/>
  <c r="AD40" i="8"/>
  <c r="L40" i="8"/>
  <c r="J40" i="8"/>
  <c r="G40" i="8"/>
  <c r="AD39" i="8"/>
  <c r="G39" i="8"/>
  <c r="H39" i="8"/>
  <c r="AD38" i="8"/>
  <c r="AD37" i="8"/>
  <c r="L37" i="8"/>
  <c r="J37" i="8"/>
  <c r="G37" i="8"/>
  <c r="H37" i="8"/>
  <c r="AD36" i="8"/>
  <c r="G36" i="8"/>
  <c r="AD35" i="8"/>
  <c r="AD34" i="8"/>
  <c r="G34" i="8"/>
  <c r="H34" i="8"/>
  <c r="AD33" i="8"/>
  <c r="L33" i="8"/>
  <c r="K33" i="8"/>
  <c r="J33" i="8"/>
  <c r="G33" i="8"/>
  <c r="H33" i="8"/>
  <c r="AD32" i="8"/>
  <c r="G32" i="8"/>
  <c r="H32" i="8" s="1"/>
  <c r="H31" i="8" s="1"/>
  <c r="AD31" i="8"/>
  <c r="AD30" i="8"/>
  <c r="G30" i="8"/>
  <c r="AD29" i="8"/>
  <c r="AD28" i="8"/>
  <c r="G28" i="8"/>
  <c r="H28" i="8" s="1"/>
  <c r="L27" i="8"/>
  <c r="J27" i="8"/>
  <c r="G27" i="8"/>
  <c r="H27" i="8" s="1"/>
  <c r="L26" i="8"/>
  <c r="K26" i="8"/>
  <c r="J26" i="8"/>
  <c r="G26" i="8"/>
  <c r="AD25" i="8"/>
  <c r="G25" i="8"/>
  <c r="AD24" i="8"/>
  <c r="AD23" i="8"/>
  <c r="M23" i="8"/>
  <c r="L22" i="8"/>
  <c r="I22" i="8"/>
  <c r="G22" i="8"/>
  <c r="N21" i="8"/>
  <c r="L21" i="8"/>
  <c r="G21" i="8"/>
  <c r="H21" i="8" s="1"/>
  <c r="AD20" i="8"/>
  <c r="G20" i="8"/>
  <c r="H20" i="8"/>
  <c r="AD19" i="8"/>
  <c r="L18" i="8"/>
  <c r="I18" i="8" s="1"/>
  <c r="G18" i="8"/>
  <c r="H18" i="8" s="1"/>
  <c r="AD17" i="8"/>
  <c r="G17" i="8"/>
  <c r="H17" i="8"/>
  <c r="AD16" i="8"/>
  <c r="L15" i="8"/>
  <c r="J15" i="8"/>
  <c r="G15" i="8"/>
  <c r="H15" i="8" s="1"/>
  <c r="AD14" i="8"/>
  <c r="G14" i="8"/>
  <c r="AD13" i="8"/>
  <c r="AD12" i="8"/>
  <c r="G12" i="8"/>
  <c r="AD11" i="8"/>
  <c r="B11" i="8"/>
  <c r="N99" i="7"/>
  <c r="O99" i="7"/>
  <c r="P99" i="7"/>
  <c r="Q99" i="7"/>
  <c r="R99" i="7"/>
  <c r="S99" i="7"/>
  <c r="T99" i="7"/>
  <c r="U99" i="7"/>
  <c r="V99" i="7"/>
  <c r="W99" i="7"/>
  <c r="X99" i="7"/>
  <c r="J99" i="7"/>
  <c r="K99" i="7"/>
  <c r="L99" i="7"/>
  <c r="Z104" i="4"/>
  <c r="Z103" i="4"/>
  <c r="Z101" i="4"/>
  <c r="E145" i="4"/>
  <c r="F145" i="4" s="1"/>
  <c r="Z143" i="4"/>
  <c r="Y143" i="4"/>
  <c r="Z130" i="4"/>
  <c r="Z129" i="4"/>
  <c r="Z127" i="4"/>
  <c r="Y130" i="4"/>
  <c r="Y129" i="4"/>
  <c r="Y127" i="4"/>
  <c r="Z126" i="4"/>
  <c r="Y126" i="4"/>
  <c r="Y105" i="4"/>
  <c r="Z69" i="4"/>
  <c r="Z65" i="4"/>
  <c r="Z63" i="4"/>
  <c r="Y69" i="4"/>
  <c r="Y65" i="4"/>
  <c r="Y63" i="4"/>
  <c r="Z25" i="4"/>
  <c r="Z23" i="4"/>
  <c r="Z19" i="4"/>
  <c r="Y17" i="4"/>
  <c r="Y25" i="4"/>
  <c r="Y145" i="4"/>
  <c r="Y23" i="4"/>
  <c r="Y19" i="4"/>
  <c r="AE17" i="4"/>
  <c r="AB17" i="4"/>
  <c r="AB23" i="4"/>
  <c r="AA23" i="4"/>
  <c r="AB19" i="4"/>
  <c r="AA19" i="4"/>
  <c r="AA17" i="4"/>
  <c r="E144" i="4"/>
  <c r="F144" i="4" s="1"/>
  <c r="F143" i="4" s="1"/>
  <c r="AD140" i="7"/>
  <c r="AD141" i="7"/>
  <c r="AD142" i="7"/>
  <c r="AD143" i="7"/>
  <c r="AD145" i="7"/>
  <c r="AD146" i="7"/>
  <c r="AD147" i="7"/>
  <c r="AD149" i="7"/>
  <c r="AD150" i="7"/>
  <c r="AD151" i="7"/>
  <c r="AD153" i="7"/>
  <c r="AD154" i="7"/>
  <c r="AD155" i="7"/>
  <c r="AD157" i="7"/>
  <c r="AD158" i="7"/>
  <c r="AD159" i="7"/>
  <c r="AD161" i="7"/>
  <c r="AD162" i="7"/>
  <c r="AD163" i="7"/>
  <c r="AD165" i="7"/>
  <c r="AD166" i="7"/>
  <c r="AD167" i="7"/>
  <c r="AD169" i="7"/>
  <c r="AD170" i="7"/>
  <c r="AD171" i="7"/>
  <c r="AD173" i="7"/>
  <c r="AD112" i="7"/>
  <c r="AD113" i="7"/>
  <c r="AD114" i="7"/>
  <c r="AD115" i="7"/>
  <c r="AD116" i="7"/>
  <c r="AD117" i="7"/>
  <c r="AD118" i="7"/>
  <c r="AD119" i="7"/>
  <c r="AD121" i="7"/>
  <c r="AD122" i="7"/>
  <c r="AD123" i="7"/>
  <c r="AD124" i="7"/>
  <c r="AD125" i="7"/>
  <c r="AD127" i="7"/>
  <c r="AD128" i="7"/>
  <c r="AD130" i="7"/>
  <c r="AD131" i="7"/>
  <c r="AD111" i="7"/>
  <c r="AD52" i="7"/>
  <c r="AD53" i="7"/>
  <c r="AD90" i="7"/>
  <c r="AD11" i="7"/>
  <c r="AD12" i="7"/>
  <c r="AD15" i="7"/>
  <c r="G103" i="7"/>
  <c r="H103" i="7" s="1"/>
  <c r="M103" i="7" s="1"/>
  <c r="G102" i="7"/>
  <c r="H102" i="7" s="1"/>
  <c r="G97" i="7"/>
  <c r="G99" i="7" s="1"/>
  <c r="G96" i="7"/>
  <c r="H96" i="7" s="1"/>
  <c r="G95" i="7"/>
  <c r="H95" i="7" s="1"/>
  <c r="G94" i="7"/>
  <c r="H94" i="7" s="1"/>
  <c r="L172" i="7"/>
  <c r="J172" i="7"/>
  <c r="G172" i="7"/>
  <c r="H172" i="7" s="1"/>
  <c r="G171" i="7"/>
  <c r="L160" i="7"/>
  <c r="I160" i="7"/>
  <c r="G160" i="7"/>
  <c r="H160" i="7"/>
  <c r="G159" i="7"/>
  <c r="L168" i="7"/>
  <c r="J168" i="7"/>
  <c r="G168" i="7"/>
  <c r="H168" i="7" s="1"/>
  <c r="G167" i="7"/>
  <c r="H167" i="7"/>
  <c r="G151" i="7"/>
  <c r="H151" i="7"/>
  <c r="L152" i="7"/>
  <c r="J152" i="7"/>
  <c r="G152" i="7"/>
  <c r="H152" i="7"/>
  <c r="L13" i="7"/>
  <c r="J13" i="7"/>
  <c r="G13" i="7"/>
  <c r="H13" i="7"/>
  <c r="G12" i="7"/>
  <c r="H15" i="7"/>
  <c r="G68" i="7"/>
  <c r="H68" i="7"/>
  <c r="L148" i="7"/>
  <c r="J148" i="7"/>
  <c r="G148" i="7"/>
  <c r="H148" i="7"/>
  <c r="G147" i="7"/>
  <c r="L156" i="7"/>
  <c r="J156" i="7"/>
  <c r="G156" i="7"/>
  <c r="H156" i="7" s="1"/>
  <c r="G155" i="7"/>
  <c r="H155" i="7" s="1"/>
  <c r="L77" i="7"/>
  <c r="J77" i="7"/>
  <c r="G77" i="7"/>
  <c r="G76" i="7"/>
  <c r="H76" i="7"/>
  <c r="L87" i="7"/>
  <c r="J87" i="7"/>
  <c r="G87" i="7"/>
  <c r="G86" i="7"/>
  <c r="L84" i="7"/>
  <c r="J84" i="7"/>
  <c r="G84" i="7"/>
  <c r="H84" i="7"/>
  <c r="G83" i="7"/>
  <c r="L54" i="7"/>
  <c r="L52" i="7" s="1"/>
  <c r="J54" i="7"/>
  <c r="G54" i="7"/>
  <c r="G53" i="7"/>
  <c r="G52" i="7" s="1"/>
  <c r="L144" i="7"/>
  <c r="J144" i="7"/>
  <c r="G144" i="7"/>
  <c r="H144" i="7" s="1"/>
  <c r="G143" i="7"/>
  <c r="L164" i="7"/>
  <c r="J164" i="7"/>
  <c r="G164" i="7"/>
  <c r="G163" i="7"/>
  <c r="H163" i="7" s="1"/>
  <c r="I132" i="7"/>
  <c r="L129" i="7"/>
  <c r="I129" i="7"/>
  <c r="G129" i="7"/>
  <c r="G128" i="7"/>
  <c r="G131" i="7" s="1"/>
  <c r="H131" i="7" s="1"/>
  <c r="G37" i="7"/>
  <c r="H37" i="7"/>
  <c r="I81" i="7"/>
  <c r="H81" i="7"/>
  <c r="L139" i="7"/>
  <c r="J139" i="7"/>
  <c r="G139" i="7"/>
  <c r="H139" i="7"/>
  <c r="G66" i="7"/>
  <c r="H66" i="7"/>
  <c r="L67" i="7"/>
  <c r="J67" i="7"/>
  <c r="G67" i="7"/>
  <c r="H67" i="7"/>
  <c r="L58" i="7"/>
  <c r="J58" i="7"/>
  <c r="G58" i="7"/>
  <c r="H58" i="7"/>
  <c r="G57" i="7"/>
  <c r="H57" i="7"/>
  <c r="G64" i="7"/>
  <c r="H64" i="7"/>
  <c r="L59" i="7"/>
  <c r="J59" i="7"/>
  <c r="G59" i="7"/>
  <c r="H59" i="7"/>
  <c r="P89" i="7"/>
  <c r="AD89" i="7"/>
  <c r="L89" i="7"/>
  <c r="I89" i="7"/>
  <c r="G89" i="7"/>
  <c r="H89" i="7"/>
  <c r="H60" i="7"/>
  <c r="L71" i="7"/>
  <c r="J71" i="7"/>
  <c r="G71" i="7"/>
  <c r="H71" i="7" s="1"/>
  <c r="G70" i="7"/>
  <c r="H70" i="7" s="1"/>
  <c r="G113" i="7"/>
  <c r="G111" i="7"/>
  <c r="L123" i="7"/>
  <c r="I126" i="7"/>
  <c r="I123" i="7"/>
  <c r="G123" i="7"/>
  <c r="H123" i="7"/>
  <c r="G122" i="7"/>
  <c r="L63" i="7"/>
  <c r="J63" i="7"/>
  <c r="G63" i="7"/>
  <c r="H63" i="7" s="1"/>
  <c r="M63" i="7" s="1"/>
  <c r="G62" i="7"/>
  <c r="H62" i="7" s="1"/>
  <c r="L74" i="7"/>
  <c r="J74" i="7"/>
  <c r="G74" i="7"/>
  <c r="G72" i="7" s="1"/>
  <c r="H72" i="7" s="1"/>
  <c r="L33" i="7"/>
  <c r="J33" i="7"/>
  <c r="G33" i="7"/>
  <c r="H33" i="7"/>
  <c r="G32" i="7"/>
  <c r="H32" i="7"/>
  <c r="L36" i="7"/>
  <c r="J36" i="7"/>
  <c r="G36" i="7"/>
  <c r="H36" i="7"/>
  <c r="G35" i="7"/>
  <c r="H35" i="7"/>
  <c r="G38" i="7"/>
  <c r="H38" i="7"/>
  <c r="K41" i="7"/>
  <c r="L41" i="7"/>
  <c r="J41" i="7"/>
  <c r="G41" i="7"/>
  <c r="H41" i="7" s="1"/>
  <c r="G40" i="7"/>
  <c r="H40" i="7" s="1"/>
  <c r="L14" i="7"/>
  <c r="J14" i="7"/>
  <c r="G14" i="7"/>
  <c r="H14" i="7" s="1"/>
  <c r="L80" i="7"/>
  <c r="J80" i="7"/>
  <c r="G80" i="7"/>
  <c r="H80" i="7" s="1"/>
  <c r="M80" i="7" s="1"/>
  <c r="G79" i="7"/>
  <c r="G78" i="7" s="1"/>
  <c r="B78" i="7"/>
  <c r="I120" i="7"/>
  <c r="J117" i="7"/>
  <c r="G117" i="7"/>
  <c r="G116" i="7"/>
  <c r="I115" i="7"/>
  <c r="L23" i="7"/>
  <c r="J23" i="7"/>
  <c r="G23" i="7"/>
  <c r="H23" i="7" s="1"/>
  <c r="G22" i="7"/>
  <c r="G20" i="7"/>
  <c r="B19" i="7"/>
  <c r="G43" i="7"/>
  <c r="L45" i="7"/>
  <c r="I45" i="7" s="1"/>
  <c r="G45" i="7"/>
  <c r="H45" i="7" s="1"/>
  <c r="L44" i="7"/>
  <c r="G44" i="7"/>
  <c r="H44" i="7"/>
  <c r="AC182" i="7"/>
  <c r="AB182" i="7"/>
  <c r="AA182" i="7"/>
  <c r="Z182" i="7"/>
  <c r="Y182" i="7"/>
  <c r="AC175" i="7"/>
  <c r="AB175" i="7"/>
  <c r="AA175" i="7"/>
  <c r="Z175" i="7"/>
  <c r="Y175" i="7"/>
  <c r="Y178" i="7" s="1"/>
  <c r="K140" i="7"/>
  <c r="AC137" i="7"/>
  <c r="AC178" i="7"/>
  <c r="AB137" i="7"/>
  <c r="AA137" i="7"/>
  <c r="Z137" i="7"/>
  <c r="Y137" i="7"/>
  <c r="X104" i="7"/>
  <c r="W104" i="7"/>
  <c r="V104" i="7"/>
  <c r="U104" i="7"/>
  <c r="T104" i="7"/>
  <c r="S104" i="7"/>
  <c r="Q104" i="7"/>
  <c r="P104" i="7"/>
  <c r="O104" i="7"/>
  <c r="N104" i="7"/>
  <c r="L104" i="7"/>
  <c r="K104" i="7"/>
  <c r="J104" i="7"/>
  <c r="I103" i="7"/>
  <c r="I102" i="7"/>
  <c r="I104" i="7" s="1"/>
  <c r="I97" i="7"/>
  <c r="I99" i="7" s="1"/>
  <c r="AC92" i="7"/>
  <c r="AB92" i="7"/>
  <c r="AA92" i="7"/>
  <c r="Z92" i="7"/>
  <c r="Y92" i="7"/>
  <c r="I88" i="7"/>
  <c r="H88" i="7"/>
  <c r="K85" i="7"/>
  <c r="I55" i="7"/>
  <c r="H55" i="7"/>
  <c r="AC50" i="7"/>
  <c r="AB50" i="7"/>
  <c r="AA50" i="7"/>
  <c r="Z50" i="7"/>
  <c r="Y50" i="7"/>
  <c r="M46" i="7"/>
  <c r="AB71" i="6"/>
  <c r="AA71" i="6"/>
  <c r="Z71" i="6"/>
  <c r="Y71" i="6"/>
  <c r="X71" i="6"/>
  <c r="AB68" i="6"/>
  <c r="AA68" i="6"/>
  <c r="Z68" i="6"/>
  <c r="Y68" i="6"/>
  <c r="X68" i="6"/>
  <c r="X69" i="6"/>
  <c r="W68" i="6"/>
  <c r="V68" i="6"/>
  <c r="U68" i="6"/>
  <c r="T68" i="6"/>
  <c r="T69" i="6" s="1"/>
  <c r="S68" i="6"/>
  <c r="R68" i="6"/>
  <c r="Q68" i="6"/>
  <c r="P68" i="6"/>
  <c r="O68" i="6"/>
  <c r="N68" i="6"/>
  <c r="L68" i="6"/>
  <c r="L69" i="6" s="1"/>
  <c r="J68" i="6"/>
  <c r="G68" i="6"/>
  <c r="I66" i="6"/>
  <c r="H66" i="6"/>
  <c r="I64" i="6"/>
  <c r="M64" i="6"/>
  <c r="H64" i="6"/>
  <c r="I62" i="6"/>
  <c r="H62" i="6"/>
  <c r="M62" i="6" s="1"/>
  <c r="I60" i="6"/>
  <c r="M60" i="6"/>
  <c r="H60" i="6"/>
  <c r="I58" i="6"/>
  <c r="H58" i="6"/>
  <c r="I56" i="6"/>
  <c r="H56" i="6"/>
  <c r="M56" i="6" s="1"/>
  <c r="I54" i="6"/>
  <c r="H54" i="6"/>
  <c r="I52" i="6"/>
  <c r="H52" i="6"/>
  <c r="I50" i="6"/>
  <c r="M50" i="6"/>
  <c r="H50" i="6"/>
  <c r="K49" i="6"/>
  <c r="K68" i="6" s="1"/>
  <c r="K69" i="6" s="1"/>
  <c r="I48" i="6"/>
  <c r="H48" i="6"/>
  <c r="AB46" i="6"/>
  <c r="AA46" i="6"/>
  <c r="AA69" i="6"/>
  <c r="Z46" i="6"/>
  <c r="Y46" i="6"/>
  <c r="X46" i="6"/>
  <c r="W46" i="6"/>
  <c r="W69" i="6" s="1"/>
  <c r="V46" i="6"/>
  <c r="U46" i="6"/>
  <c r="T46" i="6"/>
  <c r="S46" i="6"/>
  <c r="R46" i="6"/>
  <c r="Q46" i="6"/>
  <c r="P46" i="6"/>
  <c r="O46" i="6"/>
  <c r="O69" i="6"/>
  <c r="N46" i="6"/>
  <c r="L46" i="6"/>
  <c r="K46" i="6"/>
  <c r="J46" i="6"/>
  <c r="G46" i="6"/>
  <c r="I44" i="6"/>
  <c r="I46" i="6"/>
  <c r="H44" i="6"/>
  <c r="W40" i="6"/>
  <c r="V40" i="6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M39" i="6"/>
  <c r="H39" i="6"/>
  <c r="I38" i="6"/>
  <c r="I40" i="6" s="1"/>
  <c r="H38" i="6"/>
  <c r="W36" i="6"/>
  <c r="V36" i="6"/>
  <c r="U36" i="6"/>
  <c r="T36" i="6"/>
  <c r="S36" i="6"/>
  <c r="R36" i="6"/>
  <c r="Q36" i="6"/>
  <c r="P36" i="6"/>
  <c r="O36" i="6"/>
  <c r="N36" i="6"/>
  <c r="L36" i="6"/>
  <c r="K36" i="6"/>
  <c r="J36" i="6"/>
  <c r="G36" i="6"/>
  <c r="I35" i="6"/>
  <c r="H35" i="6"/>
  <c r="I34" i="6"/>
  <c r="I36" i="6" s="1"/>
  <c r="H34" i="6"/>
  <c r="H36" i="6" s="1"/>
  <c r="AB32" i="6"/>
  <c r="AA32" i="6"/>
  <c r="Z32" i="6"/>
  <c r="Y32" i="6"/>
  <c r="X32" i="6"/>
  <c r="W32" i="6"/>
  <c r="V32" i="6"/>
  <c r="U32" i="6"/>
  <c r="T32" i="6"/>
  <c r="T41" i="6" s="1"/>
  <c r="T70" i="6" s="1"/>
  <c r="T71" i="6" s="1"/>
  <c r="S32" i="6"/>
  <c r="R32" i="6"/>
  <c r="Q32" i="6"/>
  <c r="Q41" i="6" s="1"/>
  <c r="P32" i="6"/>
  <c r="O32" i="6"/>
  <c r="N32" i="6"/>
  <c r="I31" i="6"/>
  <c r="H31" i="6"/>
  <c r="I30" i="6"/>
  <c r="I29" i="6"/>
  <c r="H30" i="6"/>
  <c r="L29" i="6"/>
  <c r="K29" i="6"/>
  <c r="K32" i="6"/>
  <c r="K41" i="6" s="1"/>
  <c r="J29" i="6"/>
  <c r="G29" i="6"/>
  <c r="I28" i="6"/>
  <c r="H28" i="6"/>
  <c r="I27" i="6"/>
  <c r="H27" i="6"/>
  <c r="I26" i="6"/>
  <c r="H26" i="6"/>
  <c r="I25" i="6"/>
  <c r="H25" i="6"/>
  <c r="I24" i="6"/>
  <c r="M24" i="6"/>
  <c r="H24" i="6"/>
  <c r="I23" i="6"/>
  <c r="I22" i="6" s="1"/>
  <c r="H23" i="6"/>
  <c r="H22" i="6" s="1"/>
  <c r="L22" i="6"/>
  <c r="L32" i="6" s="1"/>
  <c r="J22" i="6"/>
  <c r="G22" i="6"/>
  <c r="G32" i="6"/>
  <c r="I21" i="6"/>
  <c r="H21" i="6"/>
  <c r="AB19" i="6"/>
  <c r="AA19" i="6"/>
  <c r="Z19" i="6"/>
  <c r="Y19" i="6"/>
  <c r="X19" i="6"/>
  <c r="W19" i="6"/>
  <c r="V19" i="6"/>
  <c r="V41" i="6"/>
  <c r="U19" i="6"/>
  <c r="T19" i="6"/>
  <c r="S19" i="6"/>
  <c r="R19" i="6"/>
  <c r="Q19" i="6"/>
  <c r="P19" i="6"/>
  <c r="P41" i="6"/>
  <c r="P70" i="6" s="1"/>
  <c r="P71" i="6" s="1"/>
  <c r="O19" i="6"/>
  <c r="N19" i="6"/>
  <c r="K19" i="6"/>
  <c r="J19" i="6"/>
  <c r="I18" i="6"/>
  <c r="H18" i="6"/>
  <c r="I17" i="6"/>
  <c r="H17" i="6"/>
  <c r="I16" i="6"/>
  <c r="H16" i="6"/>
  <c r="M16" i="6" s="1"/>
  <c r="M15" i="6"/>
  <c r="I14" i="6"/>
  <c r="H14" i="6"/>
  <c r="I13" i="6"/>
  <c r="I12" i="6"/>
  <c r="H13" i="6"/>
  <c r="M13" i="6"/>
  <c r="L12" i="6"/>
  <c r="L19" i="6"/>
  <c r="G12" i="6"/>
  <c r="G19" i="6"/>
  <c r="I11" i="6"/>
  <c r="H11" i="6"/>
  <c r="T25" i="4"/>
  <c r="S29" i="4"/>
  <c r="S27" i="4"/>
  <c r="S25" i="4"/>
  <c r="S23" i="4"/>
  <c r="S21" i="4"/>
  <c r="S19" i="4"/>
  <c r="S17" i="4"/>
  <c r="S15" i="4"/>
  <c r="T13" i="4"/>
  <c r="S13" i="4"/>
  <c r="R41" i="4"/>
  <c r="G43" i="4"/>
  <c r="L43" i="4"/>
  <c r="C37" i="11" s="1"/>
  <c r="F43" i="4"/>
  <c r="G109" i="4"/>
  <c r="L123" i="4"/>
  <c r="G124" i="4"/>
  <c r="L124" i="4"/>
  <c r="L125" i="4"/>
  <c r="G126" i="4"/>
  <c r="L126" i="4" s="1"/>
  <c r="G127" i="4"/>
  <c r="L127" i="4" s="1"/>
  <c r="G128" i="4"/>
  <c r="L128" i="4" s="1"/>
  <c r="F83" i="4"/>
  <c r="G83" i="4"/>
  <c r="D78" i="11"/>
  <c r="G106" i="4"/>
  <c r="L106" i="4"/>
  <c r="L83" i="4"/>
  <c r="G79" i="4"/>
  <c r="L79" i="4" s="1"/>
  <c r="G99" i="4"/>
  <c r="G100" i="4"/>
  <c r="L100" i="4"/>
  <c r="G101" i="4"/>
  <c r="L101" i="4"/>
  <c r="G102" i="4"/>
  <c r="L102" i="4"/>
  <c r="G103" i="4"/>
  <c r="L103" i="4"/>
  <c r="G104" i="4"/>
  <c r="L104" i="4"/>
  <c r="G105" i="4"/>
  <c r="L105" i="4"/>
  <c r="G107" i="4"/>
  <c r="L107" i="4"/>
  <c r="G98" i="4"/>
  <c r="L98" i="4"/>
  <c r="F98" i="4"/>
  <c r="F99" i="4"/>
  <c r="K99" i="4" s="1"/>
  <c r="G69" i="4"/>
  <c r="L69" i="4" s="1"/>
  <c r="F73" i="4"/>
  <c r="F69" i="4"/>
  <c r="G61" i="4"/>
  <c r="G45" i="4"/>
  <c r="L45" i="4" s="1"/>
  <c r="C40" i="11" s="1"/>
  <c r="F45" i="4"/>
  <c r="K45" i="4"/>
  <c r="G41" i="4"/>
  <c r="F41" i="4"/>
  <c r="G39" i="4"/>
  <c r="L39" i="4"/>
  <c r="C31" i="11" s="1"/>
  <c r="F39" i="4"/>
  <c r="F104" i="4"/>
  <c r="K104" i="4"/>
  <c r="F107" i="4"/>
  <c r="N107" i="4"/>
  <c r="D86" i="4"/>
  <c r="D133" i="4"/>
  <c r="R51" i="4"/>
  <c r="F106" i="4"/>
  <c r="F105" i="4"/>
  <c r="K105" i="4"/>
  <c r="F103" i="4"/>
  <c r="N103" i="4"/>
  <c r="G57" i="4"/>
  <c r="F57" i="4"/>
  <c r="G11" i="4"/>
  <c r="F11" i="4"/>
  <c r="F81" i="4"/>
  <c r="K81" i="4"/>
  <c r="F102" i="4"/>
  <c r="N102" i="4"/>
  <c r="F71" i="4"/>
  <c r="N71" i="4"/>
  <c r="G71" i="4"/>
  <c r="G77" i="4"/>
  <c r="F77" i="4"/>
  <c r="F79" i="4"/>
  <c r="K79" i="4" s="1"/>
  <c r="F61" i="4"/>
  <c r="K61" i="4" s="1"/>
  <c r="G33" i="4"/>
  <c r="L33" i="4"/>
  <c r="N26" i="8" s="1"/>
  <c r="AD26" i="8" s="1"/>
  <c r="F33" i="4"/>
  <c r="G31" i="4"/>
  <c r="L31" i="4" s="1"/>
  <c r="F31" i="4"/>
  <c r="G27" i="4"/>
  <c r="F27" i="4"/>
  <c r="G19" i="4"/>
  <c r="L19" i="4"/>
  <c r="F19" i="4"/>
  <c r="G13" i="4"/>
  <c r="N44" i="7"/>
  <c r="F13" i="4"/>
  <c r="K13" i="4" s="1"/>
  <c r="F128" i="4"/>
  <c r="F127" i="4"/>
  <c r="N127" i="4"/>
  <c r="F126" i="4"/>
  <c r="G121" i="4"/>
  <c r="L121" i="4" s="1"/>
  <c r="F121" i="4"/>
  <c r="G131" i="4"/>
  <c r="F131" i="4"/>
  <c r="K131" i="4" s="1"/>
  <c r="G130" i="4"/>
  <c r="L130" i="4" s="1"/>
  <c r="F130" i="4"/>
  <c r="G129" i="4"/>
  <c r="L129" i="4"/>
  <c r="F129" i="4"/>
  <c r="F101" i="4"/>
  <c r="K101" i="4" s="1"/>
  <c r="F100" i="4"/>
  <c r="F125" i="4"/>
  <c r="F124" i="4"/>
  <c r="F109" i="4"/>
  <c r="N109" i="4"/>
  <c r="E148" i="4"/>
  <c r="F148" i="4" s="1"/>
  <c r="M147" i="4"/>
  <c r="O147" i="4" s="1"/>
  <c r="E147" i="4"/>
  <c r="M146" i="4"/>
  <c r="O146" i="4" s="1"/>
  <c r="M145" i="4"/>
  <c r="O145" i="4" s="1"/>
  <c r="M144" i="4"/>
  <c r="O144" i="4" s="1"/>
  <c r="M143" i="4"/>
  <c r="M142" i="4"/>
  <c r="M141" i="4"/>
  <c r="O141" i="4" s="1"/>
  <c r="E141" i="4"/>
  <c r="F141" i="4" s="1"/>
  <c r="M140" i="4"/>
  <c r="O140" i="4" s="1"/>
  <c r="E140" i="4"/>
  <c r="F140" i="4"/>
  <c r="M139" i="4"/>
  <c r="O139" i="4" s="1"/>
  <c r="N100" i="4"/>
  <c r="P58" i="8"/>
  <c r="AD58" i="8" s="1"/>
  <c r="K71" i="4"/>
  <c r="O55" i="8"/>
  <c r="AD55" i="8"/>
  <c r="N41" i="6"/>
  <c r="I19" i="6"/>
  <c r="M27" i="6"/>
  <c r="P69" i="6"/>
  <c r="AB69" i="6"/>
  <c r="K27" i="4"/>
  <c r="N104" i="4"/>
  <c r="P59" i="7"/>
  <c r="AD59" i="7" s="1"/>
  <c r="U182" i="7"/>
  <c r="V182" i="7"/>
  <c r="W182" i="7"/>
  <c r="X182" i="7"/>
  <c r="T182" i="7"/>
  <c r="J69" i="6"/>
  <c r="M58" i="6"/>
  <c r="AA27" i="4"/>
  <c r="AA143" i="4"/>
  <c r="H116" i="8"/>
  <c r="N97" i="10"/>
  <c r="N52" i="10"/>
  <c r="N21" i="10"/>
  <c r="N18" i="10"/>
  <c r="K10" i="10"/>
  <c r="K11" i="10"/>
  <c r="S20" i="10"/>
  <c r="Y110" i="10"/>
  <c r="K17" i="10"/>
  <c r="N24" i="10"/>
  <c r="K67" i="10"/>
  <c r="K70" i="10"/>
  <c r="K71" i="10"/>
  <c r="K72" i="10"/>
  <c r="K73" i="10"/>
  <c r="K74" i="10"/>
  <c r="K75" i="10"/>
  <c r="AS27" i="10"/>
  <c r="N29" i="4"/>
  <c r="N59" i="4"/>
  <c r="S106" i="7"/>
  <c r="M17" i="6"/>
  <c r="M25" i="6"/>
  <c r="M31" i="6"/>
  <c r="AS25" i="10"/>
  <c r="AP89" i="10"/>
  <c r="U41" i="6"/>
  <c r="AB175" i="8"/>
  <c r="Z113" i="10"/>
  <c r="N46" i="10"/>
  <c r="N94" i="10"/>
  <c r="N96" i="10"/>
  <c r="N98" i="10"/>
  <c r="N13" i="4"/>
  <c r="M62" i="8"/>
  <c r="H86" i="7"/>
  <c r="H54" i="7"/>
  <c r="Z178" i="7"/>
  <c r="AB178" i="7"/>
  <c r="AA178" i="7"/>
  <c r="C19" i="11"/>
  <c r="L57" i="4"/>
  <c r="C51" i="11"/>
  <c r="N57" i="4"/>
  <c r="G41" i="6"/>
  <c r="X41" i="6" s="1"/>
  <c r="Q69" i="6"/>
  <c r="U69" i="6"/>
  <c r="U70" i="6"/>
  <c r="U71" i="6" s="1"/>
  <c r="Y69" i="6"/>
  <c r="Y175" i="8"/>
  <c r="AA175" i="8"/>
  <c r="N14" i="10"/>
  <c r="L14" i="10"/>
  <c r="L44" i="10"/>
  <c r="N44" i="10"/>
  <c r="L45" i="10"/>
  <c r="N45" i="10"/>
  <c r="L49" i="10"/>
  <c r="N49" i="10"/>
  <c r="L50" i="10"/>
  <c r="N50" i="10"/>
  <c r="L51" i="10"/>
  <c r="N51" i="10"/>
  <c r="L90" i="10"/>
  <c r="N90" i="10"/>
  <c r="N93" i="10"/>
  <c r="K93" i="10"/>
  <c r="AS24" i="10"/>
  <c r="AQ24" i="10"/>
  <c r="K124" i="4"/>
  <c r="N101" i="4"/>
  <c r="M23" i="6"/>
  <c r="M22" i="6"/>
  <c r="M34" i="6"/>
  <c r="P136" i="8"/>
  <c r="AD136" i="8" s="1"/>
  <c r="M38" i="6"/>
  <c r="M40" i="6" s="1"/>
  <c r="H43" i="7"/>
  <c r="H74" i="7"/>
  <c r="K45" i="10"/>
  <c r="N47" i="10"/>
  <c r="K14" i="10"/>
  <c r="N10" i="10"/>
  <c r="N11" i="10"/>
  <c r="Z112" i="10"/>
  <c r="N17" i="10"/>
  <c r="E101" i="10"/>
  <c r="K44" i="10"/>
  <c r="K46" i="10"/>
  <c r="K47" i="10"/>
  <c r="K49" i="10"/>
  <c r="K50" i="10"/>
  <c r="K52" i="10"/>
  <c r="N66" i="10"/>
  <c r="K66" i="10"/>
  <c r="K69" i="10"/>
  <c r="N69" i="10"/>
  <c r="N89" i="10"/>
  <c r="K90" i="10"/>
  <c r="AP20" i="10"/>
  <c r="AP21" i="10"/>
  <c r="AP24" i="10"/>
  <c r="AQ51" i="10"/>
  <c r="AS51" i="10"/>
  <c r="AQ73" i="10"/>
  <c r="AS73" i="10"/>
  <c r="AQ94" i="10"/>
  <c r="AS94" i="10"/>
  <c r="AS95" i="10"/>
  <c r="AQ95" i="10"/>
  <c r="AQ96" i="10"/>
  <c r="AS96" i="10"/>
  <c r="AS97" i="10"/>
  <c r="AQ97" i="10"/>
  <c r="AQ98" i="10"/>
  <c r="AS98" i="10"/>
  <c r="AS99" i="10"/>
  <c r="AQ99" i="10"/>
  <c r="N126" i="4"/>
  <c r="N41" i="4"/>
  <c r="N98" i="4"/>
  <c r="K43" i="4"/>
  <c r="M21" i="6"/>
  <c r="M28" i="6"/>
  <c r="O41" i="6"/>
  <c r="O70" i="6" s="1"/>
  <c r="O71" i="6" s="1"/>
  <c r="M35" i="6"/>
  <c r="G69" i="6"/>
  <c r="M55" i="7"/>
  <c r="H111" i="7"/>
  <c r="G135" i="7"/>
  <c r="M81" i="7"/>
  <c r="Z71" i="4"/>
  <c r="I15" i="8"/>
  <c r="I26" i="8"/>
  <c r="I43" i="8"/>
  <c r="M54" i="8"/>
  <c r="I55" i="8"/>
  <c r="I58" i="8"/>
  <c r="I68" i="8"/>
  <c r="Z175" i="8"/>
  <c r="AC175" i="8"/>
  <c r="K26" i="10"/>
  <c r="K27" i="10"/>
  <c r="D101" i="10"/>
  <c r="N40" i="10"/>
  <c r="Z46" i="10"/>
  <c r="Y112" i="10"/>
  <c r="AB112" i="10"/>
  <c r="Y113" i="10"/>
  <c r="AS17" i="10"/>
  <c r="AS40" i="10"/>
  <c r="AS45" i="10"/>
  <c r="AS46" i="10"/>
  <c r="AS47" i="10"/>
  <c r="AP52" i="10"/>
  <c r="AP67" i="10"/>
  <c r="AP69" i="10"/>
  <c r="AP71" i="10"/>
  <c r="AP73" i="10"/>
  <c r="AP74" i="10"/>
  <c r="AP75" i="10"/>
  <c r="AP92" i="10"/>
  <c r="E133" i="4"/>
  <c r="I74" i="7"/>
  <c r="I63" i="7"/>
  <c r="G28" i="7"/>
  <c r="I23" i="7"/>
  <c r="H117" i="7"/>
  <c r="I80" i="7"/>
  <c r="I36" i="7"/>
  <c r="G90" i="7"/>
  <c r="AF90" i="7" s="1"/>
  <c r="I67" i="7"/>
  <c r="G39" i="7"/>
  <c r="H39" i="7"/>
  <c r="G150" i="7"/>
  <c r="H150" i="7"/>
  <c r="I30" i="7"/>
  <c r="M30" i="7"/>
  <c r="H12" i="7"/>
  <c r="G48" i="7"/>
  <c r="AF48" i="7" s="1"/>
  <c r="G120" i="7"/>
  <c r="H120" i="7" s="1"/>
  <c r="M120" i="7" s="1"/>
  <c r="M88" i="7"/>
  <c r="H97" i="7"/>
  <c r="G126" i="7"/>
  <c r="H126" i="7"/>
  <c r="M126" i="7" s="1"/>
  <c r="I71" i="7"/>
  <c r="I60" i="7"/>
  <c r="M60" i="7" s="1"/>
  <c r="I59" i="7"/>
  <c r="I139" i="7"/>
  <c r="I164" i="7"/>
  <c r="G142" i="7"/>
  <c r="H142" i="7"/>
  <c r="I87" i="7"/>
  <c r="I148" i="7"/>
  <c r="G104" i="7"/>
  <c r="G69" i="7"/>
  <c r="H69" i="7" s="1"/>
  <c r="N14" i="7"/>
  <c r="AD14" i="7" s="1"/>
  <c r="N27" i="8"/>
  <c r="AD27" i="8" s="1"/>
  <c r="P139" i="7"/>
  <c r="AD139" i="7" s="1"/>
  <c r="K41" i="4"/>
  <c r="K107" i="4"/>
  <c r="N105" i="4"/>
  <c r="N79" i="4"/>
  <c r="N33" i="4"/>
  <c r="N129" i="4"/>
  <c r="K109" i="4"/>
  <c r="G31" i="7"/>
  <c r="H31" i="7" s="1"/>
  <c r="G34" i="7"/>
  <c r="H34" i="7" s="1"/>
  <c r="G61" i="7"/>
  <c r="H61" i="7" s="1"/>
  <c r="K39" i="4"/>
  <c r="N81" i="4"/>
  <c r="K19" i="4"/>
  <c r="K102" i="4"/>
  <c r="K57" i="4"/>
  <c r="N130" i="4"/>
  <c r="K127" i="4"/>
  <c r="I14" i="7"/>
  <c r="M14" i="7"/>
  <c r="G56" i="7"/>
  <c r="H56" i="7"/>
  <c r="H143" i="7"/>
  <c r="Z131" i="4"/>
  <c r="G75" i="8"/>
  <c r="H75" i="8"/>
  <c r="K100" i="4"/>
  <c r="K129" i="4"/>
  <c r="K130" i="4"/>
  <c r="N19" i="4"/>
  <c r="K31" i="4"/>
  <c r="K33" i="4"/>
  <c r="K106" i="4"/>
  <c r="N45" i="4"/>
  <c r="N43" i="4"/>
  <c r="I33" i="7"/>
  <c r="H128" i="7"/>
  <c r="I58" i="7"/>
  <c r="I144" i="7"/>
  <c r="M144" i="7"/>
  <c r="I54" i="7"/>
  <c r="I52" i="7"/>
  <c r="I84" i="7"/>
  <c r="M84" i="7"/>
  <c r="I77" i="7"/>
  <c r="G154" i="7"/>
  <c r="H154" i="7" s="1"/>
  <c r="I156" i="7"/>
  <c r="G146" i="7"/>
  <c r="H146" i="7" s="1"/>
  <c r="I172" i="7"/>
  <c r="AB27" i="4"/>
  <c r="G72" i="8"/>
  <c r="H72" i="8"/>
  <c r="I27" i="8"/>
  <c r="M27" i="8"/>
  <c r="I40" i="8"/>
  <c r="I149" i="8"/>
  <c r="Y71" i="4"/>
  <c r="Z27" i="4"/>
  <c r="Z142" i="4"/>
  <c r="Z145" i="4"/>
  <c r="G145" i="4"/>
  <c r="E143" i="4"/>
  <c r="E139" i="4"/>
  <c r="G82" i="7"/>
  <c r="H82" i="7"/>
  <c r="Y144" i="4"/>
  <c r="Y150" i="4"/>
  <c r="S31" i="4"/>
  <c r="R43" i="8"/>
  <c r="AD43" i="8" s="1"/>
  <c r="Q13" i="7"/>
  <c r="K128" i="4"/>
  <c r="N128" i="4"/>
  <c r="I44" i="7"/>
  <c r="I42" i="7"/>
  <c r="L42" i="7"/>
  <c r="H14" i="8"/>
  <c r="G13" i="8"/>
  <c r="H13" i="8"/>
  <c r="H22" i="8"/>
  <c r="G19" i="8"/>
  <c r="H43" i="8"/>
  <c r="M43" i="8"/>
  <c r="G41" i="8"/>
  <c r="H41" i="8"/>
  <c r="H52" i="8"/>
  <c r="G51" i="8"/>
  <c r="H51" i="8" s="1"/>
  <c r="H140" i="8"/>
  <c r="G170" i="8"/>
  <c r="H170" i="8"/>
  <c r="H148" i="8"/>
  <c r="G147" i="8"/>
  <c r="H147" i="8" s="1"/>
  <c r="H160" i="8"/>
  <c r="G159" i="8"/>
  <c r="H159" i="8"/>
  <c r="H168" i="8"/>
  <c r="G167" i="8"/>
  <c r="H167" i="8" s="1"/>
  <c r="F147" i="4"/>
  <c r="F146" i="4" s="1"/>
  <c r="E146" i="4"/>
  <c r="L131" i="4"/>
  <c r="N131" i="4"/>
  <c r="K121" i="4"/>
  <c r="N121" i="4"/>
  <c r="N41" i="7"/>
  <c r="AD41" i="7" s="1"/>
  <c r="L77" i="4"/>
  <c r="C69" i="11" s="1"/>
  <c r="N77" i="4"/>
  <c r="N39" i="4"/>
  <c r="N61" i="4"/>
  <c r="K73" i="4"/>
  <c r="N73" i="4"/>
  <c r="K83" i="4"/>
  <c r="N83" i="4"/>
  <c r="H20" i="7"/>
  <c r="G119" i="7"/>
  <c r="H119" i="7" s="1"/>
  <c r="H116" i="7"/>
  <c r="G121" i="7"/>
  <c r="H121" i="7"/>
  <c r="H122" i="7"/>
  <c r="G125" i="7"/>
  <c r="H125" i="7" s="1"/>
  <c r="H113" i="7"/>
  <c r="H135" i="7"/>
  <c r="G56" i="8"/>
  <c r="H56" i="8" s="1"/>
  <c r="K103" i="4"/>
  <c r="K98" i="4"/>
  <c r="G21" i="7"/>
  <c r="G19" i="7" s="1"/>
  <c r="H19" i="7" s="1"/>
  <c r="H159" i="7"/>
  <c r="G158" i="7"/>
  <c r="H158" i="7" s="1"/>
  <c r="Z144" i="4"/>
  <c r="Z150" i="4" s="1"/>
  <c r="AA150" i="4" s="1"/>
  <c r="Z105" i="4"/>
  <c r="G130" i="8"/>
  <c r="H130" i="8" s="1"/>
  <c r="H127" i="8"/>
  <c r="G126" i="8"/>
  <c r="G129" i="8"/>
  <c r="H129" i="8" s="1"/>
  <c r="G115" i="7"/>
  <c r="H115" i="7" s="1"/>
  <c r="H78" i="7"/>
  <c r="I41" i="7"/>
  <c r="M41" i="7"/>
  <c r="G65" i="7"/>
  <c r="H65" i="7"/>
  <c r="G11" i="7"/>
  <c r="H11" i="7"/>
  <c r="I13" i="7"/>
  <c r="I152" i="7"/>
  <c r="G166" i="7"/>
  <c r="H166" i="7"/>
  <c r="I168" i="7"/>
  <c r="M168" i="7"/>
  <c r="H98" i="7"/>
  <c r="Y142" i="4"/>
  <c r="Y131" i="4"/>
  <c r="M18" i="8"/>
  <c r="I37" i="8"/>
  <c r="M37" i="8"/>
  <c r="I61" i="8"/>
  <c r="I59" i="8"/>
  <c r="I74" i="8"/>
  <c r="M74" i="8"/>
  <c r="I81" i="8"/>
  <c r="M81" i="8"/>
  <c r="I86" i="8"/>
  <c r="M86" i="8"/>
  <c r="M88" i="8"/>
  <c r="I136" i="8"/>
  <c r="M136" i="8" s="1"/>
  <c r="I145" i="8"/>
  <c r="I153" i="8"/>
  <c r="I161" i="8"/>
  <c r="I165" i="8"/>
  <c r="I27" i="7"/>
  <c r="M27" i="7" s="1"/>
  <c r="I18" i="7"/>
  <c r="O30" i="7"/>
  <c r="AD30" i="7"/>
  <c r="G16" i="8"/>
  <c r="H16" i="8"/>
  <c r="H28" i="7"/>
  <c r="H12" i="8"/>
  <c r="G45" i="8"/>
  <c r="AF45" i="8" s="1"/>
  <c r="H26" i="8"/>
  <c r="M26" i="8" s="1"/>
  <c r="G24" i="8"/>
  <c r="H24" i="8" s="1"/>
  <c r="H40" i="8"/>
  <c r="M40" i="8" s="1"/>
  <c r="G38" i="8"/>
  <c r="H38" i="8" s="1"/>
  <c r="H67" i="8"/>
  <c r="G66" i="8"/>
  <c r="H66" i="8"/>
  <c r="H17" i="7"/>
  <c r="G16" i="7"/>
  <c r="H16" i="7" s="1"/>
  <c r="H22" i="7"/>
  <c r="H79" i="7"/>
  <c r="J52" i="7"/>
  <c r="H83" i="7"/>
  <c r="H147" i="7"/>
  <c r="G173" i="7"/>
  <c r="G176" i="7" s="1"/>
  <c r="G63" i="8"/>
  <c r="H63" i="8" s="1"/>
  <c r="H144" i="8"/>
  <c r="H97" i="8"/>
  <c r="G89" i="8"/>
  <c r="AF89" i="8" s="1"/>
  <c r="H36" i="8"/>
  <c r="G35" i="8"/>
  <c r="H35" i="8"/>
  <c r="H61" i="8"/>
  <c r="G59" i="8"/>
  <c r="H59" i="8" s="1"/>
  <c r="G97" i="8"/>
  <c r="AF97" i="8" s="1"/>
  <c r="G114" i="8"/>
  <c r="H114" i="8" s="1"/>
  <c r="H122" i="8"/>
  <c r="G120" i="8"/>
  <c r="H120" i="8"/>
  <c r="H129" i="7"/>
  <c r="G127" i="7"/>
  <c r="H127" i="7" s="1"/>
  <c r="G132" i="7"/>
  <c r="H132" i="7" s="1"/>
  <c r="M132" i="7" s="1"/>
  <c r="H164" i="7"/>
  <c r="M164" i="7"/>
  <c r="G162" i="7"/>
  <c r="H162" i="7"/>
  <c r="H53" i="7"/>
  <c r="H52" i="7"/>
  <c r="G170" i="7"/>
  <c r="H170" i="7"/>
  <c r="I33" i="8"/>
  <c r="M33" i="8"/>
  <c r="I53" i="8"/>
  <c r="I65" i="8"/>
  <c r="I71" i="8"/>
  <c r="I77" i="8"/>
  <c r="M77" i="8" s="1"/>
  <c r="I141" i="8"/>
  <c r="I169" i="8"/>
  <c r="N80" i="7"/>
  <c r="AD80" i="7" s="1"/>
  <c r="N53" i="8"/>
  <c r="AD53" i="8" s="1"/>
  <c r="Q148" i="7"/>
  <c r="AD148" i="7" s="1"/>
  <c r="Q145" i="8"/>
  <c r="AD145" i="8" s="1"/>
  <c r="Q84" i="7"/>
  <c r="AD84" i="7" s="1"/>
  <c r="Q74" i="8"/>
  <c r="AD74" i="8" s="1"/>
  <c r="Q144" i="7"/>
  <c r="AD144" i="7" s="1"/>
  <c r="Q141" i="8"/>
  <c r="AD141" i="8" s="1"/>
  <c r="R152" i="7"/>
  <c r="AD152" i="7" s="1"/>
  <c r="R149" i="8"/>
  <c r="AD149" i="8" s="1"/>
  <c r="R49" i="7"/>
  <c r="R106" i="7" s="1"/>
  <c r="Q128" i="8"/>
  <c r="AD128" i="8" s="1"/>
  <c r="Q129" i="7"/>
  <c r="AD129" i="7" s="1"/>
  <c r="Q156" i="7"/>
  <c r="AD156" i="7" s="1"/>
  <c r="P174" i="7" s="1"/>
  <c r="P177" i="7" s="1"/>
  <c r="Q153" i="8"/>
  <c r="AD153" i="8" s="1"/>
  <c r="Q87" i="7"/>
  <c r="AD87" i="7" s="1"/>
  <c r="Q86" i="8"/>
  <c r="AD86" i="8" s="1"/>
  <c r="Q61" i="8"/>
  <c r="AD61" i="8" s="1"/>
  <c r="Q54" i="7"/>
  <c r="AD54" i="7"/>
  <c r="G70" i="6"/>
  <c r="V76" i="6"/>
  <c r="X76" i="6" s="1"/>
  <c r="N99" i="4"/>
  <c r="H171" i="7"/>
  <c r="G98" i="7"/>
  <c r="G105" i="7"/>
  <c r="AF105" i="7" s="1"/>
  <c r="Z141" i="4"/>
  <c r="H25" i="8"/>
  <c r="AD45" i="8"/>
  <c r="M55" i="8"/>
  <c r="G118" i="8"/>
  <c r="H118" i="8" s="1"/>
  <c r="G132" i="8"/>
  <c r="H132" i="8" s="1"/>
  <c r="H115" i="8"/>
  <c r="G124" i="8"/>
  <c r="H124" i="8"/>
  <c r="H121" i="8"/>
  <c r="H141" i="8"/>
  <c r="G139" i="8"/>
  <c r="H139" i="8"/>
  <c r="H164" i="8"/>
  <c r="G163" i="8"/>
  <c r="H163" i="8" s="1"/>
  <c r="Y109" i="10"/>
  <c r="Y114" i="10" s="1"/>
  <c r="Y18" i="10"/>
  <c r="Z110" i="10"/>
  <c r="Z114" i="10"/>
  <c r="Z18" i="10"/>
  <c r="L39" i="10"/>
  <c r="N39" i="10"/>
  <c r="K39" i="10"/>
  <c r="N11" i="4"/>
  <c r="L99" i="4"/>
  <c r="Q164" i="7" s="1"/>
  <c r="AD164" i="7" s="1"/>
  <c r="Y141" i="4"/>
  <c r="Y27" i="4"/>
  <c r="M15" i="8"/>
  <c r="I21" i="8"/>
  <c r="I19" i="8" s="1"/>
  <c r="L19" i="8"/>
  <c r="H30" i="8"/>
  <c r="H29" i="8"/>
  <c r="M58" i="8"/>
  <c r="L59" i="8"/>
  <c r="H71" i="8"/>
  <c r="G69" i="8"/>
  <c r="H85" i="8"/>
  <c r="G84" i="8"/>
  <c r="H84" i="8" s="1"/>
  <c r="H83" i="8" s="1"/>
  <c r="S105" i="8"/>
  <c r="G98" i="8"/>
  <c r="AF98" i="8" s="1"/>
  <c r="H96" i="8"/>
  <c r="H98" i="8" s="1"/>
  <c r="H99" i="8" s="1"/>
  <c r="H102" i="8"/>
  <c r="M102" i="8"/>
  <c r="M103" i="8" s="1"/>
  <c r="G103" i="8"/>
  <c r="H153" i="8"/>
  <c r="M153" i="8"/>
  <c r="G151" i="8"/>
  <c r="H151" i="8"/>
  <c r="H156" i="8"/>
  <c r="G155" i="8"/>
  <c r="H155" i="8" s="1"/>
  <c r="N71" i="10"/>
  <c r="N67" i="10"/>
  <c r="L26" i="10"/>
  <c r="N26" i="10"/>
  <c r="K40" i="10"/>
  <c r="Y46" i="10"/>
  <c r="L68" i="10"/>
  <c r="L79" i="10" s="1"/>
  <c r="N68" i="10"/>
  <c r="L70" i="10"/>
  <c r="N70" i="10"/>
  <c r="L72" i="10"/>
  <c r="N72" i="10"/>
  <c r="L75" i="10"/>
  <c r="N75" i="10"/>
  <c r="F116" i="10"/>
  <c r="F114" i="10" s="1"/>
  <c r="E114" i="10"/>
  <c r="AQ10" i="10"/>
  <c r="AS10" i="10"/>
  <c r="AS11" i="10"/>
  <c r="AQ11" i="10"/>
  <c r="AQ14" i="10"/>
  <c r="AS14" i="10"/>
  <c r="AQ18" i="10"/>
  <c r="AS18" i="10"/>
  <c r="AS26" i="10"/>
  <c r="AQ26" i="10"/>
  <c r="AQ28" i="10" s="1"/>
  <c r="AQ39" i="10"/>
  <c r="AS39" i="10"/>
  <c r="AQ44" i="10"/>
  <c r="AS44" i="10"/>
  <c r="AS93" i="10"/>
  <c r="AP93" i="10"/>
  <c r="N23" i="4"/>
  <c r="L23" i="4"/>
  <c r="C13" i="11" s="1"/>
  <c r="N25" i="4"/>
  <c r="K25" i="4"/>
  <c r="K92" i="10"/>
  <c r="AP11" i="10"/>
  <c r="AP14" i="10"/>
  <c r="AP17" i="10"/>
  <c r="AP18" i="10"/>
  <c r="AP26" i="10"/>
  <c r="AP27" i="10"/>
  <c r="AP39" i="10"/>
  <c r="AP40" i="10"/>
  <c r="AP44" i="10"/>
  <c r="AP45" i="10"/>
  <c r="AP46" i="10"/>
  <c r="AP47" i="10"/>
  <c r="AS52" i="10"/>
  <c r="AQ66" i="10"/>
  <c r="AS66" i="10"/>
  <c r="AS67" i="10"/>
  <c r="AQ68" i="10"/>
  <c r="AS68" i="10"/>
  <c r="AS69" i="10"/>
  <c r="AQ70" i="10"/>
  <c r="AS70" i="10"/>
  <c r="AS71" i="10"/>
  <c r="AS75" i="10"/>
  <c r="AQ89" i="10"/>
  <c r="AS89" i="10"/>
  <c r="AS92" i="10"/>
  <c r="K23" i="4"/>
  <c r="H26" i="7"/>
  <c r="G25" i="7"/>
  <c r="G24" i="7"/>
  <c r="K29" i="4"/>
  <c r="M36" i="6"/>
  <c r="M54" i="7"/>
  <c r="M52" i="7"/>
  <c r="G143" i="4"/>
  <c r="H126" i="8"/>
  <c r="AA142" i="4"/>
  <c r="M74" i="7"/>
  <c r="L56" i="10"/>
  <c r="H90" i="7"/>
  <c r="H99" i="7"/>
  <c r="H100" i="7" s="1"/>
  <c r="M97" i="7"/>
  <c r="M99" i="7"/>
  <c r="G118" i="7"/>
  <c r="H118" i="7"/>
  <c r="M44" i="7"/>
  <c r="AB144" i="4"/>
  <c r="AA144" i="4"/>
  <c r="AA141" i="4"/>
  <c r="H21" i="7"/>
  <c r="G144" i="4"/>
  <c r="H48" i="7"/>
  <c r="H105" i="7" s="1"/>
  <c r="Q49" i="7"/>
  <c r="AD13" i="7"/>
  <c r="G11" i="8"/>
  <c r="H11" i="8"/>
  <c r="G124" i="7"/>
  <c r="H124" i="7"/>
  <c r="P58" i="7"/>
  <c r="AD58" i="7"/>
  <c r="M22" i="8"/>
  <c r="H19" i="8"/>
  <c r="O90" i="8"/>
  <c r="O105" i="8"/>
  <c r="N90" i="8"/>
  <c r="M48" i="6"/>
  <c r="M68" i="6" s="1"/>
  <c r="H68" i="6"/>
  <c r="H87" i="7"/>
  <c r="M87" i="7" s="1"/>
  <c r="G85" i="7"/>
  <c r="H85" i="7"/>
  <c r="H77" i="7"/>
  <c r="G75" i="7"/>
  <c r="H75" i="7" s="1"/>
  <c r="H25" i="7"/>
  <c r="H24" i="7" s="1"/>
  <c r="Z146" i="4"/>
  <c r="Q76" i="6"/>
  <c r="M77" i="7"/>
  <c r="N124" i="4"/>
  <c r="C28" i="11"/>
  <c r="N31" i="4"/>
  <c r="L41" i="6"/>
  <c r="L70" i="6" s="1"/>
  <c r="S41" i="6"/>
  <c r="W41" i="6"/>
  <c r="W70" i="6" s="1"/>
  <c r="W71" i="6" s="1"/>
  <c r="H46" i="6"/>
  <c r="M44" i="6"/>
  <c r="M46" i="6" s="1"/>
  <c r="I68" i="6"/>
  <c r="I69" i="6" s="1"/>
  <c r="I70" i="6" s="1"/>
  <c r="L100" i="10"/>
  <c r="K56" i="12"/>
  <c r="M56" i="12"/>
  <c r="K113" i="12"/>
  <c r="M113" i="12"/>
  <c r="E158" i="12"/>
  <c r="E157" i="12"/>
  <c r="D157" i="12"/>
  <c r="F165" i="12"/>
  <c r="F166" i="12"/>
  <c r="K126" i="4"/>
  <c r="T31" i="4"/>
  <c r="M11" i="6"/>
  <c r="M18" i="6"/>
  <c r="M26" i="6"/>
  <c r="H40" i="6"/>
  <c r="N69" i="6"/>
  <c r="N70" i="6" s="1"/>
  <c r="N71" i="6" s="1"/>
  <c r="R69" i="6"/>
  <c r="V69" i="6"/>
  <c r="V70" i="6" s="1"/>
  <c r="V71" i="6" s="1"/>
  <c r="Z69" i="6"/>
  <c r="M52" i="6"/>
  <c r="M54" i="6"/>
  <c r="M66" i="6"/>
  <c r="K89" i="10"/>
  <c r="N95" i="10"/>
  <c r="K18" i="10"/>
  <c r="K20" i="10"/>
  <c r="K21" i="10"/>
  <c r="K24" i="10"/>
  <c r="K25" i="10"/>
  <c r="F107" i="10"/>
  <c r="AP68" i="10"/>
  <c r="AP97" i="10"/>
  <c r="AP98" i="10"/>
  <c r="J11" i="12"/>
  <c r="J18" i="12" s="1"/>
  <c r="M74" i="12"/>
  <c r="M14" i="12"/>
  <c r="D161" i="12"/>
  <c r="M17" i="12"/>
  <c r="K29" i="12"/>
  <c r="M29" i="12"/>
  <c r="K32" i="12"/>
  <c r="M32" i="12"/>
  <c r="J56" i="12"/>
  <c r="K76" i="12"/>
  <c r="M76" i="12"/>
  <c r="K94" i="12"/>
  <c r="K100" i="12" s="1"/>
  <c r="M94" i="12"/>
  <c r="K99" i="12"/>
  <c r="M99" i="12"/>
  <c r="J113" i="12"/>
  <c r="K116" i="12"/>
  <c r="M116" i="12"/>
  <c r="F136" i="12"/>
  <c r="K129" i="12"/>
  <c r="K136" i="12" s="1"/>
  <c r="K133" i="12"/>
  <c r="M133" i="12"/>
  <c r="K134" i="12"/>
  <c r="M134" i="12"/>
  <c r="K135" i="12"/>
  <c r="M135" i="12"/>
  <c r="E154" i="12"/>
  <c r="J150" i="12"/>
  <c r="J30" i="12"/>
  <c r="J31" i="12"/>
  <c r="J55" i="12"/>
  <c r="J57" i="12"/>
  <c r="M73" i="12"/>
  <c r="M75" i="12"/>
  <c r="J77" i="12"/>
  <c r="M93" i="12"/>
  <c r="M95" i="12"/>
  <c r="J97" i="12"/>
  <c r="J98" i="12"/>
  <c r="M112" i="12"/>
  <c r="E119" i="12"/>
  <c r="J117" i="12"/>
  <c r="M129" i="12"/>
  <c r="M130" i="12"/>
  <c r="J131" i="12"/>
  <c r="M132" i="12"/>
  <c r="J133" i="12"/>
  <c r="M149" i="12"/>
  <c r="AI69" i="4"/>
  <c r="AI85" i="4"/>
  <c r="AI121" i="4"/>
  <c r="AI11" i="13"/>
  <c r="N13" i="13"/>
  <c r="K23" i="13"/>
  <c r="AI25" i="13"/>
  <c r="AI27" i="13"/>
  <c r="N29" i="13"/>
  <c r="K71" i="13"/>
  <c r="N79" i="13"/>
  <c r="AI97" i="13"/>
  <c r="K99" i="13"/>
  <c r="K101" i="13"/>
  <c r="G130" i="7"/>
  <c r="H130" i="7" s="1"/>
  <c r="M61" i="8"/>
  <c r="M59" i="8" s="1"/>
  <c r="M18" i="7"/>
  <c r="M123" i="7"/>
  <c r="AI100" i="13"/>
  <c r="N15" i="8"/>
  <c r="N46" i="8" s="1"/>
  <c r="N105" i="8" s="1"/>
  <c r="N23" i="7"/>
  <c r="AD23" i="7"/>
  <c r="O67" i="7"/>
  <c r="O77" i="8"/>
  <c r="AD77" i="8" s="1"/>
  <c r="R157" i="8"/>
  <c r="AD157" i="8" s="1"/>
  <c r="R160" i="7"/>
  <c r="AD160" i="7" s="1"/>
  <c r="F139" i="4"/>
  <c r="G141" i="4" s="1"/>
  <c r="R18" i="8"/>
  <c r="R46" i="8" s="1"/>
  <c r="R105" i="8" s="1"/>
  <c r="L132" i="4"/>
  <c r="R169" i="8"/>
  <c r="AD169" i="8" s="1"/>
  <c r="R172" i="7"/>
  <c r="AD172" i="7" s="1"/>
  <c r="R165" i="8"/>
  <c r="AD165" i="8" s="1"/>
  <c r="R168" i="7"/>
  <c r="AD168" i="7" s="1"/>
  <c r="Y146" i="4"/>
  <c r="AA145" i="4"/>
  <c r="M49" i="8"/>
  <c r="Q70" i="6"/>
  <c r="Q71" i="6"/>
  <c r="O143" i="4"/>
  <c r="J32" i="6"/>
  <c r="J41" i="6"/>
  <c r="J70" i="6" s="1"/>
  <c r="M67" i="7"/>
  <c r="M139" i="7"/>
  <c r="AS20" i="10"/>
  <c r="AP70" i="10"/>
  <c r="J37" i="12"/>
  <c r="F139" i="13"/>
  <c r="G140" i="13"/>
  <c r="AF98" i="7"/>
  <c r="G123" i="8"/>
  <c r="H123" i="8"/>
  <c r="H45" i="8"/>
  <c r="P65" i="8"/>
  <c r="L55" i="10"/>
  <c r="M122" i="8"/>
  <c r="O142" i="4"/>
  <c r="N27" i="4"/>
  <c r="K77" i="4"/>
  <c r="I32" i="6"/>
  <c r="I41" i="6"/>
  <c r="R41" i="6"/>
  <c r="R70" i="6" s="1"/>
  <c r="R71" i="6" s="1"/>
  <c r="S69" i="6"/>
  <c r="S70" i="6"/>
  <c r="S71" i="6" s="1"/>
  <c r="M89" i="7"/>
  <c r="M87" i="8"/>
  <c r="N20" i="10"/>
  <c r="N25" i="10"/>
  <c r="Z73" i="10"/>
  <c r="Z99" i="10"/>
  <c r="K98" i="10"/>
  <c r="K99" i="10"/>
  <c r="F111" i="10"/>
  <c r="AI109" i="4"/>
  <c r="N11" i="13"/>
  <c r="AI13" i="13"/>
  <c r="K25" i="13"/>
  <c r="AI31" i="13"/>
  <c r="AI35" i="13"/>
  <c r="AI41" i="13"/>
  <c r="AI43" i="13"/>
  <c r="AI56" i="13"/>
  <c r="K58" i="13"/>
  <c r="N71" i="13"/>
  <c r="K77" i="13"/>
  <c r="AI77" i="13"/>
  <c r="K81" i="13"/>
  <c r="K83" i="13"/>
  <c r="AI99" i="13"/>
  <c r="Z144" i="13"/>
  <c r="AI104" i="13"/>
  <c r="K105" i="13"/>
  <c r="AI108" i="13"/>
  <c r="AI109" i="13"/>
  <c r="O143" i="13"/>
  <c r="AP49" i="10"/>
  <c r="AP95" i="10"/>
  <c r="K154" i="12"/>
  <c r="F100" i="12"/>
  <c r="F78" i="12"/>
  <c r="K73" i="12"/>
  <c r="K78" i="12"/>
  <c r="M53" i="12"/>
  <c r="M36" i="12"/>
  <c r="M30" i="12"/>
  <c r="F119" i="12"/>
  <c r="J152" i="12"/>
  <c r="J147" i="12"/>
  <c r="J132" i="12"/>
  <c r="M117" i="12"/>
  <c r="J95" i="12"/>
  <c r="J75" i="12"/>
  <c r="J71" i="12"/>
  <c r="M34" i="12"/>
  <c r="M71" i="12"/>
  <c r="M72" i="12"/>
  <c r="J114" i="12"/>
  <c r="M97" i="12"/>
  <c r="M58" i="12"/>
  <c r="J54" i="12"/>
  <c r="M52" i="12"/>
  <c r="M33" i="12"/>
  <c r="M31" i="12"/>
  <c r="E18" i="12"/>
  <c r="E78" i="12"/>
  <c r="J72" i="12"/>
  <c r="M118" i="12"/>
  <c r="J146" i="12"/>
  <c r="J149" i="12"/>
  <c r="M152" i="12"/>
  <c r="N162" i="12"/>
  <c r="S31" i="13"/>
  <c r="Z27" i="13"/>
  <c r="AA145" i="13"/>
  <c r="Y142" i="13"/>
  <c r="AA142" i="13"/>
  <c r="AI101" i="13"/>
  <c r="K103" i="13"/>
  <c r="AI105" i="13"/>
  <c r="AI121" i="13"/>
  <c r="L132" i="13"/>
  <c r="AI124" i="13"/>
  <c r="H42" i="7"/>
  <c r="M45" i="7"/>
  <c r="M42" i="7"/>
  <c r="AF99" i="7"/>
  <c r="G100" i="7"/>
  <c r="AF100" i="7" s="1"/>
  <c r="Q91" i="7"/>
  <c r="Q106" i="7" s="1"/>
  <c r="M21" i="8"/>
  <c r="M19" i="8" s="1"/>
  <c r="H103" i="8"/>
  <c r="H173" i="7"/>
  <c r="M65" i="8"/>
  <c r="M58" i="7"/>
  <c r="M33" i="7"/>
  <c r="M59" i="7"/>
  <c r="M36" i="7"/>
  <c r="M53" i="8"/>
  <c r="M145" i="8"/>
  <c r="AI13" i="4"/>
  <c r="M133" i="7"/>
  <c r="M141" i="8"/>
  <c r="M23" i="7"/>
  <c r="M129" i="7"/>
  <c r="M149" i="8"/>
  <c r="M169" i="8"/>
  <c r="M94" i="15"/>
  <c r="K94" i="15"/>
  <c r="M92" i="15"/>
  <c r="K92" i="15"/>
  <c r="K110" i="15"/>
  <c r="M110" i="15"/>
  <c r="M107" i="15"/>
  <c r="K107" i="15"/>
  <c r="M106" i="15"/>
  <c r="K106" i="15"/>
  <c r="M91" i="15"/>
  <c r="K91" i="15"/>
  <c r="K98" i="15"/>
  <c r="M98" i="15"/>
  <c r="M49" i="15"/>
  <c r="K49" i="15"/>
  <c r="K47" i="15"/>
  <c r="M47" i="15"/>
  <c r="M15" i="15"/>
  <c r="J47" i="15"/>
  <c r="M22" i="15"/>
  <c r="J110" i="15"/>
  <c r="J107" i="15"/>
  <c r="J91" i="15"/>
  <c r="M124" i="15"/>
  <c r="M122" i="15"/>
  <c r="J11" i="15"/>
  <c r="K11" i="15"/>
  <c r="M11" i="15"/>
  <c r="J124" i="15"/>
  <c r="J49" i="15"/>
  <c r="M17" i="15"/>
  <c r="J17" i="15"/>
  <c r="M16" i="15"/>
  <c r="M160" i="7"/>
  <c r="M157" i="8"/>
  <c r="M161" i="8"/>
  <c r="M152" i="7"/>
  <c r="G173" i="8"/>
  <c r="H173" i="8" s="1"/>
  <c r="H176" i="8" s="1"/>
  <c r="Q90" i="8"/>
  <c r="Q105" i="8" s="1"/>
  <c r="G117" i="8"/>
  <c r="H117" i="8" s="1"/>
  <c r="AD48" i="7"/>
  <c r="O49" i="7"/>
  <c r="M71" i="8"/>
  <c r="M165" i="8"/>
  <c r="M13" i="7"/>
  <c r="M148" i="7"/>
  <c r="G42" i="7"/>
  <c r="G31" i="8"/>
  <c r="G29" i="8"/>
  <c r="G143" i="8"/>
  <c r="H143" i="8"/>
  <c r="AG133" i="4"/>
  <c r="AI63" i="13"/>
  <c r="AI71" i="13"/>
  <c r="AI85" i="13"/>
  <c r="AI98" i="13"/>
  <c r="AI102" i="13"/>
  <c r="AI106" i="13"/>
  <c r="AI107" i="13"/>
  <c r="H174" i="7"/>
  <c r="J174" i="7"/>
  <c r="O133" i="8"/>
  <c r="J133" i="8"/>
  <c r="N133" i="8"/>
  <c r="N125" i="4"/>
  <c r="K125" i="4"/>
  <c r="R133" i="7"/>
  <c r="C10" i="11"/>
  <c r="C72" i="11"/>
  <c r="C66" i="11"/>
  <c r="C54" i="11"/>
  <c r="F157" i="12"/>
  <c r="F158" i="12"/>
  <c r="O159" i="12"/>
  <c r="O162" i="12"/>
  <c r="O161" i="12"/>
  <c r="O160" i="12"/>
  <c r="O158" i="12"/>
  <c r="O157" i="12"/>
  <c r="AA144" i="13"/>
  <c r="Z146" i="13"/>
  <c r="Z150" i="13"/>
  <c r="G113" i="10"/>
  <c r="C25" i="11"/>
  <c r="L11" i="4"/>
  <c r="C4" i="11" s="1"/>
  <c r="K11" i="4"/>
  <c r="M14" i="6"/>
  <c r="M12" i="6" s="1"/>
  <c r="M19" i="6" s="1"/>
  <c r="H12" i="6"/>
  <c r="H19" i="6"/>
  <c r="H41" i="6" s="1"/>
  <c r="H29" i="6"/>
  <c r="M30" i="6"/>
  <c r="E161" i="12"/>
  <c r="F161" i="12"/>
  <c r="F162" i="12"/>
  <c r="Y146" i="13"/>
  <c r="AA141" i="13"/>
  <c r="F143" i="13"/>
  <c r="F146" i="13"/>
  <c r="H89" i="8"/>
  <c r="H104" i="8" s="1"/>
  <c r="L111" i="4"/>
  <c r="AD18" i="8"/>
  <c r="G99" i="8"/>
  <c r="AF99" i="8"/>
  <c r="Q161" i="8"/>
  <c r="AD161" i="8"/>
  <c r="G104" i="8"/>
  <c r="K69" i="4"/>
  <c r="N69" i="4"/>
  <c r="H32" i="6"/>
  <c r="M154" i="12"/>
  <c r="K119" i="12"/>
  <c r="F159" i="12"/>
  <c r="L46" i="13"/>
  <c r="L111" i="13"/>
  <c r="M50" i="15"/>
  <c r="J50" i="15"/>
  <c r="M14" i="15"/>
  <c r="J14" i="15"/>
  <c r="M21" i="15"/>
  <c r="J21" i="15"/>
  <c r="J92" i="15"/>
  <c r="H128" i="8"/>
  <c r="M128" i="8" s="1"/>
  <c r="N99" i="10"/>
  <c r="L20" i="10"/>
  <c r="L28" i="10"/>
  <c r="N92" i="10"/>
  <c r="E107" i="10"/>
  <c r="AP50" i="10"/>
  <c r="C75" i="11"/>
  <c r="F164" i="12"/>
  <c r="J93" i="12"/>
  <c r="J100" i="12" s="1"/>
  <c r="J70" i="12"/>
  <c r="F154" i="12"/>
  <c r="J129" i="12"/>
  <c r="J136" i="12" s="1"/>
  <c r="J112" i="12"/>
  <c r="J119" i="12" s="1"/>
  <c r="E100" i="12"/>
  <c r="J73" i="12"/>
  <c r="J78" i="12" s="1"/>
  <c r="M57" i="12"/>
  <c r="J51" i="12"/>
  <c r="J59" i="12" s="1"/>
  <c r="E37" i="12"/>
  <c r="K11" i="12"/>
  <c r="K18" i="12"/>
  <c r="F59" i="12"/>
  <c r="K55" i="12"/>
  <c r="K59" i="12" s="1"/>
  <c r="K34" i="12"/>
  <c r="K37" i="12" s="1"/>
  <c r="M131" i="12"/>
  <c r="M136" i="12" s="1"/>
  <c r="J118" i="12"/>
  <c r="M114" i="12"/>
  <c r="M98" i="12"/>
  <c r="M100" i="12" s="1"/>
  <c r="F37" i="12"/>
  <c r="M15" i="12"/>
  <c r="M13" i="12"/>
  <c r="M11" i="12"/>
  <c r="K125" i="13"/>
  <c r="K79" i="13"/>
  <c r="N58" i="13"/>
  <c r="Y27" i="13"/>
  <c r="N25" i="13"/>
  <c r="AG133" i="13"/>
  <c r="E143" i="13"/>
  <c r="K131" i="13"/>
  <c r="K129" i="13"/>
  <c r="K127" i="13"/>
  <c r="N109" i="13"/>
  <c r="N73" i="13"/>
  <c r="N59" i="13"/>
  <c r="N43" i="13"/>
  <c r="N41" i="13"/>
  <c r="N83" i="13"/>
  <c r="N39" i="13"/>
  <c r="N31" i="13"/>
  <c r="E146" i="13"/>
  <c r="J16" i="15"/>
  <c r="J22" i="15"/>
  <c r="J106" i="15"/>
  <c r="J94" i="15"/>
  <c r="J98" i="15"/>
  <c r="J122" i="15"/>
  <c r="J15" i="15"/>
  <c r="H69" i="6"/>
  <c r="H70" i="6"/>
  <c r="G107" i="10"/>
  <c r="G108" i="10"/>
  <c r="G109" i="10"/>
  <c r="J154" i="12"/>
  <c r="G112" i="10"/>
  <c r="G111" i="10"/>
  <c r="AD65" i="8"/>
  <c r="G139" i="13"/>
  <c r="G141" i="13"/>
  <c r="G140" i="4"/>
  <c r="G139" i="4"/>
  <c r="AD67" i="7"/>
  <c r="O91" i="7"/>
  <c r="O106" i="7" s="1"/>
  <c r="G145" i="13"/>
  <c r="M29" i="6"/>
  <c r="L117" i="7"/>
  <c r="L136" i="7" s="1"/>
  <c r="L116" i="8"/>
  <c r="H175" i="7"/>
  <c r="F163" i="12"/>
  <c r="U171" i="8"/>
  <c r="G171" i="8"/>
  <c r="R171" i="8"/>
  <c r="R174" i="8" s="1"/>
  <c r="R177" i="8" s="1"/>
  <c r="AF104" i="8"/>
  <c r="L46" i="4"/>
  <c r="AD133" i="7"/>
  <c r="R134" i="7"/>
  <c r="H171" i="8"/>
  <c r="S171" i="8"/>
  <c r="S174" i="8" s="1"/>
  <c r="S177" i="8" s="1"/>
  <c r="T171" i="8"/>
  <c r="Q136" i="7"/>
  <c r="O136" i="7"/>
  <c r="N136" i="7"/>
  <c r="S136" i="7"/>
  <c r="P136" i="7"/>
  <c r="K136" i="7"/>
  <c r="I116" i="8"/>
  <c r="I133" i="8" s="1"/>
  <c r="M116" i="8"/>
  <c r="M133" i="8" s="1"/>
  <c r="I122" i="16" l="1"/>
  <c r="I229" i="16"/>
  <c r="I231" i="16"/>
  <c r="I232" i="16" s="1"/>
  <c r="M173" i="16"/>
  <c r="L173" i="16"/>
  <c r="L231" i="16"/>
  <c r="L232" i="16" s="1"/>
  <c r="H173" i="16"/>
  <c r="H230" i="16"/>
  <c r="H232" i="16" s="1"/>
  <c r="O231" i="16"/>
  <c r="L234" i="16"/>
  <c r="L235" i="16" s="1"/>
  <c r="L123" i="16"/>
  <c r="G123" i="16"/>
  <c r="Q241" i="16" s="1"/>
  <c r="G233" i="16"/>
  <c r="G235" i="16" s="1"/>
  <c r="H121" i="16"/>
  <c r="H51" i="16"/>
  <c r="M50" i="16"/>
  <c r="W241" i="16"/>
  <c r="I123" i="16"/>
  <c r="M185" i="16"/>
  <c r="M228" i="16" s="1"/>
  <c r="N173" i="16"/>
  <c r="N231" i="16"/>
  <c r="N232" i="16" s="1"/>
  <c r="S236" i="16"/>
  <c r="S235" i="16"/>
  <c r="Q234" i="16"/>
  <c r="M108" i="16"/>
  <c r="M109" i="16" s="1"/>
  <c r="P235" i="16"/>
  <c r="P236" i="16"/>
  <c r="J234" i="16"/>
  <c r="J235" i="16" s="1"/>
  <c r="R234" i="16"/>
  <c r="N123" i="16"/>
  <c r="N234" i="16"/>
  <c r="Y231" i="16"/>
  <c r="Y232" i="16" s="1"/>
  <c r="H234" i="16"/>
  <c r="M148" i="13"/>
  <c r="O148" i="13" s="1"/>
  <c r="M148" i="4"/>
  <c r="O148" i="4" s="1"/>
  <c r="M116" i="10"/>
  <c r="O116" i="10" s="1"/>
  <c r="G148" i="13"/>
  <c r="G147" i="13"/>
  <c r="G146" i="13" s="1"/>
  <c r="M69" i="6"/>
  <c r="O109" i="10"/>
  <c r="O114" i="10"/>
  <c r="O112" i="10"/>
  <c r="O111" i="10"/>
  <c r="O110" i="10"/>
  <c r="G133" i="8"/>
  <c r="G134" i="8" s="1"/>
  <c r="H134" i="8" s="1"/>
  <c r="K133" i="8"/>
  <c r="P133" i="8"/>
  <c r="H133" i="8"/>
  <c r="H174" i="8" s="1"/>
  <c r="L133" i="8"/>
  <c r="V171" i="8"/>
  <c r="Q171" i="8"/>
  <c r="L171" i="8"/>
  <c r="L174" i="8" s="1"/>
  <c r="K171" i="8"/>
  <c r="K174" i="8" s="1"/>
  <c r="I171" i="8"/>
  <c r="I174" i="8" s="1"/>
  <c r="J171" i="8"/>
  <c r="J174" i="8" s="1"/>
  <c r="O171" i="8"/>
  <c r="O174" i="8" s="1"/>
  <c r="O177" i="8" s="1"/>
  <c r="X171" i="8"/>
  <c r="N171" i="8"/>
  <c r="G148" i="4"/>
  <c r="G147" i="4"/>
  <c r="G146" i="4" s="1"/>
  <c r="G172" i="8"/>
  <c r="I117" i="7"/>
  <c r="H172" i="8"/>
  <c r="H175" i="8" s="1"/>
  <c r="W171" i="8"/>
  <c r="O115" i="10"/>
  <c r="O108" i="10"/>
  <c r="P171" i="8"/>
  <c r="P174" i="8" s="1"/>
  <c r="G176" i="8"/>
  <c r="G144" i="13"/>
  <c r="G143" i="13"/>
  <c r="M32" i="6"/>
  <c r="M41" i="6" s="1"/>
  <c r="Q133" i="8"/>
  <c r="V174" i="7"/>
  <c r="O174" i="7"/>
  <c r="O177" i="7" s="1"/>
  <c r="O180" i="7" s="1"/>
  <c r="O182" i="7" s="1"/>
  <c r="G115" i="10"/>
  <c r="G116" i="10"/>
  <c r="R136" i="7"/>
  <c r="H136" i="7"/>
  <c r="H177" i="7" s="1"/>
  <c r="G136" i="7"/>
  <c r="G137" i="7" s="1"/>
  <c r="H137" i="7" s="1"/>
  <c r="H178" i="7" s="1"/>
  <c r="J136" i="7"/>
  <c r="J177" i="7" s="1"/>
  <c r="N174" i="7"/>
  <c r="T174" i="7"/>
  <c r="G174" i="7"/>
  <c r="R174" i="7"/>
  <c r="R177" i="7" s="1"/>
  <c r="R180" i="7" s="1"/>
  <c r="R182" i="7" s="1"/>
  <c r="Q174" i="7"/>
  <c r="Q177" i="7" s="1"/>
  <c r="Q180" i="7" s="1"/>
  <c r="Q182" i="7" s="1"/>
  <c r="K174" i="7"/>
  <c r="K177" i="7" s="1"/>
  <c r="I174" i="7"/>
  <c r="W174" i="7"/>
  <c r="X174" i="7"/>
  <c r="S174" i="7"/>
  <c r="L174" i="7"/>
  <c r="L177" i="7" s="1"/>
  <c r="U174" i="7"/>
  <c r="H176" i="7"/>
  <c r="H179" i="7" s="1"/>
  <c r="G179" i="7"/>
  <c r="M171" i="8"/>
  <c r="M174" i="8" s="1"/>
  <c r="AD15" i="8"/>
  <c r="N27" i="7"/>
  <c r="G83" i="8"/>
  <c r="M96" i="8"/>
  <c r="M98" i="8" s="1"/>
  <c r="K70" i="6"/>
  <c r="M172" i="7"/>
  <c r="N60" i="7"/>
  <c r="C16" i="11"/>
  <c r="P71" i="7"/>
  <c r="P71" i="8"/>
  <c r="C60" i="11"/>
  <c r="M71" i="7"/>
  <c r="M156" i="7"/>
  <c r="M174" i="7" s="1"/>
  <c r="M102" i="7"/>
  <c r="M104" i="7" s="1"/>
  <c r="H104" i="7"/>
  <c r="N27" i="10"/>
  <c r="M51" i="14"/>
  <c r="H173" i="14"/>
  <c r="H230" i="14"/>
  <c r="M108" i="14"/>
  <c r="M109" i="14" s="1"/>
  <c r="I231" i="14"/>
  <c r="I173" i="14"/>
  <c r="O173" i="14"/>
  <c r="O231" i="14"/>
  <c r="AS50" i="10"/>
  <c r="M12" i="12"/>
  <c r="Y150" i="13"/>
  <c r="AA150" i="13" s="1"/>
  <c r="H51" i="14"/>
  <c r="H122" i="14"/>
  <c r="H184" i="14"/>
  <c r="H228" i="14" s="1"/>
  <c r="H231" i="14" s="1"/>
  <c r="M209" i="14"/>
  <c r="M184" i="14" s="1"/>
  <c r="H182" i="14"/>
  <c r="K77" i="15"/>
  <c r="M77" i="15"/>
  <c r="L173" i="14"/>
  <c r="G51" i="14"/>
  <c r="G121" i="14"/>
  <c r="P109" i="14"/>
  <c r="P122" i="14"/>
  <c r="H126" i="14"/>
  <c r="M158" i="14"/>
  <c r="M134" i="14" s="1"/>
  <c r="M172" i="14" s="1"/>
  <c r="M191" i="14"/>
  <c r="M178" i="14" s="1"/>
  <c r="M228" i="14" s="1"/>
  <c r="M229" i="14" s="1"/>
  <c r="H107" i="14"/>
  <c r="M23" i="15"/>
  <c r="K23" i="15"/>
  <c r="J77" i="15"/>
  <c r="K100" i="15"/>
  <c r="M100" i="15"/>
  <c r="L51" i="14"/>
  <c r="L122" i="14"/>
  <c r="G172" i="14"/>
  <c r="G132" i="14"/>
  <c r="S173" i="14"/>
  <c r="S231" i="14"/>
  <c r="G228" i="14"/>
  <c r="L228" i="14"/>
  <c r="L229" i="14" s="1"/>
  <c r="G227" i="14"/>
  <c r="M229" i="16" l="1"/>
  <c r="M231" i="16"/>
  <c r="M232" i="16" s="1"/>
  <c r="Q236" i="16"/>
  <c r="Q235" i="16"/>
  <c r="M122" i="16"/>
  <c r="M51" i="16"/>
  <c r="H233" i="16"/>
  <c r="H235" i="16" s="1"/>
  <c r="H123" i="16"/>
  <c r="N236" i="16"/>
  <c r="N235" i="16"/>
  <c r="R236" i="16"/>
  <c r="R235" i="16"/>
  <c r="I234" i="16"/>
  <c r="I235" i="16" s="1"/>
  <c r="O232" i="16"/>
  <c r="O234" i="16"/>
  <c r="M173" i="14"/>
  <c r="M231" i="14"/>
  <c r="M232" i="14" s="1"/>
  <c r="G230" i="14"/>
  <c r="G229" i="14"/>
  <c r="G231" i="14"/>
  <c r="G234" i="14" s="1"/>
  <c r="G173" i="14"/>
  <c r="H109" i="14"/>
  <c r="H121" i="14"/>
  <c r="P123" i="14"/>
  <c r="P234" i="14"/>
  <c r="G123" i="14"/>
  <c r="Q241" i="14" s="1"/>
  <c r="G233" i="14"/>
  <c r="G235" i="14" s="1"/>
  <c r="H229" i="14"/>
  <c r="O234" i="14"/>
  <c r="O232" i="14"/>
  <c r="P91" i="7"/>
  <c r="P106" i="7" s="1"/>
  <c r="P180" i="7" s="1"/>
  <c r="P182" i="7" s="1"/>
  <c r="AD71" i="7"/>
  <c r="AD60" i="7"/>
  <c r="N91" i="7"/>
  <c r="H46" i="8"/>
  <c r="G46" i="8"/>
  <c r="I46" i="8"/>
  <c r="J46" i="8"/>
  <c r="K46" i="8"/>
  <c r="M46" i="8"/>
  <c r="AF23" i="8"/>
  <c r="L46" i="8"/>
  <c r="G177" i="7"/>
  <c r="G175" i="7"/>
  <c r="AD174" i="7"/>
  <c r="N177" i="7"/>
  <c r="G114" i="10"/>
  <c r="M117" i="7"/>
  <c r="M136" i="7" s="1"/>
  <c r="M177" i="7" s="1"/>
  <c r="I136" i="7"/>
  <c r="I177" i="7" s="1"/>
  <c r="Q174" i="8"/>
  <c r="Q177" i="8" s="1"/>
  <c r="G174" i="8"/>
  <c r="M70" i="6"/>
  <c r="S232" i="14"/>
  <c r="S234" i="14"/>
  <c r="L123" i="14"/>
  <c r="L234" i="14"/>
  <c r="L235" i="14" s="1"/>
  <c r="L231" i="14"/>
  <c r="L232" i="14" s="1"/>
  <c r="H234" i="14"/>
  <c r="I232" i="14"/>
  <c r="I234" i="14"/>
  <c r="I235" i="14" s="1"/>
  <c r="H232" i="14"/>
  <c r="M122" i="14"/>
  <c r="AD71" i="8"/>
  <c r="P90" i="8"/>
  <c r="P105" i="8" s="1"/>
  <c r="P177" i="8" s="1"/>
  <c r="AD27" i="7"/>
  <c r="N49" i="7"/>
  <c r="AE172" i="8"/>
  <c r="G175" i="8"/>
  <c r="N174" i="8"/>
  <c r="N177" i="8" s="1"/>
  <c r="AD171" i="8"/>
  <c r="O236" i="16" l="1"/>
  <c r="O235" i="16"/>
  <c r="M234" i="16"/>
  <c r="M235" i="16" s="1"/>
  <c r="M123" i="16"/>
  <c r="M234" i="14"/>
  <c r="M235" i="14" s="1"/>
  <c r="M123" i="14"/>
  <c r="S235" i="14"/>
  <c r="S236" i="14"/>
  <c r="AE175" i="7"/>
  <c r="G178" i="7"/>
  <c r="I91" i="7"/>
  <c r="G91" i="7"/>
  <c r="H91" i="7"/>
  <c r="M91" i="7"/>
  <c r="J91" i="7"/>
  <c r="K91" i="7"/>
  <c r="L91" i="7"/>
  <c r="O235" i="14"/>
  <c r="O236" i="14"/>
  <c r="P235" i="14"/>
  <c r="P236" i="14"/>
  <c r="H233" i="14"/>
  <c r="H235" i="14" s="1"/>
  <c r="H123" i="14"/>
  <c r="AE175" i="8"/>
  <c r="AF46" i="7"/>
  <c r="M49" i="7"/>
  <c r="H49" i="7"/>
  <c r="L49" i="7"/>
  <c r="J49" i="7"/>
  <c r="I49" i="7"/>
  <c r="G49" i="7"/>
  <c r="K49" i="7"/>
  <c r="L90" i="8"/>
  <c r="L105" i="8" s="1"/>
  <c r="L177" i="8" s="1"/>
  <c r="M90" i="8"/>
  <c r="M105" i="8" s="1"/>
  <c r="M177" i="8" s="1"/>
  <c r="I90" i="8"/>
  <c r="I105" i="8" s="1"/>
  <c r="I177" i="8" s="1"/>
  <c r="H90" i="8"/>
  <c r="J90" i="8"/>
  <c r="J105" i="8" s="1"/>
  <c r="J177" i="8" s="1"/>
  <c r="K90" i="8"/>
  <c r="K105" i="8" s="1"/>
  <c r="K177" i="8" s="1"/>
  <c r="G90" i="8"/>
  <c r="G47" i="8"/>
  <c r="AF46" i="8"/>
  <c r="N106" i="7"/>
  <c r="N180" i="7" s="1"/>
  <c r="N182" i="7" s="1"/>
  <c r="G232" i="14"/>
  <c r="W241" i="14" s="1"/>
  <c r="G105" i="8" l="1"/>
  <c r="G91" i="8"/>
  <c r="AF91" i="8" s="1"/>
  <c r="AF90" i="8"/>
  <c r="AF49" i="7"/>
  <c r="G50" i="7"/>
  <c r="L106" i="7"/>
  <c r="L180" i="7" s="1"/>
  <c r="J106" i="7"/>
  <c r="J180" i="7" s="1"/>
  <c r="H106" i="7"/>
  <c r="H92" i="7"/>
  <c r="I106" i="7"/>
  <c r="I180" i="7" s="1"/>
  <c r="AF47" i="8"/>
  <c r="H47" i="8"/>
  <c r="H105" i="8"/>
  <c r="H91" i="8"/>
  <c r="K106" i="7"/>
  <c r="K180" i="7" s="1"/>
  <c r="M106" i="7"/>
  <c r="M180" i="7" s="1"/>
  <c r="G106" i="7"/>
  <c r="AF91" i="7"/>
  <c r="G92" i="7"/>
  <c r="AF92" i="7" s="1"/>
  <c r="AE178" i="7"/>
  <c r="H107" i="7" l="1"/>
  <c r="H181" i="7" s="1"/>
  <c r="H180" i="7"/>
  <c r="AF106" i="7"/>
  <c r="G107" i="7"/>
  <c r="G180" i="7"/>
  <c r="H106" i="8"/>
  <c r="H178" i="8" s="1"/>
  <c r="H177" i="8"/>
  <c r="H50" i="7"/>
  <c r="AF50" i="7"/>
  <c r="AF105" i="8"/>
  <c r="G106" i="8"/>
  <c r="G177" i="8"/>
  <c r="Y107" i="7" l="1"/>
  <c r="AF107" i="7"/>
  <c r="G181" i="7"/>
  <c r="W187" i="7" s="1"/>
  <c r="Y106" i="8"/>
  <c r="AF106" i="8"/>
  <c r="G178" i="8"/>
  <c r="W184" i="8" s="1"/>
  <c r="Q187" i="7" l="1"/>
  <c r="Y187" i="7" s="1"/>
  <c r="Q184" i="8"/>
  <c r="Y184" i="8" s="1"/>
</calcChain>
</file>

<file path=xl/sharedStrings.xml><?xml version="1.0" encoding="utf-8"?>
<sst xmlns="http://schemas.openxmlformats.org/spreadsheetml/2006/main" count="4395" uniqueCount="672">
  <si>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</si>
  <si>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</si>
  <si>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</si>
  <si>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</si>
  <si>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</si>
  <si>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</si>
  <si>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</si>
  <si>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</si>
  <si>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</si>
  <si>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</si>
  <si>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</si>
  <si>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</si>
  <si>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</si>
  <si>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</si>
  <si>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</si>
  <si>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</si>
  <si>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</si>
  <si>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</si>
  <si>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</si>
  <si>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</si>
  <si>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</si>
  <si>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</si>
  <si>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</si>
  <si>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</si>
  <si>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</si>
  <si>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</si>
  <si>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</si>
  <si>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</si>
  <si>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</si>
  <si>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</si>
  <si>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</si>
  <si>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</si>
  <si>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</si>
  <si>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</si>
  <si>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</si>
  <si>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</si>
  <si>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</si>
  <si>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</si>
  <si>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</si>
  <si>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</si>
  <si>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</si>
  <si>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</si>
  <si>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</si>
  <si>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</si>
  <si>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</si>
  <si>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</si>
  <si>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</si>
  <si>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</si>
  <si>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</si>
  <si>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</si>
  <si>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</si>
  <si>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</si>
  <si>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</si>
  <si>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</si>
  <si>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</si>
  <si>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</si>
  <si>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</si>
  <si>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</si>
  <si>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</si>
  <si>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</si>
  <si>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</si>
  <si>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</si>
  <si>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</si>
  <si>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</si>
  <si>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</si>
  <si>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</si>
  <si>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</si>
  <si>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</si>
  <si>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</si>
  <si>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</si>
  <si>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</si>
  <si>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</si>
  <si>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</si>
  <si>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</si>
  <si>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</si>
  <si>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</si>
  <si>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</si>
  <si>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</si>
  <si>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</si>
  <si>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</si>
  <si>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</si>
  <si>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Інвестування / Бізнес-моделювання</t>
  </si>
  <si>
    <t>Податкова система та оподаткування</t>
  </si>
  <si>
    <t>Фінансовий аналіз</t>
  </si>
  <si>
    <t>Курсова робота "Фінансовий аналіз"</t>
  </si>
  <si>
    <t>Контролінг та бюджетування діяльності суб'єктів підприємництва / Державний фінансовий контроль та державні закупівлі</t>
  </si>
  <si>
    <t>Звітність суб'єктів господарювання та фінансово-кредитних установ / Міжнародні стандарти фінансової звітності</t>
  </si>
  <si>
    <t>Фінанси, банківська справа та страхування (уск)</t>
  </si>
  <si>
    <t xml:space="preserve">Гроші та кредит </t>
  </si>
  <si>
    <t>Курсова робота "Фінанси"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</si>
  <si>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</si>
  <si>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</si>
  <si>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</si>
  <si>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</si>
  <si>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</si>
  <si>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Виробнича практика (фінансово-економічна)</t>
  </si>
  <si>
    <t>Виробнича практика (фінансово-аналітична)</t>
  </si>
  <si>
    <t>Аналіз банківської діяльності / Центральний банк та грошово-кредитна політика</t>
  </si>
  <si>
    <t>Фінансово-економічні ризики / Фінанси зарубіжних корпорацій</t>
  </si>
  <si>
    <t>Місцеві фінанси / Казначейська справа</t>
  </si>
  <si>
    <t>Фінансовий ринок / Біржова діяльність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</si>
  <si>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</si>
  <si>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</si>
  <si>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</si>
  <si>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</si>
  <si>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</si>
  <si>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</si>
  <si>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</si>
  <si>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</si>
  <si>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</si>
  <si>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</si>
  <si>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</si>
  <si>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</si>
  <si>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</si>
  <si>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</si>
  <si>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</si>
  <si>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</si>
  <si>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</si>
  <si>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</si>
  <si>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</si>
  <si>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</si>
  <si>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</si>
  <si>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</si>
  <si>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</si>
  <si>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</si>
  <si>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</si>
  <si>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</si>
  <si>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</si>
  <si>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</si>
  <si>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</si>
  <si>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</si>
  <si>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</si>
  <si>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</si>
  <si>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</si>
  <si>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</si>
  <si>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</si>
  <si>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</si>
  <si>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</si>
  <si>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</si>
  <si>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</si>
  <si>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</si>
  <si>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</si>
  <si>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</si>
  <si>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</si>
  <si>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</si>
  <si>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</si>
  <si>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</si>
  <si>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</si>
  <si>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</si>
  <si>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</si>
  <si>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</si>
  <si>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</si>
  <si>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</si>
  <si>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</si>
  <si>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</si>
  <si>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</si>
  <si>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</si>
  <si>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</si>
  <si>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</si>
  <si>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</si>
  <si>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</si>
  <si>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</si>
  <si>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</si>
  <si>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</si>
  <si>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</si>
  <si>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</si>
  <si>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</si>
  <si>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</si>
  <si>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</si>
  <si>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</si>
  <si>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</si>
  <si>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</si>
  <si>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</si>
  <si>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</si>
  <si>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</si>
  <si>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</si>
  <si>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</si>
  <si>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</si>
  <si>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</si>
  <si>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</si>
  <si>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</si>
  <si>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</si>
  <si>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</si>
  <si>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</si>
  <si>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</si>
  <si>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</si>
  <si>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</si>
  <si>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</si>
  <si>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</si>
  <si>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</si>
  <si>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</si>
  <si>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</si>
  <si>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</si>
  <si>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</si>
  <si>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</si>
  <si>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</si>
  <si>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</si>
  <si>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</si>
  <si>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</si>
  <si>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</si>
  <si>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</si>
  <si>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</si>
  <si>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</si>
  <si>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</si>
  <si>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</si>
  <si>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</si>
  <si>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</si>
  <si>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</si>
  <si>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</si>
  <si>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</si>
  <si>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</si>
  <si>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</si>
  <si>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</si>
  <si>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</si>
  <si>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</si>
  <si>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</si>
  <si>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</si>
  <si>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</si>
  <si>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</si>
  <si>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</si>
  <si>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</si>
  <si>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</si>
  <si>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</si>
  <si>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</si>
  <si>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</si>
  <si>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</si>
  <si>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</si>
  <si>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</si>
  <si>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</si>
  <si>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</si>
  <si>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</si>
  <si>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</si>
  <si>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</si>
  <si>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</si>
  <si>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</si>
  <si>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</si>
  <si>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</si>
  <si>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</si>
  <si>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</si>
  <si>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</si>
  <si>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</si>
  <si>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</si>
  <si>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</si>
  <si>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</si>
  <si>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</si>
  <si>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</si>
  <si>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</si>
  <si>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</si>
  <si>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</si>
  <si>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</si>
  <si>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</si>
  <si>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</si>
  <si>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</si>
  <si>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</si>
  <si>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</si>
  <si>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</si>
  <si>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</si>
  <si>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</si>
  <si>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</si>
  <si>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</si>
  <si>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</si>
  <si>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</si>
  <si>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</si>
  <si>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</si>
  <si>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</si>
  <si>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</si>
  <si>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</si>
  <si>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на базі ЗВО 1 рівня</t>
  </si>
  <si>
    <t xml:space="preserve"> на базі академії</t>
  </si>
  <si>
    <t>Соціологія</t>
  </si>
  <si>
    <t>Психологія управління</t>
  </si>
  <si>
    <t>Договірне право на базі ЗВО 1 рівня</t>
  </si>
  <si>
    <t>Конституційне право на базі ЗВО 1 рівня</t>
  </si>
  <si>
    <t>Гроші та кредит</t>
  </si>
  <si>
    <t>2б д</t>
  </si>
  <si>
    <t xml:space="preserve">Менеджмент </t>
  </si>
  <si>
    <t>2а д</t>
  </si>
  <si>
    <t>2ад</t>
  </si>
  <si>
    <t>2.1.1.1</t>
  </si>
  <si>
    <t>2.1.1.2</t>
  </si>
  <si>
    <t>Політологія</t>
  </si>
  <si>
    <t>1.1.1.1</t>
  </si>
  <si>
    <t>1.1.1.2</t>
  </si>
  <si>
    <t>1.1.3.1</t>
  </si>
  <si>
    <t>1.1.3.2</t>
  </si>
  <si>
    <t>1.1.3.3</t>
  </si>
  <si>
    <t>1.1.6</t>
  </si>
  <si>
    <t>1.1.7</t>
  </si>
  <si>
    <t>1.1.7.1</t>
  </si>
  <si>
    <t>1.1.7.2</t>
  </si>
  <si>
    <t>1.1.8</t>
  </si>
  <si>
    <t>1.1.9</t>
  </si>
  <si>
    <t>1.1.10</t>
  </si>
  <si>
    <t>1.1.11</t>
  </si>
  <si>
    <t>Разом на базі академії</t>
  </si>
  <si>
    <t>Разом за п. 1.1:</t>
  </si>
  <si>
    <t>на базі ЗВО 1 рівня_</t>
  </si>
  <si>
    <t>Інформатика  на базі ЗВО 1 рівня_</t>
  </si>
  <si>
    <t>Вища математика на базі ЗВО 1 рівня_</t>
  </si>
  <si>
    <t>Разом на базі ЗВО 1 рівня_</t>
  </si>
  <si>
    <t>Українська мова за професійним спрямуванням на базі ЗВО 1 рівня_</t>
  </si>
  <si>
    <t>1.2.9</t>
  </si>
  <si>
    <t>1.2.3.1</t>
  </si>
  <si>
    <t>1.2.3.2</t>
  </si>
  <si>
    <t>1.2.6.1</t>
  </si>
  <si>
    <t>1.2.6.2</t>
  </si>
  <si>
    <t>1.2.8</t>
  </si>
  <si>
    <t>1.2.10</t>
  </si>
  <si>
    <t>1.2.11</t>
  </si>
  <si>
    <t>1.2.12</t>
  </si>
  <si>
    <t>1.2.13</t>
  </si>
  <si>
    <t>1.2.14</t>
  </si>
  <si>
    <t>1.2.15</t>
  </si>
  <si>
    <t>Економіка праці та соціально-трудові відносини на базі ЗВО 1 рівня_</t>
  </si>
  <si>
    <t>на базі ЗВО 1 рівня__</t>
  </si>
  <si>
    <t>Маркетинг на базі ЗВО 1 рівня_</t>
  </si>
  <si>
    <t>Навчальна пратика "Вступ до фаху"
 на базі ЗВО 1 рівня_</t>
  </si>
  <si>
    <t>Виробнича практика (фінансово-економічна)  на базі ЗВО 1 рівня_</t>
  </si>
  <si>
    <t>Виробнича практика (фінансово-аналітична)  на базі ЗВО 1 рівня_</t>
  </si>
  <si>
    <t>Основи адміністративного права на базі ЗВО 1 рівня_</t>
  </si>
  <si>
    <t>Трудове право на базі ЗВО 1 рівня_</t>
  </si>
  <si>
    <t>1.3.1</t>
  </si>
  <si>
    <t>1.3.2</t>
  </si>
  <si>
    <t>1.3.3</t>
  </si>
  <si>
    <t>1.3.4</t>
  </si>
  <si>
    <t>1.4.1</t>
  </si>
  <si>
    <t>1.4.2</t>
  </si>
  <si>
    <t>2.1.2</t>
  </si>
  <si>
    <t>2.1.3</t>
  </si>
  <si>
    <t>2.1.4</t>
  </si>
  <si>
    <t>Разом на базі ЗВО 1 рівня</t>
  </si>
  <si>
    <t>Разом обов'язкові компоненти освітньої програми на базі ЗВО 1 рівня</t>
  </si>
  <si>
    <t>Разом обов'язкові компоненти освітньої програми на базі академії</t>
  </si>
  <si>
    <t>Разом вибіркові компоненти освітньої програми на базі ЗВО 1 рівня</t>
  </si>
  <si>
    <t>Разом вибіркові компоненти освітньої програми на базі академії</t>
  </si>
  <si>
    <t>ддма</t>
  </si>
  <si>
    <t>техн</t>
  </si>
  <si>
    <t>Історія України на базі ЗВО 1 рівня_</t>
  </si>
  <si>
    <t>Статистика на базі ЗВО 1 рівня_</t>
  </si>
  <si>
    <t>1.1.12</t>
  </si>
  <si>
    <t>1.2.14.1</t>
  </si>
  <si>
    <t>1.2.14.2</t>
  </si>
  <si>
    <t>Загальна кількість на базі ЗВО 1 рівня</t>
  </si>
  <si>
    <t>Загальна кількість на базі академії</t>
  </si>
  <si>
    <t>2а,2б</t>
  </si>
  <si>
    <t>4 д</t>
  </si>
  <si>
    <t>2+с*</t>
  </si>
  <si>
    <t>1.1.5.1</t>
  </si>
  <si>
    <t>1.1.5.2</t>
  </si>
  <si>
    <t>1.1.6.1</t>
  </si>
  <si>
    <t>1.1.6.2</t>
  </si>
  <si>
    <t>1.2.1.1</t>
  </si>
  <si>
    <t>1.2.1.2</t>
  </si>
  <si>
    <t>1.2.12.1</t>
  </si>
  <si>
    <t>1.2.12.2</t>
  </si>
  <si>
    <t>2б, 2б**</t>
  </si>
  <si>
    <t>4ф*, 4**</t>
  </si>
  <si>
    <t>1 "Фінанси" - у МН и ОА в семестровках указано 3 часа в неделю. Для финансистов будет читаться отдельным потоком или исправить на 3 часа?</t>
  </si>
  <si>
    <t>3 Недостаточно аудиторки по таким дисциплинам 3 и 4 семестров (в семестровке отмечены желтым цветом) :</t>
  </si>
  <si>
    <t>4 Превышение 50% аудиторки по дисц. Інформаційні системи та технології у фінансах / Програмне забезпечення обробки комп'ютерної інформації</t>
  </si>
  <si>
    <t>2 "Регіоналістика", "Бюджет система", "Інвестування" - аудиторки немного меньше 1/3 (30% при необх. 33.3%). Оставляем или увеличиваем ?</t>
  </si>
  <si>
    <t>Бізнес-планування та організація підприємницької діяльності</t>
  </si>
  <si>
    <t xml:space="preserve">Організаційно-економічна практика </t>
  </si>
  <si>
    <t>Основи підприємницької та комерційної діяльності</t>
  </si>
  <si>
    <t>Курсова робота "Бізнес-планування та організація підприємницької діяльності"</t>
  </si>
  <si>
    <t>Підприємницько-аналітична практика</t>
  </si>
  <si>
    <t>Фін.-економічні ризики / Аналіз ринкової кон'юнктури</t>
  </si>
  <si>
    <t xml:space="preserve">Фін. діяльність суб'єктів господарювання / Зовнішньоекон. діяльність підприємн. структур </t>
  </si>
  <si>
    <t>Торговельне підприємництво</t>
  </si>
  <si>
    <t>Інноваційний бізнес / Комерційна діяльність</t>
  </si>
  <si>
    <t>Курсова робота
 "Основи підприємницької та комерційної діяльності"</t>
  </si>
  <si>
    <t>Оцінка та управління вартістю підприємства / Ціноутворення</t>
  </si>
  <si>
    <t>Соціальне страхування та відповідальність  /Електронна комерція</t>
  </si>
  <si>
    <t>выровнял до 4 ч. в неделю (у др. специальностей такая расчасовка)</t>
  </si>
  <si>
    <t>5 Разное распределение кредитов по общим дисциплинам для Ф и ПТ (см. лист "Сравнение семесровок", спорные позиции выделены желтым)</t>
  </si>
  <si>
    <t>1.1.12.1</t>
  </si>
  <si>
    <t>1.1.12.2</t>
  </si>
  <si>
    <t>1.1.12.3</t>
  </si>
  <si>
    <t xml:space="preserve"> Примітка:  ф* / с* - секційні заняття (факультатив),                                                                      ** - щорічне оцінювання фізичної підготовки студентів</t>
  </si>
  <si>
    <t xml:space="preserve"> Примітка:  ф* / с* - секційні заняття (факультатив), 
 ** - щорічне оцінювання фізичної підготовки студентів</t>
  </si>
  <si>
    <t>ПК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</si>
  <si>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</si>
  <si>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</si>
  <si>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</si>
  <si>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</si>
  <si>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</si>
  <si>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</si>
  <si>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</si>
  <si>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</si>
  <si>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</si>
  <si>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</si>
  <si>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</si>
  <si>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</si>
  <si>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</si>
  <si>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</si>
  <si>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</si>
  <si>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</si>
  <si>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</si>
  <si>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</si>
  <si>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</si>
  <si>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</si>
  <si>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</si>
  <si>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</si>
  <si>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</si>
  <si>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</si>
  <si>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</si>
  <si>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</si>
  <si>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</si>
  <si>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</si>
  <si>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</si>
  <si>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</si>
  <si>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</si>
  <si>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</si>
  <si>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Навчальна практика "Вступ до фаху"</t>
  </si>
  <si>
    <t>Ф-19-1т</t>
  </si>
  <si>
    <t xml:space="preserve">Вища математика </t>
  </si>
  <si>
    <t xml:space="preserve">Інформатика </t>
  </si>
  <si>
    <t>можна ДЗ</t>
  </si>
  <si>
    <t>можна 3,4а</t>
  </si>
  <si>
    <t>4а, 4б????</t>
  </si>
  <si>
    <t xml:space="preserve">Іноземна мова </t>
  </si>
  <si>
    <t>ФІНАНСИ, БАНКІВСЬКА СПРАВА ТА СТРАХУВАННЯ</t>
  </si>
  <si>
    <t>мп</t>
  </si>
  <si>
    <t>фв</t>
  </si>
  <si>
    <t>філ</t>
  </si>
  <si>
    <t>вм</t>
  </si>
  <si>
    <t>м</t>
  </si>
  <si>
    <t>ііг</t>
  </si>
  <si>
    <t>Економіко-математичні методи і моделі</t>
  </si>
  <si>
    <t>ф</t>
  </si>
  <si>
    <t>еп</t>
  </si>
  <si>
    <t>оа</t>
  </si>
  <si>
    <t>4 семестр 18 тижнів</t>
  </si>
  <si>
    <t>Виробнича практика 1 (фінансово-економічна)</t>
  </si>
  <si>
    <t>Договірне право / Фінансове право</t>
  </si>
  <si>
    <t>Тренінг "Ділова карєра та технологія працевлаштування"</t>
  </si>
  <si>
    <t>5 семестр 15 тижнів</t>
  </si>
  <si>
    <t>6 семестр 18 тижнів</t>
  </si>
  <si>
    <t>Виробнича практика  (фінансово-аналітична)</t>
  </si>
  <si>
    <t xml:space="preserve"> Фінансова діяльність суб'єктів господарювання</t>
  </si>
  <si>
    <t>7 семестр 15 тижнів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</si>
  <si>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</si>
  <si>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</si>
  <si>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</si>
  <si>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</si>
  <si>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</si>
  <si>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</si>
  <si>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</si>
  <si>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</si>
  <si>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</si>
  <si>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</si>
  <si>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</si>
  <si>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</si>
  <si>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</si>
  <si>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</si>
  <si>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</si>
  <si>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</si>
  <si>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</si>
  <si>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</si>
  <si>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</si>
  <si>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</si>
  <si>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</si>
  <si>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</si>
  <si>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</si>
  <si>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</si>
  <si>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Іноземна мова /Проф. Етика</t>
  </si>
  <si>
    <t>всего в плане
уск</t>
  </si>
  <si>
    <t>в плане 4 р</t>
  </si>
  <si>
    <t>Договірне право /Фінансове право</t>
  </si>
  <si>
    <t>вирівняв як у ЕП</t>
  </si>
  <si>
    <t>Професійна етика</t>
  </si>
  <si>
    <t>2.1.5</t>
  </si>
  <si>
    <t>Загальна кількість на базі коледжу (технікуму)</t>
  </si>
  <si>
    <t>на базі коледжу (технікуму)_</t>
  </si>
  <si>
    <t>Іноземна мова на базі коледжу (технікуму)_</t>
  </si>
  <si>
    <t>Статистика на базі коледжу (технікуму)_</t>
  </si>
  <si>
    <t>Українська мова за професійним спрямуванням на базі коледжу (технікуму)_</t>
  </si>
  <si>
    <t>Разом на базі коледжу (технікуму)_</t>
  </si>
  <si>
    <t>на базі коледжу (технікуму)__</t>
  </si>
  <si>
    <t>Економіка праці та соціально-трудові відносини на базі коледжу (технікуму)_</t>
  </si>
  <si>
    <t>Маркетинг на базі коледжу (технікуму)_</t>
  </si>
  <si>
    <t>Навчальна практика "Вступ до фаху"
 на базі коледжу (технікуму)_</t>
  </si>
  <si>
    <t>Виробнича практика (фінансово-економічна)  на базі коледжу (технікуму)_</t>
  </si>
  <si>
    <t>Виробнича практика (фінансово-аналітична)  на базі коледжу (технікуму)_</t>
  </si>
  <si>
    <t>Разом на базі коледжу (технікуму)</t>
  </si>
  <si>
    <t>Разом обов'язкові компоненти освітньої програми на базі коледжу (технікуму)</t>
  </si>
  <si>
    <t>Фінансове право на базі коледжу (технікуму)_</t>
  </si>
  <si>
    <t>Договірне право на базі коледжу (технікуму)</t>
  </si>
  <si>
    <t>Трудове право на базі коледжу (технікуму)_</t>
  </si>
  <si>
    <t>Конституційне право на базі коледжу (технікуму)</t>
  </si>
  <si>
    <t>на базі коледжу (технікуму)</t>
  </si>
  <si>
    <t>Разом вибіркові компоненти освітньої програми на базі коледжу (технікуму)</t>
  </si>
  <si>
    <t>Історія України на базі коледжу
 (технікуму)_</t>
  </si>
  <si>
    <t xml:space="preserve">2а </t>
  </si>
  <si>
    <t>2 семестр</t>
  </si>
  <si>
    <t>екз</t>
  </si>
  <si>
    <t>І . ГРАФІК ОСВІТНЬОГО ПРОЦЕСУ</t>
  </si>
  <si>
    <t>Атест.</t>
  </si>
  <si>
    <t xml:space="preserve">V. План освітнього процесу                               </t>
  </si>
  <si>
    <t>1.1</t>
  </si>
  <si>
    <t>1.2</t>
  </si>
  <si>
    <t>1.3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</si>
  <si>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</si>
  <si>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</si>
  <si>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</si>
  <si>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Soft skills: теорія і практика</t>
  </si>
  <si>
    <t>1.1.13</t>
  </si>
  <si>
    <t>на базі фахової передвищої освіти</t>
  </si>
  <si>
    <t>Іноземна мова на базі фахової передвищої освіти</t>
  </si>
  <si>
    <t>Історія України на базі фахової передвищої освіти</t>
  </si>
  <si>
    <t>Разом на базі фахової передвищої освіти</t>
  </si>
  <si>
    <t>І-2</t>
  </si>
  <si>
    <t>Кількість аудиторних годин за семестрами</t>
  </si>
  <si>
    <t>кількість тижнів у семестрі</t>
  </si>
  <si>
    <t>Кваліфікаційна робота бакалавра</t>
  </si>
  <si>
    <t>3 курс</t>
  </si>
  <si>
    <t>4 курс</t>
  </si>
  <si>
    <t>6а</t>
  </si>
  <si>
    <t>6б</t>
  </si>
  <si>
    <t>Управління освітнім процесом</t>
  </si>
  <si>
    <t>Новітні інформаційні технології</t>
  </si>
  <si>
    <t>,</t>
  </si>
  <si>
    <t xml:space="preserve">Політична економія </t>
  </si>
  <si>
    <t>Регіональна економіка та екологія</t>
  </si>
  <si>
    <t>1.1.14</t>
  </si>
  <si>
    <t>1.1.15</t>
  </si>
  <si>
    <t>1.1.16</t>
  </si>
  <si>
    <t>Основи наукових досліджень</t>
  </si>
  <si>
    <t xml:space="preserve">Стратегія сталого розвитку </t>
  </si>
  <si>
    <t xml:space="preserve">Бухгалтерський облік </t>
  </si>
  <si>
    <t>1.2.16</t>
  </si>
  <si>
    <t>1.2.17</t>
  </si>
  <si>
    <t>1.2.17.1</t>
  </si>
  <si>
    <t>1.2.17.2</t>
  </si>
  <si>
    <t>1.2.18</t>
  </si>
  <si>
    <t>1.4  Атестація</t>
  </si>
  <si>
    <t>Вибіркові дисципліни циклу загальної підготовки  (4 семестр)</t>
  </si>
  <si>
    <t>Конституційне право</t>
  </si>
  <si>
    <t>Основи адміністративного права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</si>
  <si>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</si>
  <si>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</si>
  <si>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</si>
  <si>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</si>
  <si>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</si>
  <si>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</si>
  <si>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</si>
  <si>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</si>
  <si>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</si>
  <si>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</si>
  <si>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</si>
  <si>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</si>
  <si>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</si>
  <si>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</si>
  <si>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</si>
  <si>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</si>
  <si>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Соціально-економічний розвиток регіону</t>
  </si>
  <si>
    <t>Інвестування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</si>
  <si>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</si>
  <si>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</si>
  <si>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</si>
  <si>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</si>
  <si>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</si>
  <si>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</si>
  <si>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</si>
  <si>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</si>
  <si>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</si>
  <si>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</si>
  <si>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</si>
  <si>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1.1.4.1</t>
  </si>
  <si>
    <t>1.1.4.2</t>
  </si>
  <si>
    <t>на базі академії</t>
  </si>
  <si>
    <t xml:space="preserve">Економіка підприємства </t>
  </si>
  <si>
    <t>2а семестр 9 тижнів</t>
  </si>
  <si>
    <t>2б семестр 9 тижнів</t>
  </si>
  <si>
    <t>Вибіркові дисципліни циклу професійної підготовки  (2а семестр)</t>
  </si>
  <si>
    <t>Вибіркові дисципліни циклу професійної підготовки (2б семестр)</t>
  </si>
  <si>
    <t>Вибіркові дисципліни циклу професійної підготовки (3 семестр)</t>
  </si>
  <si>
    <t>Вибіркові дисципліни циклу професійної підготовки (4 семестр)</t>
  </si>
  <si>
    <t>ДВВ циклу проф підготовки з наведеного нижче 
переліку (2 дисципліни)</t>
  </si>
  <si>
    <t>Іноземна мова за професійним спрямуванням (розділ 4)/Ділове листування іноземною мовою</t>
  </si>
  <si>
    <t>дисциплін</t>
  </si>
  <si>
    <t>З-10</t>
  </si>
  <si>
    <t>ДВВ циклу проф підготовки з наведеного нижче переліку (2 дисципліни)</t>
  </si>
  <si>
    <t xml:space="preserve">Економіка праці та соціально-трудові відносини </t>
  </si>
  <si>
    <t>ДВВ циклу проф підготовки з наведеного нижче переліку (3 дисципліни)</t>
  </si>
  <si>
    <t>І-4</t>
  </si>
  <si>
    <t>З-5</t>
  </si>
  <si>
    <t>ДВВ циклу загальної підготовки з наведеного нижче переліку (1 дисципліна)</t>
  </si>
  <si>
    <t>І-3</t>
  </si>
  <si>
    <t>ДВВ циклу загальної підготовки на базі фахової передвищої освіти</t>
  </si>
  <si>
    <t>І-0</t>
  </si>
  <si>
    <t>Українська мова  (за професійним спрямуванням) на базі фахової передвищої освіти</t>
  </si>
  <si>
    <t>Фінансове право  на базі фахової передвищої освіти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</si>
  <si>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</si>
  <si>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(1 семестр)</t>
  </si>
  <si>
    <t>Вибіркові дисципліни циклу загальної підготовки  (2а семестр)</t>
  </si>
  <si>
    <t>2б, 2б</t>
  </si>
  <si>
    <t>Вибіркові дисципліни циклу загальної підготовки  (3 семестр)</t>
  </si>
  <si>
    <t>4,4,4</t>
  </si>
  <si>
    <t>Разом обов'язкові компоненти освітньої програми на базі фахової передвищої освіти</t>
  </si>
  <si>
    <t>Разомна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</si>
  <si>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</si>
  <si>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</si>
  <si>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З-7</t>
  </si>
  <si>
    <t>практика</t>
  </si>
  <si>
    <t>Фінансово-економічна статистика на базі фахової передвищої освіти</t>
  </si>
  <si>
    <t>Фінансово-економічна статистика  на базі фахової передвищої освіти</t>
  </si>
  <si>
    <t>Іноземна мова за професійним спрямуванням (розділ 2) / Політологія</t>
  </si>
  <si>
    <t>Іноземна мова за професійним спрямуванням (розділ 1)/Соціологія</t>
  </si>
  <si>
    <t>3, 3</t>
  </si>
  <si>
    <t>З-3</t>
  </si>
  <si>
    <t>З-9</t>
  </si>
  <si>
    <t>Вибіркові дисципліни циклу професійної підготовки на базі фахової передвищої освіти</t>
  </si>
  <si>
    <t>Промислова екологія на базі фахової передвищої освіти</t>
  </si>
  <si>
    <t>Конституційне право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</si>
  <si>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</si>
  <si>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</si>
  <si>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Трудове право на базі фахової передвищої освіти</t>
  </si>
  <si>
    <t xml:space="preserve">Економіка праці та соціально-трудові відносини на базі фахової передвищої освіти </t>
  </si>
  <si>
    <t>Т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</si>
  <si>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</si>
  <si>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</si>
  <si>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</si>
  <si>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№</t>
  </si>
  <si>
    <t>Форма  атестації (екзамен,  кваліфікаційна робота)</t>
  </si>
  <si>
    <t>Історія розвитку підприємництва</t>
  </si>
  <si>
    <t>Міжнародні економічні відносини/Промислова екологія</t>
  </si>
  <si>
    <t>Економіко-математичні моделі у бізнесі</t>
  </si>
  <si>
    <t>Курсова робота "Основи підприємницької та комерційної діяльності"</t>
  </si>
  <si>
    <t>Конкурентоспроможність</t>
  </si>
  <si>
    <t>Економічні ризики</t>
  </si>
  <si>
    <t>Організаційно-економічна практика Виробнича 1</t>
  </si>
  <si>
    <t xml:space="preserve">Кон'юнктура ринку </t>
  </si>
  <si>
    <t xml:space="preserve">Основи інноваційної діяльності </t>
  </si>
  <si>
    <t>Фінансова діяльність суб'єктів підприємництва</t>
  </si>
  <si>
    <t>Міжнародний бізнес</t>
  </si>
  <si>
    <t>Підприємницько-аналітична практика Виробнича 2</t>
  </si>
  <si>
    <t>Фінансово-економічний аналіз</t>
  </si>
  <si>
    <t>Оцінка та управління вартістю підприємства</t>
  </si>
  <si>
    <t>Бізнес-стратегія</t>
  </si>
  <si>
    <t>Антикризова політика та сталий розвиток</t>
  </si>
  <si>
    <t>Логістика</t>
  </si>
  <si>
    <t>Ціноутворення</t>
  </si>
  <si>
    <t xml:space="preserve">Зовнішньоекономічна діяльність </t>
  </si>
  <si>
    <t>Товарознавство на ринку товарів та послуг</t>
  </si>
  <si>
    <t>Основи оподаткування</t>
  </si>
  <si>
    <t>Курсова робота "Фінансово-економічний аналіз"</t>
  </si>
  <si>
    <t>Звітність субєєктів господарювання</t>
  </si>
  <si>
    <t>Інформаційні системи і технології у  підприємництві</t>
  </si>
  <si>
    <t>Основи інтернет-торгівлі</t>
  </si>
  <si>
    <t>Електронна комерція</t>
  </si>
  <si>
    <t>Кон'юнктура ринку</t>
  </si>
  <si>
    <t xml:space="preserve">Основи оподаткування </t>
  </si>
  <si>
    <t xml:space="preserve">Бізнес-планування та організація підприємницької діяльності </t>
  </si>
  <si>
    <t xml:space="preserve">Виробнича практика 1  (організаційно-економічна) </t>
  </si>
  <si>
    <t>Виробнича практика 2 (підприємницько-аналітична)</t>
  </si>
  <si>
    <t>Міжнародні економічні відносини на базі фахової передвищої освіти</t>
  </si>
  <si>
    <t>Конкурентоспроможність на базі фахової передвищої освіти</t>
  </si>
  <si>
    <t>Гроші та кредит на базі фахової передвищої освіти</t>
  </si>
  <si>
    <t xml:space="preserve">Бізнес-стратегія </t>
  </si>
  <si>
    <t>Інформаційні системи і технології у підприємництві</t>
  </si>
  <si>
    <t>1.2.16.1</t>
  </si>
  <si>
    <t>1.2.16.2</t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</si>
  <si>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торгівля та біржова діяльність</t>
    </r>
  </si>
  <si>
    <t>Звітність суб'єктів господарювання</t>
  </si>
  <si>
    <t>Підприємництво, торгівля та біржова діяльність (прискор) 2023/2024</t>
  </si>
  <si>
    <t>Н.М. Михайличенко</t>
  </si>
  <si>
    <r>
      <t xml:space="preserve">спеціальність </t>
    </r>
    <r>
      <rPr>
        <b/>
        <sz val="20"/>
        <rFont val="Times New Roman"/>
        <family val="1"/>
        <charset val="204"/>
      </rPr>
      <t>076 Підприємництво та торгівля</t>
    </r>
  </si>
  <si>
    <t xml:space="preserve">Кваліфікація:  бакалавр підприємництва та торгівлі </t>
  </si>
  <si>
    <t>протокол № 9</t>
  </si>
  <si>
    <t>" 27 "    квітня    2023 р.</t>
  </si>
  <si>
    <t>повністю в потік з ПЗСО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</si>
</sst>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7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40"/>
      <name val="Times New Roman"/>
      <family val="1"/>
    </font>
    <font>
      <b/>
      <sz val="12"/>
      <color indexed="40"/>
      <name val="Times New Roman"/>
      <family val="1"/>
      <charset val="204"/>
    </font>
    <font>
      <b/>
      <sz val="10"/>
      <color indexed="40"/>
      <name val="Times New Roman"/>
      <family val="1"/>
      <charset val="204"/>
    </font>
    <font>
      <sz val="12"/>
      <color indexed="40"/>
      <name val="Times New Roman"/>
      <family val="1"/>
      <charset val="204"/>
    </font>
    <font>
      <sz val="12"/>
      <color indexed="40"/>
      <name val="Arial"/>
      <family val="2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name val="Arial"/>
      <family val="2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00B0F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4" fillId="0" borderId="0"/>
    <xf numFmtId="0" fontId="37" fillId="0" borderId="0"/>
    <xf numFmtId="0" fontId="4" fillId="0" borderId="0"/>
    <xf numFmtId="164" fontId="1" fillId="0" borderId="0" applyFont="0" applyFill="0" applyBorder="0" applyAlignment="0" applyProtection="0"/>
  </cellStyleXfs>
  <cellXfs count="2302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7" fontId="0" fillId="0" borderId="0" xfId="0" applyNumberFormat="1"/>
    <xf numFmtId="0" fontId="2" fillId="2" borderId="0" xfId="0" applyFont="1" applyFill="1"/>
    <xf numFmtId="0" fontId="0" fillId="2" borderId="0" xfId="0" applyFill="1"/>
    <xf numFmtId="0" fontId="3" fillId="0" borderId="1" xfId="0" applyFont="1" applyFill="1" applyBorder="1" applyAlignment="1">
      <alignment horizontal="left" wrapText="1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9" xfId="0" applyFill="1" applyBorder="1"/>
    <xf numFmtId="16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16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7" fontId="2" fillId="3" borderId="7" xfId="0" applyNumberFormat="1" applyFont="1" applyFill="1" applyBorder="1" applyAlignment="1">
      <alignment horizontal="center" vertical="center"/>
    </xf>
    <xf numFmtId="166" fontId="2" fillId="3" borderId="7" xfId="4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6" fontId="2" fillId="3" borderId="1" xfId="4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167" fontId="0" fillId="0" borderId="1" xfId="0" applyNumberFormat="1" applyFill="1" applyBorder="1"/>
    <xf numFmtId="166" fontId="0" fillId="0" borderId="1" xfId="0" applyNumberFormat="1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17" fillId="0" borderId="0" xfId="0" applyFont="1" applyBorder="1" applyAlignment="1"/>
    <xf numFmtId="0" fontId="17" fillId="0" borderId="0" xfId="0" applyFont="1"/>
    <xf numFmtId="0" fontId="0" fillId="0" borderId="0" xfId="0" applyAlignment="1">
      <alignment wrapText="1"/>
    </xf>
    <xf numFmtId="0" fontId="17" fillId="0" borderId="0" xfId="0" applyFont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3" applyNumberFormat="1" applyFont="1" applyFill="1" applyBorder="1" applyAlignment="1" applyProtection="1">
      <alignment vertical="center"/>
    </xf>
    <xf numFmtId="0" fontId="10" fillId="5" borderId="5" xfId="3" applyNumberFormat="1" applyFont="1" applyFill="1" applyBorder="1" applyAlignment="1" applyProtection="1">
      <alignment horizontal="center" vertical="center"/>
    </xf>
    <xf numFmtId="0" fontId="10" fillId="5" borderId="2" xfId="3" applyNumberFormat="1" applyFont="1" applyFill="1" applyBorder="1" applyAlignment="1" applyProtection="1">
      <alignment horizontal="center" vertical="center"/>
    </xf>
    <xf numFmtId="0" fontId="10" fillId="5" borderId="16" xfId="3" applyNumberFormat="1" applyFont="1" applyFill="1" applyBorder="1" applyAlignment="1" applyProtection="1">
      <alignment horizontal="center" vertical="center"/>
    </xf>
    <xf numFmtId="0" fontId="10" fillId="5" borderId="17" xfId="3" applyNumberFormat="1" applyFont="1" applyFill="1" applyBorder="1" applyAlignment="1" applyProtection="1">
      <alignment horizontal="center" vertical="center"/>
    </xf>
    <xf numFmtId="0" fontId="10" fillId="5" borderId="18" xfId="3" applyNumberFormat="1" applyFont="1" applyFill="1" applyBorder="1" applyAlignment="1" applyProtection="1">
      <alignment horizontal="center" vertical="center"/>
    </xf>
    <xf numFmtId="0" fontId="10" fillId="5" borderId="6" xfId="3" applyNumberFormat="1" applyFont="1" applyFill="1" applyBorder="1" applyAlignment="1" applyProtection="1">
      <alignment horizontal="center" vertical="center"/>
    </xf>
    <xf numFmtId="0" fontId="10" fillId="5" borderId="19" xfId="3" applyNumberFormat="1" applyFont="1" applyFill="1" applyBorder="1" applyAlignment="1" applyProtection="1">
      <alignment horizontal="center" vertical="center"/>
    </xf>
    <xf numFmtId="0" fontId="10" fillId="5" borderId="20" xfId="3" applyNumberFormat="1" applyFont="1" applyFill="1" applyBorder="1" applyAlignment="1" applyProtection="1">
      <alignment horizontal="center" vertical="center"/>
    </xf>
    <xf numFmtId="0" fontId="10" fillId="5" borderId="0" xfId="3" applyNumberFormat="1" applyFont="1" applyFill="1" applyBorder="1" applyAlignment="1" applyProtection="1">
      <alignment horizontal="center" vertical="center"/>
    </xf>
    <xf numFmtId="0" fontId="10" fillId="5" borderId="21" xfId="3" applyNumberFormat="1" applyFont="1" applyFill="1" applyBorder="1" applyAlignment="1" applyProtection="1">
      <alignment horizontal="center" vertical="center"/>
    </xf>
    <xf numFmtId="0" fontId="10" fillId="5" borderId="8" xfId="3" applyNumberFormat="1" applyFont="1" applyFill="1" applyBorder="1" applyAlignment="1" applyProtection="1">
      <alignment horizontal="center" vertical="center"/>
    </xf>
    <xf numFmtId="49" fontId="28" fillId="5" borderId="22" xfId="0" applyNumberFormat="1" applyFont="1" applyFill="1" applyBorder="1" applyAlignment="1" applyProtection="1">
      <alignment horizontal="center" vertical="center"/>
    </xf>
    <xf numFmtId="49" fontId="28" fillId="5" borderId="23" xfId="3" applyNumberFormat="1" applyFont="1" applyFill="1" applyBorder="1" applyAlignment="1">
      <alignment vertical="center" wrapText="1"/>
    </xf>
    <xf numFmtId="0" fontId="28" fillId="5" borderId="24" xfId="3" applyFont="1" applyFill="1" applyBorder="1" applyAlignment="1">
      <alignment horizontal="center" vertical="center" wrapText="1"/>
    </xf>
    <xf numFmtId="49" fontId="28" fillId="5" borderId="25" xfId="3" applyNumberFormat="1" applyFont="1" applyFill="1" applyBorder="1" applyAlignment="1">
      <alignment horizontal="center" vertical="center" wrapText="1"/>
    </xf>
    <xf numFmtId="49" fontId="28" fillId="5" borderId="26" xfId="3" applyNumberFormat="1" applyFont="1" applyFill="1" applyBorder="1" applyAlignment="1">
      <alignment horizontal="center" vertical="center" wrapText="1"/>
    </xf>
    <xf numFmtId="170" fontId="28" fillId="5" borderId="10" xfId="3" applyNumberFormat="1" applyFont="1" applyFill="1" applyBorder="1" applyAlignment="1" applyProtection="1">
      <alignment horizontal="center" vertical="center" wrapText="1"/>
    </xf>
    <xf numFmtId="167" fontId="28" fillId="5" borderId="27" xfId="3" applyNumberFormat="1" applyFont="1" applyFill="1" applyBorder="1" applyAlignment="1" applyProtection="1">
      <alignment horizontal="center" vertical="center"/>
    </xf>
    <xf numFmtId="1" fontId="28" fillId="5" borderId="22" xfId="3" applyNumberFormat="1" applyFont="1" applyFill="1" applyBorder="1" applyAlignment="1" applyProtection="1">
      <alignment horizontal="center" vertical="center"/>
    </xf>
    <xf numFmtId="1" fontId="28" fillId="5" borderId="24" xfId="3" applyNumberFormat="1" applyFont="1" applyFill="1" applyBorder="1" applyAlignment="1" applyProtection="1">
      <alignment horizontal="center" vertical="center"/>
    </xf>
    <xf numFmtId="1" fontId="28" fillId="5" borderId="25" xfId="3" applyNumberFormat="1" applyFont="1" applyFill="1" applyBorder="1" applyAlignment="1" applyProtection="1">
      <alignment horizontal="center" vertical="center"/>
    </xf>
    <xf numFmtId="1" fontId="28" fillId="5" borderId="10" xfId="3" applyNumberFormat="1" applyFont="1" applyFill="1" applyBorder="1" applyAlignment="1" applyProtection="1">
      <alignment horizontal="center" vertical="center"/>
    </xf>
    <xf numFmtId="0" fontId="31" fillId="5" borderId="11" xfId="3" applyFont="1" applyFill="1" applyBorder="1" applyAlignment="1">
      <alignment horizontal="center" vertical="center" wrapText="1"/>
    </xf>
    <xf numFmtId="0" fontId="31" fillId="5" borderId="28" xfId="3" applyFont="1" applyFill="1" applyBorder="1" applyAlignment="1">
      <alignment horizontal="center" vertical="center" wrapText="1"/>
    </xf>
    <xf numFmtId="0" fontId="31" fillId="5" borderId="10" xfId="3" applyFont="1" applyFill="1" applyBorder="1" applyAlignment="1">
      <alignment horizontal="center" vertical="center" wrapText="1"/>
    </xf>
    <xf numFmtId="0" fontId="31" fillId="5" borderId="24" xfId="3" applyFont="1" applyFill="1" applyBorder="1" applyAlignment="1">
      <alignment horizontal="center" vertical="center" wrapText="1"/>
    </xf>
    <xf numFmtId="170" fontId="31" fillId="0" borderId="0" xfId="3" applyNumberFormat="1" applyFont="1" applyFill="1" applyBorder="1" applyAlignment="1" applyProtection="1">
      <alignment vertical="center"/>
    </xf>
    <xf numFmtId="49" fontId="28" fillId="5" borderId="29" xfId="0" applyNumberFormat="1" applyFont="1" applyFill="1" applyBorder="1" applyAlignment="1" applyProtection="1">
      <alignment horizontal="center" vertical="center"/>
    </xf>
    <xf numFmtId="49" fontId="28" fillId="5" borderId="30" xfId="0" applyNumberFormat="1" applyFont="1" applyFill="1" applyBorder="1" applyAlignment="1">
      <alignment vertical="center" wrapText="1"/>
    </xf>
    <xf numFmtId="0" fontId="28" fillId="5" borderId="31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70" fontId="28" fillId="5" borderId="32" xfId="0" applyNumberFormat="1" applyFont="1" applyFill="1" applyBorder="1" applyAlignment="1" applyProtection="1">
      <alignment horizontal="center" vertical="center" wrapText="1"/>
    </xf>
    <xf numFmtId="167" fontId="28" fillId="5" borderId="33" xfId="3" applyNumberFormat="1" applyFont="1" applyFill="1" applyBorder="1" applyAlignment="1" applyProtection="1">
      <alignment horizontal="center" vertical="center"/>
    </xf>
    <xf numFmtId="1" fontId="28" fillId="5" borderId="34" xfId="3" applyNumberFormat="1" applyFont="1" applyFill="1" applyBorder="1" applyAlignment="1" applyProtection="1">
      <alignment horizontal="center" vertical="center"/>
    </xf>
    <xf numFmtId="1" fontId="28" fillId="5" borderId="31" xfId="3" applyNumberFormat="1" applyFont="1" applyFill="1" applyBorder="1" applyAlignment="1" applyProtection="1">
      <alignment horizontal="center" vertical="center"/>
    </xf>
    <xf numFmtId="1" fontId="28" fillId="5" borderId="1" xfId="3" applyNumberFormat="1" applyFont="1" applyFill="1" applyBorder="1" applyAlignment="1" applyProtection="1">
      <alignment horizontal="center" vertical="center"/>
    </xf>
    <xf numFmtId="1" fontId="28" fillId="5" borderId="32" xfId="3" applyNumberFormat="1" applyFont="1" applyFill="1" applyBorder="1" applyAlignment="1" applyProtection="1">
      <alignment horizontal="center" vertical="center"/>
    </xf>
    <xf numFmtId="0" fontId="31" fillId="5" borderId="7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49" fontId="31" fillId="5" borderId="36" xfId="0" applyNumberFormat="1" applyFont="1" applyFill="1" applyBorder="1" applyAlignment="1" applyProtection="1">
      <alignment horizontal="center" vertical="center"/>
    </xf>
    <xf numFmtId="49" fontId="31" fillId="5" borderId="30" xfId="3" applyNumberFormat="1" applyFont="1" applyFill="1" applyBorder="1" applyAlignment="1">
      <alignment horizontal="left" vertical="center" wrapText="1"/>
    </xf>
    <xf numFmtId="0" fontId="28" fillId="5" borderId="37" xfId="0" applyNumberFormat="1" applyFont="1" applyFill="1" applyBorder="1" applyAlignment="1">
      <alignment horizontal="center" vertical="center" wrapText="1"/>
    </xf>
    <xf numFmtId="49" fontId="3" fillId="5" borderId="37" xfId="0" applyNumberFormat="1" applyFont="1" applyFill="1" applyBorder="1" applyAlignment="1">
      <alignment horizontal="center" vertical="center" wrapText="1"/>
    </xf>
    <xf numFmtId="165" fontId="28" fillId="5" borderId="38" xfId="0" applyNumberFormat="1" applyFont="1" applyFill="1" applyBorder="1" applyAlignment="1" applyProtection="1">
      <alignment horizontal="center" vertical="center" wrapText="1"/>
    </xf>
    <xf numFmtId="167" fontId="10" fillId="5" borderId="39" xfId="0" applyNumberFormat="1" applyFont="1" applyFill="1" applyBorder="1" applyAlignment="1" applyProtection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10" fillId="5" borderId="31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10" fillId="5" borderId="32" xfId="0" applyNumberFormat="1" applyFont="1" applyFill="1" applyBorder="1" applyAlignment="1">
      <alignment horizontal="center" vertical="center" wrapText="1"/>
    </xf>
    <xf numFmtId="0" fontId="31" fillId="5" borderId="7" xfId="3" applyFont="1" applyFill="1" applyBorder="1" applyAlignment="1">
      <alignment horizontal="center" vertical="center" wrapText="1"/>
    </xf>
    <xf numFmtId="0" fontId="31" fillId="5" borderId="35" xfId="3" applyFont="1" applyFill="1" applyBorder="1" applyAlignment="1">
      <alignment horizontal="center" vertical="center" wrapText="1"/>
    </xf>
    <xf numFmtId="0" fontId="31" fillId="5" borderId="32" xfId="3" applyFont="1" applyFill="1" applyBorder="1" applyAlignment="1">
      <alignment horizontal="center" vertical="center" wrapText="1"/>
    </xf>
    <xf numFmtId="0" fontId="31" fillId="5" borderId="31" xfId="3" applyFont="1" applyFill="1" applyBorder="1" applyAlignment="1">
      <alignment horizontal="center" vertical="center" wrapText="1"/>
    </xf>
    <xf numFmtId="0" fontId="10" fillId="5" borderId="31" xfId="3" applyNumberFormat="1" applyFont="1" applyFill="1" applyBorder="1" applyAlignment="1" applyProtection="1">
      <alignment vertical="center"/>
    </xf>
    <xf numFmtId="0" fontId="10" fillId="5" borderId="35" xfId="3" applyNumberFormat="1" applyFont="1" applyFill="1" applyBorder="1" applyAlignment="1" applyProtection="1">
      <alignment vertical="center"/>
    </xf>
    <xf numFmtId="0" fontId="10" fillId="5" borderId="32" xfId="3" applyNumberFormat="1" applyFont="1" applyFill="1" applyBorder="1" applyAlignment="1" applyProtection="1">
      <alignment vertical="center"/>
    </xf>
    <xf numFmtId="170" fontId="32" fillId="0" borderId="0" xfId="3" applyNumberFormat="1" applyFont="1" applyFill="1" applyBorder="1" applyAlignment="1" applyProtection="1">
      <alignment vertical="center"/>
    </xf>
    <xf numFmtId="0" fontId="28" fillId="5" borderId="1" xfId="3" applyNumberFormat="1" applyFont="1" applyFill="1" applyBorder="1" applyAlignment="1">
      <alignment horizontal="center" vertical="center" wrapText="1"/>
    </xf>
    <xf numFmtId="49" fontId="28" fillId="5" borderId="37" xfId="0" applyNumberFormat="1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left" vertical="center" wrapText="1"/>
    </xf>
    <xf numFmtId="0" fontId="28" fillId="5" borderId="31" xfId="3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center" vertical="center" wrapText="1"/>
    </xf>
    <xf numFmtId="49" fontId="28" fillId="5" borderId="41" xfId="3" applyNumberFormat="1" applyFont="1" applyFill="1" applyBorder="1" applyAlignment="1">
      <alignment horizontal="center" vertical="center" wrapText="1"/>
    </xf>
    <xf numFmtId="170" fontId="28" fillId="5" borderId="32" xfId="3" applyNumberFormat="1" applyFont="1" applyFill="1" applyBorder="1" applyAlignment="1" applyProtection="1">
      <alignment horizontal="center" vertical="center"/>
    </xf>
    <xf numFmtId="172" fontId="28" fillId="5" borderId="42" xfId="3" applyNumberFormat="1" applyFont="1" applyFill="1" applyBorder="1" applyAlignment="1" applyProtection="1">
      <alignment horizontal="center" vertical="center"/>
    </xf>
    <xf numFmtId="0" fontId="28" fillId="5" borderId="29" xfId="3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0" fontId="28" fillId="5" borderId="32" xfId="3" applyFont="1" applyFill="1" applyBorder="1" applyAlignment="1">
      <alignment horizontal="center" vertical="center" wrapText="1"/>
    </xf>
    <xf numFmtId="170" fontId="31" fillId="5" borderId="32" xfId="3" applyNumberFormat="1" applyFont="1" applyFill="1" applyBorder="1" applyAlignment="1" applyProtection="1">
      <alignment horizontal="center" vertical="center"/>
    </xf>
    <xf numFmtId="49" fontId="28" fillId="5" borderId="30" xfId="3" applyNumberFormat="1" applyFont="1" applyFill="1" applyBorder="1" applyAlignment="1">
      <alignment horizontal="left" vertical="center" wrapText="1"/>
    </xf>
    <xf numFmtId="0" fontId="28" fillId="5" borderId="41" xfId="3" applyFont="1" applyFill="1" applyBorder="1" applyAlignment="1">
      <alignment horizontal="center" vertical="center" wrapText="1"/>
    </xf>
    <xf numFmtId="171" fontId="33" fillId="5" borderId="32" xfId="3" applyNumberFormat="1" applyFont="1" applyFill="1" applyBorder="1" applyAlignment="1" applyProtection="1">
      <alignment horizontal="center" vertical="center"/>
    </xf>
    <xf numFmtId="0" fontId="28" fillId="5" borderId="36" xfId="3" applyFont="1" applyFill="1" applyBorder="1" applyAlignment="1">
      <alignment horizontal="center" vertical="center" wrapText="1"/>
    </xf>
    <xf numFmtId="0" fontId="28" fillId="5" borderId="43" xfId="3" applyFont="1" applyFill="1" applyBorder="1" applyAlignment="1">
      <alignment horizontal="center" vertical="center" wrapText="1"/>
    </xf>
    <xf numFmtId="0" fontId="28" fillId="5" borderId="4" xfId="3" applyFont="1" applyFill="1" applyBorder="1" applyAlignment="1">
      <alignment horizontal="center" vertical="center" wrapText="1"/>
    </xf>
    <xf numFmtId="0" fontId="28" fillId="5" borderId="44" xfId="3" applyFont="1" applyFill="1" applyBorder="1" applyAlignment="1">
      <alignment horizontal="center" vertical="center" wrapText="1"/>
    </xf>
    <xf numFmtId="0" fontId="28" fillId="0" borderId="17" xfId="3" applyFont="1" applyFill="1" applyBorder="1" applyAlignment="1">
      <alignment horizontal="center" vertical="center" wrapText="1"/>
    </xf>
    <xf numFmtId="0" fontId="28" fillId="0" borderId="20" xfId="3" applyFont="1" applyFill="1" applyBorder="1" applyAlignment="1">
      <alignment horizontal="center" vertical="center" wrapText="1"/>
    </xf>
    <xf numFmtId="0" fontId="28" fillId="0" borderId="8" xfId="3" applyFont="1" applyFill="1" applyBorder="1" applyAlignment="1">
      <alignment horizontal="center" vertical="center" wrapText="1"/>
    </xf>
    <xf numFmtId="167" fontId="34" fillId="0" borderId="20" xfId="3" applyNumberFormat="1" applyFont="1" applyFill="1" applyBorder="1" applyAlignment="1">
      <alignment horizontal="center" vertical="center" wrapText="1"/>
    </xf>
    <xf numFmtId="1" fontId="34" fillId="0" borderId="20" xfId="3" applyNumberFormat="1" applyFont="1" applyFill="1" applyBorder="1" applyAlignment="1">
      <alignment horizontal="center" vertical="center" wrapText="1"/>
    </xf>
    <xf numFmtId="1" fontId="34" fillId="0" borderId="17" xfId="3" applyNumberFormat="1" applyFont="1" applyFill="1" applyBorder="1" applyAlignment="1">
      <alignment horizontal="center" vertical="center" wrapText="1"/>
    </xf>
    <xf numFmtId="49" fontId="28" fillId="0" borderId="23" xfId="0" applyNumberFormat="1" applyFont="1" applyFill="1" applyBorder="1" applyAlignment="1" applyProtection="1">
      <alignment horizontal="center" vertical="center"/>
    </xf>
    <xf numFmtId="49" fontId="28" fillId="5" borderId="23" xfId="3" applyNumberFormat="1" applyFont="1" applyFill="1" applyBorder="1" applyAlignment="1">
      <alignment horizontal="left" vertical="center" wrapText="1"/>
    </xf>
    <xf numFmtId="49" fontId="28" fillId="0" borderId="24" xfId="0" applyNumberFormat="1" applyFont="1" applyFill="1" applyBorder="1" applyAlignment="1">
      <alignment horizontal="center" vertical="center"/>
    </xf>
    <xf numFmtId="49" fontId="28" fillId="0" borderId="25" xfId="0" applyNumberFormat="1" applyFont="1" applyFill="1" applyBorder="1" applyAlignment="1">
      <alignment horizontal="center" vertical="center"/>
    </xf>
    <xf numFmtId="49" fontId="28" fillId="0" borderId="26" xfId="0" applyNumberFormat="1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 applyProtection="1">
      <alignment horizontal="center" vertical="center"/>
    </xf>
    <xf numFmtId="166" fontId="28" fillId="0" borderId="27" xfId="0" applyNumberFormat="1" applyFont="1" applyFill="1" applyBorder="1" applyAlignment="1" applyProtection="1">
      <alignment horizontal="center" vertical="center"/>
    </xf>
    <xf numFmtId="0" fontId="28" fillId="5" borderId="22" xfId="3" applyFont="1" applyFill="1" applyBorder="1" applyAlignment="1">
      <alignment horizontal="center" vertical="center" wrapText="1"/>
    </xf>
    <xf numFmtId="1" fontId="28" fillId="0" borderId="25" xfId="0" applyNumberFormat="1" applyFont="1" applyFill="1" applyBorder="1" applyAlignment="1">
      <alignment horizontal="center" vertical="center"/>
    </xf>
    <xf numFmtId="0" fontId="28" fillId="5" borderId="10" xfId="3" applyFont="1" applyFill="1" applyBorder="1" applyAlignment="1">
      <alignment horizontal="center" vertical="center" wrapText="1"/>
    </xf>
    <xf numFmtId="0" fontId="10" fillId="0" borderId="24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24" xfId="3" applyFont="1" applyFill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49" fontId="28" fillId="5" borderId="30" xfId="0" applyNumberFormat="1" applyFont="1" applyFill="1" applyBorder="1" applyAlignment="1" applyProtection="1">
      <alignment horizontal="center" vertical="center"/>
    </xf>
    <xf numFmtId="49" fontId="10" fillId="5" borderId="30" xfId="0" applyNumberFormat="1" applyFont="1" applyFill="1" applyBorder="1" applyAlignment="1" applyProtection="1">
      <alignment horizontal="center" vertical="center"/>
    </xf>
    <xf numFmtId="49" fontId="10" fillId="5" borderId="30" xfId="3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171" fontId="35" fillId="5" borderId="32" xfId="3" applyNumberFormat="1" applyFont="1" applyFill="1" applyBorder="1" applyAlignment="1" applyProtection="1">
      <alignment horizontal="center" vertical="center"/>
    </xf>
    <xf numFmtId="172" fontId="10" fillId="5" borderId="42" xfId="3" applyNumberFormat="1" applyFont="1" applyFill="1" applyBorder="1" applyAlignment="1" applyProtection="1">
      <alignment horizontal="center" vertical="center"/>
    </xf>
    <xf numFmtId="0" fontId="10" fillId="5" borderId="29" xfId="3" applyFont="1" applyFill="1" applyBorder="1" applyAlignment="1">
      <alignment horizontal="center" vertical="center" wrapText="1"/>
    </xf>
    <xf numFmtId="0" fontId="10" fillId="5" borderId="32" xfId="3" applyFont="1" applyFill="1" applyBorder="1" applyAlignment="1">
      <alignment horizontal="center" vertical="center" wrapText="1"/>
    </xf>
    <xf numFmtId="171" fontId="10" fillId="5" borderId="32" xfId="3" applyNumberFormat="1" applyFont="1" applyFill="1" applyBorder="1" applyAlignment="1" applyProtection="1">
      <alignment horizontal="center" vertical="center"/>
    </xf>
    <xf numFmtId="49" fontId="28" fillId="5" borderId="45" xfId="0" applyNumberFormat="1" applyFont="1" applyFill="1" applyBorder="1" applyAlignment="1" applyProtection="1">
      <alignment horizontal="center" vertical="center"/>
    </xf>
    <xf numFmtId="0" fontId="28" fillId="0" borderId="30" xfId="0" applyFont="1" applyBorder="1" applyAlignment="1">
      <alignment horizontal="left" wrapText="1"/>
    </xf>
    <xf numFmtId="170" fontId="28" fillId="5" borderId="31" xfId="3" applyNumberFormat="1" applyFont="1" applyFill="1" applyBorder="1" applyAlignment="1" applyProtection="1">
      <alignment horizontal="center" vertical="center"/>
    </xf>
    <xf numFmtId="172" fontId="28" fillId="5" borderId="46" xfId="3" applyNumberFormat="1" applyFont="1" applyFill="1" applyBorder="1" applyAlignment="1" applyProtection="1">
      <alignment horizontal="center" vertical="center"/>
    </xf>
    <xf numFmtId="0" fontId="10" fillId="5" borderId="35" xfId="3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wrapText="1"/>
    </xf>
    <xf numFmtId="49" fontId="28" fillId="5" borderId="30" xfId="3" applyNumberFormat="1" applyFont="1" applyFill="1" applyBorder="1" applyAlignment="1">
      <alignment vertical="center" wrapText="1"/>
    </xf>
    <xf numFmtId="0" fontId="28" fillId="0" borderId="30" xfId="0" applyFont="1" applyFill="1" applyBorder="1" applyAlignment="1">
      <alignment horizontal="left" wrapText="1"/>
    </xf>
    <xf numFmtId="170" fontId="31" fillId="5" borderId="32" xfId="3" applyNumberFormat="1" applyFont="1" applyFill="1" applyBorder="1" applyAlignment="1" applyProtection="1">
      <alignment vertical="center"/>
    </xf>
    <xf numFmtId="171" fontId="28" fillId="5" borderId="35" xfId="3" applyNumberFormat="1" applyFont="1" applyFill="1" applyBorder="1" applyAlignment="1" applyProtection="1">
      <alignment horizontal="center" vertical="center"/>
    </xf>
    <xf numFmtId="171" fontId="28" fillId="5" borderId="31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center" vertical="center"/>
    </xf>
    <xf numFmtId="171" fontId="28" fillId="5" borderId="32" xfId="3" applyNumberFormat="1" applyFont="1" applyFill="1" applyBorder="1" applyAlignment="1" applyProtection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>
      <alignment horizontal="left" wrapText="1"/>
    </xf>
    <xf numFmtId="1" fontId="28" fillId="0" borderId="3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32" xfId="3" applyNumberFormat="1" applyFont="1" applyFill="1" applyBorder="1" applyAlignment="1">
      <alignment horizontal="center" vertical="center"/>
    </xf>
    <xf numFmtId="172" fontId="10" fillId="5" borderId="46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>
      <alignment horizontal="center" vertical="center" wrapText="1"/>
    </xf>
    <xf numFmtId="0" fontId="10" fillId="0" borderId="32" xfId="3" applyNumberFormat="1" applyFont="1" applyFill="1" applyBorder="1" applyAlignment="1">
      <alignment horizontal="center" vertical="center" wrapText="1"/>
    </xf>
    <xf numFmtId="0" fontId="10" fillId="0" borderId="7" xfId="3" applyNumberFormat="1" applyFont="1" applyFill="1" applyBorder="1" applyAlignment="1">
      <alignment horizontal="center" vertical="center" wrapText="1"/>
    </xf>
    <xf numFmtId="49" fontId="10" fillId="5" borderId="47" xfId="0" applyNumberFormat="1" applyFont="1" applyFill="1" applyBorder="1" applyAlignment="1" applyProtection="1">
      <alignment horizontal="center" vertical="center"/>
    </xf>
    <xf numFmtId="49" fontId="10" fillId="5" borderId="47" xfId="3" applyNumberFormat="1" applyFont="1" applyFill="1" applyBorder="1" applyAlignment="1">
      <alignment vertical="center" wrapText="1"/>
    </xf>
    <xf numFmtId="170" fontId="10" fillId="5" borderId="12" xfId="3" applyNumberFormat="1" applyFont="1" applyFill="1" applyBorder="1" applyAlignment="1" applyProtection="1">
      <alignment horizontal="center" vertical="center"/>
    </xf>
    <xf numFmtId="0" fontId="10" fillId="5" borderId="13" xfId="3" applyFont="1" applyFill="1" applyBorder="1" applyAlignment="1">
      <alignment horizontal="center" vertical="center" wrapText="1"/>
    </xf>
    <xf numFmtId="0" fontId="10" fillId="5" borderId="14" xfId="3" applyFont="1" applyFill="1" applyBorder="1" applyAlignment="1">
      <alignment horizontal="center" vertical="center" wrapText="1"/>
    </xf>
    <xf numFmtId="172" fontId="10" fillId="5" borderId="48" xfId="3" applyNumberFormat="1" applyFont="1" applyFill="1" applyBorder="1" applyAlignment="1" applyProtection="1">
      <alignment horizontal="center" vertical="center"/>
    </xf>
    <xf numFmtId="0" fontId="10" fillId="5" borderId="49" xfId="3" applyFont="1" applyFill="1" applyBorder="1" applyAlignment="1">
      <alignment horizontal="center" vertical="center" wrapText="1"/>
    </xf>
    <xf numFmtId="0" fontId="10" fillId="5" borderId="12" xfId="3" applyFont="1" applyFill="1" applyBorder="1" applyAlignment="1">
      <alignment horizontal="center" vertical="center" wrapText="1"/>
    </xf>
    <xf numFmtId="0" fontId="10" fillId="5" borderId="50" xfId="3" applyFont="1" applyFill="1" applyBorder="1" applyAlignment="1">
      <alignment horizontal="center" vertical="center" wrapText="1"/>
    </xf>
    <xf numFmtId="167" fontId="28" fillId="5" borderId="20" xfId="3" applyNumberFormat="1" applyFont="1" applyFill="1" applyBorder="1" applyAlignment="1">
      <alignment horizontal="center" vertical="center" wrapText="1"/>
    </xf>
    <xf numFmtId="1" fontId="28" fillId="5" borderId="20" xfId="3" applyNumberFormat="1" applyFont="1" applyFill="1" applyBorder="1" applyAlignment="1">
      <alignment horizontal="center" vertical="center" wrapText="1"/>
    </xf>
    <xf numFmtId="1" fontId="28" fillId="5" borderId="17" xfId="3" applyNumberFormat="1" applyFont="1" applyFill="1" applyBorder="1" applyAlignment="1">
      <alignment horizontal="center" vertical="center" wrapText="1"/>
    </xf>
    <xf numFmtId="0" fontId="28" fillId="5" borderId="23" xfId="0" applyNumberFormat="1" applyFont="1" applyFill="1" applyBorder="1" applyAlignment="1" applyProtection="1">
      <alignment horizontal="left" vertical="center"/>
    </xf>
    <xf numFmtId="0" fontId="10" fillId="5" borderId="24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171" fontId="35" fillId="5" borderId="10" xfId="0" applyNumberFormat="1" applyFont="1" applyFill="1" applyBorder="1" applyAlignment="1" applyProtection="1">
      <alignment horizontal="center" vertical="center"/>
    </xf>
    <xf numFmtId="167" fontId="28" fillId="5" borderId="23" xfId="0" applyNumberFormat="1" applyFont="1" applyFill="1" applyBorder="1" applyAlignment="1" applyProtection="1">
      <alignment horizontal="center" vertical="center"/>
    </xf>
    <xf numFmtId="1" fontId="28" fillId="5" borderId="22" xfId="0" applyNumberFormat="1" applyFont="1" applyFill="1" applyBorder="1" applyAlignment="1">
      <alignment horizontal="center" vertical="center" wrapText="1"/>
    </xf>
    <xf numFmtId="0" fontId="28" fillId="5" borderId="25" xfId="3" applyFont="1" applyFill="1" applyBorder="1" applyAlignment="1">
      <alignment horizontal="center" vertical="center" wrapText="1"/>
    </xf>
    <xf numFmtId="167" fontId="28" fillId="5" borderId="51" xfId="3" applyNumberFormat="1" applyFont="1" applyFill="1" applyBorder="1" applyAlignment="1" applyProtection="1">
      <alignment horizontal="center" vertical="center"/>
    </xf>
    <xf numFmtId="1" fontId="28" fillId="5" borderId="52" xfId="3" applyNumberFormat="1" applyFont="1" applyFill="1" applyBorder="1" applyAlignment="1" applyProtection="1">
      <alignment horizontal="center" vertical="center"/>
    </xf>
    <xf numFmtId="1" fontId="28" fillId="5" borderId="53" xfId="3" applyNumberFormat="1" applyFont="1" applyFill="1" applyBorder="1" applyAlignment="1" applyProtection="1">
      <alignment horizontal="center" vertical="center"/>
    </xf>
    <xf numFmtId="167" fontId="28" fillId="5" borderId="54" xfId="3" applyNumberFormat="1" applyFont="1" applyFill="1" applyBorder="1" applyAlignment="1" applyProtection="1">
      <alignment horizontal="center" vertical="center"/>
    </xf>
    <xf numFmtId="167" fontId="28" fillId="5" borderId="52" xfId="3" applyNumberFormat="1" applyFont="1" applyFill="1" applyBorder="1" applyAlignment="1" applyProtection="1">
      <alignment horizontal="center" vertical="center"/>
    </xf>
    <xf numFmtId="49" fontId="28" fillId="5" borderId="36" xfId="0" applyNumberFormat="1" applyFont="1" applyFill="1" applyBorder="1" applyAlignment="1" applyProtection="1">
      <alignment horizontal="center" vertical="center"/>
    </xf>
    <xf numFmtId="0" fontId="28" fillId="5" borderId="45" xfId="0" applyNumberFormat="1" applyFont="1" applyFill="1" applyBorder="1" applyAlignment="1" applyProtection="1">
      <alignment horizontal="left" vertical="center"/>
    </xf>
    <xf numFmtId="0" fontId="10" fillId="5" borderId="4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71" fontId="35" fillId="5" borderId="44" xfId="0" applyNumberFormat="1" applyFont="1" applyFill="1" applyBorder="1" applyAlignment="1" applyProtection="1">
      <alignment horizontal="center" vertical="center"/>
    </xf>
    <xf numFmtId="167" fontId="28" fillId="5" borderId="47" xfId="0" applyNumberFormat="1" applyFont="1" applyFill="1" applyBorder="1" applyAlignment="1" applyProtection="1">
      <alignment horizontal="center" vertical="center"/>
    </xf>
    <xf numFmtId="1" fontId="28" fillId="5" borderId="49" xfId="0" applyNumberFormat="1" applyFont="1" applyFill="1" applyBorder="1" applyAlignment="1" applyProtection="1">
      <alignment horizontal="center" vertical="center"/>
    </xf>
    <xf numFmtId="0" fontId="28" fillId="5" borderId="12" xfId="3" applyFont="1" applyFill="1" applyBorder="1" applyAlignment="1">
      <alignment horizontal="center" vertical="center" wrapText="1"/>
    </xf>
    <xf numFmtId="0" fontId="28" fillId="5" borderId="13" xfId="3" applyFont="1" applyFill="1" applyBorder="1" applyAlignment="1">
      <alignment horizontal="center" vertical="center" wrapText="1"/>
    </xf>
    <xf numFmtId="0" fontId="28" fillId="5" borderId="14" xfId="3" applyFont="1" applyFill="1" applyBorder="1" applyAlignment="1">
      <alignment horizontal="center" vertical="center" wrapText="1"/>
    </xf>
    <xf numFmtId="167" fontId="28" fillId="5" borderId="7" xfId="3" applyNumberFormat="1" applyFont="1" applyFill="1" applyBorder="1" applyAlignment="1" applyProtection="1">
      <alignment horizontal="center" vertical="center"/>
    </xf>
    <xf numFmtId="167" fontId="28" fillId="5" borderId="35" xfId="3" applyNumberFormat="1" applyFont="1" applyFill="1" applyBorder="1" applyAlignment="1" applyProtection="1">
      <alignment horizontal="center" vertical="center"/>
    </xf>
    <xf numFmtId="167" fontId="28" fillId="5" borderId="31" xfId="3" applyNumberFormat="1" applyFont="1" applyFill="1" applyBorder="1" applyAlignment="1" applyProtection="1">
      <alignment horizontal="center" vertical="center"/>
    </xf>
    <xf numFmtId="167" fontId="28" fillId="5" borderId="0" xfId="3" applyNumberFormat="1" applyFont="1" applyFill="1" applyBorder="1" applyAlignment="1" applyProtection="1">
      <alignment horizontal="center" vertical="center"/>
    </xf>
    <xf numFmtId="1" fontId="28" fillId="5" borderId="55" xfId="0" applyNumberFormat="1" applyFont="1" applyFill="1" applyBorder="1" applyAlignment="1" applyProtection="1">
      <alignment horizontal="center" vertical="center"/>
    </xf>
    <xf numFmtId="1" fontId="28" fillId="5" borderId="56" xfId="0" applyNumberFormat="1" applyFont="1" applyFill="1" applyBorder="1" applyAlignment="1" applyProtection="1">
      <alignment horizontal="center" vertical="center"/>
    </xf>
    <xf numFmtId="49" fontId="28" fillId="5" borderId="23" xfId="0" applyNumberFormat="1" applyFont="1" applyFill="1" applyBorder="1" applyAlignment="1" applyProtection="1">
      <alignment horizontal="center" vertical="center"/>
    </xf>
    <xf numFmtId="171" fontId="28" fillId="5" borderId="28" xfId="0" applyNumberFormat="1" applyFont="1" applyFill="1" applyBorder="1" applyAlignment="1" applyProtection="1">
      <alignment horizontal="left" vertical="center" wrapText="1"/>
    </xf>
    <xf numFmtId="171" fontId="10" fillId="5" borderId="24" xfId="0" applyNumberFormat="1" applyFont="1" applyFill="1" applyBorder="1" applyAlignment="1" applyProtection="1">
      <alignment horizontal="center" vertical="center"/>
    </xf>
    <xf numFmtId="171" fontId="10" fillId="5" borderId="25" xfId="0" applyNumberFormat="1" applyFont="1" applyFill="1" applyBorder="1" applyAlignment="1" applyProtection="1">
      <alignment horizontal="center" vertical="center"/>
    </xf>
    <xf numFmtId="171" fontId="10" fillId="5" borderId="26" xfId="0" applyNumberFormat="1" applyFont="1" applyFill="1" applyBorder="1" applyAlignment="1" applyProtection="1">
      <alignment horizontal="center" vertical="center"/>
    </xf>
    <xf numFmtId="167" fontId="28" fillId="5" borderId="22" xfId="0" applyNumberFormat="1" applyFont="1" applyFill="1" applyBorder="1" applyAlignment="1" applyProtection="1">
      <alignment horizontal="center" vertical="center"/>
    </xf>
    <xf numFmtId="171" fontId="28" fillId="5" borderId="22" xfId="0" applyNumberFormat="1" applyFont="1" applyFill="1" applyBorder="1" applyAlignment="1" applyProtection="1">
      <alignment horizontal="center" vertical="center"/>
    </xf>
    <xf numFmtId="0" fontId="28" fillId="5" borderId="24" xfId="0" applyFont="1" applyFill="1" applyBorder="1" applyAlignment="1">
      <alignment horizontal="center" vertical="center" wrapText="1"/>
    </xf>
    <xf numFmtId="0" fontId="28" fillId="5" borderId="25" xfId="0" applyFont="1" applyFill="1" applyBorder="1" applyAlignment="1">
      <alignment horizontal="left" vertical="top" wrapText="1"/>
    </xf>
    <xf numFmtId="0" fontId="28" fillId="5" borderId="11" xfId="0" applyFont="1" applyFill="1" applyBorder="1" applyAlignment="1">
      <alignment horizontal="left" vertical="top" wrapText="1"/>
    </xf>
    <xf numFmtId="0" fontId="28" fillId="5" borderId="28" xfId="0" applyFont="1" applyFill="1" applyBorder="1" applyAlignment="1">
      <alignment horizontal="left" vertical="top" wrapText="1"/>
    </xf>
    <xf numFmtId="0" fontId="28" fillId="5" borderId="26" xfId="0" applyFont="1" applyFill="1" applyBorder="1" applyAlignment="1">
      <alignment horizontal="left" vertical="top" wrapText="1"/>
    </xf>
    <xf numFmtId="0" fontId="28" fillId="5" borderId="24" xfId="0" applyFont="1" applyFill="1" applyBorder="1" applyAlignment="1">
      <alignment horizontal="left" vertical="top" wrapText="1"/>
    </xf>
    <xf numFmtId="0" fontId="28" fillId="5" borderId="10" xfId="0" applyFont="1" applyFill="1" applyBorder="1" applyAlignment="1">
      <alignment horizontal="left" vertical="top" wrapText="1"/>
    </xf>
    <xf numFmtId="49" fontId="28" fillId="5" borderId="47" xfId="0" applyNumberFormat="1" applyFont="1" applyFill="1" applyBorder="1" applyAlignment="1" applyProtection="1">
      <alignment horizontal="center" vertical="center"/>
    </xf>
    <xf numFmtId="171" fontId="28" fillId="5" borderId="50" xfId="0" applyNumberFormat="1" applyFont="1" applyFill="1" applyBorder="1" applyAlignment="1" applyProtection="1">
      <alignment horizontal="left" vertical="top" wrapText="1"/>
    </xf>
    <xf numFmtId="171" fontId="10" fillId="5" borderId="12" xfId="0" applyNumberFormat="1" applyFont="1" applyFill="1" applyBorder="1" applyAlignment="1" applyProtection="1">
      <alignment horizontal="center" vertical="center"/>
    </xf>
    <xf numFmtId="171" fontId="10" fillId="5" borderId="13" xfId="0" applyNumberFormat="1" applyFont="1" applyFill="1" applyBorder="1" applyAlignment="1" applyProtection="1">
      <alignment horizontal="center" vertical="center"/>
    </xf>
    <xf numFmtId="171" fontId="10" fillId="5" borderId="15" xfId="0" applyNumberFormat="1" applyFont="1" applyFill="1" applyBorder="1" applyAlignment="1" applyProtection="1">
      <alignment horizontal="center" vertical="center"/>
    </xf>
    <xf numFmtId="167" fontId="28" fillId="5" borderId="49" xfId="0" applyNumberFormat="1" applyFont="1" applyFill="1" applyBorder="1" applyAlignment="1" applyProtection="1">
      <alignment horizontal="center" vertical="center"/>
    </xf>
    <xf numFmtId="171" fontId="28" fillId="5" borderId="49" xfId="0" applyNumberFormat="1" applyFont="1" applyFill="1" applyBorder="1" applyAlignment="1" applyProtection="1">
      <alignment horizontal="center" vertical="center"/>
    </xf>
    <xf numFmtId="0" fontId="28" fillId="5" borderId="12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left" vertical="top" wrapText="1"/>
    </xf>
    <xf numFmtId="171" fontId="28" fillId="5" borderId="14" xfId="3" applyNumberFormat="1" applyFont="1" applyFill="1" applyBorder="1" applyAlignment="1">
      <alignment horizontal="center" vertical="center" wrapText="1"/>
    </xf>
    <xf numFmtId="0" fontId="28" fillId="5" borderId="57" xfId="0" applyFont="1" applyFill="1" applyBorder="1" applyAlignment="1">
      <alignment horizontal="left" vertical="top" wrapText="1"/>
    </xf>
    <xf numFmtId="0" fontId="28" fillId="5" borderId="50" xfId="0" applyFont="1" applyFill="1" applyBorder="1" applyAlignment="1">
      <alignment horizontal="left" vertical="top" wrapText="1"/>
    </xf>
    <xf numFmtId="0" fontId="28" fillId="5" borderId="15" xfId="0" applyFont="1" applyFill="1" applyBorder="1" applyAlignment="1">
      <alignment horizontal="left" vertical="top" wrapText="1"/>
    </xf>
    <xf numFmtId="0" fontId="28" fillId="5" borderId="12" xfId="0" applyFont="1" applyFill="1" applyBorder="1" applyAlignment="1">
      <alignment horizontal="left" vertical="top" wrapText="1"/>
    </xf>
    <xf numFmtId="0" fontId="28" fillId="5" borderId="14" xfId="0" applyFont="1" applyFill="1" applyBorder="1" applyAlignment="1">
      <alignment horizontal="left" vertical="top" wrapText="1"/>
    </xf>
    <xf numFmtId="167" fontId="28" fillId="5" borderId="58" xfId="0" applyNumberFormat="1" applyFont="1" applyFill="1" applyBorder="1" applyAlignment="1" applyProtection="1">
      <alignment horizontal="center" vertical="center"/>
    </xf>
    <xf numFmtId="1" fontId="28" fillId="5" borderId="58" xfId="0" applyNumberFormat="1" applyFont="1" applyFill="1" applyBorder="1" applyAlignment="1" applyProtection="1">
      <alignment horizontal="center" vertical="center"/>
    </xf>
    <xf numFmtId="1" fontId="28" fillId="5" borderId="59" xfId="0" applyNumberFormat="1" applyFont="1" applyFill="1" applyBorder="1" applyAlignment="1" applyProtection="1">
      <alignment horizontal="center" vertical="center"/>
    </xf>
    <xf numFmtId="167" fontId="28" fillId="5" borderId="55" xfId="3" applyNumberFormat="1" applyFont="1" applyFill="1" applyBorder="1" applyAlignment="1">
      <alignment horizontal="center" vertical="center" wrapText="1"/>
    </xf>
    <xf numFmtId="1" fontId="28" fillId="5" borderId="55" xfId="3" applyNumberFormat="1" applyFont="1" applyFill="1" applyBorder="1" applyAlignment="1">
      <alignment horizontal="center" vertical="center" wrapText="1"/>
    </xf>
    <xf numFmtId="49" fontId="10" fillId="5" borderId="27" xfId="3" applyNumberFormat="1" applyFont="1" applyFill="1" applyBorder="1" applyAlignment="1">
      <alignment vertical="center" wrapText="1"/>
    </xf>
    <xf numFmtId="0" fontId="10" fillId="5" borderId="24" xfId="3" applyNumberFormat="1" applyFont="1" applyFill="1" applyBorder="1" applyAlignment="1" applyProtection="1">
      <alignment horizontal="center" vertical="center"/>
    </xf>
    <xf numFmtId="0" fontId="10" fillId="5" borderId="25" xfId="3" applyNumberFormat="1" applyFont="1" applyFill="1" applyBorder="1" applyAlignment="1" applyProtection="1">
      <alignment horizontal="center" vertical="center"/>
    </xf>
    <xf numFmtId="0" fontId="10" fillId="5" borderId="10" xfId="3" applyNumberFormat="1" applyFont="1" applyFill="1" applyBorder="1" applyAlignment="1" applyProtection="1">
      <alignment horizontal="center" vertical="center"/>
    </xf>
    <xf numFmtId="172" fontId="10" fillId="5" borderId="23" xfId="3" applyNumberFormat="1" applyFont="1" applyFill="1" applyBorder="1" applyAlignment="1" applyProtection="1">
      <alignment horizontal="center" vertical="center"/>
    </xf>
    <xf numFmtId="171" fontId="10" fillId="5" borderId="23" xfId="3" applyNumberFormat="1" applyFont="1" applyFill="1" applyBorder="1" applyAlignment="1" applyProtection="1">
      <alignment horizontal="center" vertical="center"/>
    </xf>
    <xf numFmtId="171" fontId="10" fillId="5" borderId="24" xfId="3" applyNumberFormat="1" applyFont="1" applyFill="1" applyBorder="1" applyAlignment="1" applyProtection="1">
      <alignment horizontal="center" vertical="center"/>
    </xf>
    <xf numFmtId="171" fontId="10" fillId="5" borderId="25" xfId="3" applyNumberFormat="1" applyFont="1" applyFill="1" applyBorder="1" applyAlignment="1" applyProtection="1">
      <alignment horizontal="center" vertical="center"/>
    </xf>
    <xf numFmtId="171" fontId="10" fillId="5" borderId="10" xfId="3" applyNumberFormat="1" applyFont="1" applyFill="1" applyBorder="1" applyAlignment="1" applyProtection="1">
      <alignment horizontal="center" vertical="center"/>
    </xf>
    <xf numFmtId="0" fontId="10" fillId="5" borderId="28" xfId="3" applyNumberFormat="1" applyFont="1" applyFill="1" applyBorder="1" applyAlignment="1" applyProtection="1">
      <alignment horizontal="center" vertical="center"/>
    </xf>
    <xf numFmtId="49" fontId="10" fillId="5" borderId="60" xfId="3" applyNumberFormat="1" applyFont="1" applyFill="1" applyBorder="1" applyAlignment="1">
      <alignment vertical="center" wrapText="1"/>
    </xf>
    <xf numFmtId="0" fontId="10" fillId="5" borderId="61" xfId="3" applyNumberFormat="1" applyFont="1" applyFill="1" applyBorder="1" applyAlignment="1" applyProtection="1">
      <alignment horizontal="center" vertical="center"/>
    </xf>
    <xf numFmtId="0" fontId="10" fillId="5" borderId="62" xfId="3" applyNumberFormat="1" applyFont="1" applyFill="1" applyBorder="1" applyAlignment="1" applyProtection="1">
      <alignment horizontal="center" vertical="center"/>
    </xf>
    <xf numFmtId="0" fontId="10" fillId="5" borderId="63" xfId="3" applyNumberFormat="1" applyFont="1" applyFill="1" applyBorder="1" applyAlignment="1" applyProtection="1">
      <alignment horizontal="center" vertical="center"/>
    </xf>
    <xf numFmtId="172" fontId="10" fillId="5" borderId="59" xfId="3" applyNumberFormat="1" applyFont="1" applyFill="1" applyBorder="1" applyAlignment="1" applyProtection="1">
      <alignment horizontal="center" vertical="center"/>
    </xf>
    <xf numFmtId="171" fontId="10" fillId="5" borderId="59" xfId="3" applyNumberFormat="1" applyFont="1" applyFill="1" applyBorder="1" applyAlignment="1" applyProtection="1">
      <alignment horizontal="center" vertical="center"/>
    </xf>
    <xf numFmtId="171" fontId="10" fillId="5" borderId="61" xfId="3" applyNumberFormat="1" applyFont="1" applyFill="1" applyBorder="1" applyAlignment="1" applyProtection="1">
      <alignment horizontal="center" vertical="center"/>
    </xf>
    <xf numFmtId="171" fontId="10" fillId="5" borderId="62" xfId="3" applyNumberFormat="1" applyFont="1" applyFill="1" applyBorder="1" applyAlignment="1" applyProtection="1">
      <alignment horizontal="center" vertical="center"/>
    </xf>
    <xf numFmtId="171" fontId="10" fillId="5" borderId="63" xfId="3" applyNumberFormat="1" applyFont="1" applyFill="1" applyBorder="1" applyAlignment="1" applyProtection="1">
      <alignment horizontal="center" vertical="center"/>
    </xf>
    <xf numFmtId="0" fontId="10" fillId="5" borderId="9" xfId="3" applyNumberFormat="1" applyFont="1" applyFill="1" applyBorder="1" applyAlignment="1" applyProtection="1">
      <alignment horizontal="center" vertical="center"/>
    </xf>
    <xf numFmtId="167" fontId="28" fillId="5" borderId="59" xfId="3" applyNumberFormat="1" applyFont="1" applyFill="1" applyBorder="1" applyAlignment="1">
      <alignment horizontal="center" vertical="center" wrapText="1"/>
    </xf>
    <xf numFmtId="1" fontId="28" fillId="5" borderId="59" xfId="3" applyNumberFormat="1" applyFont="1" applyFill="1" applyBorder="1" applyAlignment="1">
      <alignment horizontal="center" vertical="center" wrapText="1"/>
    </xf>
    <xf numFmtId="1" fontId="28" fillId="5" borderId="60" xfId="3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wrapText="1"/>
    </xf>
    <xf numFmtId="0" fontId="10" fillId="0" borderId="1" xfId="3" applyNumberFormat="1" applyFont="1" applyFill="1" applyBorder="1" applyAlignment="1" applyProtection="1">
      <alignment horizontal="center" vertical="center"/>
    </xf>
    <xf numFmtId="172" fontId="10" fillId="0" borderId="64" xfId="3" applyNumberFormat="1" applyFont="1" applyFill="1" applyBorder="1" applyAlignment="1" applyProtection="1">
      <alignment horizontal="center" vertical="center"/>
    </xf>
    <xf numFmtId="0" fontId="10" fillId="0" borderId="65" xfId="3" applyFont="1" applyFill="1" applyBorder="1" applyAlignment="1">
      <alignment horizontal="center" vertical="center" wrapText="1"/>
    </xf>
    <xf numFmtId="0" fontId="10" fillId="0" borderId="24" xfId="3" applyNumberFormat="1" applyFont="1" applyFill="1" applyBorder="1" applyAlignment="1" applyProtection="1">
      <alignment horizontal="center" vertical="center"/>
    </xf>
    <xf numFmtId="0" fontId="10" fillId="0" borderId="25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>
      <alignment horizontal="center" vertical="center" wrapText="1"/>
    </xf>
    <xf numFmtId="0" fontId="10" fillId="0" borderId="66" xfId="3" applyNumberFormat="1" applyFont="1" applyFill="1" applyBorder="1" applyAlignment="1" applyProtection="1">
      <alignment horizontal="center" vertical="center"/>
    </xf>
    <xf numFmtId="0" fontId="10" fillId="0" borderId="34" xfId="3" applyNumberFormat="1" applyFont="1" applyFill="1" applyBorder="1" applyAlignment="1" applyProtection="1">
      <alignment horizontal="center" vertical="center"/>
    </xf>
    <xf numFmtId="0" fontId="10" fillId="0" borderId="67" xfId="3" applyNumberFormat="1" applyFont="1" applyFill="1" applyBorder="1" applyAlignment="1" applyProtection="1">
      <alignment horizontal="center" vertical="center"/>
    </xf>
    <xf numFmtId="0" fontId="10" fillId="0" borderId="27" xfId="3" applyNumberFormat="1" applyFont="1" applyFill="1" applyBorder="1" applyAlignment="1" applyProtection="1">
      <alignment horizontal="center" vertical="center"/>
    </xf>
    <xf numFmtId="0" fontId="10" fillId="0" borderId="68" xfId="3" applyNumberFormat="1" applyFont="1" applyFill="1" applyBorder="1" applyAlignment="1" applyProtection="1">
      <alignment horizontal="center" vertical="center"/>
    </xf>
    <xf numFmtId="49" fontId="10" fillId="0" borderId="30" xfId="3" applyNumberFormat="1" applyFont="1" applyFill="1" applyBorder="1" applyAlignment="1">
      <alignment vertical="center" wrapText="1"/>
    </xf>
    <xf numFmtId="1" fontId="10" fillId="0" borderId="7" xfId="3" applyNumberFormat="1" applyFont="1" applyFill="1" applyBorder="1" applyAlignment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/>
    </xf>
    <xf numFmtId="0" fontId="10" fillId="0" borderId="41" xfId="3" applyNumberFormat="1" applyFont="1" applyFill="1" applyBorder="1" applyAlignment="1">
      <alignment horizontal="center" vertical="center"/>
    </xf>
    <xf numFmtId="172" fontId="10" fillId="0" borderId="30" xfId="3" applyNumberFormat="1" applyFont="1" applyFill="1" applyBorder="1" applyAlignment="1" applyProtection="1">
      <alignment horizontal="center" vertical="center"/>
    </xf>
    <xf numFmtId="171" fontId="10" fillId="0" borderId="29" xfId="3" applyNumberFormat="1" applyFont="1" applyFill="1" applyBorder="1" applyAlignment="1" applyProtection="1">
      <alignment horizontal="center" vertical="center"/>
    </xf>
    <xf numFmtId="171" fontId="10" fillId="0" borderId="31" xfId="3" applyNumberFormat="1" applyFont="1" applyFill="1" applyBorder="1" applyAlignment="1" applyProtection="1">
      <alignment horizontal="center" vertical="center"/>
    </xf>
    <xf numFmtId="171" fontId="10" fillId="0" borderId="1" xfId="3" applyNumberFormat="1" applyFont="1" applyFill="1" applyBorder="1" applyAlignment="1" applyProtection="1">
      <alignment horizontal="center" vertical="center"/>
    </xf>
    <xf numFmtId="171" fontId="10" fillId="0" borderId="32" xfId="3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horizontal="center" vertical="center"/>
    </xf>
    <xf numFmtId="0" fontId="10" fillId="0" borderId="35" xfId="3" applyNumberFormat="1" applyFont="1" applyFill="1" applyBorder="1" applyAlignment="1" applyProtection="1">
      <alignment horizontal="center" vertical="center"/>
    </xf>
    <xf numFmtId="0" fontId="10" fillId="0" borderId="32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 applyProtection="1">
      <alignment horizontal="center" vertical="center"/>
    </xf>
    <xf numFmtId="0" fontId="10" fillId="0" borderId="42" xfId="3" applyNumberFormat="1" applyFont="1" applyFill="1" applyBorder="1" applyAlignment="1" applyProtection="1">
      <alignment horizontal="center" vertical="center"/>
    </xf>
    <xf numFmtId="1" fontId="10" fillId="0" borderId="29" xfId="3" applyNumberFormat="1" applyFont="1" applyFill="1" applyBorder="1" applyAlignment="1">
      <alignment horizontal="center" vertical="center"/>
    </xf>
    <xf numFmtId="1" fontId="10" fillId="0" borderId="3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1" fontId="10" fillId="0" borderId="32" xfId="3" applyNumberFormat="1" applyFont="1" applyFill="1" applyBorder="1" applyAlignment="1">
      <alignment horizontal="center" vertical="center" wrapText="1"/>
    </xf>
    <xf numFmtId="0" fontId="10" fillId="0" borderId="42" xfId="3" applyNumberFormat="1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left" wrapText="1"/>
    </xf>
    <xf numFmtId="0" fontId="10" fillId="0" borderId="41" xfId="3" applyNumberFormat="1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9" xfId="3" applyNumberFormat="1" applyFont="1" applyFill="1" applyBorder="1" applyAlignment="1" applyProtection="1">
      <alignment horizontal="center" vertical="center"/>
    </xf>
    <xf numFmtId="1" fontId="10" fillId="0" borderId="32" xfId="3" applyNumberFormat="1" applyFont="1" applyFill="1" applyBorder="1" applyAlignment="1" applyProtection="1">
      <alignment horizontal="center" vertical="center"/>
    </xf>
    <xf numFmtId="0" fontId="10" fillId="0" borderId="30" xfId="0" applyFont="1" applyBorder="1"/>
    <xf numFmtId="0" fontId="10" fillId="0" borderId="29" xfId="3" applyFont="1" applyFill="1" applyBorder="1" applyAlignment="1">
      <alignment horizontal="center" vertical="center" wrapText="1"/>
    </xf>
    <xf numFmtId="172" fontId="10" fillId="0" borderId="29" xfId="3" applyNumberFormat="1" applyFont="1" applyFill="1" applyBorder="1" applyAlignment="1" applyProtection="1">
      <alignment horizontal="center" vertical="center"/>
    </xf>
    <xf numFmtId="172" fontId="10" fillId="0" borderId="31" xfId="3" applyNumberFormat="1" applyFont="1" applyFill="1" applyBorder="1" applyAlignment="1" applyProtection="1">
      <alignment horizontal="center" vertical="center"/>
    </xf>
    <xf numFmtId="172" fontId="10" fillId="0" borderId="1" xfId="3" applyNumberFormat="1" applyFont="1" applyFill="1" applyBorder="1" applyAlignment="1" applyProtection="1">
      <alignment horizontal="center" vertical="center"/>
    </xf>
    <xf numFmtId="0" fontId="10" fillId="0" borderId="47" xfId="0" applyFont="1" applyBorder="1" applyAlignment="1">
      <alignment horizontal="left" wrapText="1"/>
    </xf>
    <xf numFmtId="0" fontId="10" fillId="0" borderId="12" xfId="3" applyNumberFormat="1" applyFont="1" applyFill="1" applyBorder="1" applyAlignment="1">
      <alignment horizontal="center" vertical="center" wrapText="1"/>
    </xf>
    <xf numFmtId="0" fontId="10" fillId="0" borderId="48" xfId="3" applyNumberFormat="1" applyFont="1" applyFill="1" applyBorder="1" applyAlignment="1">
      <alignment horizontal="center" vertical="center" wrapText="1"/>
    </xf>
    <xf numFmtId="167" fontId="28" fillId="5" borderId="20" xfId="3" applyNumberFormat="1" applyFont="1" applyFill="1" applyBorder="1" applyAlignment="1" applyProtection="1">
      <alignment horizontal="center" vertical="center"/>
    </xf>
    <xf numFmtId="1" fontId="28" fillId="5" borderId="20" xfId="3" applyNumberFormat="1" applyFont="1" applyFill="1" applyBorder="1" applyAlignment="1" applyProtection="1">
      <alignment horizontal="center" vertical="center"/>
    </xf>
    <xf numFmtId="167" fontId="36" fillId="2" borderId="59" xfId="3" applyNumberFormat="1" applyFont="1" applyFill="1" applyBorder="1" applyAlignment="1" applyProtection="1">
      <alignment horizontal="center" vertical="center"/>
    </xf>
    <xf numFmtId="0" fontId="28" fillId="5" borderId="60" xfId="0" applyFont="1" applyFill="1" applyBorder="1" applyAlignment="1">
      <alignment horizontal="center" vertical="center" wrapText="1"/>
    </xf>
    <xf numFmtId="1" fontId="28" fillId="5" borderId="69" xfId="3" applyNumberFormat="1" applyFont="1" applyFill="1" applyBorder="1" applyAlignment="1">
      <alignment horizontal="center" vertical="center" wrapText="1"/>
    </xf>
    <xf numFmtId="0" fontId="28" fillId="5" borderId="6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/>
    </xf>
    <xf numFmtId="0" fontId="28" fillId="5" borderId="20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/>
    </xf>
    <xf numFmtId="0" fontId="28" fillId="5" borderId="60" xfId="0" applyFont="1" applyFill="1" applyBorder="1" applyAlignment="1">
      <alignment horizontal="center" vertical="center"/>
    </xf>
    <xf numFmtId="173" fontId="10" fillId="0" borderId="0" xfId="3" applyNumberFormat="1" applyFont="1" applyFill="1" applyBorder="1" applyAlignment="1" applyProtection="1">
      <alignment vertical="center"/>
    </xf>
    <xf numFmtId="170" fontId="10" fillId="5" borderId="0" xfId="3" applyNumberFormat="1" applyFont="1" applyFill="1" applyBorder="1" applyAlignment="1" applyProtection="1">
      <alignment horizontal="right" vertical="center"/>
    </xf>
    <xf numFmtId="167" fontId="10" fillId="5" borderId="0" xfId="3" applyNumberFormat="1" applyFont="1" applyFill="1" applyBorder="1" applyAlignment="1" applyProtection="1">
      <alignment horizontal="center" vertical="center"/>
    </xf>
    <xf numFmtId="172" fontId="10" fillId="5" borderId="0" xfId="3" applyNumberFormat="1" applyFont="1" applyFill="1" applyBorder="1" applyAlignment="1" applyProtection="1">
      <alignment horizontal="center" vertical="center"/>
    </xf>
    <xf numFmtId="170" fontId="10" fillId="5" borderId="0" xfId="3" applyNumberFormat="1" applyFont="1" applyFill="1" applyBorder="1" applyAlignment="1" applyProtection="1">
      <alignment vertical="center"/>
    </xf>
    <xf numFmtId="0" fontId="28" fillId="5" borderId="0" xfId="0" applyFont="1" applyFill="1" applyBorder="1" applyAlignment="1" applyProtection="1">
      <alignment horizontal="right" vertical="center"/>
    </xf>
    <xf numFmtId="0" fontId="10" fillId="5" borderId="0" xfId="3" applyFont="1" applyFill="1" applyBorder="1" applyAlignment="1">
      <alignment horizontal="left" wrapText="1"/>
    </xf>
    <xf numFmtId="0" fontId="10" fillId="5" borderId="0" xfId="3" applyFont="1" applyFill="1" applyBorder="1" applyAlignment="1">
      <alignment horizontal="center" wrapText="1"/>
    </xf>
    <xf numFmtId="0" fontId="31" fillId="5" borderId="0" xfId="3" applyNumberFormat="1" applyFont="1" applyFill="1" applyBorder="1" applyAlignment="1" applyProtection="1">
      <alignment horizontal="center" vertical="center"/>
    </xf>
    <xf numFmtId="170" fontId="32" fillId="5" borderId="0" xfId="3" applyNumberFormat="1" applyFont="1" applyFill="1" applyBorder="1" applyAlignment="1" applyProtection="1">
      <alignment vertical="center"/>
    </xf>
    <xf numFmtId="170" fontId="32" fillId="5" borderId="0" xfId="3" applyNumberFormat="1" applyFont="1" applyFill="1" applyBorder="1" applyAlignment="1" applyProtection="1">
      <alignment horizontal="center" vertical="center" wrapText="1"/>
    </xf>
    <xf numFmtId="0" fontId="32" fillId="5" borderId="0" xfId="3" applyNumberFormat="1" applyFont="1" applyFill="1" applyBorder="1" applyAlignment="1" applyProtection="1">
      <alignment horizontal="center" vertical="center" wrapText="1"/>
    </xf>
    <xf numFmtId="0" fontId="31" fillId="2" borderId="7" xfId="3" applyFont="1" applyFill="1" applyBorder="1" applyAlignment="1">
      <alignment horizontal="center" vertical="center" wrapText="1"/>
    </xf>
    <xf numFmtId="49" fontId="39" fillId="5" borderId="36" xfId="0" applyNumberFormat="1" applyFont="1" applyFill="1" applyBorder="1" applyAlignment="1" applyProtection="1">
      <alignment horizontal="center" vertical="center"/>
    </xf>
    <xf numFmtId="49" fontId="39" fillId="5" borderId="30" xfId="3" applyNumberFormat="1" applyFont="1" applyFill="1" applyBorder="1" applyAlignment="1">
      <alignment horizontal="left" vertical="center" wrapText="1"/>
    </xf>
    <xf numFmtId="0" fontId="40" fillId="5" borderId="31" xfId="0" applyFont="1" applyFill="1" applyBorder="1" applyAlignment="1">
      <alignment horizontal="center" vertical="center" wrapText="1"/>
    </xf>
    <xf numFmtId="49" fontId="41" fillId="5" borderId="37" xfId="0" applyNumberFormat="1" applyFont="1" applyFill="1" applyBorder="1" applyAlignment="1">
      <alignment horizontal="center" vertical="center" wrapText="1"/>
    </xf>
    <xf numFmtId="165" fontId="40" fillId="5" borderId="38" xfId="0" applyNumberFormat="1" applyFont="1" applyFill="1" applyBorder="1" applyAlignment="1" applyProtection="1">
      <alignment horizontal="center" vertical="center" wrapText="1"/>
    </xf>
    <xf numFmtId="167" fontId="42" fillId="5" borderId="39" xfId="0" applyNumberFormat="1" applyFont="1" applyFill="1" applyBorder="1" applyAlignment="1" applyProtection="1">
      <alignment horizontal="center" vertical="center"/>
    </xf>
    <xf numFmtId="0" fontId="42" fillId="5" borderId="40" xfId="0" applyFont="1" applyFill="1" applyBorder="1" applyAlignment="1">
      <alignment horizontal="center" vertical="center" wrapText="1"/>
    </xf>
    <xf numFmtId="0" fontId="42" fillId="5" borderId="31" xfId="3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165" fontId="42" fillId="5" borderId="32" xfId="0" applyNumberFormat="1" applyFont="1" applyFill="1" applyBorder="1" applyAlignment="1">
      <alignment horizontal="center" vertical="center" wrapText="1"/>
    </xf>
    <xf numFmtId="0" fontId="39" fillId="2" borderId="7" xfId="3" applyFont="1" applyFill="1" applyBorder="1" applyAlignment="1">
      <alignment horizontal="center" vertical="center" wrapText="1"/>
    </xf>
    <xf numFmtId="0" fontId="39" fillId="5" borderId="35" xfId="3" applyFont="1" applyFill="1" applyBorder="1" applyAlignment="1">
      <alignment horizontal="center" vertical="center" wrapText="1"/>
    </xf>
    <xf numFmtId="0" fontId="39" fillId="5" borderId="32" xfId="3" applyFont="1" applyFill="1" applyBorder="1" applyAlignment="1">
      <alignment horizontal="center" vertical="center" wrapText="1"/>
    </xf>
    <xf numFmtId="0" fontId="39" fillId="5" borderId="31" xfId="3" applyFont="1" applyFill="1" applyBorder="1" applyAlignment="1">
      <alignment horizontal="center" vertical="center" wrapText="1"/>
    </xf>
    <xf numFmtId="0" fontId="42" fillId="5" borderId="31" xfId="3" applyNumberFormat="1" applyFont="1" applyFill="1" applyBorder="1" applyAlignment="1" applyProtection="1">
      <alignment vertical="center"/>
    </xf>
    <xf numFmtId="0" fontId="42" fillId="5" borderId="35" xfId="3" applyNumberFormat="1" applyFont="1" applyFill="1" applyBorder="1" applyAlignment="1" applyProtection="1">
      <alignment vertical="center"/>
    </xf>
    <xf numFmtId="0" fontId="42" fillId="5" borderId="32" xfId="3" applyNumberFormat="1" applyFont="1" applyFill="1" applyBorder="1" applyAlignment="1" applyProtection="1">
      <alignment vertical="center"/>
    </xf>
    <xf numFmtId="170" fontId="43" fillId="0" borderId="0" xfId="3" applyNumberFormat="1" applyFont="1" applyFill="1" applyBorder="1" applyAlignment="1" applyProtection="1">
      <alignment vertical="center"/>
    </xf>
    <xf numFmtId="0" fontId="40" fillId="5" borderId="1" xfId="3" applyNumberFormat="1" applyFont="1" applyFill="1" applyBorder="1" applyAlignment="1">
      <alignment horizontal="center" vertical="center" wrapText="1"/>
    </xf>
    <xf numFmtId="0" fontId="39" fillId="5" borderId="7" xfId="3" applyFont="1" applyFill="1" applyBorder="1" applyAlignment="1">
      <alignment horizontal="center" vertical="center" wrapText="1"/>
    </xf>
    <xf numFmtId="49" fontId="31" fillId="2" borderId="30" xfId="3" applyNumberFormat="1" applyFont="1" applyFill="1" applyBorder="1" applyAlignment="1">
      <alignment horizontal="left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7" xfId="0" applyNumberFormat="1" applyFont="1" applyFill="1" applyBorder="1" applyAlignment="1">
      <alignment horizontal="center" vertical="center" wrapText="1"/>
    </xf>
    <xf numFmtId="49" fontId="28" fillId="2" borderId="37" xfId="0" applyNumberFormat="1" applyFont="1" applyFill="1" applyBorder="1" applyAlignment="1">
      <alignment horizontal="center" vertical="center" wrapText="1"/>
    </xf>
    <xf numFmtId="165" fontId="28" fillId="2" borderId="38" xfId="0" applyNumberFormat="1" applyFont="1" applyFill="1" applyBorder="1" applyAlignment="1" applyProtection="1">
      <alignment horizontal="center" vertical="center" wrapText="1"/>
    </xf>
    <xf numFmtId="167" fontId="10" fillId="2" borderId="39" xfId="0" applyNumberFormat="1" applyFont="1" applyFill="1" applyBorder="1" applyAlignment="1" applyProtection="1">
      <alignment horizontal="center" vertical="center"/>
    </xf>
    <xf numFmtId="0" fontId="10" fillId="2" borderId="40" xfId="0" applyFont="1" applyFill="1" applyBorder="1" applyAlignment="1">
      <alignment horizontal="center" vertical="center" wrapText="1"/>
    </xf>
    <xf numFmtId="0" fontId="10" fillId="2" borderId="31" xfId="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 applyAlignment="1">
      <alignment horizontal="center" vertical="center" wrapText="1"/>
    </xf>
    <xf numFmtId="0" fontId="31" fillId="2" borderId="35" xfId="3" applyFont="1" applyFill="1" applyBorder="1" applyAlignment="1">
      <alignment horizontal="center" vertical="center" wrapText="1"/>
    </xf>
    <xf numFmtId="0" fontId="31" fillId="2" borderId="32" xfId="3" applyFont="1" applyFill="1" applyBorder="1" applyAlignment="1">
      <alignment horizontal="center" vertical="center" wrapText="1"/>
    </xf>
    <xf numFmtId="0" fontId="31" fillId="2" borderId="31" xfId="3" applyFont="1" applyFill="1" applyBorder="1" applyAlignment="1">
      <alignment horizontal="center" vertical="center" wrapText="1"/>
    </xf>
    <xf numFmtId="0" fontId="10" fillId="2" borderId="31" xfId="3" applyNumberFormat="1" applyFont="1" applyFill="1" applyBorder="1" applyAlignment="1" applyProtection="1">
      <alignment vertical="center"/>
    </xf>
    <xf numFmtId="0" fontId="10" fillId="2" borderId="35" xfId="3" applyNumberFormat="1" applyFont="1" applyFill="1" applyBorder="1" applyAlignment="1" applyProtection="1">
      <alignment vertical="center"/>
    </xf>
    <xf numFmtId="0" fontId="10" fillId="2" borderId="32" xfId="3" applyNumberFormat="1" applyFont="1" applyFill="1" applyBorder="1" applyAlignment="1" applyProtection="1">
      <alignment vertical="center"/>
    </xf>
    <xf numFmtId="170" fontId="32" fillId="2" borderId="0" xfId="3" applyNumberFormat="1" applyFont="1" applyFill="1" applyBorder="1" applyAlignment="1" applyProtection="1">
      <alignment vertical="center"/>
    </xf>
    <xf numFmtId="0" fontId="44" fillId="0" borderId="1" xfId="0" applyFont="1" applyFill="1" applyBorder="1" applyAlignment="1">
      <alignment horizontal="left" wrapText="1"/>
    </xf>
    <xf numFmtId="0" fontId="28" fillId="5" borderId="68" xfId="3" applyFont="1" applyFill="1" applyBorder="1" applyAlignment="1">
      <alignment horizontal="center" vertical="center" wrapText="1"/>
    </xf>
    <xf numFmtId="49" fontId="40" fillId="5" borderId="29" xfId="0" applyNumberFormat="1" applyFont="1" applyFill="1" applyBorder="1" applyAlignment="1" applyProtection="1">
      <alignment horizontal="center" vertical="center"/>
    </xf>
    <xf numFmtId="171" fontId="40" fillId="5" borderId="1" xfId="3" applyNumberFormat="1" applyFont="1" applyFill="1" applyBorder="1" applyAlignment="1" applyProtection="1">
      <alignment horizontal="center" vertical="center"/>
    </xf>
    <xf numFmtId="170" fontId="42" fillId="0" borderId="0" xfId="3" applyNumberFormat="1" applyFont="1" applyFill="1" applyBorder="1" applyAlignment="1" applyProtection="1">
      <alignment vertical="center"/>
    </xf>
    <xf numFmtId="171" fontId="40" fillId="5" borderId="1" xfId="3" applyNumberFormat="1" applyFont="1" applyFill="1" applyBorder="1" applyAlignment="1" applyProtection="1">
      <alignment horizontal="left" vertical="center"/>
    </xf>
    <xf numFmtId="49" fontId="40" fillId="5" borderId="65" xfId="0" applyNumberFormat="1" applyFont="1" applyFill="1" applyBorder="1" applyAlignment="1" applyProtection="1">
      <alignment horizontal="center" vertical="center"/>
    </xf>
    <xf numFmtId="49" fontId="40" fillId="5" borderId="64" xfId="3" applyNumberFormat="1" applyFont="1" applyFill="1" applyBorder="1" applyAlignment="1">
      <alignment vertical="center" wrapText="1"/>
    </xf>
    <xf numFmtId="0" fontId="40" fillId="5" borderId="68" xfId="3" applyFont="1" applyFill="1" applyBorder="1" applyAlignment="1">
      <alignment horizontal="center" vertical="center" wrapText="1"/>
    </xf>
    <xf numFmtId="49" fontId="40" fillId="5" borderId="71" xfId="3" applyNumberFormat="1" applyFont="1" applyFill="1" applyBorder="1" applyAlignment="1">
      <alignment horizontal="center" vertical="center" wrapText="1"/>
    </xf>
    <xf numFmtId="49" fontId="40" fillId="5" borderId="72" xfId="3" applyNumberFormat="1" applyFont="1" applyFill="1" applyBorder="1" applyAlignment="1">
      <alignment horizontal="center" vertical="center" wrapText="1"/>
    </xf>
    <xf numFmtId="170" fontId="40" fillId="5" borderId="67" xfId="3" applyNumberFormat="1" applyFont="1" applyFill="1" applyBorder="1" applyAlignment="1" applyProtection="1">
      <alignment horizontal="center" vertical="center" wrapText="1"/>
    </xf>
    <xf numFmtId="167" fontId="40" fillId="5" borderId="33" xfId="3" applyNumberFormat="1" applyFont="1" applyFill="1" applyBorder="1" applyAlignment="1" applyProtection="1">
      <alignment horizontal="center" vertical="center"/>
    </xf>
    <xf numFmtId="1" fontId="40" fillId="5" borderId="68" xfId="3" applyNumberFormat="1" applyFont="1" applyFill="1" applyBorder="1" applyAlignment="1" applyProtection="1">
      <alignment horizontal="center" vertical="center"/>
    </xf>
    <xf numFmtId="1" fontId="40" fillId="5" borderId="71" xfId="3" applyNumberFormat="1" applyFont="1" applyFill="1" applyBorder="1" applyAlignment="1" applyProtection="1">
      <alignment horizontal="center" vertical="center"/>
    </xf>
    <xf numFmtId="1" fontId="40" fillId="5" borderId="67" xfId="3" applyNumberFormat="1" applyFont="1" applyFill="1" applyBorder="1" applyAlignment="1" applyProtection="1">
      <alignment horizontal="center" vertical="center"/>
    </xf>
    <xf numFmtId="0" fontId="42" fillId="5" borderId="66" xfId="3" applyFont="1" applyFill="1" applyBorder="1" applyAlignment="1">
      <alignment horizontal="center" vertical="center" wrapText="1"/>
    </xf>
    <xf numFmtId="0" fontId="42" fillId="5" borderId="34" xfId="3" applyFont="1" applyFill="1" applyBorder="1" applyAlignment="1">
      <alignment horizontal="center" vertical="center" wrapText="1"/>
    </xf>
    <xf numFmtId="0" fontId="42" fillId="5" borderId="67" xfId="3" applyFont="1" applyFill="1" applyBorder="1" applyAlignment="1">
      <alignment horizontal="center" vertical="center" wrapText="1"/>
    </xf>
    <xf numFmtId="0" fontId="42" fillId="5" borderId="68" xfId="3" applyFont="1" applyFill="1" applyBorder="1" applyAlignment="1">
      <alignment horizontal="center" vertical="center" wrapText="1"/>
    </xf>
    <xf numFmtId="49" fontId="42" fillId="5" borderId="30" xfId="0" applyNumberFormat="1" applyFont="1" applyFill="1" applyBorder="1" applyAlignment="1">
      <alignment vertical="center" wrapText="1"/>
    </xf>
    <xf numFmtId="49" fontId="42" fillId="5" borderId="30" xfId="3" applyNumberFormat="1" applyFont="1" applyFill="1" applyBorder="1" applyAlignment="1">
      <alignment horizontal="left" vertical="center" wrapText="1"/>
    </xf>
    <xf numFmtId="1" fontId="40" fillId="5" borderId="32" xfId="3" applyNumberFormat="1" applyFont="1" applyFill="1" applyBorder="1" applyAlignment="1" applyProtection="1">
      <alignment horizontal="center" vertical="center"/>
    </xf>
    <xf numFmtId="49" fontId="40" fillId="5" borderId="30" xfId="0" applyNumberFormat="1" applyFont="1" applyFill="1" applyBorder="1" applyAlignment="1">
      <alignment vertical="center" wrapText="1"/>
    </xf>
    <xf numFmtId="49" fontId="40" fillId="5" borderId="1" xfId="0" applyNumberFormat="1" applyFont="1" applyFill="1" applyBorder="1" applyAlignment="1">
      <alignment horizontal="center" vertical="center" wrapText="1"/>
    </xf>
    <xf numFmtId="170" fontId="40" fillId="5" borderId="32" xfId="0" applyNumberFormat="1" applyFont="1" applyFill="1" applyBorder="1" applyAlignment="1" applyProtection="1">
      <alignment horizontal="center" vertical="center" wrapText="1"/>
    </xf>
    <xf numFmtId="1" fontId="40" fillId="5" borderId="31" xfId="3" applyNumberFormat="1" applyFont="1" applyFill="1" applyBorder="1" applyAlignment="1" applyProtection="1">
      <alignment horizontal="center" vertical="center"/>
    </xf>
    <xf numFmtId="1" fontId="40" fillId="5" borderId="1" xfId="3" applyNumberFormat="1" applyFont="1" applyFill="1" applyBorder="1" applyAlignment="1" applyProtection="1">
      <alignment horizontal="center" vertical="center"/>
    </xf>
    <xf numFmtId="0" fontId="42" fillId="5" borderId="7" xfId="0" applyFont="1" applyFill="1" applyBorder="1" applyAlignment="1">
      <alignment horizontal="center" vertical="center" wrapText="1"/>
    </xf>
    <xf numFmtId="0" fontId="42" fillId="5" borderId="35" xfId="0" applyFont="1" applyFill="1" applyBorder="1" applyAlignment="1">
      <alignment horizontal="center" vertical="center" wrapText="1"/>
    </xf>
    <xf numFmtId="0" fontId="42" fillId="5" borderId="32" xfId="0" applyFont="1" applyFill="1" applyBorder="1" applyAlignment="1">
      <alignment horizontal="center" vertical="center" wrapText="1"/>
    </xf>
    <xf numFmtId="0" fontId="42" fillId="5" borderId="31" xfId="0" applyFont="1" applyFill="1" applyBorder="1" applyAlignment="1">
      <alignment horizontal="center" vertical="center" wrapText="1"/>
    </xf>
    <xf numFmtId="49" fontId="40" fillId="5" borderId="36" xfId="0" applyNumberFormat="1" applyFont="1" applyFill="1" applyBorder="1" applyAlignment="1" applyProtection="1">
      <alignment horizontal="center" vertical="center"/>
    </xf>
    <xf numFmtId="167" fontId="40" fillId="5" borderId="69" xfId="3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horizontal="center"/>
    </xf>
    <xf numFmtId="167" fontId="44" fillId="0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0" xfId="0" applyFont="1" applyFill="1"/>
    <xf numFmtId="0" fontId="45" fillId="0" borderId="0" xfId="0" applyFont="1" applyFill="1"/>
    <xf numFmtId="0" fontId="45" fillId="0" borderId="1" xfId="0" applyFont="1" applyFill="1" applyBorder="1"/>
    <xf numFmtId="167" fontId="45" fillId="0" borderId="1" xfId="0" applyNumberFormat="1" applyFont="1" applyFill="1" applyBorder="1"/>
    <xf numFmtId="0" fontId="28" fillId="5" borderId="65" xfId="3" applyFont="1" applyFill="1" applyBorder="1" applyAlignment="1">
      <alignment horizontal="center" vertical="center" wrapText="1"/>
    </xf>
    <xf numFmtId="0" fontId="28" fillId="5" borderId="67" xfId="3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 applyProtection="1">
      <alignment horizontal="center" vertical="center"/>
    </xf>
    <xf numFmtId="170" fontId="28" fillId="5" borderId="1" xfId="3" applyNumberFormat="1" applyFont="1" applyFill="1" applyBorder="1" applyAlignment="1" applyProtection="1">
      <alignment horizontal="center" vertical="center"/>
    </xf>
    <xf numFmtId="172" fontId="28" fillId="5" borderId="1" xfId="3" applyNumberFormat="1" applyFont="1" applyFill="1" applyBorder="1" applyAlignment="1" applyProtection="1">
      <alignment horizontal="center" vertical="center"/>
    </xf>
    <xf numFmtId="0" fontId="31" fillId="5" borderId="1" xfId="3" applyFont="1" applyFill="1" applyBorder="1" applyAlignment="1">
      <alignment horizontal="center" vertical="center" wrapText="1"/>
    </xf>
    <xf numFmtId="170" fontId="31" fillId="5" borderId="1" xfId="3" applyNumberFormat="1" applyFont="1" applyFill="1" applyBorder="1" applyAlignment="1" applyProtection="1">
      <alignment horizontal="center" vertical="center"/>
    </xf>
    <xf numFmtId="49" fontId="40" fillId="5" borderId="1" xfId="0" applyNumberFormat="1" applyFont="1" applyFill="1" applyBorder="1" applyAlignment="1" applyProtection="1">
      <alignment horizontal="center" vertical="center"/>
    </xf>
    <xf numFmtId="49" fontId="40" fillId="5" borderId="1" xfId="3" applyNumberFormat="1" applyFont="1" applyFill="1" applyBorder="1" applyAlignment="1">
      <alignment horizontal="left" vertical="center" wrapText="1"/>
    </xf>
    <xf numFmtId="0" fontId="40" fillId="5" borderId="1" xfId="3" applyFont="1" applyFill="1" applyBorder="1" applyAlignment="1">
      <alignment horizontal="center" vertical="center" wrapText="1"/>
    </xf>
    <xf numFmtId="49" fontId="40" fillId="5" borderId="1" xfId="3" applyNumberFormat="1" applyFont="1" applyFill="1" applyBorder="1" applyAlignment="1">
      <alignment horizontal="center" vertical="center" wrapText="1"/>
    </xf>
    <xf numFmtId="170" fontId="40" fillId="5" borderId="1" xfId="3" applyNumberFormat="1" applyFont="1" applyFill="1" applyBorder="1" applyAlignment="1" applyProtection="1">
      <alignment horizontal="center" vertical="center"/>
    </xf>
    <xf numFmtId="172" fontId="40" fillId="5" borderId="1" xfId="3" applyNumberFormat="1" applyFont="1" applyFill="1" applyBorder="1" applyAlignment="1" applyProtection="1">
      <alignment horizontal="center" vertical="center"/>
    </xf>
    <xf numFmtId="0" fontId="42" fillId="5" borderId="1" xfId="3" applyFont="1" applyFill="1" applyBorder="1" applyAlignment="1">
      <alignment horizontal="center" vertical="center" wrapText="1"/>
    </xf>
    <xf numFmtId="170" fontId="42" fillId="5" borderId="1" xfId="3" applyNumberFormat="1" applyFont="1" applyFill="1" applyBorder="1" applyAlignment="1" applyProtection="1">
      <alignment horizontal="center" vertical="center"/>
    </xf>
    <xf numFmtId="49" fontId="42" fillId="5" borderId="1" xfId="3" applyNumberFormat="1" applyFont="1" applyFill="1" applyBorder="1" applyAlignment="1">
      <alignment horizontal="left" vertical="center" wrapText="1"/>
    </xf>
    <xf numFmtId="0" fontId="40" fillId="5" borderId="29" xfId="3" applyFont="1" applyFill="1" applyBorder="1" applyAlignment="1">
      <alignment horizontal="center" vertical="center" wrapText="1"/>
    </xf>
    <xf numFmtId="49" fontId="40" fillId="5" borderId="30" xfId="3" applyNumberFormat="1" applyFont="1" applyFill="1" applyBorder="1" applyAlignment="1">
      <alignment horizontal="left" vertical="center" wrapText="1"/>
    </xf>
    <xf numFmtId="0" fontId="40" fillId="5" borderId="31" xfId="3" applyFont="1" applyFill="1" applyBorder="1" applyAlignment="1">
      <alignment horizontal="center" vertical="center" wrapText="1"/>
    </xf>
    <xf numFmtId="49" fontId="40" fillId="5" borderId="41" xfId="3" applyNumberFormat="1" applyFont="1" applyFill="1" applyBorder="1" applyAlignment="1">
      <alignment horizontal="center" vertical="center" wrapText="1"/>
    </xf>
    <xf numFmtId="170" fontId="40" fillId="5" borderId="32" xfId="3" applyNumberFormat="1" applyFont="1" applyFill="1" applyBorder="1" applyAlignment="1" applyProtection="1">
      <alignment horizontal="center" vertical="center"/>
    </xf>
    <xf numFmtId="172" fontId="40" fillId="5" borderId="42" xfId="3" applyNumberFormat="1" applyFont="1" applyFill="1" applyBorder="1" applyAlignment="1" applyProtection="1">
      <alignment horizontal="center" vertical="center"/>
    </xf>
    <xf numFmtId="0" fontId="40" fillId="5" borderId="32" xfId="3" applyFont="1" applyFill="1" applyBorder="1" applyAlignment="1">
      <alignment horizontal="center" vertical="center" wrapText="1"/>
    </xf>
    <xf numFmtId="0" fontId="42" fillId="5" borderId="7" xfId="3" applyFont="1" applyFill="1" applyBorder="1" applyAlignment="1">
      <alignment horizontal="center" vertical="center" wrapText="1"/>
    </xf>
    <xf numFmtId="0" fontId="42" fillId="5" borderId="35" xfId="3" applyFont="1" applyFill="1" applyBorder="1" applyAlignment="1">
      <alignment horizontal="center" vertical="center" wrapText="1"/>
    </xf>
    <xf numFmtId="0" fontId="42" fillId="5" borderId="32" xfId="3" applyFont="1" applyFill="1" applyBorder="1" applyAlignment="1">
      <alignment horizontal="center" vertical="center" wrapText="1"/>
    </xf>
    <xf numFmtId="170" fontId="42" fillId="5" borderId="32" xfId="3" applyNumberFormat="1" applyFont="1" applyFill="1" applyBorder="1" applyAlignment="1" applyProtection="1">
      <alignment horizontal="center" vertical="center"/>
    </xf>
    <xf numFmtId="0" fontId="40" fillId="5" borderId="43" xfId="3" applyFont="1" applyFill="1" applyBorder="1" applyAlignment="1">
      <alignment horizontal="center" vertical="center" wrapText="1"/>
    </xf>
    <xf numFmtId="0" fontId="40" fillId="5" borderId="4" xfId="3" applyFont="1" applyFill="1" applyBorder="1" applyAlignment="1">
      <alignment horizontal="center" vertical="center" wrapText="1"/>
    </xf>
    <xf numFmtId="0" fontId="40" fillId="5" borderId="44" xfId="3" applyFont="1" applyFill="1" applyBorder="1" applyAlignment="1">
      <alignment horizontal="center" vertical="center" wrapText="1"/>
    </xf>
    <xf numFmtId="0" fontId="10" fillId="5" borderId="73" xfId="3" applyNumberFormat="1" applyFont="1" applyFill="1" applyBorder="1" applyAlignment="1" applyProtection="1">
      <alignment horizontal="center" vertical="center"/>
    </xf>
    <xf numFmtId="172" fontId="10" fillId="5" borderId="56" xfId="3" applyNumberFormat="1" applyFont="1" applyFill="1" applyBorder="1" applyAlignment="1" applyProtection="1">
      <alignment horizontal="center" vertical="center"/>
    </xf>
    <xf numFmtId="171" fontId="10" fillId="5" borderId="56" xfId="3" applyNumberFormat="1" applyFont="1" applyFill="1" applyBorder="1" applyAlignment="1" applyProtection="1">
      <alignment horizontal="center" vertical="center"/>
    </xf>
    <xf numFmtId="171" fontId="10" fillId="5" borderId="19" xfId="3" applyNumberFormat="1" applyFont="1" applyFill="1" applyBorder="1" applyAlignment="1" applyProtection="1">
      <alignment horizontal="center" vertical="center"/>
    </xf>
    <xf numFmtId="171" fontId="10" fillId="5" borderId="74" xfId="3" applyNumberFormat="1" applyFont="1" applyFill="1" applyBorder="1" applyAlignment="1" applyProtection="1">
      <alignment horizontal="center" vertical="center"/>
    </xf>
    <xf numFmtId="171" fontId="10" fillId="5" borderId="73" xfId="3" applyNumberFormat="1" applyFont="1" applyFill="1" applyBorder="1" applyAlignment="1" applyProtection="1">
      <alignment horizontal="center" vertical="center"/>
    </xf>
    <xf numFmtId="0" fontId="10" fillId="5" borderId="1" xfId="3" applyNumberFormat="1" applyFont="1" applyFill="1" applyBorder="1" applyAlignment="1" applyProtection="1">
      <alignment horizontal="center" vertical="center"/>
    </xf>
    <xf numFmtId="172" fontId="10" fillId="5" borderId="1" xfId="3" applyNumberFormat="1" applyFont="1" applyFill="1" applyBorder="1" applyAlignment="1" applyProtection="1">
      <alignment horizontal="center" vertical="center"/>
    </xf>
    <xf numFmtId="171" fontId="10" fillId="5" borderId="1" xfId="3" applyNumberFormat="1" applyFont="1" applyFill="1" applyBorder="1" applyAlignment="1" applyProtection="1">
      <alignment horizontal="center" vertical="center"/>
    </xf>
    <xf numFmtId="49" fontId="42" fillId="5" borderId="1" xfId="3" applyNumberFormat="1" applyFont="1" applyFill="1" applyBorder="1" applyAlignment="1">
      <alignment vertical="center" wrapText="1"/>
    </xf>
    <xf numFmtId="0" fontId="28" fillId="0" borderId="75" xfId="3" applyFont="1" applyFill="1" applyBorder="1" applyAlignment="1">
      <alignment horizontal="center" vertical="center" wrapText="1"/>
    </xf>
    <xf numFmtId="49" fontId="28" fillId="0" borderId="64" xfId="0" applyNumberFormat="1" applyFont="1" applyFill="1" applyBorder="1" applyAlignment="1" applyProtection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/>
    </xf>
    <xf numFmtId="49" fontId="28" fillId="0" borderId="72" xfId="0" applyNumberFormat="1" applyFont="1" applyFill="1" applyBorder="1" applyAlignment="1">
      <alignment horizontal="center" vertical="center"/>
    </xf>
    <xf numFmtId="0" fontId="28" fillId="0" borderId="67" xfId="0" applyNumberFormat="1" applyFont="1" applyFill="1" applyBorder="1" applyAlignment="1" applyProtection="1">
      <alignment horizontal="center" vertical="center"/>
    </xf>
    <xf numFmtId="166" fontId="28" fillId="0" borderId="33" xfId="0" applyNumberFormat="1" applyFont="1" applyFill="1" applyBorder="1" applyAlignment="1" applyProtection="1">
      <alignment horizontal="center" vertical="center"/>
    </xf>
    <xf numFmtId="1" fontId="28" fillId="0" borderId="71" xfId="0" applyNumberFormat="1" applyFont="1" applyFill="1" applyBorder="1" applyAlignment="1">
      <alignment horizontal="center" vertical="center"/>
    </xf>
    <xf numFmtId="0" fontId="10" fillId="0" borderId="68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center" wrapText="1"/>
    </xf>
    <xf numFmtId="0" fontId="10" fillId="0" borderId="67" xfId="3" applyFont="1" applyFill="1" applyBorder="1" applyAlignment="1">
      <alignment horizontal="center" vertical="center" wrapText="1"/>
    </xf>
    <xf numFmtId="0" fontId="10" fillId="0" borderId="68" xfId="3" applyFont="1" applyFill="1" applyBorder="1" applyAlignment="1">
      <alignment horizontal="center" vertical="center" wrapText="1"/>
    </xf>
    <xf numFmtId="0" fontId="10" fillId="0" borderId="34" xfId="3" applyFont="1" applyFill="1" applyBorder="1" applyAlignment="1">
      <alignment horizontal="center" vertical="center" wrapText="1"/>
    </xf>
    <xf numFmtId="0" fontId="10" fillId="0" borderId="66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 wrapText="1"/>
    </xf>
    <xf numFmtId="49" fontId="28" fillId="5" borderId="35" xfId="0" applyNumberFormat="1" applyFont="1" applyFill="1" applyBorder="1" applyAlignment="1" applyProtection="1">
      <alignment horizontal="center" vertical="center"/>
    </xf>
    <xf numFmtId="49" fontId="40" fillId="5" borderId="71" xfId="0" applyNumberFormat="1" applyFont="1" applyFill="1" applyBorder="1" applyAlignment="1" applyProtection="1">
      <alignment horizontal="center" vertical="center"/>
    </xf>
    <xf numFmtId="49" fontId="40" fillId="5" borderId="71" xfId="3" applyNumberFormat="1" applyFont="1" applyFill="1" applyBorder="1" applyAlignment="1">
      <alignment horizontal="left" vertical="center" wrapText="1"/>
    </xf>
    <xf numFmtId="0" fontId="40" fillId="5" borderId="71" xfId="3" applyFont="1" applyFill="1" applyBorder="1" applyAlignment="1">
      <alignment horizontal="center" vertical="center" wrapText="1"/>
    </xf>
    <xf numFmtId="170" fontId="40" fillId="5" borderId="71" xfId="3" applyNumberFormat="1" applyFont="1" applyFill="1" applyBorder="1" applyAlignment="1" applyProtection="1">
      <alignment horizontal="center" vertical="center"/>
    </xf>
    <xf numFmtId="172" fontId="40" fillId="5" borderId="71" xfId="3" applyNumberFormat="1" applyFont="1" applyFill="1" applyBorder="1" applyAlignment="1" applyProtection="1">
      <alignment horizontal="center" vertical="center"/>
    </xf>
    <xf numFmtId="0" fontId="42" fillId="5" borderId="76" xfId="0" applyFont="1" applyFill="1" applyBorder="1" applyAlignment="1">
      <alignment horizontal="center" vertical="center" wrapText="1"/>
    </xf>
    <xf numFmtId="0" fontId="42" fillId="5" borderId="71" xfId="3" applyFont="1" applyFill="1" applyBorder="1" applyAlignment="1">
      <alignment horizontal="center" vertical="center" wrapText="1"/>
    </xf>
    <xf numFmtId="170" fontId="42" fillId="5" borderId="71" xfId="3" applyNumberFormat="1" applyFont="1" applyFill="1" applyBorder="1" applyAlignment="1" applyProtection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72" fontId="28" fillId="2" borderId="1" xfId="3" applyNumberFormat="1" applyFont="1" applyFill="1" applyBorder="1" applyAlignment="1" applyProtection="1">
      <alignment horizontal="center" vertical="center"/>
    </xf>
    <xf numFmtId="0" fontId="28" fillId="2" borderId="29" xfId="3" applyFont="1" applyFill="1" applyBorder="1" applyAlignment="1">
      <alignment horizontal="center" vertical="center" wrapText="1"/>
    </xf>
    <xf numFmtId="0" fontId="28" fillId="2" borderId="31" xfId="3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 wrapText="1"/>
    </xf>
    <xf numFmtId="0" fontId="28" fillId="2" borderId="32" xfId="3" applyFont="1" applyFill="1" applyBorder="1" applyAlignment="1">
      <alignment horizontal="center" vertical="center" wrapText="1"/>
    </xf>
    <xf numFmtId="167" fontId="31" fillId="2" borderId="1" xfId="3" applyNumberFormat="1" applyFont="1" applyFill="1" applyBorder="1" applyAlignment="1">
      <alignment horizontal="center" vertical="center" wrapText="1"/>
    </xf>
    <xf numFmtId="49" fontId="42" fillId="5" borderId="1" xfId="0" applyNumberFormat="1" applyFont="1" applyFill="1" applyBorder="1" applyAlignment="1">
      <alignment vertical="center" wrapText="1"/>
    </xf>
    <xf numFmtId="49" fontId="39" fillId="5" borderId="1" xfId="3" applyNumberFormat="1" applyFont="1" applyFill="1" applyBorder="1" applyAlignment="1">
      <alignment horizontal="left" vertical="center" wrapText="1"/>
    </xf>
    <xf numFmtId="0" fontId="42" fillId="5" borderId="43" xfId="3" applyFont="1" applyFill="1" applyBorder="1" applyAlignment="1">
      <alignment horizontal="center" vertical="center" wrapText="1"/>
    </xf>
    <xf numFmtId="0" fontId="40" fillId="0" borderId="4" xfId="3" applyFont="1" applyFill="1" applyBorder="1" applyAlignment="1">
      <alignment horizontal="left" vertical="center" wrapText="1"/>
    </xf>
    <xf numFmtId="49" fontId="10" fillId="5" borderId="45" xfId="0" applyNumberFormat="1" applyFont="1" applyFill="1" applyBorder="1" applyAlignment="1" applyProtection="1">
      <alignment horizontal="center" vertical="center"/>
    </xf>
    <xf numFmtId="0" fontId="40" fillId="0" borderId="30" xfId="0" applyFont="1" applyBorder="1" applyAlignment="1">
      <alignment horizontal="left" wrapText="1"/>
    </xf>
    <xf numFmtId="0" fontId="42" fillId="5" borderId="41" xfId="3" applyFont="1" applyFill="1" applyBorder="1" applyAlignment="1">
      <alignment horizontal="center" vertical="center" wrapText="1"/>
    </xf>
    <xf numFmtId="171" fontId="42" fillId="5" borderId="32" xfId="3" applyNumberFormat="1" applyFont="1" applyFill="1" applyBorder="1" applyAlignment="1" applyProtection="1">
      <alignment horizontal="center" vertical="center"/>
    </xf>
    <xf numFmtId="172" fontId="42" fillId="5" borderId="46" xfId="3" applyNumberFormat="1" applyFont="1" applyFill="1" applyBorder="1" applyAlignment="1" applyProtection="1">
      <alignment horizontal="center" vertical="center"/>
    </xf>
    <xf numFmtId="0" fontId="42" fillId="5" borderId="29" xfId="3" applyFont="1" applyFill="1" applyBorder="1" applyAlignment="1">
      <alignment horizontal="center" vertical="center" wrapText="1"/>
    </xf>
    <xf numFmtId="170" fontId="40" fillId="5" borderId="31" xfId="3" applyNumberFormat="1" applyFont="1" applyFill="1" applyBorder="1" applyAlignment="1" applyProtection="1">
      <alignment horizontal="center" vertical="center"/>
    </xf>
    <xf numFmtId="0" fontId="40" fillId="5" borderId="41" xfId="3" applyFont="1" applyFill="1" applyBorder="1" applyAlignment="1">
      <alignment horizontal="center" vertical="center" wrapText="1"/>
    </xf>
    <xf numFmtId="172" fontId="40" fillId="5" borderId="46" xfId="3" applyNumberFormat="1" applyFont="1" applyFill="1" applyBorder="1" applyAlignment="1" applyProtection="1">
      <alignment horizontal="center" vertical="center"/>
    </xf>
    <xf numFmtId="0" fontId="10" fillId="2" borderId="1" xfId="3" applyNumberFormat="1" applyFont="1" applyFill="1" applyBorder="1" applyAlignment="1" applyProtection="1">
      <alignment horizontal="center" vertical="center"/>
    </xf>
    <xf numFmtId="167" fontId="42" fillId="2" borderId="35" xfId="3" applyNumberFormat="1" applyFont="1" applyFill="1" applyBorder="1" applyAlignment="1">
      <alignment horizontal="center" vertical="center" wrapText="1"/>
    </xf>
    <xf numFmtId="167" fontId="42" fillId="2" borderId="32" xfId="3" applyNumberFormat="1" applyFont="1" applyFill="1" applyBorder="1" applyAlignment="1">
      <alignment horizontal="center" vertical="center" wrapText="1"/>
    </xf>
    <xf numFmtId="0" fontId="28" fillId="0" borderId="34" xfId="3" applyFont="1" applyFill="1" applyBorder="1" applyAlignment="1">
      <alignment horizontal="center" vertical="center" wrapText="1"/>
    </xf>
    <xf numFmtId="0" fontId="28" fillId="0" borderId="66" xfId="3" applyFont="1" applyFill="1" applyBorder="1" applyAlignment="1">
      <alignment horizontal="center" vertical="center" wrapText="1"/>
    </xf>
    <xf numFmtId="0" fontId="28" fillId="0" borderId="71" xfId="3" applyFont="1" applyFill="1" applyBorder="1" applyAlignment="1">
      <alignment horizontal="center" vertical="center" wrapText="1"/>
    </xf>
    <xf numFmtId="0" fontId="28" fillId="0" borderId="72" xfId="3" applyFont="1" applyFill="1" applyBorder="1" applyAlignment="1">
      <alignment horizontal="center" vertical="center" wrapText="1"/>
    </xf>
    <xf numFmtId="0" fontId="28" fillId="2" borderId="34" xfId="3" applyFont="1" applyFill="1" applyBorder="1" applyAlignment="1">
      <alignment horizontal="center" vertical="center" wrapText="1"/>
    </xf>
    <xf numFmtId="170" fontId="10" fillId="5" borderId="43" xfId="3" applyNumberFormat="1" applyFont="1" applyFill="1" applyBorder="1" applyAlignment="1" applyProtection="1">
      <alignment horizontal="center" vertical="center"/>
    </xf>
    <xf numFmtId="0" fontId="10" fillId="5" borderId="4" xfId="3" applyFont="1" applyFill="1" applyBorder="1" applyAlignment="1">
      <alignment horizontal="center" vertical="center" wrapText="1"/>
    </xf>
    <xf numFmtId="0" fontId="10" fillId="5" borderId="44" xfId="3" applyFont="1" applyFill="1" applyBorder="1" applyAlignment="1">
      <alignment horizontal="center" vertical="center" wrapText="1"/>
    </xf>
    <xf numFmtId="0" fontId="10" fillId="5" borderId="36" xfId="3" applyFont="1" applyFill="1" applyBorder="1" applyAlignment="1">
      <alignment horizontal="center" vertical="center" wrapText="1"/>
    </xf>
    <xf numFmtId="0" fontId="10" fillId="5" borderId="43" xfId="3" applyFont="1" applyFill="1" applyBorder="1" applyAlignment="1">
      <alignment horizontal="center" vertical="center" wrapText="1"/>
    </xf>
    <xf numFmtId="0" fontId="10" fillId="5" borderId="77" xfId="3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 applyProtection="1">
      <alignment horizontal="center" vertical="center"/>
    </xf>
    <xf numFmtId="170" fontId="10" fillId="5" borderId="1" xfId="3" applyNumberFormat="1" applyFont="1" applyFill="1" applyBorder="1" applyAlignment="1" applyProtection="1">
      <alignment horizontal="center" vertical="center"/>
    </xf>
    <xf numFmtId="0" fontId="10" fillId="2" borderId="1" xfId="3" applyFont="1" applyFill="1" applyBorder="1" applyAlignment="1">
      <alignment horizontal="center" vertical="center" wrapText="1"/>
    </xf>
    <xf numFmtId="167" fontId="28" fillId="5" borderId="70" xfId="3" applyNumberFormat="1" applyFont="1" applyFill="1" applyBorder="1" applyAlignment="1">
      <alignment horizontal="center" vertical="center" wrapText="1"/>
    </xf>
    <xf numFmtId="0" fontId="10" fillId="5" borderId="7" xfId="3" applyFont="1" applyFill="1" applyBorder="1" applyAlignment="1">
      <alignment horizontal="center" vertical="center" wrapText="1"/>
    </xf>
    <xf numFmtId="49" fontId="42" fillId="5" borderId="29" xfId="0" applyNumberFormat="1" applyFont="1" applyFill="1" applyBorder="1" applyAlignment="1">
      <alignment vertical="center" wrapText="1"/>
    </xf>
    <xf numFmtId="166" fontId="28" fillId="0" borderId="1" xfId="3" applyNumberFormat="1" applyFont="1" applyFill="1" applyBorder="1" applyAlignment="1">
      <alignment horizontal="center" vertical="center" wrapText="1"/>
    </xf>
    <xf numFmtId="167" fontId="10" fillId="2" borderId="67" xfId="3" applyNumberFormat="1" applyFont="1" applyFill="1" applyBorder="1" applyAlignment="1">
      <alignment horizontal="center" vertical="center" wrapText="1"/>
    </xf>
    <xf numFmtId="49" fontId="40" fillId="5" borderId="65" xfId="3" applyNumberFormat="1" applyFont="1" applyFill="1" applyBorder="1" applyAlignment="1">
      <alignment horizontal="left" vertical="center" wrapText="1"/>
    </xf>
    <xf numFmtId="166" fontId="31" fillId="5" borderId="32" xfId="3" applyNumberFormat="1" applyFont="1" applyFill="1" applyBorder="1" applyAlignment="1" applyProtection="1">
      <alignment horizontal="center" vertical="center"/>
    </xf>
    <xf numFmtId="167" fontId="10" fillId="2" borderId="35" xfId="3" applyNumberFormat="1" applyFont="1" applyFill="1" applyBorder="1" applyAlignment="1">
      <alignment horizontal="center" vertical="center" wrapText="1"/>
    </xf>
    <xf numFmtId="49" fontId="40" fillId="5" borderId="30" xfId="3" applyNumberFormat="1" applyFont="1" applyFill="1" applyBorder="1" applyAlignment="1">
      <alignment vertical="center" wrapText="1"/>
    </xf>
    <xf numFmtId="49" fontId="42" fillId="5" borderId="69" xfId="3" applyNumberFormat="1" applyFont="1" applyFill="1" applyBorder="1" applyAlignment="1">
      <alignment vertical="center" wrapText="1"/>
    </xf>
    <xf numFmtId="0" fontId="42" fillId="0" borderId="23" xfId="0" applyFont="1" applyBorder="1" applyAlignment="1">
      <alignment horizontal="left" wrapText="1"/>
    </xf>
    <xf numFmtId="49" fontId="42" fillId="0" borderId="30" xfId="3" applyNumberFormat="1" applyFont="1" applyFill="1" applyBorder="1" applyAlignment="1">
      <alignment vertical="center" wrapText="1"/>
    </xf>
    <xf numFmtId="0" fontId="10" fillId="2" borderId="67" xfId="3" applyNumberFormat="1" applyFont="1" applyFill="1" applyBorder="1" applyAlignment="1" applyProtection="1">
      <alignment horizontal="center" vertical="center"/>
    </xf>
    <xf numFmtId="49" fontId="42" fillId="5" borderId="45" xfId="3" applyNumberFormat="1" applyFont="1" applyFill="1" applyBorder="1" applyAlignment="1">
      <alignment vertical="center" wrapText="1"/>
    </xf>
    <xf numFmtId="172" fontId="10" fillId="5" borderId="77" xfId="3" applyNumberFormat="1" applyFont="1" applyFill="1" applyBorder="1" applyAlignment="1" applyProtection="1">
      <alignment horizontal="center" vertical="center"/>
    </xf>
    <xf numFmtId="0" fontId="28" fillId="0" borderId="41" xfId="3" applyFont="1" applyFill="1" applyBorder="1" applyAlignment="1">
      <alignment horizontal="center" vertical="center" wrapText="1"/>
    </xf>
    <xf numFmtId="49" fontId="42" fillId="5" borderId="33" xfId="3" applyNumberFormat="1" applyFont="1" applyFill="1" applyBorder="1" applyAlignment="1">
      <alignment vertical="center" wrapText="1"/>
    </xf>
    <xf numFmtId="0" fontId="10" fillId="5" borderId="68" xfId="3" applyNumberFormat="1" applyFont="1" applyFill="1" applyBorder="1" applyAlignment="1" applyProtection="1">
      <alignment horizontal="center" vertical="center"/>
    </xf>
    <xf numFmtId="0" fontId="10" fillId="5" borderId="71" xfId="3" applyNumberFormat="1" applyFont="1" applyFill="1" applyBorder="1" applyAlignment="1" applyProtection="1">
      <alignment horizontal="center" vertical="center"/>
    </xf>
    <xf numFmtId="0" fontId="10" fillId="5" borderId="67" xfId="3" applyNumberFormat="1" applyFont="1" applyFill="1" applyBorder="1" applyAlignment="1" applyProtection="1">
      <alignment horizontal="center" vertical="center"/>
    </xf>
    <xf numFmtId="172" fontId="10" fillId="5" borderId="64" xfId="3" applyNumberFormat="1" applyFont="1" applyFill="1" applyBorder="1" applyAlignment="1" applyProtection="1">
      <alignment horizontal="center" vertical="center"/>
    </xf>
    <xf numFmtId="171" fontId="10" fillId="5" borderId="64" xfId="3" applyNumberFormat="1" applyFont="1" applyFill="1" applyBorder="1" applyAlignment="1" applyProtection="1">
      <alignment horizontal="center" vertical="center"/>
    </xf>
    <xf numFmtId="171" fontId="10" fillId="5" borderId="68" xfId="3" applyNumberFormat="1" applyFont="1" applyFill="1" applyBorder="1" applyAlignment="1" applyProtection="1">
      <alignment horizontal="center" vertical="center"/>
    </xf>
    <xf numFmtId="171" fontId="10" fillId="5" borderId="71" xfId="3" applyNumberFormat="1" applyFont="1" applyFill="1" applyBorder="1" applyAlignment="1" applyProtection="1">
      <alignment horizontal="center" vertical="center"/>
    </xf>
    <xf numFmtId="171" fontId="10" fillId="5" borderId="67" xfId="3" applyNumberFormat="1" applyFont="1" applyFill="1" applyBorder="1" applyAlignment="1" applyProtection="1">
      <alignment horizontal="center" vertical="center"/>
    </xf>
    <xf numFmtId="0" fontId="10" fillId="5" borderId="34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left" vertical="center"/>
    </xf>
    <xf numFmtId="49" fontId="28" fillId="5" borderId="1" xfId="3" applyNumberFormat="1" applyFont="1" applyFill="1" applyBorder="1" applyAlignment="1" applyProtection="1">
      <alignment horizontal="center" vertical="center"/>
    </xf>
    <xf numFmtId="0" fontId="44" fillId="0" borderId="78" xfId="0" applyFont="1" applyFill="1" applyBorder="1" applyAlignment="1">
      <alignment horizontal="left" wrapText="1"/>
    </xf>
    <xf numFmtId="171" fontId="10" fillId="2" borderId="1" xfId="3" applyNumberFormat="1" applyFont="1" applyFill="1" applyBorder="1" applyAlignment="1" applyProtection="1">
      <alignment horizontal="center" vertical="center"/>
    </xf>
    <xf numFmtId="0" fontId="42" fillId="0" borderId="30" xfId="0" applyFont="1" applyBorder="1" applyAlignment="1">
      <alignment horizontal="left" wrapText="1"/>
    </xf>
    <xf numFmtId="1" fontId="10" fillId="2" borderId="31" xfId="3" applyNumberFormat="1" applyFont="1" applyFill="1" applyBorder="1" applyAlignment="1" applyProtection="1">
      <alignment horizontal="center" vertical="center"/>
    </xf>
    <xf numFmtId="0" fontId="42" fillId="0" borderId="30" xfId="0" applyFont="1" applyFill="1" applyBorder="1" applyAlignment="1">
      <alignment horizontal="left" wrapText="1"/>
    </xf>
    <xf numFmtId="49" fontId="42" fillId="5" borderId="42" xfId="0" applyNumberFormat="1" applyFont="1" applyFill="1" applyBorder="1" applyAlignment="1">
      <alignment vertical="center" wrapText="1"/>
    </xf>
    <xf numFmtId="49" fontId="42" fillId="5" borderId="42" xfId="3" applyNumberFormat="1" applyFont="1" applyFill="1" applyBorder="1" applyAlignment="1">
      <alignment horizontal="left" vertical="center" wrapText="1"/>
    </xf>
    <xf numFmtId="170" fontId="32" fillId="0" borderId="1" xfId="3" applyNumberFormat="1" applyFont="1" applyFill="1" applyBorder="1" applyAlignment="1" applyProtection="1">
      <alignment vertical="center"/>
    </xf>
    <xf numFmtId="0" fontId="40" fillId="0" borderId="30" xfId="0" applyFont="1" applyBorder="1" applyAlignment="1">
      <alignment wrapText="1"/>
    </xf>
    <xf numFmtId="0" fontId="40" fillId="0" borderId="30" xfId="0" applyFont="1" applyFill="1" applyBorder="1" applyAlignment="1">
      <alignment horizontal="left" wrapText="1"/>
    </xf>
    <xf numFmtId="0" fontId="42" fillId="0" borderId="30" xfId="0" applyFont="1" applyBorder="1"/>
    <xf numFmtId="0" fontId="44" fillId="0" borderId="1" xfId="0" applyFont="1" applyFill="1" applyBorder="1"/>
    <xf numFmtId="167" fontId="40" fillId="5" borderId="34" xfId="3" applyNumberFormat="1" applyFont="1" applyFill="1" applyBorder="1" applyAlignment="1" applyProtection="1">
      <alignment horizontal="center" vertical="center"/>
    </xf>
    <xf numFmtId="1" fontId="40" fillId="5" borderId="7" xfId="3" applyNumberFormat="1" applyFont="1" applyFill="1" applyBorder="1" applyAlignment="1" applyProtection="1">
      <alignment horizontal="center" vertical="center"/>
    </xf>
    <xf numFmtId="0" fontId="42" fillId="5" borderId="79" xfId="0" applyFont="1" applyFill="1" applyBorder="1" applyAlignment="1">
      <alignment horizontal="center" vertical="center" wrapText="1"/>
    </xf>
    <xf numFmtId="0" fontId="42" fillId="5" borderId="7" xfId="3" applyNumberFormat="1" applyFont="1" applyFill="1" applyBorder="1" applyAlignment="1" applyProtection="1">
      <alignment vertical="center"/>
    </xf>
    <xf numFmtId="0" fontId="10" fillId="2" borderId="7" xfId="3" applyNumberFormat="1" applyFont="1" applyFill="1" applyBorder="1" applyAlignment="1" applyProtection="1">
      <alignment vertical="center"/>
    </xf>
    <xf numFmtId="0" fontId="39" fillId="5" borderId="1" xfId="3" applyFont="1" applyFill="1" applyBorder="1" applyAlignment="1">
      <alignment horizontal="center" vertical="center" wrapText="1"/>
    </xf>
    <xf numFmtId="0" fontId="31" fillId="2" borderId="1" xfId="3" applyFont="1" applyFill="1" applyBorder="1" applyAlignment="1">
      <alignment horizontal="center" vertical="center" wrapText="1"/>
    </xf>
    <xf numFmtId="1" fontId="34" fillId="0" borderId="59" xfId="3" applyNumberFormat="1" applyFont="1" applyFill="1" applyBorder="1" applyAlignment="1">
      <alignment horizontal="center" vertical="center" wrapText="1"/>
    </xf>
    <xf numFmtId="0" fontId="10" fillId="5" borderId="80" xfId="3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5" borderId="66" xfId="3" applyNumberFormat="1" applyFont="1" applyFill="1" applyBorder="1" applyAlignment="1" applyProtection="1">
      <alignment horizontal="center" vertical="center"/>
    </xf>
    <xf numFmtId="0" fontId="10" fillId="5" borderId="81" xfId="3" applyNumberFormat="1" applyFont="1" applyFill="1" applyBorder="1" applyAlignment="1" applyProtection="1">
      <alignment horizontal="center" vertical="center"/>
    </xf>
    <xf numFmtId="0" fontId="10" fillId="0" borderId="22" xfId="3" applyNumberFormat="1" applyFont="1" applyFill="1" applyBorder="1" applyAlignment="1" applyProtection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 wrapText="1"/>
    </xf>
    <xf numFmtId="167" fontId="10" fillId="0" borderId="29" xfId="3" applyNumberFormat="1" applyFont="1" applyFill="1" applyBorder="1" applyAlignment="1">
      <alignment horizontal="center" vertical="center" wrapText="1"/>
    </xf>
    <xf numFmtId="167" fontId="10" fillId="2" borderId="29" xfId="3" applyNumberFormat="1" applyFont="1" applyFill="1" applyBorder="1" applyAlignment="1">
      <alignment horizontal="center" vertical="center" wrapText="1"/>
    </xf>
    <xf numFmtId="167" fontId="10" fillId="0" borderId="1" xfId="3" applyNumberFormat="1" applyFont="1" applyFill="1" applyBorder="1" applyAlignment="1">
      <alignment horizontal="center" vertical="center" wrapText="1"/>
    </xf>
    <xf numFmtId="170" fontId="32" fillId="5" borderId="1" xfId="3" applyNumberFormat="1" applyFont="1" applyFill="1" applyBorder="1" applyAlignment="1" applyProtection="1">
      <alignment vertical="center"/>
    </xf>
    <xf numFmtId="167" fontId="10" fillId="2" borderId="1" xfId="3" applyNumberFormat="1" applyFont="1" applyFill="1" applyBorder="1" applyAlignment="1">
      <alignment horizontal="center" vertical="center" wrapText="1"/>
    </xf>
    <xf numFmtId="49" fontId="40" fillId="2" borderId="71" xfId="3" applyNumberFormat="1" applyFont="1" applyFill="1" applyBorder="1" applyAlignment="1">
      <alignment horizontal="center" vertical="center" wrapText="1"/>
    </xf>
    <xf numFmtId="0" fontId="42" fillId="2" borderId="1" xfId="3" applyFont="1" applyFill="1" applyBorder="1" applyAlignment="1">
      <alignment horizontal="center" vertical="center" wrapText="1"/>
    </xf>
    <xf numFmtId="0" fontId="40" fillId="5" borderId="82" xfId="0" applyNumberFormat="1" applyFont="1" applyFill="1" applyBorder="1" applyAlignment="1">
      <alignment horizontal="center" vertical="center" wrapText="1"/>
    </xf>
    <xf numFmtId="49" fontId="41" fillId="5" borderId="82" xfId="0" applyNumberFormat="1" applyFont="1" applyFill="1" applyBorder="1" applyAlignment="1">
      <alignment horizontal="center" vertical="center" wrapText="1"/>
    </xf>
    <xf numFmtId="165" fontId="40" fillId="5" borderId="83" xfId="0" applyNumberFormat="1" applyFont="1" applyFill="1" applyBorder="1" applyAlignment="1" applyProtection="1">
      <alignment horizontal="center" vertical="center" wrapText="1"/>
    </xf>
    <xf numFmtId="170" fontId="40" fillId="5" borderId="1" xfId="0" applyNumberFormat="1" applyFont="1" applyFill="1" applyBorder="1" applyAlignment="1" applyProtection="1">
      <alignment horizontal="center" vertical="center" wrapText="1"/>
    </xf>
    <xf numFmtId="0" fontId="28" fillId="2" borderId="36" xfId="3" applyFont="1" applyFill="1" applyBorder="1" applyAlignment="1">
      <alignment horizontal="center" vertical="center" wrapText="1"/>
    </xf>
    <xf numFmtId="0" fontId="28" fillId="2" borderId="43" xfId="3" applyFont="1" applyFill="1" applyBorder="1" applyAlignment="1">
      <alignment horizontal="center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28" fillId="2" borderId="44" xfId="3" applyFont="1" applyFill="1" applyBorder="1" applyAlignment="1">
      <alignment horizontal="center" vertical="center" wrapText="1"/>
    </xf>
    <xf numFmtId="49" fontId="42" fillId="5" borderId="29" xfId="3" applyNumberFormat="1" applyFont="1" applyFill="1" applyBorder="1" applyAlignment="1">
      <alignment horizontal="left" vertical="center" wrapText="1"/>
    </xf>
    <xf numFmtId="0" fontId="42" fillId="0" borderId="29" xfId="0" applyFont="1" applyBorder="1"/>
    <xf numFmtId="1" fontId="10" fillId="0" borderId="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 wrapText="1"/>
    </xf>
    <xf numFmtId="0" fontId="10" fillId="2" borderId="1" xfId="3" applyNumberFormat="1" applyFont="1" applyFill="1" applyBorder="1" applyAlignment="1">
      <alignment horizontal="center" vertical="center" wrapText="1"/>
    </xf>
    <xf numFmtId="1" fontId="10" fillId="2" borderId="29" xfId="3" applyNumberFormat="1" applyFont="1" applyFill="1" applyBorder="1" applyAlignment="1">
      <alignment horizontal="center" vertical="center"/>
    </xf>
    <xf numFmtId="1" fontId="10" fillId="0" borderId="80" xfId="3" applyNumberFormat="1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/>
    </xf>
    <xf numFmtId="0" fontId="10" fillId="0" borderId="78" xfId="3" applyNumberFormat="1" applyFont="1" applyFill="1" applyBorder="1" applyAlignment="1">
      <alignment horizontal="center" vertical="center"/>
    </xf>
    <xf numFmtId="49" fontId="10" fillId="0" borderId="78" xfId="3" applyNumberFormat="1" applyFont="1" applyFill="1" applyBorder="1" applyAlignment="1">
      <alignment horizontal="center" vertical="center"/>
    </xf>
    <xf numFmtId="172" fontId="10" fillId="0" borderId="45" xfId="3" applyNumberFormat="1" applyFont="1" applyFill="1" applyBorder="1" applyAlignment="1" applyProtection="1">
      <alignment horizontal="center" vertical="center"/>
    </xf>
    <xf numFmtId="1" fontId="10" fillId="0" borderId="43" xfId="3" applyNumberFormat="1" applyFont="1" applyFill="1" applyBorder="1" applyAlignment="1" applyProtection="1">
      <alignment horizontal="center" vertical="center"/>
    </xf>
    <xf numFmtId="1" fontId="10" fillId="0" borderId="4" xfId="3" applyNumberFormat="1" applyFont="1" applyFill="1" applyBorder="1" applyAlignment="1">
      <alignment horizontal="center" vertical="center"/>
    </xf>
    <xf numFmtId="1" fontId="10" fillId="0" borderId="44" xfId="3" applyNumberFormat="1" applyFont="1" applyFill="1" applyBorder="1" applyAlignment="1">
      <alignment horizontal="center" vertical="center" wrapText="1"/>
    </xf>
    <xf numFmtId="0" fontId="10" fillId="0" borderId="80" xfId="3" applyNumberFormat="1" applyFont="1" applyFill="1" applyBorder="1" applyAlignment="1">
      <alignment horizontal="center" vertical="center" wrapText="1"/>
    </xf>
    <xf numFmtId="0" fontId="10" fillId="0" borderId="77" xfId="3" applyNumberFormat="1" applyFont="1" applyFill="1" applyBorder="1" applyAlignment="1">
      <alignment horizontal="center" vertical="center" wrapText="1"/>
    </xf>
    <xf numFmtId="0" fontId="10" fillId="0" borderId="78" xfId="3" applyNumberFormat="1" applyFont="1" applyFill="1" applyBorder="1" applyAlignment="1">
      <alignment horizontal="center" vertical="center" wrapText="1"/>
    </xf>
    <xf numFmtId="0" fontId="10" fillId="0" borderId="36" xfId="3" applyNumberFormat="1" applyFont="1" applyFill="1" applyBorder="1" applyAlignment="1">
      <alignment horizontal="center" vertical="center" wrapText="1"/>
    </xf>
    <xf numFmtId="0" fontId="10" fillId="0" borderId="4" xfId="3" applyNumberFormat="1" applyFont="1" applyFill="1" applyBorder="1" applyAlignment="1">
      <alignment horizontal="center" vertical="center" wrapText="1"/>
    </xf>
    <xf numFmtId="0" fontId="10" fillId="0" borderId="44" xfId="3" applyNumberFormat="1" applyFont="1" applyFill="1" applyBorder="1" applyAlignment="1">
      <alignment horizontal="center" vertical="center" wrapText="1"/>
    </xf>
    <xf numFmtId="0" fontId="10" fillId="0" borderId="43" xfId="3" applyNumberFormat="1" applyFont="1" applyFill="1" applyBorder="1" applyAlignment="1">
      <alignment horizontal="center" vertical="center" wrapText="1"/>
    </xf>
    <xf numFmtId="0" fontId="42" fillId="0" borderId="45" xfId="0" applyFont="1" applyBorder="1" applyAlignment="1">
      <alignment horizontal="left" wrapText="1"/>
    </xf>
    <xf numFmtId="1" fontId="28" fillId="5" borderId="65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 applyProtection="1">
      <alignment horizontal="left" vertical="center" wrapText="1"/>
    </xf>
    <xf numFmtId="167" fontId="28" fillId="5" borderId="1" xfId="0" applyNumberFormat="1" applyFont="1" applyFill="1" applyBorder="1" applyAlignment="1" applyProtection="1">
      <alignment horizontal="center" vertical="center"/>
    </xf>
    <xf numFmtId="167" fontId="28" fillId="2" borderId="0" xfId="3" applyNumberFormat="1" applyFont="1" applyFill="1" applyBorder="1" applyAlignment="1" applyProtection="1">
      <alignment horizontal="center" vertical="center"/>
    </xf>
    <xf numFmtId="49" fontId="42" fillId="5" borderId="45" xfId="3" applyNumberFormat="1" applyFont="1" applyFill="1" applyBorder="1" applyAlignment="1">
      <alignment horizontal="left" vertical="center" wrapText="1"/>
    </xf>
    <xf numFmtId="0" fontId="28" fillId="5" borderId="78" xfId="3" applyFont="1" applyFill="1" applyBorder="1" applyAlignment="1">
      <alignment horizontal="center" vertical="center" wrapText="1"/>
    </xf>
    <xf numFmtId="171" fontId="33" fillId="5" borderId="44" xfId="3" applyNumberFormat="1" applyFont="1" applyFill="1" applyBorder="1" applyAlignment="1" applyProtection="1">
      <alignment horizontal="center" vertical="center"/>
    </xf>
    <xf numFmtId="172" fontId="28" fillId="2" borderId="46" xfId="3" applyNumberFormat="1" applyFont="1" applyFill="1" applyBorder="1" applyAlignment="1" applyProtection="1">
      <alignment horizontal="center" vertical="center"/>
    </xf>
    <xf numFmtId="0" fontId="31" fillId="5" borderId="80" xfId="3" applyFont="1" applyFill="1" applyBorder="1" applyAlignment="1">
      <alignment horizontal="center" vertical="center" wrapText="1"/>
    </xf>
    <xf numFmtId="0" fontId="31" fillId="5" borderId="77" xfId="3" applyFont="1" applyFill="1" applyBorder="1" applyAlignment="1">
      <alignment horizontal="center" vertical="center" wrapText="1"/>
    </xf>
    <xf numFmtId="170" fontId="31" fillId="5" borderId="44" xfId="3" applyNumberFormat="1" applyFont="1" applyFill="1" applyBorder="1" applyAlignment="1" applyProtection="1">
      <alignment horizontal="center" vertical="center"/>
    </xf>
    <xf numFmtId="0" fontId="31" fillId="5" borderId="43" xfId="3" applyFont="1" applyFill="1" applyBorder="1" applyAlignment="1">
      <alignment horizontal="center" vertical="center" wrapText="1"/>
    </xf>
    <xf numFmtId="167" fontId="31" fillId="2" borderId="4" xfId="3" applyNumberFormat="1" applyFont="1" applyFill="1" applyBorder="1" applyAlignment="1">
      <alignment horizontal="center" vertical="center" wrapText="1"/>
    </xf>
    <xf numFmtId="0" fontId="31" fillId="5" borderId="4" xfId="3" applyFont="1" applyFill="1" applyBorder="1" applyAlignment="1">
      <alignment horizontal="center" vertical="center" wrapText="1"/>
    </xf>
    <xf numFmtId="0" fontId="31" fillId="5" borderId="44" xfId="3" applyFont="1" applyFill="1" applyBorder="1" applyAlignment="1">
      <alignment horizontal="center" vertical="center" wrapText="1"/>
    </xf>
    <xf numFmtId="167" fontId="34" fillId="0" borderId="59" xfId="3" applyNumberFormat="1" applyFont="1" applyFill="1" applyBorder="1" applyAlignment="1">
      <alignment horizontal="center" vertical="center" wrapText="1"/>
    </xf>
    <xf numFmtId="0" fontId="32" fillId="2" borderId="0" xfId="3" applyNumberFormat="1" applyFont="1" applyFill="1" applyBorder="1" applyAlignment="1" applyProtection="1">
      <alignment vertical="center"/>
    </xf>
    <xf numFmtId="166" fontId="31" fillId="5" borderId="1" xfId="3" applyNumberFormat="1" applyFont="1" applyFill="1" applyBorder="1" applyAlignment="1">
      <alignment horizontal="center" vertical="center" wrapText="1"/>
    </xf>
    <xf numFmtId="49" fontId="28" fillId="0" borderId="80" xfId="3" applyNumberFormat="1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center" vertical="center" wrapText="1"/>
    </xf>
    <xf numFmtId="49" fontId="28" fillId="0" borderId="34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 applyProtection="1">
      <alignment vertical="center"/>
    </xf>
    <xf numFmtId="49" fontId="32" fillId="0" borderId="1" xfId="3" applyNumberFormat="1" applyFont="1" applyFill="1" applyBorder="1" applyAlignment="1" applyProtection="1">
      <alignment vertical="center"/>
    </xf>
    <xf numFmtId="49" fontId="32" fillId="0" borderId="0" xfId="3" applyNumberFormat="1" applyFont="1" applyFill="1" applyBorder="1" applyAlignment="1" applyProtection="1">
      <alignment vertical="center"/>
    </xf>
    <xf numFmtId="1" fontId="28" fillId="5" borderId="71" xfId="3" applyNumberFormat="1" applyFont="1" applyFill="1" applyBorder="1" applyAlignment="1">
      <alignment horizontal="center" vertical="center" wrapText="1"/>
    </xf>
    <xf numFmtId="167" fontId="28" fillId="5" borderId="45" xfId="0" applyNumberFormat="1" applyFont="1" applyFill="1" applyBorder="1" applyAlignment="1" applyProtection="1">
      <alignment horizontal="center" vertical="center"/>
    </xf>
    <xf numFmtId="1" fontId="28" fillId="5" borderId="36" xfId="0" applyNumberFormat="1" applyFont="1" applyFill="1" applyBorder="1" applyAlignment="1" applyProtection="1">
      <alignment horizontal="center" vertical="center"/>
    </xf>
    <xf numFmtId="167" fontId="28" fillId="5" borderId="80" xfId="3" applyNumberFormat="1" applyFont="1" applyFill="1" applyBorder="1" applyAlignment="1" applyProtection="1">
      <alignment horizontal="center" vertical="center"/>
    </xf>
    <xf numFmtId="167" fontId="28" fillId="5" borderId="77" xfId="3" applyNumberFormat="1" applyFont="1" applyFill="1" applyBorder="1" applyAlignment="1" applyProtection="1">
      <alignment horizontal="center" vertical="center"/>
    </xf>
    <xf numFmtId="1" fontId="28" fillId="5" borderId="44" xfId="3" applyNumberFormat="1" applyFont="1" applyFill="1" applyBorder="1" applyAlignment="1" applyProtection="1">
      <alignment horizontal="center" vertical="center"/>
    </xf>
    <xf numFmtId="167" fontId="28" fillId="5" borderId="43" xfId="3" applyNumberFormat="1" applyFont="1" applyFill="1" applyBorder="1" applyAlignment="1" applyProtection="1">
      <alignment horizontal="center" vertical="center"/>
    </xf>
    <xf numFmtId="167" fontId="28" fillId="5" borderId="1" xfId="3" applyNumberFormat="1" applyFont="1" applyFill="1" applyBorder="1" applyAlignment="1" applyProtection="1">
      <alignment horizontal="center" vertical="center"/>
    </xf>
    <xf numFmtId="167" fontId="28" fillId="5" borderId="1" xfId="3" applyNumberFormat="1" applyFont="1" applyFill="1" applyBorder="1" applyAlignment="1">
      <alignment horizontal="center" vertical="center" wrapText="1"/>
    </xf>
    <xf numFmtId="1" fontId="28" fillId="5" borderId="1" xfId="3" applyNumberFormat="1" applyFont="1" applyFill="1" applyBorder="1" applyAlignment="1">
      <alignment horizontal="center" vertical="center" wrapText="1"/>
    </xf>
    <xf numFmtId="0" fontId="42" fillId="0" borderId="29" xfId="0" applyFont="1" applyBorder="1" applyAlignment="1">
      <alignment horizontal="left" wrapText="1"/>
    </xf>
    <xf numFmtId="0" fontId="32" fillId="5" borderId="1" xfId="3" applyNumberFormat="1" applyFont="1" applyFill="1" applyBorder="1" applyAlignment="1" applyProtection="1">
      <alignment horizontal="center" vertical="center" wrapText="1"/>
    </xf>
    <xf numFmtId="170" fontId="32" fillId="5" borderId="1" xfId="3" applyNumberFormat="1" applyFont="1" applyFill="1" applyBorder="1" applyAlignment="1" applyProtection="1">
      <alignment horizontal="center" vertical="center" wrapText="1"/>
    </xf>
    <xf numFmtId="167" fontId="28" fillId="5" borderId="84" xfId="0" applyNumberFormat="1" applyFont="1" applyFill="1" applyBorder="1" applyAlignment="1" applyProtection="1">
      <alignment horizontal="center" vertical="center"/>
    </xf>
    <xf numFmtId="1" fontId="28" fillId="5" borderId="84" xfId="0" applyNumberFormat="1" applyFont="1" applyFill="1" applyBorder="1" applyAlignment="1" applyProtection="1">
      <alignment horizontal="center" vertical="center"/>
    </xf>
    <xf numFmtId="167" fontId="28" fillId="5" borderId="56" xfId="3" applyNumberFormat="1" applyFont="1" applyFill="1" applyBorder="1" applyAlignment="1">
      <alignment horizontal="center" vertical="center" wrapText="1"/>
    </xf>
    <xf numFmtId="1" fontId="28" fillId="5" borderId="56" xfId="3" applyNumberFormat="1" applyFont="1" applyFill="1" applyBorder="1" applyAlignment="1">
      <alignment horizontal="center" vertical="center" wrapText="1"/>
    </xf>
    <xf numFmtId="1" fontId="28" fillId="5" borderId="1" xfId="0" applyNumberFormat="1" applyFont="1" applyFill="1" applyBorder="1" applyAlignment="1" applyProtection="1">
      <alignment horizontal="center" vertical="center"/>
    </xf>
    <xf numFmtId="167" fontId="28" fillId="5" borderId="41" xfId="0" applyNumberFormat="1" applyFont="1" applyFill="1" applyBorder="1" applyAlignment="1" applyProtection="1">
      <alignment horizontal="center" vertical="center"/>
    </xf>
    <xf numFmtId="1" fontId="28" fillId="5" borderId="1" xfId="0" applyNumberFormat="1" applyFont="1" applyFill="1" applyBorder="1" applyAlignment="1">
      <alignment horizontal="center" vertical="center" wrapText="1"/>
    </xf>
    <xf numFmtId="167" fontId="47" fillId="0" borderId="0" xfId="0" applyNumberFormat="1" applyFont="1" applyFill="1"/>
    <xf numFmtId="166" fontId="47" fillId="0" borderId="0" xfId="0" applyNumberFormat="1" applyFont="1" applyFill="1"/>
    <xf numFmtId="0" fontId="47" fillId="0" borderId="0" xfId="0" applyFont="1" applyFill="1"/>
    <xf numFmtId="0" fontId="44" fillId="6" borderId="0" xfId="0" applyFont="1" applyFill="1" applyAlignment="1">
      <alignment vertical="center"/>
    </xf>
    <xf numFmtId="0" fontId="44" fillId="6" borderId="8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81" xfId="0" applyFont="1" applyFill="1" applyBorder="1" applyAlignment="1">
      <alignment vertical="center"/>
    </xf>
    <xf numFmtId="0" fontId="46" fillId="0" borderId="1" xfId="0" applyFont="1" applyFill="1" applyBorder="1"/>
    <xf numFmtId="0" fontId="47" fillId="0" borderId="1" xfId="0" applyFont="1" applyFill="1" applyBorder="1"/>
    <xf numFmtId="166" fontId="31" fillId="0" borderId="0" xfId="3" applyNumberFormat="1" applyFont="1" applyFill="1" applyBorder="1" applyAlignment="1" applyProtection="1">
      <alignment vertical="center"/>
    </xf>
    <xf numFmtId="170" fontId="28" fillId="5" borderId="7" xfId="3" applyNumberFormat="1" applyFont="1" applyFill="1" applyBorder="1" applyAlignment="1" applyProtection="1">
      <alignment horizontal="center" vertical="center"/>
    </xf>
    <xf numFmtId="0" fontId="28" fillId="5" borderId="7" xfId="3" applyFont="1" applyFill="1" applyBorder="1" applyAlignment="1">
      <alignment horizontal="center" vertical="center" wrapText="1"/>
    </xf>
    <xf numFmtId="166" fontId="0" fillId="0" borderId="0" xfId="0" applyNumberFormat="1" applyFill="1"/>
    <xf numFmtId="167" fontId="28" fillId="5" borderId="59" xfId="3" applyNumberFormat="1" applyFont="1" applyFill="1" applyBorder="1" applyAlignment="1" applyProtection="1">
      <alignment horizontal="center" vertical="center"/>
    </xf>
    <xf numFmtId="1" fontId="28" fillId="5" borderId="59" xfId="3" applyNumberFormat="1" applyFont="1" applyFill="1" applyBorder="1" applyAlignment="1" applyProtection="1">
      <alignment horizontal="center" vertical="center"/>
    </xf>
    <xf numFmtId="1" fontId="28" fillId="2" borderId="20" xfId="3" applyNumberFormat="1" applyFont="1" applyFill="1" applyBorder="1" applyAlignment="1">
      <alignment horizontal="center" vertical="center" wrapText="1"/>
    </xf>
    <xf numFmtId="1" fontId="28" fillId="2" borderId="60" xfId="3" applyNumberFormat="1" applyFont="1" applyFill="1" applyBorder="1" applyAlignment="1">
      <alignment horizontal="center" vertical="center" wrapText="1"/>
    </xf>
    <xf numFmtId="0" fontId="28" fillId="2" borderId="60" xfId="0" applyFont="1" applyFill="1" applyBorder="1" applyAlignment="1">
      <alignment horizontal="center" vertical="center" wrapText="1"/>
    </xf>
    <xf numFmtId="1" fontId="28" fillId="2" borderId="55" xfId="3" applyNumberFormat="1" applyFont="1" applyFill="1" applyBorder="1" applyAlignment="1">
      <alignment horizontal="center" vertical="center" wrapText="1"/>
    </xf>
    <xf numFmtId="1" fontId="28" fillId="2" borderId="69" xfId="3" applyNumberFormat="1" applyFont="1" applyFill="1" applyBorder="1" applyAlignment="1">
      <alignment horizontal="center" vertical="center" wrapText="1"/>
    </xf>
    <xf numFmtId="0" fontId="28" fillId="2" borderId="6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/>
    </xf>
    <xf numFmtId="1" fontId="28" fillId="5" borderId="0" xfId="3" applyNumberFormat="1" applyFont="1" applyFill="1" applyBorder="1" applyAlignment="1">
      <alignment horizontal="center" vertical="center" wrapText="1"/>
    </xf>
    <xf numFmtId="167" fontId="28" fillId="2" borderId="59" xfId="3" applyNumberFormat="1" applyFont="1" applyFill="1" applyBorder="1" applyAlignment="1" applyProtection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8" fillId="0" borderId="4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10" fillId="5" borderId="74" xfId="3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167" fontId="2" fillId="0" borderId="3" xfId="0" applyNumberFormat="1" applyFont="1" applyFill="1" applyBorder="1"/>
    <xf numFmtId="0" fontId="28" fillId="2" borderId="9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/>
    </xf>
    <xf numFmtId="170" fontId="10" fillId="0" borderId="1" xfId="3" applyNumberFormat="1" applyFont="1" applyFill="1" applyBorder="1" applyAlignment="1" applyProtection="1">
      <alignment vertical="center"/>
    </xf>
    <xf numFmtId="0" fontId="28" fillId="5" borderId="1" xfId="0" applyFont="1" applyFill="1" applyBorder="1" applyAlignment="1">
      <alignment horizontal="left" vertical="top" wrapText="1"/>
    </xf>
    <xf numFmtId="0" fontId="28" fillId="0" borderId="78" xfId="3" applyFont="1" applyFill="1" applyBorder="1" applyAlignment="1">
      <alignment horizontal="center" vertical="center" wrapText="1"/>
    </xf>
    <xf numFmtId="49" fontId="28" fillId="0" borderId="81" xfId="3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 applyProtection="1">
      <alignment horizontal="center" vertical="center"/>
    </xf>
    <xf numFmtId="167" fontId="28" fillId="0" borderId="59" xfId="3" applyNumberFormat="1" applyFont="1" applyFill="1" applyBorder="1" applyAlignment="1" applyProtection="1">
      <alignment horizontal="center" vertical="center"/>
    </xf>
    <xf numFmtId="1" fontId="28" fillId="0" borderId="20" xfId="3" applyNumberFormat="1" applyFont="1" applyFill="1" applyBorder="1" applyAlignment="1">
      <alignment horizontal="center" vertical="center" wrapText="1"/>
    </xf>
    <xf numFmtId="1" fontId="28" fillId="0" borderId="55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/>
    </xf>
    <xf numFmtId="0" fontId="46" fillId="0" borderId="0" xfId="0" applyFont="1"/>
    <xf numFmtId="49" fontId="28" fillId="0" borderId="1" xfId="3" applyNumberFormat="1" applyFont="1" applyFill="1" applyBorder="1" applyAlignment="1" applyProtection="1">
      <alignment horizontal="center" vertical="center"/>
    </xf>
    <xf numFmtId="171" fontId="28" fillId="0" borderId="1" xfId="3" applyNumberFormat="1" applyFont="1" applyFill="1" applyBorder="1" applyAlignment="1" applyProtection="1">
      <alignment horizontal="left" vertical="center"/>
    </xf>
    <xf numFmtId="171" fontId="28" fillId="0" borderId="1" xfId="3" applyNumberFormat="1" applyFont="1" applyFill="1" applyBorder="1" applyAlignment="1" applyProtection="1">
      <alignment horizontal="center" vertical="center"/>
    </xf>
    <xf numFmtId="0" fontId="10" fillId="0" borderId="71" xfId="3" applyNumberFormat="1" applyFont="1" applyFill="1" applyBorder="1" applyAlignment="1" applyProtection="1">
      <alignment horizontal="center" vertical="center"/>
    </xf>
    <xf numFmtId="171" fontId="10" fillId="0" borderId="64" xfId="3" applyNumberFormat="1" applyFont="1" applyFill="1" applyBorder="1" applyAlignment="1" applyProtection="1">
      <alignment horizontal="center" vertical="center"/>
    </xf>
    <xf numFmtId="171" fontId="10" fillId="0" borderId="68" xfId="3" applyNumberFormat="1" applyFont="1" applyFill="1" applyBorder="1" applyAlignment="1" applyProtection="1">
      <alignment horizontal="center" vertical="center"/>
    </xf>
    <xf numFmtId="171" fontId="10" fillId="0" borderId="71" xfId="3" applyNumberFormat="1" applyFont="1" applyFill="1" applyBorder="1" applyAlignment="1" applyProtection="1">
      <alignment horizontal="center" vertical="center"/>
    </xf>
    <xf numFmtId="171" fontId="10" fillId="0" borderId="67" xfId="3" applyNumberFormat="1" applyFont="1" applyFill="1" applyBorder="1" applyAlignment="1" applyProtection="1">
      <alignment horizontal="center" vertical="center"/>
    </xf>
    <xf numFmtId="0" fontId="10" fillId="0" borderId="19" xfId="3" applyNumberFormat="1" applyFont="1" applyFill="1" applyBorder="1" applyAlignment="1" applyProtection="1">
      <alignment horizontal="center" vertical="center"/>
    </xf>
    <xf numFmtId="0" fontId="10" fillId="0" borderId="73" xfId="3" applyNumberFormat="1" applyFont="1" applyFill="1" applyBorder="1" applyAlignment="1" applyProtection="1">
      <alignment horizontal="center" vertical="center"/>
    </xf>
    <xf numFmtId="172" fontId="10" fillId="0" borderId="56" xfId="3" applyNumberFormat="1" applyFont="1" applyFill="1" applyBorder="1" applyAlignment="1" applyProtection="1">
      <alignment horizontal="center" vertical="center"/>
    </xf>
    <xf numFmtId="171" fontId="10" fillId="0" borderId="56" xfId="3" applyNumberFormat="1" applyFont="1" applyFill="1" applyBorder="1" applyAlignment="1" applyProtection="1">
      <alignment horizontal="center" vertical="center"/>
    </xf>
    <xf numFmtId="171" fontId="10" fillId="0" borderId="19" xfId="3" applyNumberFormat="1" applyFont="1" applyFill="1" applyBorder="1" applyAlignment="1" applyProtection="1">
      <alignment horizontal="center" vertical="center"/>
    </xf>
    <xf numFmtId="171" fontId="10" fillId="0" borderId="74" xfId="3" applyNumberFormat="1" applyFont="1" applyFill="1" applyBorder="1" applyAlignment="1" applyProtection="1">
      <alignment horizontal="center" vertical="center"/>
    </xf>
    <xf numFmtId="171" fontId="10" fillId="0" borderId="73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10" fillId="0" borderId="81" xfId="3" applyNumberFormat="1" applyFont="1" applyFill="1" applyBorder="1" applyAlignment="1" applyProtection="1">
      <alignment horizontal="center" vertical="center"/>
    </xf>
    <xf numFmtId="171" fontId="10" fillId="0" borderId="23" xfId="3" applyNumberFormat="1" applyFont="1" applyFill="1" applyBorder="1" applyAlignment="1" applyProtection="1">
      <alignment horizontal="center" vertical="center"/>
    </xf>
    <xf numFmtId="167" fontId="28" fillId="0" borderId="1" xfId="3" applyNumberFormat="1" applyFont="1" applyFill="1" applyBorder="1" applyAlignment="1">
      <alignment horizontal="center" vertical="center" wrapText="1"/>
    </xf>
    <xf numFmtId="1" fontId="28" fillId="0" borderId="1" xfId="3" applyNumberFormat="1" applyFont="1" applyFill="1" applyBorder="1" applyAlignment="1">
      <alignment horizontal="center" vertical="center" wrapText="1"/>
    </xf>
    <xf numFmtId="0" fontId="32" fillId="0" borderId="1" xfId="3" applyNumberFormat="1" applyFont="1" applyFill="1" applyBorder="1" applyAlignment="1" applyProtection="1">
      <alignment horizontal="center" vertical="center" wrapText="1"/>
    </xf>
    <xf numFmtId="170" fontId="32" fillId="0" borderId="1" xfId="3" applyNumberFormat="1" applyFont="1" applyFill="1" applyBorder="1" applyAlignment="1" applyProtection="1">
      <alignment horizontal="center" vertical="center" wrapText="1"/>
    </xf>
    <xf numFmtId="0" fontId="28" fillId="0" borderId="1" xfId="3" applyFont="1" applyFill="1" applyBorder="1" applyAlignment="1">
      <alignment horizontal="left" vertical="center" wrapText="1"/>
    </xf>
    <xf numFmtId="0" fontId="28" fillId="0" borderId="71" xfId="3" applyFont="1" applyFill="1" applyBorder="1" applyAlignment="1">
      <alignment horizontal="left" vertical="center" wrapText="1"/>
    </xf>
    <xf numFmtId="49" fontId="10" fillId="0" borderId="33" xfId="3" applyNumberFormat="1" applyFont="1" applyFill="1" applyBorder="1" applyAlignment="1">
      <alignment vertical="center" wrapText="1"/>
    </xf>
    <xf numFmtId="49" fontId="10" fillId="0" borderId="69" xfId="3" applyNumberFormat="1" applyFont="1" applyFill="1" applyBorder="1" applyAlignment="1">
      <alignment vertical="center" wrapText="1"/>
    </xf>
    <xf numFmtId="49" fontId="10" fillId="0" borderId="1" xfId="3" applyNumberFormat="1" applyFont="1" applyFill="1" applyBorder="1" applyAlignment="1">
      <alignment vertical="center" wrapText="1"/>
    </xf>
    <xf numFmtId="49" fontId="10" fillId="0" borderId="30" xfId="0" applyNumberFormat="1" applyFont="1" applyFill="1" applyBorder="1" applyAlignment="1">
      <alignment vertical="center" wrapText="1"/>
    </xf>
    <xf numFmtId="49" fontId="10" fillId="0" borderId="30" xfId="3" applyNumberFormat="1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wrapText="1"/>
    </xf>
    <xf numFmtId="0" fontId="10" fillId="0" borderId="29" xfId="0" applyFont="1" applyFill="1" applyBorder="1" applyAlignment="1">
      <alignment horizontal="left" wrapText="1"/>
    </xf>
    <xf numFmtId="49" fontId="10" fillId="0" borderId="29" xfId="3" applyNumberFormat="1" applyFont="1" applyFill="1" applyBorder="1" applyAlignment="1">
      <alignment horizontal="left" vertical="center" wrapText="1"/>
    </xf>
    <xf numFmtId="0" fontId="10" fillId="0" borderId="5" xfId="3" applyNumberFormat="1" applyFont="1" applyFill="1" applyBorder="1" applyAlignment="1" applyProtection="1">
      <alignment horizontal="center" vertical="center"/>
    </xf>
    <xf numFmtId="0" fontId="10" fillId="0" borderId="2" xfId="3" applyNumberFormat="1" applyFont="1" applyFill="1" applyBorder="1" applyAlignment="1" applyProtection="1">
      <alignment horizontal="center" vertical="center"/>
    </xf>
    <xf numFmtId="0" fontId="10" fillId="0" borderId="16" xfId="3" applyNumberFormat="1" applyFont="1" applyFill="1" applyBorder="1" applyAlignment="1" applyProtection="1">
      <alignment horizontal="center" vertical="center"/>
    </xf>
    <xf numFmtId="0" fontId="10" fillId="0" borderId="17" xfId="3" applyNumberFormat="1" applyFont="1" applyFill="1" applyBorder="1" applyAlignment="1" applyProtection="1">
      <alignment horizontal="center" vertical="center"/>
    </xf>
    <xf numFmtId="0" fontId="10" fillId="0" borderId="18" xfId="3" applyNumberFormat="1" applyFont="1" applyFill="1" applyBorder="1" applyAlignment="1" applyProtection="1">
      <alignment horizontal="center" vertical="center"/>
    </xf>
    <xf numFmtId="0" fontId="10" fillId="0" borderId="6" xfId="3" applyNumberFormat="1" applyFont="1" applyFill="1" applyBorder="1" applyAlignment="1" applyProtection="1">
      <alignment horizontal="center" vertical="center"/>
    </xf>
    <xf numFmtId="0" fontId="10" fillId="0" borderId="8" xfId="3" applyNumberFormat="1" applyFont="1" applyFill="1" applyBorder="1" applyAlignment="1" applyProtection="1">
      <alignment horizontal="center" vertical="center"/>
    </xf>
    <xf numFmtId="0" fontId="10" fillId="0" borderId="20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horizontal="left" vertical="center" wrapText="1"/>
    </xf>
    <xf numFmtId="0" fontId="28" fillId="0" borderId="31" xfId="3" applyFont="1" applyFill="1" applyBorder="1" applyAlignment="1">
      <alignment horizontal="center" vertical="center" wrapText="1"/>
    </xf>
    <xf numFmtId="49" fontId="28" fillId="0" borderId="41" xfId="3" applyNumberFormat="1" applyFont="1" applyFill="1" applyBorder="1" applyAlignment="1">
      <alignment horizontal="center" vertical="center" wrapText="1"/>
    </xf>
    <xf numFmtId="170" fontId="28" fillId="0" borderId="32" xfId="3" applyNumberFormat="1" applyFont="1" applyFill="1" applyBorder="1" applyAlignment="1" applyProtection="1">
      <alignment horizontal="center" vertical="center"/>
    </xf>
    <xf numFmtId="172" fontId="28" fillId="0" borderId="42" xfId="3" applyNumberFormat="1" applyFont="1" applyFill="1" applyBorder="1" applyAlignment="1" applyProtection="1">
      <alignment horizontal="center" vertical="center"/>
    </xf>
    <xf numFmtId="0" fontId="28" fillId="0" borderId="29" xfId="3" applyFont="1" applyFill="1" applyBorder="1" applyAlignment="1">
      <alignment horizontal="center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28" fillId="0" borderId="44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31" xfId="3" applyFont="1" applyFill="1" applyBorder="1" applyAlignment="1">
      <alignment horizontal="center" vertical="center" wrapText="1"/>
    </xf>
    <xf numFmtId="170" fontId="10" fillId="0" borderId="32" xfId="3" applyNumberFormat="1" applyFont="1" applyFill="1" applyBorder="1" applyAlignment="1" applyProtection="1">
      <alignment horizontal="center" vertical="center"/>
    </xf>
    <xf numFmtId="49" fontId="10" fillId="0" borderId="45" xfId="3" applyNumberFormat="1" applyFont="1" applyFill="1" applyBorder="1" applyAlignment="1">
      <alignment horizontal="left" vertical="center" wrapText="1"/>
    </xf>
    <xf numFmtId="171" fontId="33" fillId="0" borderId="44" xfId="3" applyNumberFormat="1" applyFont="1" applyFill="1" applyBorder="1" applyAlignment="1" applyProtection="1">
      <alignment horizontal="center" vertical="center"/>
    </xf>
    <xf numFmtId="172" fontId="28" fillId="0" borderId="46" xfId="3" applyNumberFormat="1" applyFont="1" applyFill="1" applyBorder="1" applyAlignment="1" applyProtection="1">
      <alignment horizontal="center" vertical="center"/>
    </xf>
    <xf numFmtId="0" fontId="28" fillId="0" borderId="36" xfId="3" applyFont="1" applyFill="1" applyBorder="1" applyAlignment="1">
      <alignment horizontal="center" vertical="center" wrapText="1"/>
    </xf>
    <xf numFmtId="0" fontId="31" fillId="0" borderId="80" xfId="3" applyFont="1" applyFill="1" applyBorder="1" applyAlignment="1">
      <alignment horizontal="center" vertical="center" wrapText="1"/>
    </xf>
    <xf numFmtId="0" fontId="31" fillId="0" borderId="77" xfId="3" applyFont="1" applyFill="1" applyBorder="1" applyAlignment="1">
      <alignment horizontal="center" vertical="center" wrapText="1"/>
    </xf>
    <xf numFmtId="170" fontId="31" fillId="0" borderId="44" xfId="3" applyNumberFormat="1" applyFont="1" applyFill="1" applyBorder="1" applyAlignment="1" applyProtection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167" fontId="31" fillId="0" borderId="4" xfId="3" applyNumberFormat="1" applyFont="1" applyFill="1" applyBorder="1" applyAlignment="1">
      <alignment horizontal="center" vertical="center" wrapText="1"/>
    </xf>
    <xf numFmtId="0" fontId="31" fillId="0" borderId="4" xfId="3" applyFont="1" applyFill="1" applyBorder="1" applyAlignment="1">
      <alignment horizontal="center" vertical="center" wrapText="1"/>
    </xf>
    <xf numFmtId="0" fontId="31" fillId="0" borderId="44" xfId="3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left" vertical="center" wrapText="1"/>
    </xf>
    <xf numFmtId="170" fontId="28" fillId="0" borderId="1" xfId="3" applyNumberFormat="1" applyFont="1" applyFill="1" applyBorder="1" applyAlignment="1" applyProtection="1">
      <alignment horizontal="center" vertical="center"/>
    </xf>
    <xf numFmtId="172" fontId="28" fillId="0" borderId="1" xfId="3" applyNumberFormat="1" applyFont="1" applyFill="1" applyBorder="1" applyAlignment="1" applyProtection="1">
      <alignment horizontal="center" vertical="center"/>
    </xf>
    <xf numFmtId="0" fontId="28" fillId="0" borderId="32" xfId="3" applyFont="1" applyFill="1" applyBorder="1" applyAlignment="1">
      <alignment horizontal="center" vertical="center" wrapText="1"/>
    </xf>
    <xf numFmtId="167" fontId="31" fillId="0" borderId="1" xfId="3" applyNumberFormat="1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170" fontId="31" fillId="0" borderId="1" xfId="3" applyNumberFormat="1" applyFont="1" applyFill="1" applyBorder="1" applyAlignment="1" applyProtection="1">
      <alignment horizontal="center" vertical="center"/>
    </xf>
    <xf numFmtId="0" fontId="28" fillId="0" borderId="68" xfId="3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center" vertical="center" wrapText="1"/>
    </xf>
    <xf numFmtId="49" fontId="28" fillId="0" borderId="72" xfId="3" applyNumberFormat="1" applyFont="1" applyFill="1" applyBorder="1" applyAlignment="1">
      <alignment horizontal="center" vertical="center" wrapText="1"/>
    </xf>
    <xf numFmtId="170" fontId="28" fillId="0" borderId="67" xfId="3" applyNumberFormat="1" applyFont="1" applyFill="1" applyBorder="1" applyAlignment="1" applyProtection="1">
      <alignment horizontal="center" vertical="center" wrapText="1"/>
    </xf>
    <xf numFmtId="167" fontId="28" fillId="0" borderId="34" xfId="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28" fillId="0" borderId="71" xfId="3" applyNumberFormat="1" applyFont="1" applyFill="1" applyBorder="1" applyAlignment="1" applyProtection="1">
      <alignment horizontal="center" vertical="center"/>
    </xf>
    <xf numFmtId="1" fontId="28" fillId="0" borderId="32" xfId="3" applyNumberFormat="1" applyFont="1" applyFill="1" applyBorder="1" applyAlignment="1" applyProtection="1">
      <alignment horizontal="center" vertical="center"/>
    </xf>
    <xf numFmtId="165" fontId="10" fillId="0" borderId="32" xfId="0" applyNumberFormat="1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left" vertical="center" wrapText="1"/>
    </xf>
    <xf numFmtId="170" fontId="28" fillId="0" borderId="71" xfId="3" applyNumberFormat="1" applyFont="1" applyFill="1" applyBorder="1" applyAlignment="1" applyProtection="1">
      <alignment horizontal="center" vertical="center"/>
    </xf>
    <xf numFmtId="172" fontId="28" fillId="0" borderId="71" xfId="3" applyNumberFormat="1" applyFont="1" applyFill="1" applyBorder="1" applyAlignment="1" applyProtection="1">
      <alignment horizontal="center" vertical="center"/>
    </xf>
    <xf numFmtId="0" fontId="10" fillId="0" borderId="76" xfId="0" applyFont="1" applyFill="1" applyBorder="1" applyAlignment="1">
      <alignment horizontal="center" vertical="center" wrapText="1"/>
    </xf>
    <xf numFmtId="0" fontId="10" fillId="0" borderId="71" xfId="3" applyFont="1" applyFill="1" applyBorder="1" applyAlignment="1">
      <alignment horizontal="center" vertical="center" wrapText="1"/>
    </xf>
    <xf numFmtId="170" fontId="10" fillId="0" borderId="71" xfId="3" applyNumberFormat="1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>
      <alignment horizontal="center" vertical="center" wrapText="1"/>
    </xf>
    <xf numFmtId="49" fontId="28" fillId="0" borderId="64" xfId="3" applyNumberFormat="1" applyFont="1" applyFill="1" applyBorder="1" applyAlignment="1">
      <alignment vertical="center" wrapText="1"/>
    </xf>
    <xf numFmtId="167" fontId="28" fillId="0" borderId="33" xfId="3" applyNumberFormat="1" applyFont="1" applyFill="1" applyBorder="1" applyAlignment="1" applyProtection="1">
      <alignment horizontal="center" vertical="center"/>
    </xf>
    <xf numFmtId="1" fontId="28" fillId="0" borderId="68" xfId="3" applyNumberFormat="1" applyFont="1" applyFill="1" applyBorder="1" applyAlignment="1" applyProtection="1">
      <alignment horizontal="center" vertical="center"/>
    </xf>
    <xf numFmtId="1" fontId="28" fillId="0" borderId="67" xfId="3" applyNumberFormat="1" applyFont="1" applyFill="1" applyBorder="1" applyAlignment="1" applyProtection="1">
      <alignment horizontal="center" vertical="center"/>
    </xf>
    <xf numFmtId="0" fontId="10" fillId="0" borderId="79" xfId="0" applyFont="1" applyFill="1" applyBorder="1" applyAlignment="1">
      <alignment horizontal="center" vertical="center" wrapText="1"/>
    </xf>
    <xf numFmtId="170" fontId="10" fillId="0" borderId="1" xfId="3" applyNumberFormat="1" applyFont="1" applyFill="1" applyBorder="1" applyAlignment="1" applyProtection="1">
      <alignment horizontal="center" vertical="center"/>
    </xf>
    <xf numFmtId="49" fontId="10" fillId="0" borderId="1" xfId="3" applyNumberFormat="1" applyFont="1" applyFill="1" applyBorder="1" applyAlignment="1">
      <alignment horizontal="left" vertical="center" wrapText="1"/>
    </xf>
    <xf numFmtId="171" fontId="33" fillId="0" borderId="32" xfId="3" applyNumberFormat="1" applyFont="1" applyFill="1" applyBorder="1" applyAlignment="1" applyProtection="1">
      <alignment horizontal="center" vertical="center"/>
    </xf>
    <xf numFmtId="0" fontId="31" fillId="0" borderId="31" xfId="3" applyFont="1" applyFill="1" applyBorder="1" applyAlignment="1">
      <alignment horizontal="center" vertical="center" wrapText="1"/>
    </xf>
    <xf numFmtId="0" fontId="31" fillId="0" borderId="35" xfId="3" applyFont="1" applyFill="1" applyBorder="1" applyAlignment="1">
      <alignment horizontal="center" vertical="center" wrapText="1"/>
    </xf>
    <xf numFmtId="170" fontId="31" fillId="0" borderId="32" xfId="3" applyNumberFormat="1" applyFont="1" applyFill="1" applyBorder="1" applyAlignment="1" applyProtection="1">
      <alignment vertical="center"/>
    </xf>
    <xf numFmtId="0" fontId="31" fillId="0" borderId="7" xfId="3" applyFont="1" applyFill="1" applyBorder="1" applyAlignment="1">
      <alignment horizontal="center" vertical="center" wrapText="1"/>
    </xf>
    <xf numFmtId="0" fontId="31" fillId="0" borderId="32" xfId="3" applyFont="1" applyFill="1" applyBorder="1" applyAlignment="1">
      <alignment horizontal="center" vertical="center" wrapText="1"/>
    </xf>
    <xf numFmtId="170" fontId="31" fillId="0" borderId="32" xfId="3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vertical="center" wrapText="1"/>
    </xf>
    <xf numFmtId="49" fontId="31" fillId="0" borderId="1" xfId="3" applyNumberFormat="1" applyFont="1" applyFill="1" applyBorder="1" applyAlignment="1">
      <alignment horizontal="left" vertical="center" wrapText="1"/>
    </xf>
    <xf numFmtId="49" fontId="28" fillId="0" borderId="30" xfId="0" applyNumberFormat="1" applyFont="1" applyFill="1" applyBorder="1" applyAlignment="1">
      <alignment vertical="center" wrapText="1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0" fontId="28" fillId="0" borderId="32" xfId="0" applyNumberFormat="1" applyFont="1" applyFill="1" applyBorder="1" applyAlignment="1" applyProtection="1">
      <alignment horizontal="center" vertical="center" wrapText="1"/>
    </xf>
    <xf numFmtId="1" fontId="28" fillId="0" borderId="1" xfId="3" applyNumberFormat="1" applyFont="1" applyFill="1" applyBorder="1" applyAlignment="1" applyProtection="1">
      <alignment horizontal="center" vertical="center"/>
    </xf>
    <xf numFmtId="1" fontId="28" fillId="0" borderId="7" xfId="3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170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69" xfId="3" applyNumberFormat="1" applyFont="1" applyFill="1" applyBorder="1" applyAlignment="1" applyProtection="1">
      <alignment horizontal="center" vertical="center"/>
    </xf>
    <xf numFmtId="1" fontId="28" fillId="0" borderId="31" xfId="3" applyNumberFormat="1" applyFont="1" applyFill="1" applyBorder="1" applyAlignment="1" applyProtection="1">
      <alignment horizontal="center" vertical="center"/>
    </xf>
    <xf numFmtId="49" fontId="31" fillId="0" borderId="30" xfId="3" applyNumberFormat="1" applyFont="1" applyFill="1" applyBorder="1" applyAlignment="1">
      <alignment horizontal="left" vertical="center" wrapText="1"/>
    </xf>
    <xf numFmtId="49" fontId="3" fillId="0" borderId="82" xfId="0" applyNumberFormat="1" applyFont="1" applyFill="1" applyBorder="1" applyAlignment="1">
      <alignment horizontal="center" vertical="center" wrapText="1"/>
    </xf>
    <xf numFmtId="165" fontId="28" fillId="0" borderId="83" xfId="0" applyNumberFormat="1" applyFont="1" applyFill="1" applyBorder="1" applyAlignment="1" applyProtection="1">
      <alignment horizontal="center" vertical="center" wrapText="1"/>
    </xf>
    <xf numFmtId="167" fontId="10" fillId="0" borderId="39" xfId="0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vertical="center"/>
    </xf>
    <xf numFmtId="0" fontId="10" fillId="0" borderId="35" xfId="3" applyNumberFormat="1" applyFont="1" applyFill="1" applyBorder="1" applyAlignment="1" applyProtection="1">
      <alignment vertical="center"/>
    </xf>
    <xf numFmtId="0" fontId="10" fillId="0" borderId="32" xfId="3" applyNumberFormat="1" applyFont="1" applyFill="1" applyBorder="1" applyAlignment="1" applyProtection="1">
      <alignment vertical="center"/>
    </xf>
    <xf numFmtId="0" fontId="10" fillId="0" borderId="31" xfId="3" applyNumberFormat="1" applyFont="1" applyFill="1" applyBorder="1" applyAlignment="1" applyProtection="1">
      <alignment vertical="center"/>
    </xf>
    <xf numFmtId="0" fontId="28" fillId="0" borderId="1" xfId="3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165" fontId="28" fillId="0" borderId="38" xfId="0" applyNumberFormat="1" applyFont="1" applyFill="1" applyBorder="1" applyAlignment="1" applyProtection="1">
      <alignment horizontal="center" vertical="center" wrapText="1"/>
    </xf>
    <xf numFmtId="166" fontId="31" fillId="0" borderId="1" xfId="3" applyNumberFormat="1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172" fontId="10" fillId="0" borderId="42" xfId="3" applyNumberFormat="1" applyFont="1" applyFill="1" applyBorder="1" applyAlignment="1" applyProtection="1">
      <alignment horizontal="center" vertical="center"/>
    </xf>
    <xf numFmtId="49" fontId="10" fillId="0" borderId="42" xfId="3" applyNumberFormat="1" applyFont="1" applyFill="1" applyBorder="1" applyAlignment="1">
      <alignment horizontal="left" vertical="center" wrapText="1"/>
    </xf>
    <xf numFmtId="166" fontId="31" fillId="0" borderId="32" xfId="3" applyNumberFormat="1" applyFont="1" applyFill="1" applyBorder="1" applyAlignment="1" applyProtection="1">
      <alignment horizontal="center" vertical="center"/>
    </xf>
    <xf numFmtId="0" fontId="28" fillId="0" borderId="65" xfId="3" applyFont="1" applyFill="1" applyBorder="1" applyAlignment="1">
      <alignment horizontal="center" vertical="center" wrapText="1"/>
    </xf>
    <xf numFmtId="0" fontId="28" fillId="0" borderId="67" xfId="3" applyFont="1" applyFill="1" applyBorder="1" applyAlignment="1">
      <alignment horizontal="center" vertical="center" wrapText="1"/>
    </xf>
    <xf numFmtId="167" fontId="10" fillId="0" borderId="67" xfId="3" applyNumberFormat="1" applyFont="1" applyFill="1" applyBorder="1" applyAlignment="1">
      <alignment horizontal="center" vertical="center" wrapText="1"/>
    </xf>
    <xf numFmtId="172" fontId="10" fillId="0" borderId="46" xfId="3" applyNumberFormat="1" applyFont="1" applyFill="1" applyBorder="1" applyAlignment="1" applyProtection="1">
      <alignment horizontal="center" vertical="center"/>
    </xf>
    <xf numFmtId="170" fontId="28" fillId="0" borderId="31" xfId="3" applyNumberFormat="1" applyFont="1" applyFill="1" applyBorder="1" applyAlignment="1" applyProtection="1">
      <alignment horizontal="center" vertical="center"/>
    </xf>
    <xf numFmtId="167" fontId="10" fillId="0" borderId="35" xfId="3" applyNumberFormat="1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>
      <alignment vertical="center" wrapText="1"/>
    </xf>
    <xf numFmtId="167" fontId="10" fillId="0" borderId="32" xfId="3" applyNumberFormat="1" applyFont="1" applyFill="1" applyBorder="1" applyAlignment="1">
      <alignment horizontal="center" vertical="center" wrapText="1"/>
    </xf>
    <xf numFmtId="170" fontId="28" fillId="0" borderId="7" xfId="3" applyNumberFormat="1" applyFont="1" applyFill="1" applyBorder="1" applyAlignment="1" applyProtection="1">
      <alignment horizontal="center" vertical="center"/>
    </xf>
    <xf numFmtId="0" fontId="28" fillId="0" borderId="7" xfId="3" applyFont="1" applyFill="1" applyBorder="1" applyAlignment="1">
      <alignment horizontal="center" vertical="center" wrapText="1"/>
    </xf>
    <xf numFmtId="49" fontId="10" fillId="0" borderId="45" xfId="3" applyNumberFormat="1" applyFont="1" applyFill="1" applyBorder="1" applyAlignment="1">
      <alignment vertical="center" wrapText="1"/>
    </xf>
    <xf numFmtId="170" fontId="10" fillId="0" borderId="43" xfId="3" applyNumberFormat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0" fontId="10" fillId="0" borderId="44" xfId="3" applyFont="1" applyFill="1" applyBorder="1" applyAlignment="1">
      <alignment horizontal="center" vertical="center" wrapText="1"/>
    </xf>
    <xf numFmtId="172" fontId="10" fillId="0" borderId="77" xfId="3" applyNumberFormat="1" applyFont="1" applyFill="1" applyBorder="1" applyAlignment="1" applyProtection="1">
      <alignment horizontal="center" vertical="center"/>
    </xf>
    <xf numFmtId="0" fontId="28" fillId="0" borderId="30" xfId="0" applyFont="1" applyFill="1" applyBorder="1" applyAlignment="1">
      <alignment wrapText="1"/>
    </xf>
    <xf numFmtId="171" fontId="28" fillId="0" borderId="31" xfId="3" applyNumberFormat="1" applyFont="1" applyFill="1" applyBorder="1" applyAlignment="1" applyProtection="1">
      <alignment horizontal="center" vertical="center"/>
    </xf>
    <xf numFmtId="171" fontId="28" fillId="0" borderId="32" xfId="3" applyNumberFormat="1" applyFont="1" applyFill="1" applyBorder="1" applyAlignment="1" applyProtection="1">
      <alignment horizontal="center" vertic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77" xfId="3" applyFont="1" applyFill="1" applyBorder="1" applyAlignment="1">
      <alignment horizontal="center" vertical="center" wrapText="1"/>
    </xf>
    <xf numFmtId="0" fontId="10" fillId="0" borderId="80" xfId="3" applyFont="1" applyFill="1" applyBorder="1" applyAlignment="1">
      <alignment horizontal="center" vertical="center" wrapText="1"/>
    </xf>
    <xf numFmtId="167" fontId="28" fillId="0" borderId="70" xfId="3" applyNumberFormat="1" applyFont="1" applyFill="1" applyBorder="1" applyAlignment="1">
      <alignment horizontal="center" vertical="center" wrapText="1"/>
    </xf>
    <xf numFmtId="1" fontId="28" fillId="0" borderId="71" xfId="3" applyNumberFormat="1" applyFont="1" applyFill="1" applyBorder="1" applyAlignment="1">
      <alignment horizontal="center" vertical="center" wrapText="1"/>
    </xf>
    <xf numFmtId="1" fontId="28" fillId="0" borderId="59" xfId="3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67" fontId="28" fillId="0" borderId="41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" fontId="28" fillId="0" borderId="65" xfId="0" applyNumberFormat="1" applyFont="1" applyFill="1" applyBorder="1" applyAlignment="1">
      <alignment horizontal="center" vertical="center" wrapText="1"/>
    </xf>
    <xf numFmtId="0" fontId="28" fillId="0" borderId="45" xfId="0" applyNumberFormat="1" applyFont="1" applyFill="1" applyBorder="1" applyAlignment="1" applyProtection="1">
      <alignment horizontal="left" vertical="center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1" fontId="35" fillId="0" borderId="44" xfId="0" applyNumberFormat="1" applyFont="1" applyFill="1" applyBorder="1" applyAlignment="1" applyProtection="1">
      <alignment horizontal="center" vertical="center"/>
    </xf>
    <xf numFmtId="167" fontId="28" fillId="0" borderId="45" xfId="0" applyNumberFormat="1" applyFont="1" applyFill="1" applyBorder="1" applyAlignment="1" applyProtection="1">
      <alignment horizontal="center" vertical="center"/>
    </xf>
    <xf numFmtId="1" fontId="28" fillId="0" borderId="36" xfId="0" applyNumberFormat="1" applyFont="1" applyFill="1" applyBorder="1" applyAlignment="1" applyProtection="1">
      <alignment horizontal="center" vertical="center"/>
    </xf>
    <xf numFmtId="167" fontId="28" fillId="0" borderId="80" xfId="3" applyNumberFormat="1" applyFont="1" applyFill="1" applyBorder="1" applyAlignment="1" applyProtection="1">
      <alignment horizontal="center" vertical="center"/>
    </xf>
    <xf numFmtId="167" fontId="28" fillId="0" borderId="77" xfId="3" applyNumberFormat="1" applyFont="1" applyFill="1" applyBorder="1" applyAlignment="1" applyProtection="1">
      <alignment horizontal="center" vertical="center"/>
    </xf>
    <xf numFmtId="1" fontId="28" fillId="0" borderId="44" xfId="3" applyNumberFormat="1" applyFont="1" applyFill="1" applyBorder="1" applyAlignment="1" applyProtection="1">
      <alignment horizontal="center" vertical="center"/>
    </xf>
    <xf numFmtId="167" fontId="28" fillId="0" borderId="43" xfId="3" applyNumberFormat="1" applyFont="1" applyFill="1" applyBorder="1" applyAlignment="1" applyProtection="1">
      <alignment horizontal="center" vertical="center"/>
    </xf>
    <xf numFmtId="167" fontId="28" fillId="0" borderId="1" xfId="3" applyNumberFormat="1" applyFont="1" applyFill="1" applyBorder="1" applyAlignment="1" applyProtection="1">
      <alignment horizontal="center" vertical="center"/>
    </xf>
    <xf numFmtId="167" fontId="28" fillId="0" borderId="0" xfId="3" applyNumberFormat="1" applyFont="1" applyFill="1" applyBorder="1" applyAlignment="1" applyProtection="1">
      <alignment horizontal="center" vertical="center"/>
    </xf>
    <xf numFmtId="1" fontId="28" fillId="0" borderId="56" xfId="0" applyNumberFormat="1" applyFont="1" applyFill="1" applyBorder="1" applyAlignment="1" applyProtection="1">
      <alignment horizontal="center" vertical="center"/>
    </xf>
    <xf numFmtId="171" fontId="28" fillId="0" borderId="28" xfId="0" applyNumberFormat="1" applyFont="1" applyFill="1" applyBorder="1" applyAlignment="1" applyProtection="1">
      <alignment horizontal="left" vertical="center" wrapText="1"/>
    </xf>
    <xf numFmtId="171" fontId="10" fillId="0" borderId="24" xfId="0" applyNumberFormat="1" applyFont="1" applyFill="1" applyBorder="1" applyAlignment="1" applyProtection="1">
      <alignment horizontal="center" vertical="center"/>
    </xf>
    <xf numFmtId="171" fontId="10" fillId="0" borderId="25" xfId="0" applyNumberFormat="1" applyFont="1" applyFill="1" applyBorder="1" applyAlignment="1" applyProtection="1">
      <alignment horizontal="center" vertical="center"/>
    </xf>
    <xf numFmtId="171" fontId="10" fillId="0" borderId="26" xfId="0" applyNumberFormat="1" applyFont="1" applyFill="1" applyBorder="1" applyAlignment="1" applyProtection="1">
      <alignment horizontal="center" vertical="center"/>
    </xf>
    <xf numFmtId="167" fontId="28" fillId="0" borderId="22" xfId="0" applyNumberFormat="1" applyFont="1" applyFill="1" applyBorder="1" applyAlignment="1" applyProtection="1">
      <alignment horizontal="center" vertical="center"/>
    </xf>
    <xf numFmtId="171" fontId="28" fillId="0" borderId="22" xfId="0" applyNumberFormat="1" applyFont="1" applyFill="1" applyBorder="1" applyAlignment="1" applyProtection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left" vertical="top" wrapText="1"/>
    </xf>
    <xf numFmtId="0" fontId="28" fillId="0" borderId="10" xfId="3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0" fontId="28" fillId="0" borderId="26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horizontal="left" vertical="top" wrapText="1"/>
    </xf>
    <xf numFmtId="171" fontId="28" fillId="0" borderId="50" xfId="0" applyNumberFormat="1" applyFont="1" applyFill="1" applyBorder="1" applyAlignment="1" applyProtection="1">
      <alignment horizontal="left" vertical="top" wrapText="1"/>
    </xf>
    <xf numFmtId="171" fontId="10" fillId="0" borderId="12" xfId="0" applyNumberFormat="1" applyFont="1" applyFill="1" applyBorder="1" applyAlignment="1" applyProtection="1">
      <alignment horizontal="center" vertical="center"/>
    </xf>
    <xf numFmtId="171" fontId="10" fillId="0" borderId="13" xfId="0" applyNumberFormat="1" applyFont="1" applyFill="1" applyBorder="1" applyAlignment="1" applyProtection="1">
      <alignment horizontal="center" vertical="center"/>
    </xf>
    <xf numFmtId="171" fontId="10" fillId="0" borderId="15" xfId="0" applyNumberFormat="1" applyFont="1" applyFill="1" applyBorder="1" applyAlignment="1" applyProtection="1">
      <alignment horizontal="center" vertical="center"/>
    </xf>
    <xf numFmtId="167" fontId="28" fillId="0" borderId="49" xfId="0" applyNumberFormat="1" applyFont="1" applyFill="1" applyBorder="1" applyAlignment="1" applyProtection="1">
      <alignment horizontal="center" vertical="center"/>
    </xf>
    <xf numFmtId="171" fontId="28" fillId="0" borderId="49" xfId="0" applyNumberFormat="1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left" vertical="top" wrapText="1"/>
    </xf>
    <xf numFmtId="171" fontId="28" fillId="0" borderId="14" xfId="3" applyNumberFormat="1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left" vertical="top" wrapText="1"/>
    </xf>
    <xf numFmtId="0" fontId="28" fillId="0" borderId="50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167" fontId="28" fillId="0" borderId="84" xfId="0" applyNumberFormat="1" applyFont="1" applyFill="1" applyBorder="1" applyAlignment="1" applyProtection="1">
      <alignment horizontal="center" vertical="center"/>
    </xf>
    <xf numFmtId="1" fontId="28" fillId="0" borderId="84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 applyProtection="1">
      <alignment horizontal="center" vertical="center"/>
    </xf>
    <xf numFmtId="167" fontId="28" fillId="0" borderId="56" xfId="3" applyNumberFormat="1" applyFont="1" applyFill="1" applyBorder="1" applyAlignment="1">
      <alignment horizontal="center" vertical="center" wrapText="1"/>
    </xf>
    <xf numFmtId="1" fontId="28" fillId="0" borderId="56" xfId="3" applyNumberFormat="1" applyFont="1" applyFill="1" applyBorder="1" applyAlignment="1">
      <alignment horizontal="center" vertical="center" wrapText="1"/>
    </xf>
    <xf numFmtId="0" fontId="10" fillId="0" borderId="29" xfId="0" applyFont="1" applyFill="1" applyBorder="1"/>
    <xf numFmtId="0" fontId="10" fillId="0" borderId="30" xfId="0" applyFont="1" applyFill="1" applyBorder="1"/>
    <xf numFmtId="0" fontId="10" fillId="0" borderId="45" xfId="0" applyFont="1" applyFill="1" applyBorder="1" applyAlignment="1">
      <alignment horizontal="left" wrapText="1"/>
    </xf>
    <xf numFmtId="1" fontId="28" fillId="0" borderId="59" xfId="3" applyNumberFormat="1" applyFont="1" applyFill="1" applyBorder="1" applyAlignment="1" applyProtection="1">
      <alignment horizontal="center" vertical="center"/>
    </xf>
    <xf numFmtId="1" fontId="28" fillId="0" borderId="20" xfId="3" applyNumberFormat="1" applyFont="1" applyFill="1" applyBorder="1" applyAlignment="1" applyProtection="1">
      <alignment horizontal="center" vertical="center"/>
    </xf>
    <xf numFmtId="167" fontId="28" fillId="0" borderId="20" xfId="3" applyNumberFormat="1" applyFont="1" applyFill="1" applyBorder="1" applyAlignment="1" applyProtection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170" fontId="10" fillId="0" borderId="0" xfId="3" applyNumberFormat="1" applyFont="1" applyFill="1" applyBorder="1" applyAlignment="1" applyProtection="1">
      <alignment horizontal="right" vertical="center"/>
    </xf>
    <xf numFmtId="167" fontId="10" fillId="0" borderId="0" xfId="3" applyNumberFormat="1" applyFont="1" applyFill="1" applyBorder="1" applyAlignment="1" applyProtection="1">
      <alignment horizontal="center" vertical="center"/>
    </xf>
    <xf numFmtId="172" fontId="10" fillId="0" borderId="0" xfId="3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center" wrapText="1"/>
    </xf>
    <xf numFmtId="170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49" fontId="28" fillId="5" borderId="65" xfId="0" applyNumberFormat="1" applyFont="1" applyFill="1" applyBorder="1" applyAlignment="1" applyProtection="1">
      <alignment horizontal="center" vertical="center"/>
    </xf>
    <xf numFmtId="49" fontId="28" fillId="5" borderId="71" xfId="0" applyNumberFormat="1" applyFont="1" applyFill="1" applyBorder="1" applyAlignment="1" applyProtection="1">
      <alignment horizontal="center" vertical="center"/>
    </xf>
    <xf numFmtId="0" fontId="44" fillId="2" borderId="1" xfId="0" applyFont="1" applyFill="1" applyBorder="1" applyAlignment="1">
      <alignment horizontal="left" wrapText="1"/>
    </xf>
    <xf numFmtId="0" fontId="2" fillId="0" borderId="78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wrapText="1"/>
    </xf>
    <xf numFmtId="166" fontId="2" fillId="0" borderId="1" xfId="4" applyNumberFormat="1" applyFont="1" applyFill="1" applyBorder="1" applyAlignment="1" applyProtection="1">
      <alignment horizontal="center" vertical="center"/>
    </xf>
    <xf numFmtId="0" fontId="44" fillId="0" borderId="0" xfId="0" applyFont="1" applyFill="1" applyAlignment="1">
      <alignment vertical="center"/>
    </xf>
    <xf numFmtId="0" fontId="44" fillId="0" borderId="81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6" fontId="2" fillId="0" borderId="7" xfId="4" applyNumberFormat="1" applyFont="1" applyFill="1" applyBorder="1" applyAlignment="1" applyProtection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0" borderId="1" xfId="0" applyFont="1" applyFill="1" applyBorder="1" applyAlignment="1">
      <alignment horizontal="left" wrapText="1"/>
    </xf>
    <xf numFmtId="167" fontId="49" fillId="0" borderId="7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167" fontId="49" fillId="0" borderId="1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48" fillId="0" borderId="0" xfId="0" applyFont="1" applyFill="1"/>
    <xf numFmtId="167" fontId="48" fillId="0" borderId="0" xfId="0" applyNumberFormat="1" applyFont="1" applyFill="1"/>
    <xf numFmtId="0" fontId="49" fillId="2" borderId="0" xfId="0" applyFont="1" applyFill="1"/>
    <xf numFmtId="167" fontId="49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46" fillId="2" borderId="1" xfId="0" applyFont="1" applyFill="1" applyBorder="1"/>
    <xf numFmtId="0" fontId="47" fillId="2" borderId="1" xfId="0" applyFont="1" applyFill="1" applyBorder="1"/>
    <xf numFmtId="167" fontId="0" fillId="2" borderId="0" xfId="0" applyNumberFormat="1" applyFill="1"/>
    <xf numFmtId="170" fontId="10" fillId="0" borderId="71" xfId="3" applyNumberFormat="1" applyFont="1" applyFill="1" applyBorder="1" applyAlignment="1" applyProtection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165" fontId="10" fillId="0" borderId="41" xfId="0" applyNumberFormat="1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10" fillId="0" borderId="41" xfId="3" applyNumberFormat="1" applyFont="1" applyFill="1" applyBorder="1" applyAlignment="1" applyProtection="1">
      <alignment vertical="center"/>
    </xf>
    <xf numFmtId="0" fontId="28" fillId="0" borderId="43" xfId="0" applyFont="1" applyFill="1" applyBorder="1" applyAlignment="1">
      <alignment horizontal="center" vertical="center" wrapText="1"/>
    </xf>
    <xf numFmtId="0" fontId="28" fillId="0" borderId="85" xfId="0" applyNumberFormat="1" applyFont="1" applyFill="1" applyBorder="1" applyAlignment="1">
      <alignment horizontal="center" vertical="center" wrapText="1"/>
    </xf>
    <xf numFmtId="49" fontId="28" fillId="0" borderId="85" xfId="0" applyNumberFormat="1" applyFont="1" applyFill="1" applyBorder="1" applyAlignment="1">
      <alignment horizontal="center" vertical="center" wrapText="1"/>
    </xf>
    <xf numFmtId="165" fontId="28" fillId="0" borderId="86" xfId="0" applyNumberFormat="1" applyFont="1" applyFill="1" applyBorder="1" applyAlignment="1" applyProtection="1">
      <alignment horizontal="center" vertical="center" wrapText="1"/>
    </xf>
    <xf numFmtId="167" fontId="10" fillId="0" borderId="87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51" fillId="0" borderId="0" xfId="2" applyFont="1" applyFill="1" applyBorder="1"/>
    <xf numFmtId="0" fontId="52" fillId="0" borderId="0" xfId="2" applyFont="1" applyFill="1" applyBorder="1" applyAlignment="1">
      <alignment horizontal="center" vertical="center" wrapText="1" shrinkToFit="1"/>
    </xf>
    <xf numFmtId="0" fontId="53" fillId="0" borderId="0" xfId="2" applyFont="1" applyFill="1" applyBorder="1" applyAlignment="1">
      <alignment horizontal="center" vertical="center" wrapText="1" shrinkToFit="1"/>
    </xf>
    <xf numFmtId="0" fontId="55" fillId="0" borderId="0" xfId="2" applyFont="1" applyFill="1" applyBorder="1"/>
    <xf numFmtId="0" fontId="55" fillId="0" borderId="0" xfId="2" applyFont="1" applyFill="1" applyBorder="1" applyAlignment="1">
      <alignment horizontal="center"/>
    </xf>
    <xf numFmtId="49" fontId="55" fillId="0" borderId="0" xfId="2" applyNumberFormat="1" applyFont="1" applyFill="1" applyBorder="1"/>
    <xf numFmtId="49" fontId="55" fillId="0" borderId="0" xfId="2" applyNumberFormat="1" applyFont="1" applyFill="1" applyBorder="1" applyAlignment="1">
      <alignment wrapText="1"/>
    </xf>
    <xf numFmtId="49" fontId="56" fillId="0" borderId="0" xfId="2" applyNumberFormat="1" applyFont="1" applyFill="1" applyBorder="1"/>
    <xf numFmtId="49" fontId="57" fillId="0" borderId="0" xfId="2" applyNumberFormat="1" applyFont="1" applyFill="1" applyBorder="1"/>
    <xf numFmtId="0" fontId="57" fillId="0" borderId="0" xfId="2" applyFont="1" applyFill="1" applyBorder="1"/>
    <xf numFmtId="0" fontId="57" fillId="0" borderId="0" xfId="2" applyFont="1" applyFill="1" applyBorder="1" applyAlignment="1">
      <alignment horizontal="center"/>
    </xf>
    <xf numFmtId="49" fontId="57" fillId="0" borderId="0" xfId="2" applyNumberFormat="1" applyFont="1" applyFill="1" applyBorder="1" applyAlignment="1">
      <alignment wrapText="1"/>
    </xf>
    <xf numFmtId="0" fontId="56" fillId="0" borderId="0" xfId="2" applyFont="1" applyFill="1" applyBorder="1"/>
    <xf numFmtId="49" fontId="57" fillId="0" borderId="0" xfId="2" applyNumberFormat="1" applyFont="1" applyFill="1" applyAlignment="1">
      <alignment vertical="center"/>
    </xf>
    <xf numFmtId="0" fontId="57" fillId="0" borderId="0" xfId="2" applyFont="1" applyFill="1" applyAlignment="1">
      <alignment horizontal="left" vertical="center"/>
    </xf>
    <xf numFmtId="0" fontId="51" fillId="0" borderId="0" xfId="2" applyFont="1" applyFill="1"/>
    <xf numFmtId="0" fontId="57" fillId="0" borderId="0" xfId="2" applyFont="1" applyFill="1"/>
    <xf numFmtId="0" fontId="58" fillId="0" borderId="0" xfId="2" applyFont="1" applyFill="1"/>
    <xf numFmtId="49" fontId="57" fillId="0" borderId="0" xfId="2" applyNumberFormat="1" applyFont="1" applyFill="1" applyBorder="1" applyAlignment="1">
      <alignment horizontal="left"/>
    </xf>
    <xf numFmtId="49" fontId="57" fillId="0" borderId="0" xfId="2" applyNumberFormat="1" applyFont="1" applyFill="1" applyBorder="1" applyAlignment="1">
      <alignment horizontal="center"/>
    </xf>
    <xf numFmtId="49" fontId="51" fillId="0" borderId="0" xfId="2" applyNumberFormat="1" applyFont="1" applyFill="1" applyBorder="1"/>
    <xf numFmtId="0" fontId="46" fillId="0" borderId="0" xfId="0" applyFont="1" applyFill="1" applyBorder="1"/>
    <xf numFmtId="0" fontId="2" fillId="8" borderId="1" xfId="0" applyFont="1" applyFill="1" applyBorder="1" applyAlignment="1">
      <alignment horizontal="center"/>
    </xf>
    <xf numFmtId="167" fontId="2" fillId="8" borderId="1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2" fillId="8" borderId="8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170" fontId="28" fillId="0" borderId="41" xfId="3" applyNumberFormat="1" applyFont="1" applyFill="1" applyBorder="1" applyAlignment="1" applyProtection="1">
      <alignment horizontal="center" vertical="center"/>
    </xf>
    <xf numFmtId="172" fontId="28" fillId="0" borderId="35" xfId="3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49" fontId="28" fillId="5" borderId="34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/>
    <xf numFmtId="0" fontId="47" fillId="8" borderId="0" xfId="0" applyFont="1" applyFill="1"/>
    <xf numFmtId="49" fontId="28" fillId="0" borderId="1" xfId="3" applyNumberFormat="1" applyFont="1" applyFill="1" applyBorder="1" applyAlignment="1">
      <alignment vertical="center" wrapText="1"/>
    </xf>
    <xf numFmtId="167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9" fillId="0" borderId="0" xfId="0" applyFont="1" applyFill="1"/>
    <xf numFmtId="167" fontId="59" fillId="0" borderId="0" xfId="0" applyNumberFormat="1" applyFont="1" applyFill="1"/>
    <xf numFmtId="0" fontId="2" fillId="11" borderId="0" xfId="0" applyFont="1" applyFill="1" applyAlignment="1">
      <alignment horizontal="center" vertical="center"/>
    </xf>
    <xf numFmtId="165" fontId="3" fillId="11" borderId="1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0" fontId="2" fillId="11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60" fillId="0" borderId="0" xfId="0" applyFont="1"/>
    <xf numFmtId="0" fontId="2" fillId="0" borderId="71" xfId="0" applyFont="1" applyBorder="1" applyAlignment="1">
      <alignment horizontal="left" wrapText="1"/>
    </xf>
    <xf numFmtId="167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0" fontId="61" fillId="0" borderId="0" xfId="3" applyNumberFormat="1" applyFont="1" applyFill="1" applyBorder="1" applyAlignment="1" applyProtection="1">
      <alignment vertical="center"/>
    </xf>
    <xf numFmtId="0" fontId="62" fillId="5" borderId="41" xfId="0" applyFont="1" applyFill="1" applyBorder="1"/>
    <xf numFmtId="0" fontId="0" fillId="0" borderId="1" xfId="0" applyBorder="1" applyAlignment="1">
      <alignment vertical="center" wrapText="1"/>
    </xf>
    <xf numFmtId="0" fontId="59" fillId="0" borderId="41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59" fillId="0" borderId="1" xfId="0" applyFont="1" applyFill="1" applyBorder="1"/>
    <xf numFmtId="167" fontId="59" fillId="0" borderId="1" xfId="0" applyNumberFormat="1" applyFont="1" applyFill="1" applyBorder="1"/>
    <xf numFmtId="0" fontId="6" fillId="0" borderId="1" xfId="0" applyFont="1" applyFill="1" applyBorder="1"/>
    <xf numFmtId="167" fontId="6" fillId="0" borderId="1" xfId="0" applyNumberFormat="1" applyFont="1" applyFill="1" applyBorder="1"/>
    <xf numFmtId="0" fontId="59" fillId="0" borderId="1" xfId="0" applyFont="1" applyBorder="1"/>
    <xf numFmtId="0" fontId="59" fillId="2" borderId="1" xfId="0" applyFont="1" applyFill="1" applyBorder="1"/>
    <xf numFmtId="0" fontId="2" fillId="2" borderId="1" xfId="0" applyFont="1" applyFill="1" applyBorder="1"/>
    <xf numFmtId="167" fontId="2" fillId="0" borderId="1" xfId="0" applyNumberFormat="1" applyFont="1" applyFill="1" applyBorder="1"/>
    <xf numFmtId="166" fontId="2" fillId="11" borderId="7" xfId="4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167" fontId="2" fillId="11" borderId="7" xfId="0" applyNumberFormat="1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49" fontId="10" fillId="0" borderId="35" xfId="3" applyNumberFormat="1" applyFont="1" applyFill="1" applyBorder="1" applyAlignment="1">
      <alignment horizontal="left" vertical="center" wrapText="1"/>
    </xf>
    <xf numFmtId="172" fontId="28" fillId="0" borderId="77" xfId="3" applyNumberFormat="1" applyFont="1" applyFill="1" applyBorder="1" applyAlignment="1" applyProtection="1">
      <alignment horizontal="center" vertical="center"/>
    </xf>
    <xf numFmtId="171" fontId="28" fillId="0" borderId="1" xfId="3" applyNumberFormat="1" applyFont="1" applyFill="1" applyBorder="1" applyAlignment="1" applyProtection="1">
      <alignment horizontal="left" vertical="center" wrapText="1"/>
    </xf>
    <xf numFmtId="166" fontId="28" fillId="0" borderId="71" xfId="3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vertical="center"/>
    </xf>
    <xf numFmtId="167" fontId="0" fillId="0" borderId="0" xfId="0" applyNumberFormat="1" applyFill="1" applyBorder="1"/>
    <xf numFmtId="0" fontId="2" fillId="3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51" fillId="0" borderId="0" xfId="2" applyNumberFormat="1" applyFont="1" applyFill="1" applyBorder="1"/>
    <xf numFmtId="0" fontId="63" fillId="0" borderId="0" xfId="2" applyNumberFormat="1" applyFont="1" applyFill="1" applyBorder="1"/>
    <xf numFmtId="0" fontId="63" fillId="0" borderId="0" xfId="2" applyNumberFormat="1" applyFont="1" applyFill="1" applyBorder="1" applyAlignment="1">
      <alignment wrapText="1"/>
    </xf>
    <xf numFmtId="49" fontId="63" fillId="0" borderId="0" xfId="2" applyNumberFormat="1" applyFont="1" applyFill="1" applyBorder="1"/>
    <xf numFmtId="0" fontId="63" fillId="0" borderId="0" xfId="2" applyFont="1" applyFill="1" applyBorder="1"/>
    <xf numFmtId="0" fontId="63" fillId="2" borderId="0" xfId="2" applyFont="1" applyFill="1" applyBorder="1"/>
    <xf numFmtId="0" fontId="63" fillId="2" borderId="0" xfId="2" applyFont="1" applyFill="1" applyBorder="1" applyAlignment="1">
      <alignment horizontal="center"/>
    </xf>
    <xf numFmtId="167" fontId="28" fillId="0" borderId="20" xfId="3" applyNumberFormat="1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1" fontId="28" fillId="0" borderId="69" xfId="3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170" fontId="10" fillId="0" borderId="41" xfId="3" applyNumberFormat="1" applyFont="1" applyFill="1" applyBorder="1" applyAlignment="1" applyProtection="1">
      <alignment horizontal="center" vertical="center"/>
    </xf>
    <xf numFmtId="0" fontId="10" fillId="0" borderId="74" xfId="3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63" fillId="12" borderId="0" xfId="2" applyNumberFormat="1" applyFont="1" applyFill="1" applyBorder="1"/>
    <xf numFmtId="0" fontId="63" fillId="12" borderId="0" xfId="2" applyNumberFormat="1" applyFont="1" applyFill="1" applyBorder="1" applyAlignment="1">
      <alignment horizontal="center"/>
    </xf>
    <xf numFmtId="0" fontId="63" fillId="12" borderId="0" xfId="2" applyNumberFormat="1" applyFont="1" applyFill="1" applyBorder="1" applyAlignment="1">
      <alignment wrapText="1"/>
    </xf>
    <xf numFmtId="0" fontId="57" fillId="12" borderId="0" xfId="2" applyFont="1" applyFill="1" applyBorder="1"/>
    <xf numFmtId="0" fontId="57" fillId="12" borderId="0" xfId="2" applyFont="1" applyFill="1" applyBorder="1" applyAlignment="1">
      <alignment horizontal="center"/>
    </xf>
    <xf numFmtId="49" fontId="57" fillId="12" borderId="0" xfId="2" applyNumberFormat="1" applyFont="1" applyFill="1" applyBorder="1"/>
    <xf numFmtId="49" fontId="57" fillId="12" borderId="0" xfId="2" applyNumberFormat="1" applyFont="1" applyFill="1" applyBorder="1" applyAlignment="1">
      <alignment wrapText="1"/>
    </xf>
    <xf numFmtId="49" fontId="63" fillId="12" borderId="0" xfId="2" applyNumberFormat="1" applyFont="1" applyFill="1" applyBorder="1"/>
    <xf numFmtId="0" fontId="63" fillId="12" borderId="0" xfId="2" applyFont="1" applyFill="1" applyBorder="1"/>
    <xf numFmtId="0" fontId="63" fillId="12" borderId="0" xfId="2" applyFont="1" applyFill="1" applyBorder="1" applyAlignment="1">
      <alignment horizontal="center"/>
    </xf>
    <xf numFmtId="49" fontId="63" fillId="8" borderId="0" xfId="2" applyNumberFormat="1" applyFont="1" applyFill="1" applyBorder="1"/>
    <xf numFmtId="0" fontId="63" fillId="8" borderId="0" xfId="2" applyFont="1" applyFill="1" applyBorder="1"/>
    <xf numFmtId="0" fontId="63" fillId="8" borderId="0" xfId="2" applyFont="1" applyFill="1" applyBorder="1" applyAlignment="1">
      <alignment horizontal="center"/>
    </xf>
    <xf numFmtId="0" fontId="63" fillId="8" borderId="0" xfId="2" applyNumberFormat="1" applyFont="1" applyFill="1" applyBorder="1" applyAlignment="1">
      <alignment wrapText="1"/>
    </xf>
    <xf numFmtId="0" fontId="63" fillId="8" borderId="0" xfId="2" applyNumberFormat="1" applyFont="1" applyFill="1" applyBorder="1"/>
    <xf numFmtId="49" fontId="63" fillId="6" borderId="0" xfId="2" applyNumberFormat="1" applyFont="1" applyFill="1" applyBorder="1"/>
    <xf numFmtId="0" fontId="63" fillId="6" borderId="0" xfId="2" applyFont="1" applyFill="1" applyBorder="1"/>
    <xf numFmtId="0" fontId="63" fillId="6" borderId="0" xfId="2" applyFont="1" applyFill="1" applyBorder="1" applyAlignment="1">
      <alignment horizontal="center"/>
    </xf>
    <xf numFmtId="0" fontId="63" fillId="6" borderId="0" xfId="2" applyNumberFormat="1" applyFont="1" applyFill="1" applyBorder="1" applyAlignment="1">
      <alignment wrapText="1"/>
    </xf>
    <xf numFmtId="0" fontId="63" fillId="6" borderId="0" xfId="2" applyNumberFormat="1" applyFont="1" applyFill="1" applyBorder="1"/>
    <xf numFmtId="49" fontId="10" fillId="0" borderId="29" xfId="0" applyNumberFormat="1" applyFont="1" applyFill="1" applyBorder="1" applyAlignment="1">
      <alignment vertical="center" wrapText="1"/>
    </xf>
    <xf numFmtId="171" fontId="35" fillId="0" borderId="32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vertical="center" wrapText="1"/>
    </xf>
    <xf numFmtId="49" fontId="28" fillId="0" borderId="42" xfId="3" applyNumberFormat="1" applyFont="1" applyFill="1" applyBorder="1" applyAlignment="1">
      <alignment horizontal="left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0" fontId="31" fillId="0" borderId="0" xfId="3" applyNumberFormat="1" applyFont="1" applyFill="1" applyBorder="1" applyAlignment="1" applyProtection="1">
      <alignment horizontal="center" vertical="center"/>
    </xf>
    <xf numFmtId="1" fontId="28" fillId="0" borderId="17" xfId="3" applyNumberFormat="1" applyFont="1" applyFill="1" applyBorder="1" applyAlignment="1">
      <alignment horizontal="center" vertical="center" wrapText="1"/>
    </xf>
    <xf numFmtId="49" fontId="31" fillId="0" borderId="0" xfId="3" applyNumberFormat="1" applyFont="1" applyFill="1" applyBorder="1" applyAlignment="1">
      <alignment horizontal="left" vertical="center" wrapText="1"/>
    </xf>
    <xf numFmtId="1" fontId="10" fillId="0" borderId="0" xfId="3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171" fontId="28" fillId="0" borderId="30" xfId="3" applyNumberFormat="1" applyFont="1" applyFill="1" applyBorder="1" applyAlignment="1" applyProtection="1">
      <alignment horizontal="center" vertical="center"/>
    </xf>
    <xf numFmtId="172" fontId="28" fillId="0" borderId="23" xfId="3" applyNumberFormat="1" applyFont="1" applyFill="1" applyBorder="1" applyAlignment="1" applyProtection="1">
      <alignment horizontal="center" vertical="center"/>
    </xf>
    <xf numFmtId="172" fontId="28" fillId="0" borderId="30" xfId="3" applyNumberFormat="1" applyFont="1" applyFill="1" applyBorder="1" applyAlignment="1" applyProtection="1">
      <alignment horizontal="center" vertical="center"/>
    </xf>
    <xf numFmtId="172" fontId="28" fillId="0" borderId="45" xfId="3" applyNumberFormat="1" applyFont="1" applyFill="1" applyBorder="1" applyAlignment="1" applyProtection="1">
      <alignment horizontal="center" vertical="center"/>
    </xf>
    <xf numFmtId="0" fontId="28" fillId="0" borderId="23" xfId="3" applyFont="1" applyFill="1" applyBorder="1" applyAlignment="1">
      <alignment horizontal="center" vertical="center" wrapText="1"/>
    </xf>
    <xf numFmtId="0" fontId="28" fillId="0" borderId="30" xfId="3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28" fillId="0" borderId="47" xfId="3" applyFont="1" applyFill="1" applyBorder="1" applyAlignment="1">
      <alignment horizontal="center" vertical="center" wrapText="1"/>
    </xf>
    <xf numFmtId="0" fontId="28" fillId="0" borderId="25" xfId="3" applyFont="1" applyFill="1" applyBorder="1" applyAlignment="1">
      <alignment horizontal="center" vertical="center" wrapText="1"/>
    </xf>
    <xf numFmtId="171" fontId="33" fillId="0" borderId="10" xfId="3" applyNumberFormat="1" applyFont="1" applyFill="1" applyBorder="1" applyAlignment="1" applyProtection="1">
      <alignment horizontal="center" vertical="center"/>
    </xf>
    <xf numFmtId="49" fontId="28" fillId="0" borderId="29" xfId="0" applyNumberFormat="1" applyFont="1" applyFill="1" applyBorder="1" applyAlignment="1" applyProtection="1">
      <alignment horizontal="center" vertical="center"/>
    </xf>
    <xf numFmtId="172" fontId="10" fillId="0" borderId="47" xfId="3" applyNumberFormat="1" applyFont="1" applyFill="1" applyBorder="1" applyAlignment="1" applyProtection="1">
      <alignment horizontal="center" vertical="center"/>
    </xf>
    <xf numFmtId="0" fontId="10" fillId="0" borderId="30" xfId="3" applyFont="1" applyFill="1" applyBorder="1" applyAlignment="1">
      <alignment horizontal="center" vertical="center" wrapText="1"/>
    </xf>
    <xf numFmtId="49" fontId="28" fillId="0" borderId="22" xfId="0" applyNumberFormat="1" applyFont="1" applyFill="1" applyBorder="1" applyAlignment="1" applyProtection="1">
      <alignment horizontal="center" vertical="center"/>
    </xf>
    <xf numFmtId="167" fontId="28" fillId="0" borderId="23" xfId="0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172" fontId="10" fillId="0" borderId="12" xfId="3" applyNumberFormat="1" applyFont="1" applyFill="1" applyBorder="1" applyAlignment="1" applyProtection="1">
      <alignment horizontal="center" vertical="center"/>
    </xf>
    <xf numFmtId="171" fontId="28" fillId="0" borderId="25" xfId="3" applyNumberFormat="1" applyFont="1" applyFill="1" applyBorder="1" applyAlignment="1" applyProtection="1">
      <alignment horizontal="center" vertical="center"/>
    </xf>
    <xf numFmtId="170" fontId="10" fillId="0" borderId="69" xfId="3" applyNumberFormat="1" applyFont="1" applyFill="1" applyBorder="1" applyAlignment="1" applyProtection="1">
      <alignment vertical="center"/>
    </xf>
    <xf numFmtId="171" fontId="10" fillId="0" borderId="13" xfId="3" applyNumberFormat="1" applyFont="1" applyFill="1" applyBorder="1" applyAlignment="1" applyProtection="1">
      <alignment horizontal="center" vertical="center"/>
    </xf>
    <xf numFmtId="170" fontId="10" fillId="0" borderId="60" xfId="3" applyNumberFormat="1" applyFont="1" applyFill="1" applyBorder="1" applyAlignment="1" applyProtection="1">
      <alignment vertical="center"/>
    </xf>
    <xf numFmtId="171" fontId="28" fillId="0" borderId="24" xfId="3" applyNumberFormat="1" applyFont="1" applyFill="1" applyBorder="1" applyAlignment="1" applyProtection="1">
      <alignment horizontal="center" vertical="center"/>
    </xf>
    <xf numFmtId="171" fontId="28" fillId="0" borderId="10" xfId="3" applyNumberFormat="1" applyFont="1" applyFill="1" applyBorder="1" applyAlignment="1" applyProtection="1">
      <alignment horizontal="center" vertical="center"/>
    </xf>
    <xf numFmtId="171" fontId="28" fillId="0" borderId="23" xfId="3" applyNumberFormat="1" applyFont="1" applyFill="1" applyBorder="1" applyAlignment="1" applyProtection="1">
      <alignment horizontal="center" vertical="center"/>
    </xf>
    <xf numFmtId="171" fontId="10" fillId="0" borderId="30" xfId="3" applyNumberFormat="1" applyFont="1" applyFill="1" applyBorder="1" applyAlignment="1" applyProtection="1">
      <alignment horizontal="center" vertical="center"/>
    </xf>
    <xf numFmtId="171" fontId="10" fillId="0" borderId="12" xfId="3" applyNumberFormat="1" applyFont="1" applyFill="1" applyBorder="1" applyAlignment="1" applyProtection="1">
      <alignment horizontal="center" vertical="center"/>
    </xf>
    <xf numFmtId="171" fontId="10" fillId="0" borderId="14" xfId="3" applyNumberFormat="1" applyFont="1" applyFill="1" applyBorder="1" applyAlignment="1" applyProtection="1">
      <alignment horizontal="center" vertical="center"/>
    </xf>
    <xf numFmtId="171" fontId="10" fillId="0" borderId="10" xfId="3" applyNumberFormat="1" applyFont="1" applyFill="1" applyBorder="1" applyAlignment="1" applyProtection="1">
      <alignment horizontal="center" vertical="center"/>
    </xf>
    <xf numFmtId="171" fontId="10" fillId="0" borderId="24" xfId="3" applyNumberFormat="1" applyFont="1" applyFill="1" applyBorder="1" applyAlignment="1" applyProtection="1">
      <alignment horizontal="center" vertical="center"/>
    </xf>
    <xf numFmtId="171" fontId="10" fillId="0" borderId="25" xfId="3" applyNumberFormat="1" applyFont="1" applyFill="1" applyBorder="1" applyAlignment="1" applyProtection="1">
      <alignment horizontal="center" vertical="center"/>
    </xf>
    <xf numFmtId="0" fontId="10" fillId="0" borderId="10" xfId="3" applyNumberFormat="1" applyFont="1" applyFill="1" applyBorder="1" applyAlignment="1" applyProtection="1">
      <alignment horizontal="center" vertical="center"/>
    </xf>
    <xf numFmtId="172" fontId="10" fillId="0" borderId="23" xfId="3" applyNumberFormat="1" applyFont="1" applyFill="1" applyBorder="1" applyAlignment="1" applyProtection="1">
      <alignment horizontal="center" vertical="center"/>
    </xf>
    <xf numFmtId="0" fontId="10" fillId="0" borderId="11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>
      <alignment horizontal="center" vertical="center" wrapText="1"/>
    </xf>
    <xf numFmtId="0" fontId="10" fillId="0" borderId="50" xfId="3" applyNumberFormat="1" applyFont="1" applyFill="1" applyBorder="1" applyAlignment="1">
      <alignment horizontal="center" vertical="center" wrapText="1"/>
    </xf>
    <xf numFmtId="0" fontId="10" fillId="0" borderId="14" xfId="3" applyNumberFormat="1" applyFont="1" applyFill="1" applyBorder="1" applyAlignment="1">
      <alignment horizontal="center" vertical="center" wrapText="1"/>
    </xf>
    <xf numFmtId="1" fontId="10" fillId="0" borderId="31" xfId="3" applyNumberFormat="1" applyFont="1" applyFill="1" applyBorder="1" applyAlignment="1">
      <alignment horizontal="center" vertical="center"/>
    </xf>
    <xf numFmtId="0" fontId="10" fillId="0" borderId="32" xfId="3" applyNumberFormat="1" applyFont="1" applyFill="1" applyBorder="1" applyAlignment="1">
      <alignment horizontal="center" vertical="center"/>
    </xf>
    <xf numFmtId="49" fontId="10" fillId="0" borderId="14" xfId="3" applyNumberFormat="1" applyFont="1" applyFill="1" applyBorder="1" applyAlignment="1">
      <alignment horizontal="center" vertical="center"/>
    </xf>
    <xf numFmtId="1" fontId="10" fillId="0" borderId="30" xfId="3" applyNumberFormat="1" applyFont="1" applyFill="1" applyBorder="1" applyAlignment="1">
      <alignment horizontal="center" vertical="center"/>
    </xf>
    <xf numFmtId="0" fontId="10" fillId="0" borderId="30" xfId="3" applyNumberFormat="1" applyFont="1" applyFill="1" applyBorder="1" applyAlignment="1" applyProtection="1">
      <alignment horizontal="center" vertical="center"/>
    </xf>
    <xf numFmtId="1" fontId="10" fillId="0" borderId="47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23" xfId="3" applyNumberFormat="1" applyFont="1" applyFill="1" applyBorder="1" applyAlignment="1" applyProtection="1">
      <alignment horizontal="center" vertical="center"/>
    </xf>
    <xf numFmtId="49" fontId="28" fillId="0" borderId="23" xfId="3" applyNumberFormat="1" applyFont="1" applyFill="1" applyBorder="1" applyAlignment="1">
      <alignment horizontal="center" vertical="center" wrapText="1"/>
    </xf>
    <xf numFmtId="1" fontId="28" fillId="0" borderId="23" xfId="3" applyNumberFormat="1" applyFont="1" applyFill="1" applyBorder="1" applyAlignment="1" applyProtection="1">
      <alignment horizontal="center" vertical="center"/>
    </xf>
    <xf numFmtId="1" fontId="28" fillId="0" borderId="11" xfId="3" applyNumberFormat="1" applyFont="1" applyFill="1" applyBorder="1" applyAlignment="1" applyProtection="1">
      <alignment horizontal="center" vertical="center"/>
    </xf>
    <xf numFmtId="1" fontId="28" fillId="0" borderId="25" xfId="3" applyNumberFormat="1" applyFont="1" applyFill="1" applyBorder="1" applyAlignment="1" applyProtection="1">
      <alignment horizontal="center" vertical="center"/>
    </xf>
    <xf numFmtId="1" fontId="28" fillId="0" borderId="10" xfId="3" applyNumberFormat="1" applyFont="1" applyFill="1" applyBorder="1" applyAlignment="1" applyProtection="1">
      <alignment horizontal="center" vertical="center"/>
    </xf>
    <xf numFmtId="0" fontId="28" fillId="0" borderId="35" xfId="3" applyNumberFormat="1" applyFont="1" applyFill="1" applyBorder="1" applyAlignment="1">
      <alignment horizontal="center" vertical="center" wrapText="1"/>
    </xf>
    <xf numFmtId="1" fontId="31" fillId="0" borderId="7" xfId="3" applyNumberFormat="1" applyFont="1" applyFill="1" applyBorder="1" applyAlignment="1">
      <alignment horizontal="center" vertical="center" wrapText="1"/>
    </xf>
    <xf numFmtId="1" fontId="31" fillId="0" borderId="35" xfId="3" applyNumberFormat="1" applyFont="1" applyFill="1" applyBorder="1" applyAlignment="1">
      <alignment horizontal="center" vertical="center" wrapText="1"/>
    </xf>
    <xf numFmtId="0" fontId="28" fillId="0" borderId="35" xfId="3" applyFont="1" applyFill="1" applyBorder="1" applyAlignment="1">
      <alignment horizontal="center" vertical="center" wrapText="1"/>
    </xf>
    <xf numFmtId="1" fontId="10" fillId="0" borderId="7" xfId="3" applyNumberFormat="1" applyFont="1" applyFill="1" applyBorder="1" applyAlignment="1">
      <alignment horizontal="center" vertical="center" wrapText="1"/>
    </xf>
    <xf numFmtId="1" fontId="10" fillId="0" borderId="35" xfId="3" applyNumberFormat="1" applyFont="1" applyFill="1" applyBorder="1" applyAlignment="1">
      <alignment horizontal="center" vertical="center" wrapText="1"/>
    </xf>
    <xf numFmtId="1" fontId="10" fillId="0" borderId="32" xfId="3" applyNumberFormat="1" applyFont="1" applyFill="1" applyBorder="1" applyAlignment="1" applyProtection="1">
      <alignment vertical="center"/>
    </xf>
    <xf numFmtId="170" fontId="28" fillId="0" borderId="30" xfId="3" applyNumberFormat="1" applyFont="1" applyFill="1" applyBorder="1" applyAlignment="1" applyProtection="1">
      <alignment horizontal="center" vertical="center"/>
    </xf>
    <xf numFmtId="1" fontId="31" fillId="0" borderId="32" xfId="3" applyNumberFormat="1" applyFont="1" applyFill="1" applyBorder="1" applyAlignment="1" applyProtection="1">
      <alignment horizontal="center" vertical="center"/>
    </xf>
    <xf numFmtId="170" fontId="28" fillId="0" borderId="0" xfId="3" applyNumberFormat="1" applyFont="1" applyFill="1" applyBorder="1" applyAlignment="1" applyProtection="1">
      <alignment vertical="center"/>
    </xf>
    <xf numFmtId="0" fontId="28" fillId="0" borderId="28" xfId="3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1" fontId="28" fillId="0" borderId="32" xfId="0" applyNumberFormat="1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horizontal="left" vertical="center" wrapText="1"/>
    </xf>
    <xf numFmtId="1" fontId="31" fillId="0" borderId="32" xfId="3" applyNumberFormat="1" applyFont="1" applyFill="1" applyBorder="1" applyAlignment="1" applyProtection="1">
      <alignment vertical="center"/>
    </xf>
    <xf numFmtId="1" fontId="28" fillId="0" borderId="30" xfId="3" applyNumberFormat="1" applyFont="1" applyFill="1" applyBorder="1" applyAlignment="1">
      <alignment horizontal="center" vertical="center"/>
    </xf>
    <xf numFmtId="49" fontId="28" fillId="0" borderId="30" xfId="3" applyNumberFormat="1" applyFont="1" applyFill="1" applyBorder="1" applyAlignment="1">
      <alignment horizontal="center" vertical="center"/>
    </xf>
    <xf numFmtId="49" fontId="28" fillId="0" borderId="32" xfId="3" applyNumberFormat="1" applyFont="1" applyFill="1" applyBorder="1" applyAlignment="1">
      <alignment horizontal="center" vertical="center"/>
    </xf>
    <xf numFmtId="171" fontId="28" fillId="0" borderId="7" xfId="3" applyNumberFormat="1" applyFont="1" applyFill="1" applyBorder="1" applyAlignment="1" applyProtection="1">
      <alignment horizontal="center" vertical="center"/>
    </xf>
    <xf numFmtId="49" fontId="10" fillId="0" borderId="35" xfId="3" applyNumberFormat="1" applyFont="1" applyFill="1" applyBorder="1" applyAlignment="1">
      <alignment vertical="center" wrapText="1"/>
    </xf>
    <xf numFmtId="49" fontId="10" fillId="0" borderId="30" xfId="3" applyNumberFormat="1" applyFont="1" applyFill="1" applyBorder="1" applyAlignment="1">
      <alignment horizontal="center" vertical="center"/>
    </xf>
    <xf numFmtId="0" fontId="10" fillId="0" borderId="47" xfId="3" applyNumberFormat="1" applyFont="1" applyFill="1" applyBorder="1" applyAlignment="1">
      <alignment horizontal="center" vertical="center"/>
    </xf>
    <xf numFmtId="1" fontId="28" fillId="0" borderId="47" xfId="0" applyNumberFormat="1" applyFont="1" applyFill="1" applyBorder="1" applyAlignment="1">
      <alignment horizontal="center" vertical="center" wrapText="1"/>
    </xf>
    <xf numFmtId="49" fontId="28" fillId="0" borderId="28" xfId="3" applyNumberFormat="1" applyFont="1" applyFill="1" applyBorder="1" applyAlignment="1">
      <alignment horizontal="left" vertical="center" wrapText="1"/>
    </xf>
    <xf numFmtId="1" fontId="10" fillId="0" borderId="11" xfId="3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" fontId="10" fillId="0" borderId="32" xfId="0" applyNumberFormat="1" applyFont="1" applyFill="1" applyBorder="1" applyAlignment="1">
      <alignment horizontal="center" vertical="center" wrapText="1"/>
    </xf>
    <xf numFmtId="0" fontId="28" fillId="0" borderId="31" xfId="3" applyNumberFormat="1" applyFont="1" applyFill="1" applyBorder="1" applyAlignment="1">
      <alignment horizontal="center" vertical="center" wrapText="1"/>
    </xf>
    <xf numFmtId="0" fontId="28" fillId="0" borderId="32" xfId="3" applyNumberFormat="1" applyFont="1" applyFill="1" applyBorder="1" applyAlignment="1">
      <alignment horizontal="center" vertical="center" wrapText="1"/>
    </xf>
    <xf numFmtId="170" fontId="65" fillId="0" borderId="0" xfId="3" applyNumberFormat="1" applyFont="1" applyFill="1" applyBorder="1" applyAlignment="1" applyProtection="1">
      <alignment vertical="center"/>
    </xf>
    <xf numFmtId="1" fontId="10" fillId="0" borderId="7" xfId="3" applyNumberFormat="1" applyFont="1" applyFill="1" applyBorder="1" applyAlignment="1" applyProtection="1">
      <alignment horizontal="center" vertical="center"/>
    </xf>
    <xf numFmtId="172" fontId="28" fillId="0" borderId="31" xfId="3" applyNumberFormat="1" applyFont="1" applyFill="1" applyBorder="1" applyAlignment="1" applyProtection="1">
      <alignment horizontal="center" vertical="center"/>
    </xf>
    <xf numFmtId="172" fontId="28" fillId="0" borderId="32" xfId="3" applyNumberFormat="1" applyFont="1" applyFill="1" applyBorder="1" applyAlignment="1" applyProtection="1">
      <alignment horizontal="center" vertical="center"/>
    </xf>
    <xf numFmtId="0" fontId="10" fillId="0" borderId="30" xfId="3" applyNumberFormat="1" applyFont="1" applyFill="1" applyBorder="1" applyAlignment="1">
      <alignment horizontal="center" vertical="center"/>
    </xf>
    <xf numFmtId="172" fontId="28" fillId="0" borderId="0" xfId="3" applyNumberFormat="1" applyFont="1" applyFill="1" applyBorder="1" applyAlignment="1" applyProtection="1">
      <alignment horizontal="center" vertical="center"/>
    </xf>
    <xf numFmtId="0" fontId="28" fillId="0" borderId="23" xfId="0" applyNumberFormat="1" applyFont="1" applyFill="1" applyBorder="1" applyAlignment="1" applyProtection="1">
      <alignment horizontal="left" vertical="center"/>
    </xf>
    <xf numFmtId="0" fontId="10" fillId="0" borderId="23" xfId="0" applyFont="1" applyFill="1" applyBorder="1" applyAlignment="1">
      <alignment horizontal="center" vertical="center" wrapText="1"/>
    </xf>
    <xf numFmtId="171" fontId="35" fillId="0" borderId="10" xfId="0" applyNumberFormat="1" applyFont="1" applyFill="1" applyBorder="1" applyAlignment="1" applyProtection="1">
      <alignment horizontal="center" vertical="center"/>
    </xf>
    <xf numFmtId="1" fontId="28" fillId="0" borderId="22" xfId="0" applyNumberFormat="1" applyFont="1" applyFill="1" applyBorder="1" applyAlignment="1">
      <alignment horizontal="center" vertical="center" wrapText="1"/>
    </xf>
    <xf numFmtId="0" fontId="28" fillId="0" borderId="11" xfId="3" applyFont="1" applyFill="1" applyBorder="1" applyAlignment="1">
      <alignment horizontal="center" vertical="center" wrapText="1"/>
    </xf>
    <xf numFmtId="1" fontId="10" fillId="0" borderId="28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 applyProtection="1">
      <alignment horizontal="center" vertical="center"/>
    </xf>
    <xf numFmtId="167" fontId="28" fillId="0" borderId="24" xfId="3" applyNumberFormat="1" applyFont="1" applyFill="1" applyBorder="1" applyAlignment="1" applyProtection="1">
      <alignment horizontal="center" vertical="center"/>
    </xf>
    <xf numFmtId="167" fontId="28" fillId="0" borderId="28" xfId="3" applyNumberFormat="1" applyFont="1" applyFill="1" applyBorder="1" applyAlignment="1" applyProtection="1">
      <alignment horizontal="center" vertical="center"/>
    </xf>
    <xf numFmtId="0" fontId="28" fillId="0" borderId="64" xfId="0" applyNumberFormat="1" applyFont="1" applyFill="1" applyBorder="1" applyAlignment="1" applyProtection="1">
      <alignment horizontal="left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171" fontId="35" fillId="0" borderId="67" xfId="0" applyNumberFormat="1" applyFont="1" applyFill="1" applyBorder="1" applyAlignment="1" applyProtection="1">
      <alignment horizontal="center" vertical="center"/>
    </xf>
    <xf numFmtId="167" fontId="28" fillId="0" borderId="64" xfId="0" applyNumberFormat="1" applyFont="1" applyFill="1" applyBorder="1" applyAlignment="1" applyProtection="1">
      <alignment horizontal="center" vertical="center"/>
    </xf>
    <xf numFmtId="1" fontId="28" fillId="0" borderId="29" xfId="0" applyNumberFormat="1" applyFont="1" applyFill="1" applyBorder="1" applyAlignment="1">
      <alignment horizontal="center" vertical="center" wrapText="1"/>
    </xf>
    <xf numFmtId="1" fontId="28" fillId="0" borderId="66" xfId="3" applyNumberFormat="1" applyFont="1" applyFill="1" applyBorder="1" applyAlignment="1" applyProtection="1">
      <alignment horizontal="center" vertical="center"/>
    </xf>
    <xf numFmtId="1" fontId="28" fillId="0" borderId="34" xfId="3" applyNumberFormat="1" applyFont="1" applyFill="1" applyBorder="1" applyAlignment="1" applyProtection="1">
      <alignment horizontal="center" vertical="center"/>
    </xf>
    <xf numFmtId="167" fontId="28" fillId="0" borderId="68" xfId="3" applyNumberFormat="1" applyFont="1" applyFill="1" applyBorder="1" applyAlignment="1" applyProtection="1">
      <alignment horizontal="center" vertical="center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29" xfId="0" applyFont="1" applyFill="1" applyBorder="1" applyAlignment="1">
      <alignment horizontal="center" vertical="center" wrapText="1"/>
    </xf>
    <xf numFmtId="171" fontId="35" fillId="0" borderId="32" xfId="0" applyNumberFormat="1" applyFont="1" applyFill="1" applyBorder="1" applyAlignment="1" applyProtection="1">
      <alignment horizontal="center" vertical="center"/>
    </xf>
    <xf numFmtId="1" fontId="28" fillId="0" borderId="59" xfId="0" applyNumberFormat="1" applyFont="1" applyFill="1" applyBorder="1" applyAlignment="1" applyProtection="1">
      <alignment horizontal="center" vertical="center"/>
    </xf>
    <xf numFmtId="167" fontId="28" fillId="0" borderId="58" xfId="0" applyNumberFormat="1" applyFont="1" applyFill="1" applyBorder="1" applyAlignment="1" applyProtection="1">
      <alignment horizontal="center" vertical="center"/>
    </xf>
    <xf numFmtId="1" fontId="28" fillId="0" borderId="70" xfId="0" applyNumberFormat="1" applyFont="1" applyFill="1" applyBorder="1" applyAlignment="1" applyProtection="1">
      <alignment horizontal="center" vertical="center"/>
    </xf>
    <xf numFmtId="1" fontId="28" fillId="0" borderId="88" xfId="0" applyNumberFormat="1" applyFont="1" applyFill="1" applyBorder="1" applyAlignment="1" applyProtection="1">
      <alignment horizontal="center" vertical="center"/>
    </xf>
    <xf numFmtId="1" fontId="28" fillId="0" borderId="58" xfId="0" applyNumberFormat="1" applyFont="1" applyFill="1" applyBorder="1" applyAlignment="1" applyProtection="1">
      <alignment horizontal="center" vertical="center"/>
    </xf>
    <xf numFmtId="171" fontId="28" fillId="0" borderId="20" xfId="3" applyNumberFormat="1" applyFont="1" applyFill="1" applyBorder="1" applyAlignment="1" applyProtection="1">
      <alignment horizontal="center" vertical="center"/>
    </xf>
    <xf numFmtId="171" fontId="28" fillId="0" borderId="18" xfId="3" applyNumberFormat="1" applyFont="1" applyFill="1" applyBorder="1" applyAlignment="1" applyProtection="1">
      <alignment horizontal="center" vertical="center"/>
    </xf>
    <xf numFmtId="171" fontId="28" fillId="0" borderId="16" xfId="3" applyNumberFormat="1" applyFont="1" applyFill="1" applyBorder="1" applyAlignment="1" applyProtection="1">
      <alignment horizontal="center" vertical="center"/>
    </xf>
    <xf numFmtId="171" fontId="28" fillId="0" borderId="5" xfId="3" applyNumberFormat="1" applyFont="1" applyFill="1" applyBorder="1" applyAlignment="1" applyProtection="1">
      <alignment horizontal="center" vertical="center"/>
    </xf>
    <xf numFmtId="171" fontId="28" fillId="0" borderId="3" xfId="3" applyNumberFormat="1" applyFont="1" applyFill="1" applyBorder="1" applyAlignment="1" applyProtection="1">
      <alignment horizontal="center" vertical="center"/>
    </xf>
    <xf numFmtId="171" fontId="28" fillId="0" borderId="6" xfId="3" applyNumberFormat="1" applyFont="1" applyFill="1" applyBorder="1" applyAlignment="1" applyProtection="1">
      <alignment horizontal="center" vertical="center"/>
    </xf>
    <xf numFmtId="171" fontId="10" fillId="0" borderId="5" xfId="3" applyNumberFormat="1" applyFont="1" applyFill="1" applyBorder="1" applyAlignment="1" applyProtection="1">
      <alignment horizontal="center" vertical="center"/>
    </xf>
    <xf numFmtId="171" fontId="28" fillId="0" borderId="64" xfId="3" applyNumberFormat="1" applyFont="1" applyFill="1" applyBorder="1" applyAlignment="1" applyProtection="1">
      <alignment horizontal="center" vertical="center"/>
    </xf>
    <xf numFmtId="171" fontId="28" fillId="0" borderId="67" xfId="3" applyNumberFormat="1" applyFont="1" applyFill="1" applyBorder="1" applyAlignment="1" applyProtection="1">
      <alignment horizontal="center" vertical="center"/>
    </xf>
    <xf numFmtId="171" fontId="28" fillId="0" borderId="68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 applyProtection="1">
      <alignment horizontal="center" vertical="center"/>
    </xf>
    <xf numFmtId="0" fontId="10" fillId="0" borderId="64" xfId="3" applyNumberFormat="1" applyFont="1" applyFill="1" applyBorder="1" applyAlignment="1" applyProtection="1">
      <alignment horizontal="center" vertical="center"/>
    </xf>
    <xf numFmtId="1" fontId="10" fillId="0" borderId="64" xfId="3" applyNumberFormat="1" applyFont="1" applyFill="1" applyBorder="1" applyAlignment="1" applyProtection="1">
      <alignment horizontal="center" vertical="center"/>
    </xf>
    <xf numFmtId="1" fontId="10" fillId="0" borderId="66" xfId="3" applyNumberFormat="1" applyFont="1" applyFill="1" applyBorder="1" applyAlignment="1" applyProtection="1">
      <alignment horizontal="center" vertical="center"/>
    </xf>
    <xf numFmtId="1" fontId="10" fillId="0" borderId="71" xfId="3" applyNumberFormat="1" applyFont="1" applyFill="1" applyBorder="1" applyAlignment="1" applyProtection="1">
      <alignment horizontal="center" vertical="center"/>
    </xf>
    <xf numFmtId="1" fontId="10" fillId="0" borderId="67" xfId="3" applyNumberFormat="1" applyFont="1" applyFill="1" applyBorder="1" applyAlignment="1" applyProtection="1">
      <alignment horizontal="center" vertical="center"/>
    </xf>
    <xf numFmtId="1" fontId="10" fillId="0" borderId="68" xfId="3" applyNumberFormat="1" applyFont="1" applyFill="1" applyBorder="1" applyAlignment="1" applyProtection="1">
      <alignment horizontal="center" vertical="center"/>
    </xf>
    <xf numFmtId="1" fontId="10" fillId="0" borderId="34" xfId="3" applyNumberFormat="1" applyFont="1" applyFill="1" applyBorder="1" applyAlignment="1" applyProtection="1">
      <alignment horizontal="center" vertical="center"/>
    </xf>
    <xf numFmtId="49" fontId="28" fillId="0" borderId="64" xfId="3" applyNumberFormat="1" applyFont="1" applyFill="1" applyBorder="1" applyAlignment="1" applyProtection="1">
      <alignment horizontal="center" vertical="center"/>
    </xf>
    <xf numFmtId="49" fontId="28" fillId="0" borderId="23" xfId="3" applyNumberFormat="1" applyFont="1" applyFill="1" applyBorder="1" applyAlignment="1" applyProtection="1">
      <alignment horizontal="center" vertical="center"/>
    </xf>
    <xf numFmtId="49" fontId="10" fillId="0" borderId="27" xfId="3" applyNumberFormat="1" applyFont="1" applyFill="1" applyBorder="1" applyAlignment="1">
      <alignment vertical="center" wrapText="1"/>
    </xf>
    <xf numFmtId="1" fontId="10" fillId="0" borderId="23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 applyProtection="1">
      <alignment horizontal="center" vertical="center"/>
    </xf>
    <xf numFmtId="49" fontId="10" fillId="0" borderId="42" xfId="3" applyNumberFormat="1" applyFont="1" applyFill="1" applyBorder="1" applyAlignment="1">
      <alignment vertical="center" wrapText="1"/>
    </xf>
    <xf numFmtId="1" fontId="10" fillId="0" borderId="35" xfId="3" applyNumberFormat="1" applyFont="1" applyFill="1" applyBorder="1" applyAlignment="1" applyProtection="1">
      <alignment horizontal="center" vertical="center"/>
    </xf>
    <xf numFmtId="1" fontId="10" fillId="0" borderId="30" xfId="3" applyNumberFormat="1" applyFont="1" applyFill="1" applyBorder="1" applyAlignment="1" applyProtection="1">
      <alignment horizontal="center" vertical="center"/>
    </xf>
    <xf numFmtId="0" fontId="10" fillId="0" borderId="47" xfId="3" applyNumberFormat="1" applyFont="1" applyFill="1" applyBorder="1" applyAlignment="1" applyProtection="1">
      <alignment horizontal="center" vertical="center"/>
    </xf>
    <xf numFmtId="171" fontId="28" fillId="0" borderId="28" xfId="3" applyNumberFormat="1" applyFont="1" applyFill="1" applyBorder="1" applyAlignment="1" applyProtection="1">
      <alignment vertical="center" wrapText="1"/>
    </xf>
    <xf numFmtId="171" fontId="28" fillId="0" borderId="11" xfId="3" applyNumberFormat="1" applyFont="1" applyFill="1" applyBorder="1" applyAlignment="1" applyProtection="1">
      <alignment horizontal="center" vertical="center"/>
    </xf>
    <xf numFmtId="49" fontId="10" fillId="0" borderId="23" xfId="3" applyNumberFormat="1" applyFont="1" applyFill="1" applyBorder="1" applyAlignment="1">
      <alignment vertical="center" wrapText="1"/>
    </xf>
    <xf numFmtId="0" fontId="10" fillId="0" borderId="72" xfId="3" applyNumberFormat="1" applyFont="1" applyFill="1" applyBorder="1" applyAlignment="1" applyProtection="1">
      <alignment horizontal="center" vertical="center"/>
    </xf>
    <xf numFmtId="0" fontId="10" fillId="0" borderId="41" xfId="3" applyNumberFormat="1" applyFont="1" applyFill="1" applyBorder="1" applyAlignment="1" applyProtection="1">
      <alignment horizontal="center" vertical="center"/>
    </xf>
    <xf numFmtId="49" fontId="10" fillId="0" borderId="31" xfId="3" applyNumberFormat="1" applyFont="1" applyFill="1" applyBorder="1" applyAlignment="1">
      <alignment horizontal="center" vertical="center"/>
    </xf>
    <xf numFmtId="49" fontId="10" fillId="0" borderId="29" xfId="3" applyNumberFormat="1" applyFont="1" applyFill="1" applyBorder="1" applyAlignment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/>
    </xf>
    <xf numFmtId="0" fontId="10" fillId="0" borderId="49" xfId="3" applyNumberFormat="1" applyFont="1" applyFill="1" applyBorder="1" applyAlignment="1">
      <alignment horizontal="center" vertical="center"/>
    </xf>
    <xf numFmtId="172" fontId="10" fillId="0" borderId="13" xfId="3" applyNumberFormat="1" applyFont="1" applyFill="1" applyBorder="1" applyAlignment="1" applyProtection="1">
      <alignment horizontal="center" vertical="center"/>
    </xf>
    <xf numFmtId="1" fontId="28" fillId="0" borderId="17" xfId="3" applyNumberFormat="1" applyFont="1" applyFill="1" applyBorder="1" applyAlignment="1" applyProtection="1">
      <alignment horizontal="center" vertical="center"/>
    </xf>
    <xf numFmtId="170" fontId="28" fillId="0" borderId="21" xfId="3" applyNumberFormat="1" applyFont="1" applyFill="1" applyBorder="1" applyAlignment="1" applyProtection="1">
      <alignment horizontal="right" vertical="center"/>
    </xf>
    <xf numFmtId="170" fontId="28" fillId="0" borderId="0" xfId="3" applyNumberFormat="1" applyFont="1" applyFill="1" applyBorder="1" applyAlignment="1" applyProtection="1">
      <alignment horizontal="right" vertical="center"/>
    </xf>
    <xf numFmtId="167" fontId="34" fillId="0" borderId="0" xfId="3" applyNumberFormat="1" applyFont="1" applyFill="1" applyBorder="1" applyAlignment="1" applyProtection="1">
      <alignment horizontal="center" vertical="center"/>
    </xf>
    <xf numFmtId="0" fontId="34" fillId="0" borderId="0" xfId="3" applyNumberFormat="1" applyFont="1" applyFill="1" applyBorder="1" applyAlignment="1" applyProtection="1">
      <alignment horizontal="center" vertical="center"/>
    </xf>
    <xf numFmtId="0" fontId="28" fillId="0" borderId="0" xfId="3" applyNumberFormat="1" applyFont="1" applyFill="1" applyBorder="1" applyAlignment="1" applyProtection="1">
      <alignment horizontal="center" vertical="center"/>
    </xf>
    <xf numFmtId="0" fontId="28" fillId="0" borderId="69" xfId="3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10" fillId="0" borderId="69" xfId="3" applyNumberFormat="1" applyFont="1" applyFill="1" applyBorder="1" applyAlignment="1" applyProtection="1">
      <alignment vertical="center"/>
    </xf>
    <xf numFmtId="170" fontId="10" fillId="0" borderId="21" xfId="3" applyNumberFormat="1" applyFont="1" applyFill="1" applyBorder="1" applyAlignment="1" applyProtection="1">
      <alignment vertical="center"/>
    </xf>
    <xf numFmtId="0" fontId="10" fillId="0" borderId="70" xfId="3" applyNumberFormat="1" applyFont="1" applyFill="1" applyBorder="1" applyAlignment="1" applyProtection="1">
      <alignment horizontal="center" vertical="center"/>
    </xf>
    <xf numFmtId="0" fontId="10" fillId="0" borderId="9" xfId="3" applyFont="1" applyFill="1" applyBorder="1" applyAlignment="1">
      <alignment horizontal="left" wrapText="1"/>
    </xf>
    <xf numFmtId="0" fontId="10" fillId="0" borderId="9" xfId="3" applyFont="1" applyFill="1" applyBorder="1" applyAlignment="1">
      <alignment horizontal="center" wrapText="1"/>
    </xf>
    <xf numFmtId="170" fontId="10" fillId="0" borderId="9" xfId="3" applyNumberFormat="1" applyFont="1" applyFill="1" applyBorder="1" applyAlignment="1" applyProtection="1">
      <alignment vertical="center"/>
    </xf>
    <xf numFmtId="167" fontId="10" fillId="0" borderId="1" xfId="3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66" fontId="66" fillId="0" borderId="1" xfId="3" applyNumberFormat="1" applyFont="1" applyFill="1" applyBorder="1" applyAlignment="1" applyProtection="1">
      <alignment vertical="center"/>
    </xf>
    <xf numFmtId="166" fontId="28" fillId="0" borderId="0" xfId="3" applyNumberFormat="1" applyFont="1" applyFill="1" applyBorder="1" applyAlignment="1" applyProtection="1">
      <alignment vertical="center"/>
    </xf>
    <xf numFmtId="166" fontId="67" fillId="0" borderId="1" xfId="3" applyNumberFormat="1" applyFont="1" applyFill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8" fillId="0" borderId="0" xfId="0" applyFont="1"/>
    <xf numFmtId="171" fontId="28" fillId="0" borderId="56" xfId="3" applyNumberFormat="1" applyFont="1" applyFill="1" applyBorder="1" applyAlignment="1" applyProtection="1">
      <alignment horizontal="center" vertical="center"/>
    </xf>
    <xf numFmtId="171" fontId="28" fillId="0" borderId="81" xfId="3" applyNumberFormat="1" applyFont="1" applyFill="1" applyBorder="1" applyAlignment="1" applyProtection="1">
      <alignment horizontal="center" vertical="center"/>
    </xf>
    <xf numFmtId="171" fontId="28" fillId="0" borderId="0" xfId="3" applyNumberFormat="1" applyFont="1" applyFill="1" applyBorder="1" applyAlignment="1" applyProtection="1">
      <alignment horizontal="center" vertical="center"/>
    </xf>
    <xf numFmtId="171" fontId="28" fillId="0" borderId="34" xfId="3" applyNumberFormat="1" applyFont="1" applyFill="1" applyBorder="1" applyAlignment="1" applyProtection="1">
      <alignment vertical="center" wrapText="1"/>
    </xf>
    <xf numFmtId="0" fontId="10" fillId="0" borderId="28" xfId="3" applyNumberFormat="1" applyFont="1" applyFill="1" applyBorder="1" applyAlignment="1" applyProtection="1">
      <alignment horizontal="center" vertical="center"/>
    </xf>
    <xf numFmtId="0" fontId="10" fillId="0" borderId="26" xfId="3" applyNumberFormat="1" applyFont="1" applyFill="1" applyBorder="1" applyAlignment="1" applyProtection="1">
      <alignment horizontal="center" vertical="center"/>
    </xf>
    <xf numFmtId="0" fontId="10" fillId="0" borderId="59" xfId="3" applyNumberFormat="1" applyFont="1" applyFill="1" applyBorder="1" applyAlignment="1" applyProtection="1">
      <alignment horizontal="center" vertical="center"/>
    </xf>
    <xf numFmtId="0" fontId="10" fillId="0" borderId="63" xfId="3" applyNumberFormat="1" applyFont="1" applyFill="1" applyBorder="1" applyAlignment="1" applyProtection="1">
      <alignment horizontal="center" vertical="center"/>
    </xf>
    <xf numFmtId="49" fontId="28" fillId="0" borderId="56" xfId="3" applyNumberFormat="1" applyFont="1" applyFill="1" applyBorder="1" applyAlignment="1" applyProtection="1">
      <alignment horizontal="center" vertical="center"/>
    </xf>
    <xf numFmtId="1" fontId="10" fillId="0" borderId="77" xfId="3" applyNumberFormat="1" applyFont="1" applyFill="1" applyBorder="1" applyAlignment="1" applyProtection="1">
      <alignment horizontal="center" vertical="center"/>
    </xf>
    <xf numFmtId="1" fontId="10" fillId="0" borderId="44" xfId="3" applyNumberFormat="1" applyFont="1" applyFill="1" applyBorder="1" applyAlignment="1" applyProtection="1">
      <alignment horizontal="center" vertical="center"/>
    </xf>
    <xf numFmtId="167" fontId="2" fillId="0" borderId="74" xfId="0" applyNumberFormat="1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7" fontId="2" fillId="0" borderId="75" xfId="0" applyNumberFormat="1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 vertical="center" wrapText="1"/>
    </xf>
    <xf numFmtId="170" fontId="3" fillId="0" borderId="1" xfId="3" applyNumberFormat="1" applyFont="1" applyFill="1" applyBorder="1" applyAlignment="1" applyProtection="1">
      <alignment vertical="center" wrapText="1"/>
    </xf>
    <xf numFmtId="170" fontId="3" fillId="0" borderId="1" xfId="3" applyNumberFormat="1" applyFont="1" applyFill="1" applyBorder="1" applyAlignment="1" applyProtection="1">
      <alignment horizontal="justify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/>
    </xf>
    <xf numFmtId="49" fontId="28" fillId="0" borderId="23" xfId="3" applyNumberFormat="1" applyFont="1" applyFill="1" applyBorder="1" applyAlignment="1">
      <alignment vertical="center" wrapText="1"/>
    </xf>
    <xf numFmtId="49" fontId="28" fillId="0" borderId="28" xfId="3" applyNumberFormat="1" applyFont="1" applyFill="1" applyBorder="1" applyAlignment="1">
      <alignment horizontal="center" vertical="center" wrapText="1"/>
    </xf>
    <xf numFmtId="170" fontId="28" fillId="0" borderId="10" xfId="3" applyNumberFormat="1" applyFont="1" applyFill="1" applyBorder="1" applyAlignment="1" applyProtection="1">
      <alignment horizontal="center" vertical="center" wrapText="1"/>
    </xf>
    <xf numFmtId="167" fontId="28" fillId="0" borderId="27" xfId="3" applyNumberFormat="1" applyFont="1" applyFill="1" applyBorder="1" applyAlignment="1" applyProtection="1">
      <alignment horizontal="center" vertical="center"/>
    </xf>
    <xf numFmtId="1" fontId="31" fillId="0" borderId="11" xfId="3" applyNumberFormat="1" applyFont="1" applyFill="1" applyBorder="1" applyAlignment="1">
      <alignment horizontal="center" vertical="center" wrapText="1"/>
    </xf>
    <xf numFmtId="1" fontId="31" fillId="0" borderId="28" xfId="3" applyNumberFormat="1" applyFont="1" applyFill="1" applyBorder="1" applyAlignment="1">
      <alignment horizontal="center" vertical="center" wrapText="1"/>
    </xf>
    <xf numFmtId="1" fontId="31" fillId="0" borderId="10" xfId="3" applyNumberFormat="1" applyFont="1" applyFill="1" applyBorder="1" applyAlignment="1">
      <alignment horizontal="center" vertical="center" wrapText="1"/>
    </xf>
    <xf numFmtId="0" fontId="31" fillId="0" borderId="24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0" fontId="31" fillId="0" borderId="10" xfId="3" applyFont="1" applyFill="1" applyBorder="1" applyAlignment="1">
      <alignment horizontal="center" vertical="center" wrapText="1"/>
    </xf>
    <xf numFmtId="0" fontId="28" fillId="0" borderId="30" xfId="3" applyNumberFormat="1" applyFont="1" applyFill="1" applyBorder="1" applyAlignment="1">
      <alignment horizontal="center" vertical="center" wrapText="1"/>
    </xf>
    <xf numFmtId="1" fontId="31" fillId="0" borderId="32" xfId="3" applyNumberFormat="1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 wrapText="1"/>
    </xf>
    <xf numFmtId="49" fontId="28" fillId="0" borderId="30" xfId="3" applyNumberFormat="1" applyFont="1" applyFill="1" applyBorder="1" applyAlignment="1">
      <alignment horizontal="center" vertical="center" wrapText="1"/>
    </xf>
    <xf numFmtId="49" fontId="31" fillId="0" borderId="36" xfId="0" applyNumberFormat="1" applyFont="1" applyFill="1" applyBorder="1" applyAlignment="1" applyProtection="1">
      <alignment horizontal="center" vertical="center"/>
    </xf>
    <xf numFmtId="0" fontId="28" fillId="0" borderId="89" xfId="0" applyNumberFormat="1" applyFont="1" applyFill="1" applyBorder="1" applyAlignment="1">
      <alignment horizontal="center" vertical="center" wrapText="1"/>
    </xf>
    <xf numFmtId="49" fontId="3" fillId="0" borderId="90" xfId="0" applyNumberFormat="1" applyFont="1" applyFill="1" applyBorder="1" applyAlignment="1">
      <alignment horizontal="center" vertical="center" wrapText="1"/>
    </xf>
    <xf numFmtId="49" fontId="28" fillId="0" borderId="90" xfId="0" applyNumberFormat="1" applyFont="1" applyFill="1" applyBorder="1" applyAlignment="1">
      <alignment horizontal="center" vertical="center" wrapText="1"/>
    </xf>
    <xf numFmtId="49" fontId="3" fillId="0" borderId="89" xfId="0" applyNumberFormat="1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0" borderId="32" xfId="0" applyNumberFormat="1" applyFont="1" applyFill="1" applyBorder="1" applyAlignment="1" applyProtection="1">
      <alignment horizontal="center" vertical="center"/>
    </xf>
    <xf numFmtId="49" fontId="28" fillId="0" borderId="36" xfId="0" applyNumberFormat="1" applyFont="1" applyFill="1" applyBorder="1" applyAlignment="1" applyProtection="1">
      <alignment horizontal="center" vertical="center"/>
    </xf>
    <xf numFmtId="167" fontId="28" fillId="0" borderId="39" xfId="0" applyNumberFormat="1" applyFont="1" applyFill="1" applyBorder="1" applyAlignment="1" applyProtection="1">
      <alignment horizontal="center" vertical="center"/>
    </xf>
    <xf numFmtId="0" fontId="28" fillId="0" borderId="4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165" fontId="28" fillId="0" borderId="32" xfId="0" applyNumberFormat="1" applyFont="1" applyFill="1" applyBorder="1" applyAlignment="1">
      <alignment horizontal="center" vertical="center" wrapText="1"/>
    </xf>
    <xf numFmtId="49" fontId="28" fillId="0" borderId="45" xfId="3" applyNumberFormat="1" applyFont="1" applyFill="1" applyBorder="1" applyAlignment="1">
      <alignment vertical="center" wrapText="1"/>
    </xf>
    <xf numFmtId="170" fontId="28" fillId="0" borderId="45" xfId="3" applyNumberFormat="1" applyFont="1" applyFill="1" applyBorder="1" applyAlignment="1" applyProtection="1">
      <alignment horizontal="center" vertical="center"/>
    </xf>
    <xf numFmtId="0" fontId="28" fillId="0" borderId="45" xfId="3" applyFont="1" applyFill="1" applyBorder="1" applyAlignment="1">
      <alignment horizontal="center" vertical="center" wrapText="1"/>
    </xf>
    <xf numFmtId="0" fontId="28" fillId="0" borderId="80" xfId="3" applyFont="1" applyFill="1" applyBorder="1" applyAlignment="1">
      <alignment horizontal="center" vertical="center" wrapText="1"/>
    </xf>
    <xf numFmtId="1" fontId="31" fillId="0" borderId="80" xfId="3" applyNumberFormat="1" applyFont="1" applyFill="1" applyBorder="1" applyAlignment="1">
      <alignment horizontal="center" vertical="center" wrapText="1"/>
    </xf>
    <xf numFmtId="1" fontId="31" fillId="0" borderId="77" xfId="3" applyNumberFormat="1" applyFont="1" applyFill="1" applyBorder="1" applyAlignment="1">
      <alignment horizontal="center" vertical="center" wrapText="1"/>
    </xf>
    <xf numFmtId="1" fontId="31" fillId="0" borderId="44" xfId="3" applyNumberFormat="1" applyFont="1" applyFill="1" applyBorder="1" applyAlignment="1">
      <alignment horizontal="center" vertical="center" wrapText="1"/>
    </xf>
    <xf numFmtId="49" fontId="28" fillId="0" borderId="28" xfId="0" applyNumberFormat="1" applyFont="1" applyFill="1" applyBorder="1" applyAlignment="1">
      <alignment horizontal="left" vertical="center" wrapText="1"/>
    </xf>
    <xf numFmtId="49" fontId="28" fillId="0" borderId="23" xfId="0" applyNumberFormat="1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166" fontId="28" fillId="0" borderId="23" xfId="0" applyNumberFormat="1" applyFont="1" applyFill="1" applyBorder="1" applyAlignment="1" applyProtection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/>
    </xf>
    <xf numFmtId="1" fontId="28" fillId="0" borderId="10" xfId="3" applyNumberFormat="1" applyFont="1" applyFill="1" applyBorder="1" applyAlignment="1">
      <alignment horizontal="center" vertical="center" wrapText="1"/>
    </xf>
    <xf numFmtId="0" fontId="28" fillId="0" borderId="24" xfId="3" applyFont="1" applyFill="1" applyBorder="1" applyAlignment="1">
      <alignment horizontal="center" vertical="center" wrapText="1"/>
    </xf>
    <xf numFmtId="49" fontId="31" fillId="0" borderId="47" xfId="0" applyNumberFormat="1" applyFont="1" applyFill="1" applyBorder="1" applyAlignment="1" applyProtection="1">
      <alignment horizontal="center" vertical="center"/>
    </xf>
    <xf numFmtId="0" fontId="10" fillId="0" borderId="50" xfId="3" applyNumberFormat="1" applyFont="1" applyFill="1" applyBorder="1" applyAlignment="1">
      <alignment horizontal="center" vertical="center"/>
    </xf>
    <xf numFmtId="0" fontId="10" fillId="0" borderId="47" xfId="3" applyFont="1" applyFill="1" applyBorder="1" applyAlignment="1">
      <alignment horizontal="center" vertical="center" wrapText="1"/>
    </xf>
    <xf numFmtId="0" fontId="10" fillId="0" borderId="57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wrapText="1"/>
    </xf>
    <xf numFmtId="1" fontId="10" fillId="0" borderId="57" xfId="3" applyNumberFormat="1" applyFont="1" applyFill="1" applyBorder="1" applyAlignment="1">
      <alignment horizontal="center" vertical="center" wrapText="1"/>
    </xf>
    <xf numFmtId="1" fontId="10" fillId="0" borderId="50" xfId="3" applyNumberFormat="1" applyFont="1" applyFill="1" applyBorder="1" applyAlignment="1">
      <alignment horizontal="center" vertical="center" wrapText="1"/>
    </xf>
    <xf numFmtId="49" fontId="10" fillId="0" borderId="14" xfId="3" applyNumberFormat="1" applyFont="1" applyFill="1" applyBorder="1" applyAlignment="1">
      <alignment vertical="center" wrapText="1"/>
    </xf>
    <xf numFmtId="0" fontId="10" fillId="0" borderId="47" xfId="0" applyFont="1" applyFill="1" applyBorder="1" applyAlignment="1">
      <alignment horizontal="center" vertical="center" wrapText="1"/>
    </xf>
    <xf numFmtId="167" fontId="28" fillId="0" borderId="47" xfId="0" applyNumberFormat="1" applyFont="1" applyFill="1" applyBorder="1" applyAlignment="1" applyProtection="1">
      <alignment horizontal="center" vertical="center"/>
    </xf>
    <xf numFmtId="1" fontId="28" fillId="0" borderId="49" xfId="0" applyNumberFormat="1" applyFont="1" applyFill="1" applyBorder="1" applyAlignment="1" applyProtection="1">
      <alignment horizontal="center" vertical="center"/>
    </xf>
    <xf numFmtId="0" fontId="28" fillId="0" borderId="57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0" fontId="28" fillId="0" borderId="14" xfId="3" applyFont="1" applyFill="1" applyBorder="1" applyAlignment="1">
      <alignment horizontal="center" vertical="center" wrapText="1"/>
    </xf>
    <xf numFmtId="49" fontId="28" fillId="0" borderId="20" xfId="0" applyNumberFormat="1" applyFont="1" applyFill="1" applyBorder="1" applyAlignment="1" applyProtection="1">
      <alignment horizontal="center" vertical="center"/>
    </xf>
    <xf numFmtId="171" fontId="28" fillId="0" borderId="2" xfId="0" applyNumberFormat="1" applyFont="1" applyFill="1" applyBorder="1" applyAlignment="1" applyProtection="1">
      <alignment horizontal="left" vertical="center" wrapText="1"/>
    </xf>
    <xf numFmtId="171" fontId="10" fillId="0" borderId="8" xfId="0" applyNumberFormat="1" applyFont="1" applyFill="1" applyBorder="1" applyAlignment="1" applyProtection="1">
      <alignment horizontal="center" vertical="center"/>
    </xf>
    <xf numFmtId="171" fontId="10" fillId="0" borderId="20" xfId="0" applyNumberFormat="1" applyFont="1" applyFill="1" applyBorder="1" applyAlignment="1" applyProtection="1">
      <alignment horizontal="center" vertical="center"/>
    </xf>
    <xf numFmtId="171" fontId="10" fillId="0" borderId="18" xfId="0" applyNumberFormat="1" applyFont="1" applyFill="1" applyBorder="1" applyAlignment="1" applyProtection="1">
      <alignment horizontal="center" vertical="center"/>
    </xf>
    <xf numFmtId="171" fontId="10" fillId="0" borderId="16" xfId="0" applyNumberFormat="1" applyFont="1" applyFill="1" applyBorder="1" applyAlignment="1" applyProtection="1">
      <alignment horizontal="center" vertical="center"/>
    </xf>
    <xf numFmtId="167" fontId="28" fillId="0" borderId="8" xfId="0" applyNumberFormat="1" applyFont="1" applyFill="1" applyBorder="1" applyAlignment="1" applyProtection="1">
      <alignment horizontal="center" vertical="center"/>
    </xf>
    <xf numFmtId="171" fontId="28" fillId="0" borderId="8" xfId="0" applyNumberFormat="1" applyFont="1" applyFill="1" applyBorder="1" applyAlignment="1" applyProtection="1">
      <alignment horizontal="center" vertical="center"/>
    </xf>
    <xf numFmtId="0" fontId="28" fillId="0" borderId="18" xfId="0" applyFont="1" applyFill="1" applyBorder="1" applyAlignment="1">
      <alignment horizontal="left" vertical="top" wrapText="1"/>
    </xf>
    <xf numFmtId="0" fontId="28" fillId="0" borderId="3" xfId="0" applyFont="1" applyFill="1" applyBorder="1" applyAlignment="1">
      <alignment horizontal="left" vertical="top" wrapText="1"/>
    </xf>
    <xf numFmtId="171" fontId="28" fillId="0" borderId="6" xfId="3" applyNumberFormat="1" applyFont="1" applyFill="1" applyBorder="1" applyAlignment="1">
      <alignment horizontal="center" vertical="center" wrapText="1"/>
    </xf>
    <xf numFmtId="1" fontId="28" fillId="0" borderId="18" xfId="0" applyNumberFormat="1" applyFont="1" applyFill="1" applyBorder="1" applyAlignment="1">
      <alignment horizontal="center" vertical="top" wrapText="1"/>
    </xf>
    <xf numFmtId="1" fontId="28" fillId="0" borderId="2" xfId="0" applyNumberFormat="1" applyFont="1" applyFill="1" applyBorder="1" applyAlignment="1">
      <alignment horizontal="center" vertical="top" wrapText="1"/>
    </xf>
    <xf numFmtId="1" fontId="28" fillId="0" borderId="16" xfId="0" applyNumberFormat="1" applyFont="1" applyFill="1" applyBorder="1" applyAlignment="1">
      <alignment horizontal="left" vertical="top" wrapText="1"/>
    </xf>
    <xf numFmtId="0" fontId="28" fillId="0" borderId="5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0" fontId="28" fillId="0" borderId="6" xfId="0" applyFont="1" applyFill="1" applyBorder="1" applyAlignment="1">
      <alignment horizontal="left" vertical="top" wrapText="1"/>
    </xf>
    <xf numFmtId="49" fontId="10" fillId="0" borderId="33" xfId="0" applyNumberFormat="1" applyFont="1" applyFill="1" applyBorder="1" applyAlignment="1">
      <alignment vertical="center" wrapText="1"/>
    </xf>
    <xf numFmtId="49" fontId="28" fillId="0" borderId="47" xfId="3" applyNumberFormat="1" applyFont="1" applyFill="1" applyBorder="1" applyAlignment="1" applyProtection="1">
      <alignment horizontal="center" vertical="center"/>
    </xf>
    <xf numFmtId="49" fontId="10" fillId="0" borderId="60" xfId="3" applyNumberFormat="1" applyFont="1" applyFill="1" applyBorder="1" applyAlignment="1">
      <alignment vertical="center" wrapText="1"/>
    </xf>
    <xf numFmtId="0" fontId="10" fillId="0" borderId="91" xfId="3" applyNumberFormat="1" applyFont="1" applyFill="1" applyBorder="1" applyAlignment="1" applyProtection="1">
      <alignment horizontal="center" vertical="center"/>
    </xf>
    <xf numFmtId="172" fontId="10" fillId="0" borderId="59" xfId="3" applyNumberFormat="1" applyFont="1" applyFill="1" applyBorder="1" applyAlignment="1" applyProtection="1">
      <alignment horizontal="center" vertical="center"/>
    </xf>
    <xf numFmtId="1" fontId="10" fillId="0" borderId="59" xfId="3" applyNumberFormat="1" applyFont="1" applyFill="1" applyBorder="1" applyAlignment="1" applyProtection="1">
      <alignment horizontal="center" vertical="center"/>
    </xf>
    <xf numFmtId="1" fontId="10" fillId="0" borderId="91" xfId="3" applyNumberFormat="1" applyFont="1" applyFill="1" applyBorder="1" applyAlignment="1" applyProtection="1">
      <alignment horizontal="center" vertical="center"/>
    </xf>
    <xf numFmtId="1" fontId="10" fillId="0" borderId="62" xfId="3" applyNumberFormat="1" applyFont="1" applyFill="1" applyBorder="1" applyAlignment="1" applyProtection="1">
      <alignment horizontal="center" vertical="center"/>
    </xf>
    <xf numFmtId="1" fontId="10" fillId="0" borderId="63" xfId="3" applyNumberFormat="1" applyFont="1" applyFill="1" applyBorder="1" applyAlignment="1" applyProtection="1">
      <alignment horizontal="center" vertical="center"/>
    </xf>
    <xf numFmtId="1" fontId="10" fillId="0" borderId="61" xfId="3" applyNumberFormat="1" applyFont="1" applyFill="1" applyBorder="1" applyAlignment="1" applyProtection="1">
      <alignment horizontal="center" vertical="center"/>
    </xf>
    <xf numFmtId="1" fontId="10" fillId="0" borderId="9" xfId="3" applyNumberFormat="1" applyFont="1" applyFill="1" applyBorder="1" applyAlignment="1" applyProtection="1">
      <alignment horizontal="center" vertical="center"/>
    </xf>
    <xf numFmtId="1" fontId="10" fillId="0" borderId="11" xfId="3" applyNumberFormat="1" applyFont="1" applyFill="1" applyBorder="1" applyAlignment="1" applyProtection="1">
      <alignment horizontal="center" vertical="center"/>
    </xf>
    <xf numFmtId="1" fontId="10" fillId="0" borderId="25" xfId="3" applyNumberFormat="1" applyFont="1" applyFill="1" applyBorder="1" applyAlignment="1" applyProtection="1">
      <alignment horizontal="center" vertical="center"/>
    </xf>
    <xf numFmtId="171" fontId="28" fillId="0" borderId="28" xfId="3" applyNumberFormat="1" applyFont="1" applyFill="1" applyBorder="1" applyAlignment="1" applyProtection="1">
      <alignment horizontal="center" vertical="center"/>
    </xf>
    <xf numFmtId="167" fontId="28" fillId="0" borderId="25" xfId="3" applyNumberFormat="1" applyFont="1" applyFill="1" applyBorder="1" applyAlignment="1" applyProtection="1">
      <alignment horizontal="center" vertical="center"/>
    </xf>
    <xf numFmtId="0" fontId="10" fillId="0" borderId="64" xfId="3" applyFont="1" applyFill="1" applyBorder="1" applyAlignment="1">
      <alignment horizontal="center" vertical="center" wrapText="1"/>
    </xf>
    <xf numFmtId="0" fontId="10" fillId="0" borderId="59" xfId="3" applyFont="1" applyFill="1" applyBorder="1" applyAlignment="1">
      <alignment horizontal="center" vertical="center" wrapText="1"/>
    </xf>
    <xf numFmtId="0" fontId="31" fillId="0" borderId="13" xfId="3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0" fillId="0" borderId="14" xfId="3" applyNumberFormat="1" applyFont="1" applyFill="1" applyBorder="1" applyAlignment="1" applyProtection="1">
      <alignment vertical="center"/>
    </xf>
    <xf numFmtId="0" fontId="28" fillId="0" borderId="56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/>
    </xf>
    <xf numFmtId="171" fontId="33" fillId="0" borderId="69" xfId="3" applyNumberFormat="1" applyFont="1" applyFill="1" applyBorder="1" applyAlignment="1" applyProtection="1">
      <alignment horizontal="center" vertical="center"/>
    </xf>
    <xf numFmtId="172" fontId="28" fillId="0" borderId="69" xfId="3" applyNumberFormat="1" applyFont="1" applyFill="1" applyBorder="1" applyAlignment="1" applyProtection="1">
      <alignment horizontal="center" vertical="center"/>
    </xf>
    <xf numFmtId="0" fontId="28" fillId="0" borderId="21" xfId="3" applyFont="1" applyFill="1" applyBorder="1" applyAlignment="1">
      <alignment horizontal="center" vertical="center" wrapText="1"/>
    </xf>
    <xf numFmtId="49" fontId="28" fillId="0" borderId="21" xfId="0" applyNumberFormat="1" applyFont="1" applyFill="1" applyBorder="1" applyAlignment="1" applyProtection="1">
      <alignment horizontal="center" vertical="center"/>
    </xf>
    <xf numFmtId="49" fontId="28" fillId="0" borderId="56" xfId="3" applyNumberFormat="1" applyFont="1" applyFill="1" applyBorder="1" applyAlignment="1">
      <alignment vertical="center" wrapText="1"/>
    </xf>
    <xf numFmtId="170" fontId="28" fillId="0" borderId="56" xfId="3" applyNumberFormat="1" applyFont="1" applyFill="1" applyBorder="1" applyAlignment="1" applyProtection="1">
      <alignment horizontal="center" vertical="center"/>
    </xf>
    <xf numFmtId="0" fontId="28" fillId="0" borderId="81" xfId="3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" fontId="31" fillId="0" borderId="0" xfId="3" applyNumberFormat="1" applyFont="1" applyFill="1" applyBorder="1" applyAlignment="1">
      <alignment horizontal="center" vertical="center" wrapText="1"/>
    </xf>
    <xf numFmtId="1" fontId="31" fillId="0" borderId="73" xfId="3" applyNumberFormat="1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0" fontId="31" fillId="0" borderId="73" xfId="3" applyFont="1" applyFill="1" applyBorder="1" applyAlignment="1">
      <alignment horizontal="center" vertical="center" wrapText="1"/>
    </xf>
    <xf numFmtId="0" fontId="28" fillId="0" borderId="69" xfId="3" applyFont="1" applyFill="1" applyBorder="1" applyAlignment="1">
      <alignment horizontal="center" vertical="center" wrapText="1"/>
    </xf>
    <xf numFmtId="172" fontId="10" fillId="0" borderId="69" xfId="3" applyNumberFormat="1" applyFont="1" applyFill="1" applyBorder="1" applyAlignment="1" applyProtection="1">
      <alignment horizontal="center" vertical="center"/>
    </xf>
    <xf numFmtId="0" fontId="28" fillId="0" borderId="42" xfId="3" applyFont="1" applyFill="1" applyBorder="1" applyAlignment="1">
      <alignment horizontal="center" vertical="center" wrapText="1"/>
    </xf>
    <xf numFmtId="0" fontId="28" fillId="0" borderId="92" xfId="3" applyFont="1" applyFill="1" applyBorder="1" applyAlignment="1">
      <alignment horizontal="center" vertical="center" wrapText="1"/>
    </xf>
    <xf numFmtId="167" fontId="10" fillId="0" borderId="7" xfId="3" applyNumberFormat="1" applyFont="1" applyFill="1" applyBorder="1" applyAlignment="1">
      <alignment horizontal="center" vertical="center" wrapText="1"/>
    </xf>
    <xf numFmtId="166" fontId="10" fillId="0" borderId="46" xfId="3" applyNumberFormat="1" applyFont="1" applyFill="1" applyBorder="1" applyAlignment="1" applyProtection="1">
      <alignment horizontal="center" vertical="center"/>
    </xf>
    <xf numFmtId="1" fontId="10" fillId="0" borderId="29" xfId="3" applyNumberFormat="1" applyFont="1" applyFill="1" applyBorder="1" applyAlignment="1">
      <alignment horizontal="center" vertical="center" wrapText="1"/>
    </xf>
    <xf numFmtId="49" fontId="31" fillId="0" borderId="45" xfId="0" applyNumberFormat="1" applyFont="1" applyFill="1" applyBorder="1" applyAlignment="1" applyProtection="1">
      <alignment horizontal="center" vertical="center"/>
    </xf>
    <xf numFmtId="1" fontId="31" fillId="0" borderId="44" xfId="3" applyNumberFormat="1" applyFont="1" applyFill="1" applyBorder="1" applyAlignment="1" applyProtection="1">
      <alignment vertical="center"/>
    </xf>
    <xf numFmtId="0" fontId="28" fillId="0" borderId="30" xfId="3" applyNumberFormat="1" applyFont="1" applyFill="1" applyBorder="1" applyAlignment="1">
      <alignment horizontal="center" vertical="center"/>
    </xf>
    <xf numFmtId="49" fontId="10" fillId="0" borderId="45" xfId="0" applyNumberFormat="1" applyFont="1" applyFill="1" applyBorder="1" applyAlignment="1" applyProtection="1">
      <alignment horizontal="center" vertical="center"/>
    </xf>
    <xf numFmtId="0" fontId="28" fillId="0" borderId="77" xfId="3" applyFont="1" applyFill="1" applyBorder="1" applyAlignment="1">
      <alignment horizontal="center" vertical="center" wrapText="1"/>
    </xf>
    <xf numFmtId="0" fontId="10" fillId="0" borderId="45" xfId="3" applyFont="1" applyFill="1" applyBorder="1" applyAlignment="1">
      <alignment horizontal="center" vertical="center" wrapText="1"/>
    </xf>
    <xf numFmtId="1" fontId="10" fillId="0" borderId="80" xfId="3" applyNumberFormat="1" applyFont="1" applyFill="1" applyBorder="1" applyAlignment="1">
      <alignment horizontal="center" vertical="center" wrapText="1"/>
    </xf>
    <xf numFmtId="1" fontId="10" fillId="0" borderId="77" xfId="3" applyNumberFormat="1" applyFont="1" applyFill="1" applyBorder="1" applyAlignment="1">
      <alignment horizontal="center" vertical="center" wrapText="1"/>
    </xf>
    <xf numFmtId="1" fontId="31" fillId="0" borderId="44" xfId="3" applyNumberFormat="1" applyFont="1" applyFill="1" applyBorder="1" applyAlignment="1" applyProtection="1">
      <alignment horizontal="center" vertical="center"/>
    </xf>
    <xf numFmtId="172" fontId="28" fillId="0" borderId="4" xfId="3" applyNumberFormat="1" applyFont="1" applyFill="1" applyBorder="1" applyAlignment="1" applyProtection="1">
      <alignment horizontal="center" vertical="center"/>
    </xf>
    <xf numFmtId="172" fontId="28" fillId="0" borderId="44" xfId="3" applyNumberFormat="1" applyFont="1" applyFill="1" applyBorder="1" applyAlignment="1" applyProtection="1">
      <alignment horizontal="center" vertical="center"/>
    </xf>
    <xf numFmtId="172" fontId="28" fillId="0" borderId="43" xfId="3" applyNumberFormat="1" applyFont="1" applyFill="1" applyBorder="1" applyAlignment="1" applyProtection="1">
      <alignment horizontal="center" vertical="center"/>
    </xf>
    <xf numFmtId="1" fontId="10" fillId="0" borderId="64" xfId="3" applyNumberFormat="1" applyFont="1" applyFill="1" applyBorder="1" applyAlignment="1">
      <alignment horizontal="center" vertical="center"/>
    </xf>
    <xf numFmtId="0" fontId="10" fillId="0" borderId="64" xfId="3" applyNumberFormat="1" applyFont="1" applyFill="1" applyBorder="1" applyAlignment="1">
      <alignment horizontal="center" vertical="center"/>
    </xf>
    <xf numFmtId="0" fontId="10" fillId="0" borderId="65" xfId="3" applyNumberFormat="1" applyFont="1" applyFill="1" applyBorder="1" applyAlignment="1">
      <alignment horizontal="center" vertical="center"/>
    </xf>
    <xf numFmtId="49" fontId="10" fillId="0" borderId="67" xfId="3" applyNumberFormat="1" applyFont="1" applyFill="1" applyBorder="1" applyAlignment="1">
      <alignment horizontal="center" vertical="center"/>
    </xf>
    <xf numFmtId="167" fontId="10" fillId="0" borderId="66" xfId="3" applyNumberFormat="1" applyFont="1" applyFill="1" applyBorder="1" applyAlignment="1">
      <alignment horizontal="center" vertical="center" wrapText="1"/>
    </xf>
    <xf numFmtId="0" fontId="10" fillId="0" borderId="72" xfId="3" applyNumberFormat="1" applyFont="1" applyFill="1" applyBorder="1" applyAlignment="1">
      <alignment horizontal="center" vertical="center" wrapText="1"/>
    </xf>
    <xf numFmtId="0" fontId="10" fillId="0" borderId="68" xfId="3" applyNumberFormat="1" applyFont="1" applyFill="1" applyBorder="1" applyAlignment="1">
      <alignment horizontal="center" vertical="center" wrapText="1"/>
    </xf>
    <xf numFmtId="0" fontId="10" fillId="0" borderId="34" xfId="3" applyNumberFormat="1" applyFont="1" applyFill="1" applyBorder="1" applyAlignment="1">
      <alignment horizontal="center" vertical="center" wrapText="1"/>
    </xf>
    <xf numFmtId="0" fontId="10" fillId="0" borderId="67" xfId="3" applyNumberFormat="1" applyFont="1" applyFill="1" applyBorder="1" applyAlignment="1">
      <alignment horizontal="center" vertical="center" wrapText="1"/>
    </xf>
    <xf numFmtId="0" fontId="10" fillId="0" borderId="66" xfId="3" applyNumberFormat="1" applyFont="1" applyFill="1" applyBorder="1" applyAlignment="1">
      <alignment horizontal="center" vertical="center" wrapText="1"/>
    </xf>
    <xf numFmtId="0" fontId="28" fillId="0" borderId="24" xfId="3" applyNumberFormat="1" applyFont="1" applyFill="1" applyBorder="1" applyAlignment="1" applyProtection="1">
      <alignment horizontal="center" vertical="center"/>
    </xf>
    <xf numFmtId="170" fontId="28" fillId="0" borderId="25" xfId="3" applyNumberFormat="1" applyFont="1" applyFill="1" applyBorder="1" applyAlignment="1" applyProtection="1">
      <alignment vertical="center"/>
    </xf>
    <xf numFmtId="170" fontId="28" fillId="0" borderId="25" xfId="3" applyNumberFormat="1" applyFont="1" applyFill="1" applyBorder="1" applyAlignment="1" applyProtection="1">
      <alignment horizontal="center" vertical="center" wrapText="1"/>
    </xf>
    <xf numFmtId="0" fontId="28" fillId="0" borderId="25" xfId="3" applyNumberFormat="1" applyFont="1" applyFill="1" applyBorder="1" applyAlignment="1" applyProtection="1">
      <alignment horizontal="center" vertical="center" wrapText="1"/>
    </xf>
    <xf numFmtId="170" fontId="28" fillId="0" borderId="10" xfId="3" applyNumberFormat="1" applyFont="1" applyFill="1" applyBorder="1" applyAlignment="1" applyProtection="1">
      <alignment vertical="center"/>
    </xf>
    <xf numFmtId="49" fontId="10" fillId="0" borderId="31" xfId="3" applyNumberFormat="1" applyFont="1" applyFill="1" applyBorder="1" applyAlignment="1" applyProtection="1">
      <alignment horizontal="center" vertical="center"/>
    </xf>
    <xf numFmtId="170" fontId="10" fillId="0" borderId="32" xfId="3" applyNumberFormat="1" applyFont="1" applyFill="1" applyBorder="1" applyAlignment="1" applyProtection="1">
      <alignment vertical="center"/>
    </xf>
    <xf numFmtId="49" fontId="28" fillId="0" borderId="31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3" xfId="3" applyNumberFormat="1" applyFont="1" applyFill="1" applyBorder="1" applyAlignment="1">
      <alignment horizontal="left" vertical="center" wrapText="1"/>
    </xf>
    <xf numFmtId="1" fontId="10" fillId="0" borderId="57" xfId="3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167" fontId="10" fillId="0" borderId="13" xfId="0" applyNumberFormat="1" applyFont="1" applyFill="1" applyBorder="1" applyAlignment="1" applyProtection="1">
      <alignment horizontal="center" vertical="center"/>
    </xf>
    <xf numFmtId="0" fontId="10" fillId="0" borderId="61" xfId="3" applyFont="1" applyFill="1" applyBorder="1" applyAlignment="1">
      <alignment horizontal="center" vertical="center" wrapText="1"/>
    </xf>
    <xf numFmtId="165" fontId="10" fillId="0" borderId="14" xfId="0" applyNumberFormat="1" applyFont="1" applyFill="1" applyBorder="1" applyAlignment="1">
      <alignment horizontal="center" vertical="center" wrapText="1"/>
    </xf>
    <xf numFmtId="171" fontId="28" fillId="0" borderId="23" xfId="3" applyNumberFormat="1" applyFont="1" applyFill="1" applyBorder="1" applyAlignment="1" applyProtection="1">
      <alignment horizontal="left" vertical="center" wrapText="1"/>
    </xf>
    <xf numFmtId="171" fontId="28" fillId="0" borderId="59" xfId="3" applyNumberFormat="1" applyFont="1" applyFill="1" applyBorder="1" applyAlignment="1" applyProtection="1">
      <alignment horizontal="left" vertical="center" wrapText="1"/>
    </xf>
    <xf numFmtId="0" fontId="10" fillId="0" borderId="33" xfId="3" applyNumberFormat="1" applyFont="1" applyFill="1" applyBorder="1" applyAlignment="1" applyProtection="1">
      <alignment horizontal="center" vertical="center"/>
    </xf>
    <xf numFmtId="0" fontId="10" fillId="0" borderId="33" xfId="3" applyNumberFormat="1" applyFont="1" applyFill="1" applyBorder="1" applyAlignment="1">
      <alignment horizontal="center" vertical="center" wrapText="1"/>
    </xf>
    <xf numFmtId="171" fontId="28" fillId="0" borderId="93" xfId="3" applyNumberFormat="1" applyFont="1" applyFill="1" applyBorder="1" applyAlignment="1" applyProtection="1">
      <alignment vertical="center" wrapText="1"/>
    </xf>
    <xf numFmtId="171" fontId="28" fillId="0" borderId="55" xfId="3" applyNumberFormat="1" applyFont="1" applyFill="1" applyBorder="1" applyAlignment="1" applyProtection="1">
      <alignment horizontal="center" vertical="center"/>
    </xf>
    <xf numFmtId="171" fontId="28" fillId="0" borderId="94" xfId="3" applyNumberFormat="1" applyFont="1" applyFill="1" applyBorder="1" applyAlignment="1" applyProtection="1">
      <alignment horizontal="center" vertical="center"/>
    </xf>
    <xf numFmtId="171" fontId="28" fillId="0" borderId="95" xfId="3" applyNumberFormat="1" applyFont="1" applyFill="1" applyBorder="1" applyAlignment="1" applyProtection="1">
      <alignment horizontal="center" vertical="center"/>
    </xf>
    <xf numFmtId="171" fontId="28" fillId="0" borderId="96" xfId="3" applyNumberFormat="1" applyFont="1" applyFill="1" applyBorder="1" applyAlignment="1" applyProtection="1">
      <alignment horizontal="center" vertical="center"/>
    </xf>
    <xf numFmtId="171" fontId="28" fillId="0" borderId="97" xfId="3" applyNumberFormat="1" applyFont="1" applyFill="1" applyBorder="1" applyAlignment="1" applyProtection="1">
      <alignment horizontal="center" vertical="center"/>
    </xf>
    <xf numFmtId="171" fontId="10" fillId="0" borderId="94" xfId="3" applyNumberFormat="1" applyFont="1" applyFill="1" applyBorder="1" applyAlignment="1" applyProtection="1">
      <alignment horizontal="center" vertical="center"/>
    </xf>
    <xf numFmtId="171" fontId="10" fillId="0" borderId="97" xfId="3" applyNumberFormat="1" applyFont="1" applyFill="1" applyBorder="1" applyAlignment="1" applyProtection="1">
      <alignment horizontal="center" vertical="center"/>
    </xf>
    <xf numFmtId="171" fontId="10" fillId="0" borderId="95" xfId="3" applyNumberFormat="1" applyFont="1" applyFill="1" applyBorder="1" applyAlignment="1" applyProtection="1">
      <alignment horizontal="center" vertical="center"/>
    </xf>
    <xf numFmtId="171" fontId="28" fillId="0" borderId="9" xfId="3" applyNumberFormat="1" applyFont="1" applyFill="1" applyBorder="1" applyAlignment="1" applyProtection="1">
      <alignment vertical="center" wrapText="1"/>
    </xf>
    <xf numFmtId="171" fontId="28" fillId="0" borderId="61" xfId="3" applyNumberFormat="1" applyFont="1" applyFill="1" applyBorder="1" applyAlignment="1" applyProtection="1">
      <alignment horizontal="center" vertical="center"/>
    </xf>
    <xf numFmtId="171" fontId="10" fillId="0" borderId="61" xfId="3" applyNumberFormat="1" applyFont="1" applyFill="1" applyBorder="1" applyAlignment="1" applyProtection="1">
      <alignment horizontal="center" vertical="center"/>
    </xf>
    <xf numFmtId="171" fontId="10" fillId="0" borderId="62" xfId="3" applyNumberFormat="1" applyFont="1" applyFill="1" applyBorder="1" applyAlignment="1" applyProtection="1">
      <alignment horizontal="center" vertical="center"/>
    </xf>
    <xf numFmtId="171" fontId="10" fillId="0" borderId="63" xfId="3" applyNumberFormat="1" applyFont="1" applyFill="1" applyBorder="1" applyAlignment="1" applyProtection="1">
      <alignment horizontal="center" vertical="center"/>
    </xf>
    <xf numFmtId="171" fontId="28" fillId="0" borderId="0" xfId="3" applyNumberFormat="1" applyFont="1" applyFill="1" applyBorder="1" applyAlignment="1" applyProtection="1">
      <alignment vertical="center" wrapText="1"/>
    </xf>
    <xf numFmtId="171" fontId="28" fillId="0" borderId="60" xfId="3" applyNumberFormat="1" applyFont="1" applyFill="1" applyBorder="1" applyAlignment="1" applyProtection="1">
      <alignment horizontal="center" vertical="center"/>
    </xf>
    <xf numFmtId="49" fontId="10" fillId="0" borderId="59" xfId="3" applyNumberFormat="1" applyFont="1" applyFill="1" applyBorder="1" applyAlignment="1">
      <alignment horizontal="left" vertical="center" wrapText="1"/>
    </xf>
    <xf numFmtId="49" fontId="10" fillId="0" borderId="23" xfId="0" applyNumberFormat="1" applyFont="1" applyFill="1" applyBorder="1" applyAlignment="1">
      <alignment vertical="center" wrapText="1"/>
    </xf>
    <xf numFmtId="49" fontId="28" fillId="0" borderId="59" xfId="3" applyNumberFormat="1" applyFont="1" applyFill="1" applyBorder="1" applyAlignment="1" applyProtection="1">
      <alignment horizontal="center" vertical="center"/>
    </xf>
    <xf numFmtId="171" fontId="28" fillId="0" borderId="70" xfId="3" applyNumberFormat="1" applyFont="1" applyFill="1" applyBorder="1" applyAlignment="1" applyProtection="1">
      <alignment vertical="center" wrapText="1"/>
    </xf>
    <xf numFmtId="171" fontId="28" fillId="0" borderId="22" xfId="3" applyNumberFormat="1" applyFont="1" applyFill="1" applyBorder="1" applyAlignment="1" applyProtection="1">
      <alignment vertical="center" wrapText="1"/>
    </xf>
    <xf numFmtId="171" fontId="10" fillId="0" borderId="3" xfId="3" applyNumberFormat="1" applyFont="1" applyFill="1" applyBorder="1" applyAlignment="1" applyProtection="1">
      <alignment horizontal="center" vertical="center"/>
    </xf>
    <xf numFmtId="171" fontId="10" fillId="0" borderId="6" xfId="3" applyNumberFormat="1" applyFont="1" applyFill="1" applyBorder="1" applyAlignment="1" applyProtection="1">
      <alignment horizontal="center" vertical="center"/>
    </xf>
    <xf numFmtId="171" fontId="10" fillId="0" borderId="28" xfId="3" applyNumberFormat="1" applyFont="1" applyFill="1" applyBorder="1" applyAlignment="1" applyProtection="1">
      <alignment horizontal="center" vertical="center"/>
    </xf>
    <xf numFmtId="0" fontId="10" fillId="0" borderId="55" xfId="3" applyFont="1" applyFill="1" applyBorder="1" applyAlignment="1">
      <alignment horizontal="center" vertical="center" wrapText="1"/>
    </xf>
    <xf numFmtId="0" fontId="28" fillId="0" borderId="93" xfId="3" applyFont="1" applyFill="1" applyBorder="1" applyAlignment="1">
      <alignment horizontal="center" vertical="center" wrapText="1"/>
    </xf>
    <xf numFmtId="171" fontId="33" fillId="0" borderId="95" xfId="3" applyNumberFormat="1" applyFont="1" applyFill="1" applyBorder="1" applyAlignment="1" applyProtection="1">
      <alignment horizontal="center" vertical="center"/>
    </xf>
    <xf numFmtId="0" fontId="10" fillId="0" borderId="23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170" fontId="32" fillId="0" borderId="93" xfId="3" applyNumberFormat="1" applyFont="1" applyFill="1" applyBorder="1" applyAlignment="1" applyProtection="1">
      <alignment vertical="center"/>
    </xf>
    <xf numFmtId="171" fontId="33" fillId="0" borderId="63" xfId="3" applyNumberFormat="1" applyFont="1" applyFill="1" applyBorder="1" applyAlignment="1" applyProtection="1">
      <alignment horizontal="center" vertical="center"/>
    </xf>
    <xf numFmtId="170" fontId="32" fillId="0" borderId="9" xfId="3" applyNumberFormat="1" applyFont="1" applyFill="1" applyBorder="1" applyAlignment="1" applyProtection="1">
      <alignment vertical="center"/>
    </xf>
    <xf numFmtId="171" fontId="28" fillId="0" borderId="27" xfId="3" applyNumberFormat="1" applyFont="1" applyFill="1" applyBorder="1" applyAlignment="1" applyProtection="1">
      <alignment horizontal="center" vertical="center"/>
    </xf>
    <xf numFmtId="172" fontId="10" fillId="0" borderId="14" xfId="3" applyNumberFormat="1" applyFont="1" applyFill="1" applyBorder="1" applyAlignment="1" applyProtection="1">
      <alignment horizontal="center" vertical="center"/>
    </xf>
    <xf numFmtId="171" fontId="10" fillId="0" borderId="26" xfId="3" applyNumberFormat="1" applyFont="1" applyFill="1" applyBorder="1" applyAlignment="1" applyProtection="1">
      <alignment horizontal="center" vertical="center"/>
    </xf>
    <xf numFmtId="171" fontId="10" fillId="0" borderId="27" xfId="3" applyNumberFormat="1" applyFont="1" applyFill="1" applyBorder="1" applyAlignment="1" applyProtection="1">
      <alignment horizontal="center" vertical="center"/>
    </xf>
    <xf numFmtId="171" fontId="10" fillId="0" borderId="59" xfId="3" applyNumberFormat="1" applyFont="1" applyFill="1" applyBorder="1" applyAlignment="1" applyProtection="1">
      <alignment horizontal="center" vertical="center"/>
    </xf>
    <xf numFmtId="171" fontId="10" fillId="0" borderId="91" xfId="3" applyNumberFormat="1" applyFont="1" applyFill="1" applyBorder="1" applyAlignment="1" applyProtection="1">
      <alignment horizontal="center" vertical="center"/>
    </xf>
    <xf numFmtId="171" fontId="10" fillId="0" borderId="70" xfId="3" applyNumberFormat="1" applyFont="1" applyFill="1" applyBorder="1" applyAlignment="1" applyProtection="1">
      <alignment horizontal="center" vertical="center"/>
    </xf>
    <xf numFmtId="171" fontId="10" fillId="0" borderId="60" xfId="3" applyNumberFormat="1" applyFont="1" applyFill="1" applyBorder="1" applyAlignment="1" applyProtection="1">
      <alignment horizontal="center" vertical="center"/>
    </xf>
    <xf numFmtId="172" fontId="10" fillId="0" borderId="57" xfId="3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wrapText="1"/>
    </xf>
    <xf numFmtId="0" fontId="10" fillId="0" borderId="2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171" fontId="28" fillId="0" borderId="61" xfId="3" applyNumberFormat="1" applyFont="1" applyFill="1" applyBorder="1" applyAlignment="1" applyProtection="1">
      <alignment horizontal="left" vertical="center" wrapText="1"/>
    </xf>
    <xf numFmtId="49" fontId="28" fillId="0" borderId="49" xfId="0" applyNumberFormat="1" applyFont="1" applyFill="1" applyBorder="1" applyAlignment="1" applyProtection="1">
      <alignment horizontal="center" vertical="center"/>
    </xf>
    <xf numFmtId="0" fontId="10" fillId="0" borderId="49" xfId="0" applyFont="1" applyFill="1" applyBorder="1" applyAlignment="1">
      <alignment horizontal="center" vertical="center" wrapText="1"/>
    </xf>
    <xf numFmtId="171" fontId="35" fillId="0" borderId="14" xfId="0" applyNumberFormat="1" applyFont="1" applyFill="1" applyBorder="1" applyAlignment="1" applyProtection="1">
      <alignment horizontal="center" vertical="center"/>
    </xf>
    <xf numFmtId="1" fontId="28" fillId="0" borderId="57" xfId="3" applyNumberFormat="1" applyFont="1" applyFill="1" applyBorder="1" applyAlignment="1" applyProtection="1">
      <alignment horizontal="center" vertical="center"/>
    </xf>
    <xf numFmtId="1" fontId="28" fillId="0" borderId="50" xfId="3" applyNumberFormat="1" applyFont="1" applyFill="1" applyBorder="1" applyAlignment="1" applyProtection="1">
      <alignment horizontal="center" vertical="center"/>
    </xf>
    <xf numFmtId="1" fontId="28" fillId="0" borderId="14" xfId="3" applyNumberFormat="1" applyFont="1" applyFill="1" applyBorder="1" applyAlignment="1" applyProtection="1">
      <alignment horizontal="center" vertical="center"/>
    </xf>
    <xf numFmtId="167" fontId="28" fillId="0" borderId="12" xfId="3" applyNumberFormat="1" applyFont="1" applyFill="1" applyBorder="1" applyAlignment="1" applyProtection="1">
      <alignment horizontal="center" vertical="center"/>
    </xf>
    <xf numFmtId="167" fontId="28" fillId="0" borderId="50" xfId="3" applyNumberFormat="1" applyFont="1" applyFill="1" applyBorder="1" applyAlignment="1" applyProtection="1">
      <alignment horizontal="center" vertical="center"/>
    </xf>
    <xf numFmtId="167" fontId="10" fillId="0" borderId="80" xfId="3" applyNumberFormat="1" applyFont="1" applyFill="1" applyBorder="1" applyAlignment="1">
      <alignment horizontal="center" vertical="center" wrapText="1"/>
    </xf>
    <xf numFmtId="1" fontId="10" fillId="0" borderId="0" xfId="3" applyNumberFormat="1" applyFont="1" applyFill="1" applyBorder="1" applyAlignment="1" applyProtection="1">
      <alignment horizontal="center" vertical="center"/>
    </xf>
    <xf numFmtId="1" fontId="10" fillId="0" borderId="73" xfId="3" applyNumberFormat="1" applyFont="1" applyFill="1" applyBorder="1" applyAlignment="1" applyProtection="1">
      <alignment horizontal="center" vertical="center"/>
    </xf>
    <xf numFmtId="1" fontId="10" fillId="0" borderId="19" xfId="3" applyNumberFormat="1" applyFont="1" applyFill="1" applyBorder="1" applyAlignment="1" applyProtection="1">
      <alignment horizontal="center" vertical="center"/>
    </xf>
    <xf numFmtId="1" fontId="10" fillId="0" borderId="66" xfId="3" applyNumberFormat="1" applyFont="1" applyFill="1" applyBorder="1" applyAlignment="1">
      <alignment horizontal="center" vertical="center" wrapText="1"/>
    </xf>
    <xf numFmtId="0" fontId="10" fillId="0" borderId="46" xfId="3" applyNumberFormat="1" applyFont="1" applyFill="1" applyBorder="1" applyAlignment="1">
      <alignment horizontal="center" vertical="center" wrapText="1"/>
    </xf>
    <xf numFmtId="172" fontId="10" fillId="0" borderId="22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>
      <alignment horizontal="center" vertical="center"/>
    </xf>
    <xf numFmtId="1" fontId="10" fillId="0" borderId="25" xfId="3" applyNumberFormat="1" applyFont="1" applyFill="1" applyBorder="1" applyAlignment="1">
      <alignment horizontal="center" vertical="center"/>
    </xf>
    <xf numFmtId="1" fontId="10" fillId="0" borderId="26" xfId="3" applyNumberFormat="1" applyFont="1" applyFill="1" applyBorder="1" applyAlignment="1">
      <alignment horizontal="center" vertical="center" wrapText="1"/>
    </xf>
    <xf numFmtId="0" fontId="10" fillId="0" borderId="24" xfId="3" applyNumberFormat="1" applyFont="1" applyFill="1" applyBorder="1" applyAlignment="1">
      <alignment horizontal="center" vertical="center" wrapText="1"/>
    </xf>
    <xf numFmtId="0" fontId="10" fillId="0" borderId="25" xfId="3" applyNumberFormat="1" applyFont="1" applyFill="1" applyBorder="1" applyAlignment="1">
      <alignment horizontal="center" vertical="center" wrapText="1"/>
    </xf>
    <xf numFmtId="0" fontId="10" fillId="0" borderId="26" xfId="3" applyNumberFormat="1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>
      <alignment horizontal="center" vertical="center" wrapText="1"/>
    </xf>
    <xf numFmtId="172" fontId="10" fillId="0" borderId="15" xfId="3" applyNumberFormat="1" applyFont="1" applyFill="1" applyBorder="1" applyAlignment="1" applyProtection="1">
      <alignment horizontal="center" vertical="center"/>
    </xf>
    <xf numFmtId="167" fontId="28" fillId="0" borderId="65" xfId="3" applyNumberFormat="1" applyFont="1" applyFill="1" applyBorder="1" applyAlignment="1">
      <alignment horizontal="center" vertical="center" wrapText="1"/>
    </xf>
    <xf numFmtId="167" fontId="28" fillId="0" borderId="34" xfId="3" applyNumberFormat="1" applyFont="1" applyFill="1" applyBorder="1" applyAlignment="1">
      <alignment horizontal="center" vertical="center" wrapText="1"/>
    </xf>
    <xf numFmtId="167" fontId="28" fillId="0" borderId="36" xfId="3" applyNumberFormat="1" applyFont="1" applyFill="1" applyBorder="1" applyAlignment="1">
      <alignment horizontal="center" vertical="center" wrapText="1"/>
    </xf>
    <xf numFmtId="167" fontId="28" fillId="0" borderId="77" xfId="3" applyNumberFormat="1" applyFont="1" applyFill="1" applyBorder="1" applyAlignment="1">
      <alignment horizontal="center" vertical="center" wrapText="1"/>
    </xf>
    <xf numFmtId="167" fontId="28" fillId="0" borderId="8" xfId="3" applyNumberFormat="1" applyFont="1" applyFill="1" applyBorder="1" applyAlignment="1" applyProtection="1">
      <alignment horizontal="center" vertical="center"/>
    </xf>
    <xf numFmtId="167" fontId="28" fillId="0" borderId="2" xfId="3" applyNumberFormat="1" applyFont="1" applyFill="1" applyBorder="1" applyAlignment="1" applyProtection="1">
      <alignment horizontal="center" vertical="center"/>
    </xf>
    <xf numFmtId="167" fontId="28" fillId="0" borderId="70" xfId="3" applyNumberFormat="1" applyFont="1" applyFill="1" applyBorder="1" applyAlignment="1" applyProtection="1">
      <alignment horizontal="center" vertical="center"/>
    </xf>
    <xf numFmtId="167" fontId="28" fillId="0" borderId="55" xfId="3" applyNumberFormat="1" applyFont="1" applyFill="1" applyBorder="1" applyAlignment="1">
      <alignment horizontal="center" vertical="center" wrapText="1"/>
    </xf>
    <xf numFmtId="167" fontId="28" fillId="0" borderId="98" xfId="3" applyNumberFormat="1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170" fontId="10" fillId="0" borderId="18" xfId="3" applyNumberFormat="1" applyFont="1" applyFill="1" applyBorder="1" applyAlignment="1" applyProtection="1">
      <alignment vertical="center"/>
    </xf>
    <xf numFmtId="0" fontId="28" fillId="0" borderId="3" xfId="0" applyFont="1" applyFill="1" applyBorder="1" applyAlignment="1">
      <alignment horizontal="center" vertical="center" wrapText="1"/>
    </xf>
    <xf numFmtId="170" fontId="10" fillId="0" borderId="81" xfId="3" applyNumberFormat="1" applyFont="1" applyFill="1" applyBorder="1" applyAlignment="1" applyProtection="1">
      <alignment vertical="center"/>
    </xf>
    <xf numFmtId="0" fontId="28" fillId="0" borderId="7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 wrapText="1"/>
    </xf>
    <xf numFmtId="170" fontId="10" fillId="0" borderId="66" xfId="3" applyNumberFormat="1" applyFont="1" applyFill="1" applyBorder="1" applyAlignment="1" applyProtection="1">
      <alignment vertical="center"/>
    </xf>
    <xf numFmtId="172" fontId="28" fillId="0" borderId="8" xfId="3" applyNumberFormat="1" applyFont="1" applyFill="1" applyBorder="1" applyAlignment="1" applyProtection="1">
      <alignment horizontal="center" vertical="center"/>
    </xf>
    <xf numFmtId="172" fontId="28" fillId="0" borderId="5" xfId="3" applyNumberFormat="1" applyFont="1" applyFill="1" applyBorder="1" applyAlignment="1" applyProtection="1">
      <alignment horizontal="center" vertical="center"/>
    </xf>
    <xf numFmtId="167" fontId="34" fillId="0" borderId="8" xfId="3" applyNumberFormat="1" applyFont="1" applyFill="1" applyBorder="1" applyAlignment="1">
      <alignment horizontal="center" vertical="center" wrapText="1"/>
    </xf>
    <xf numFmtId="167" fontId="28" fillId="0" borderId="56" xfId="0" applyNumberFormat="1" applyFont="1" applyFill="1" applyBorder="1" applyAlignment="1" applyProtection="1">
      <alignment horizontal="center" vertical="center"/>
    </xf>
    <xf numFmtId="167" fontId="28" fillId="0" borderId="81" xfId="3" applyNumberFormat="1" applyFont="1" applyFill="1" applyBorder="1" applyAlignment="1" applyProtection="1">
      <alignment horizontal="center" vertical="center"/>
    </xf>
    <xf numFmtId="167" fontId="28" fillId="0" borderId="74" xfId="3" applyNumberFormat="1" applyFont="1" applyFill="1" applyBorder="1" applyAlignment="1" applyProtection="1">
      <alignment horizontal="center" vertical="center"/>
    </xf>
    <xf numFmtId="1" fontId="28" fillId="0" borderId="75" xfId="3" applyNumberFormat="1" applyFont="1" applyFill="1" applyBorder="1" applyAlignment="1" applyProtection="1">
      <alignment horizontal="center" vertical="center"/>
    </xf>
    <xf numFmtId="167" fontId="28" fillId="0" borderId="5" xfId="3" applyNumberFormat="1" applyFont="1" applyFill="1" applyBorder="1" applyAlignment="1" applyProtection="1">
      <alignment horizontal="center" vertical="center"/>
    </xf>
    <xf numFmtId="167" fontId="28" fillId="0" borderId="6" xfId="3" applyNumberFormat="1" applyFont="1" applyFill="1" applyBorder="1" applyAlignment="1" applyProtection="1">
      <alignment horizontal="center" vertical="center"/>
    </xf>
    <xf numFmtId="1" fontId="28" fillId="0" borderId="6" xfId="3" applyNumberFormat="1" applyFont="1" applyFill="1" applyBorder="1" applyAlignment="1" applyProtection="1">
      <alignment horizontal="center" vertical="center"/>
    </xf>
    <xf numFmtId="167" fontId="28" fillId="0" borderId="20" xfId="0" applyNumberFormat="1" applyFont="1" applyFill="1" applyBorder="1" applyAlignment="1" applyProtection="1">
      <alignment horizontal="center" vertical="center"/>
    </xf>
    <xf numFmtId="1" fontId="28" fillId="0" borderId="30" xfId="0" applyNumberFormat="1" applyFont="1" applyFill="1" applyBorder="1" applyAlignment="1" applyProtection="1">
      <alignment horizontal="center" vertical="center"/>
    </xf>
    <xf numFmtId="1" fontId="28" fillId="0" borderId="35" xfId="0" applyNumberFormat="1" applyFont="1" applyFill="1" applyBorder="1" applyAlignment="1" applyProtection="1">
      <alignment horizontal="center" vertical="center"/>
    </xf>
    <xf numFmtId="1" fontId="28" fillId="0" borderId="7" xfId="0" applyNumberFormat="1" applyFont="1" applyFill="1" applyBorder="1" applyAlignment="1" applyProtection="1">
      <alignment horizontal="center" vertical="center"/>
    </xf>
    <xf numFmtId="1" fontId="28" fillId="0" borderId="41" xfId="0" applyNumberFormat="1" applyFont="1" applyFill="1" applyBorder="1" applyAlignment="1" applyProtection="1">
      <alignment horizontal="center" vertical="center"/>
    </xf>
    <xf numFmtId="1" fontId="28" fillId="0" borderId="42" xfId="0" applyNumberFormat="1" applyFont="1" applyFill="1" applyBorder="1" applyAlignment="1" applyProtection="1">
      <alignment horizontal="center" vertical="center"/>
    </xf>
    <xf numFmtId="172" fontId="10" fillId="0" borderId="24" xfId="3" applyNumberFormat="1" applyFont="1" applyFill="1" applyBorder="1" applyAlignment="1" applyProtection="1">
      <alignment horizontal="center" vertical="center"/>
    </xf>
    <xf numFmtId="171" fontId="10" fillId="0" borderId="22" xfId="3" applyNumberFormat="1" applyFont="1" applyFill="1" applyBorder="1" applyAlignment="1" applyProtection="1">
      <alignment horizontal="center" vertical="center"/>
    </xf>
    <xf numFmtId="172" fontId="10" fillId="0" borderId="43" xfId="3" applyNumberFormat="1" applyFont="1" applyFill="1" applyBorder="1" applyAlignment="1" applyProtection="1">
      <alignment horizontal="center" vertical="center"/>
    </xf>
    <xf numFmtId="167" fontId="28" fillId="0" borderId="5" xfId="3" applyNumberFormat="1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0" fillId="13" borderId="0" xfId="0" applyFill="1"/>
    <xf numFmtId="169" fontId="10" fillId="0" borderId="4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>
      <alignment horizontal="center" vertical="center" wrapText="1"/>
    </xf>
    <xf numFmtId="1" fontId="10" fillId="0" borderId="70" xfId="3" applyNumberFormat="1" applyFont="1" applyFill="1" applyBorder="1" applyAlignment="1" applyProtection="1">
      <alignment horizontal="center" vertical="center"/>
    </xf>
    <xf numFmtId="1" fontId="10" fillId="0" borderId="13" xfId="3" applyNumberFormat="1" applyFont="1" applyFill="1" applyBorder="1" applyAlignment="1" applyProtection="1">
      <alignment horizontal="center" vertical="center"/>
    </xf>
    <xf numFmtId="1" fontId="10" fillId="0" borderId="12" xfId="3" applyNumberFormat="1" applyFont="1" applyFill="1" applyBorder="1" applyAlignment="1" applyProtection="1">
      <alignment horizontal="center" vertical="center"/>
    </xf>
    <xf numFmtId="169" fontId="28" fillId="0" borderId="30" xfId="3" applyNumberFormat="1" applyFont="1" applyFill="1" applyBorder="1" applyAlignment="1" applyProtection="1">
      <alignment horizontal="center" vertical="center"/>
    </xf>
    <xf numFmtId="1" fontId="28" fillId="0" borderId="20" xfId="0" applyNumberFormat="1" applyFont="1" applyFill="1" applyBorder="1" applyAlignment="1" applyProtection="1">
      <alignment horizontal="center" vertical="center"/>
    </xf>
    <xf numFmtId="1" fontId="10" fillId="0" borderId="36" xfId="3" applyNumberFormat="1" applyFont="1" applyFill="1" applyBorder="1" applyAlignment="1">
      <alignment horizontal="center" vertical="center" wrapText="1"/>
    </xf>
    <xf numFmtId="1" fontId="28" fillId="0" borderId="5" xfId="3" applyNumberFormat="1" applyFont="1" applyFill="1" applyBorder="1" applyAlignment="1">
      <alignment horizontal="center" vertical="center" wrapText="1"/>
    </xf>
    <xf numFmtId="1" fontId="28" fillId="0" borderId="8" xfId="3" applyNumberFormat="1" applyFont="1" applyFill="1" applyBorder="1" applyAlignment="1" applyProtection="1">
      <alignment horizontal="center" vertical="center"/>
    </xf>
    <xf numFmtId="1" fontId="34" fillId="0" borderId="8" xfId="3" applyNumberFormat="1" applyFont="1" applyFill="1" applyBorder="1" applyAlignment="1">
      <alignment horizontal="center" vertical="center" wrapText="1"/>
    </xf>
    <xf numFmtId="1" fontId="34" fillId="0" borderId="70" xfId="3" applyNumberFormat="1" applyFont="1" applyFill="1" applyBorder="1" applyAlignment="1">
      <alignment horizontal="center" vertical="center" wrapText="1"/>
    </xf>
    <xf numFmtId="172" fontId="28" fillId="0" borderId="25" xfId="3" applyNumberFormat="1" applyFont="1" applyFill="1" applyBorder="1" applyAlignment="1" applyProtection="1">
      <alignment horizontal="center" vertical="center"/>
    </xf>
    <xf numFmtId="1" fontId="28" fillId="0" borderId="13" xfId="3" applyNumberFormat="1" applyFont="1" applyFill="1" applyBorder="1" applyAlignment="1" applyProtection="1">
      <alignment horizontal="center" vertical="center"/>
    </xf>
    <xf numFmtId="172" fontId="28" fillId="0" borderId="26" xfId="3" applyNumberFormat="1" applyFont="1" applyFill="1" applyBorder="1" applyAlignment="1" applyProtection="1">
      <alignment horizontal="center" vertical="center"/>
    </xf>
    <xf numFmtId="1" fontId="28" fillId="0" borderId="15" xfId="3" applyNumberFormat="1" applyFont="1" applyFill="1" applyBorder="1" applyAlignment="1" applyProtection="1">
      <alignment horizontal="center" vertical="center"/>
    </xf>
    <xf numFmtId="167" fontId="34" fillId="0" borderId="70" xfId="3" applyNumberFormat="1" applyFont="1" applyFill="1" applyBorder="1" applyAlignment="1">
      <alignment horizontal="center" vertical="center" wrapText="1"/>
    </xf>
    <xf numFmtId="0" fontId="31" fillId="0" borderId="25" xfId="3" applyFont="1" applyFill="1" applyBorder="1" applyAlignment="1">
      <alignment horizontal="center" vertical="center" wrapText="1"/>
    </xf>
    <xf numFmtId="172" fontId="28" fillId="0" borderId="12" xfId="3" applyNumberFormat="1" applyFont="1" applyFill="1" applyBorder="1" applyAlignment="1" applyProtection="1">
      <alignment horizontal="center" vertical="center"/>
    </xf>
    <xf numFmtId="172" fontId="28" fillId="0" borderId="13" xfId="3" applyNumberFormat="1" applyFont="1" applyFill="1" applyBorder="1" applyAlignment="1" applyProtection="1">
      <alignment horizontal="center" vertical="center"/>
    </xf>
    <xf numFmtId="172" fontId="28" fillId="0" borderId="14" xfId="3" applyNumberFormat="1" applyFont="1" applyFill="1" applyBorder="1" applyAlignment="1" applyProtection="1">
      <alignment horizontal="center" vertical="center"/>
    </xf>
    <xf numFmtId="170" fontId="31" fillId="0" borderId="26" xfId="3" applyNumberFormat="1" applyFont="1" applyFill="1" applyBorder="1" applyAlignment="1" applyProtection="1">
      <alignment horizontal="center" vertical="center"/>
    </xf>
    <xf numFmtId="172" fontId="28" fillId="0" borderId="15" xfId="3" applyNumberFormat="1" applyFont="1" applyFill="1" applyBorder="1" applyAlignment="1" applyProtection="1">
      <alignment horizontal="center" vertical="center"/>
    </xf>
    <xf numFmtId="0" fontId="31" fillId="0" borderId="11" xfId="3" applyFont="1" applyFill="1" applyBorder="1" applyAlignment="1">
      <alignment horizontal="center" vertical="center" wrapText="1"/>
    </xf>
    <xf numFmtId="172" fontId="28" fillId="0" borderId="57" xfId="3" applyNumberFormat="1" applyFont="1" applyFill="1" applyBorder="1" applyAlignment="1" applyProtection="1">
      <alignment horizontal="center" vertical="center"/>
    </xf>
    <xf numFmtId="167" fontId="31" fillId="0" borderId="10" xfId="3" applyNumberFormat="1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1" fontId="10" fillId="0" borderId="5" xfId="3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 wrapText="1"/>
    </xf>
    <xf numFmtId="1" fontId="10" fillId="0" borderId="57" xfId="3" applyNumberFormat="1" applyFont="1" applyFill="1" applyBorder="1" applyAlignment="1" applyProtection="1">
      <alignment horizontal="center" vertical="center"/>
    </xf>
    <xf numFmtId="1" fontId="10" fillId="0" borderId="47" xfId="3" applyNumberFormat="1" applyFont="1" applyFill="1" applyBorder="1" applyAlignment="1" applyProtection="1">
      <alignment horizontal="center" vertical="center"/>
    </xf>
    <xf numFmtId="172" fontId="28" fillId="0" borderId="11" xfId="3" applyNumberFormat="1" applyFont="1" applyFill="1" applyBorder="1" applyAlignment="1" applyProtection="1">
      <alignment horizontal="center" vertical="center"/>
    </xf>
    <xf numFmtId="1" fontId="28" fillId="0" borderId="47" xfId="3" applyNumberFormat="1" applyFont="1" applyFill="1" applyBorder="1" applyAlignment="1" applyProtection="1">
      <alignment horizontal="center" vertical="center"/>
    </xf>
    <xf numFmtId="1" fontId="10" fillId="0" borderId="15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 applyProtection="1">
      <alignment horizontal="center" vertical="center"/>
    </xf>
    <xf numFmtId="1" fontId="28" fillId="0" borderId="5" xfId="3" applyNumberFormat="1" applyFont="1" applyFill="1" applyBorder="1" applyAlignment="1" applyProtection="1">
      <alignment horizontal="center" vertical="center"/>
    </xf>
    <xf numFmtId="1" fontId="28" fillId="0" borderId="3" xfId="3" applyNumberFormat="1" applyFont="1" applyFill="1" applyBorder="1" applyAlignment="1" applyProtection="1">
      <alignment horizontal="center" vertical="center"/>
    </xf>
    <xf numFmtId="1" fontId="28" fillId="0" borderId="99" xfId="3" applyNumberFormat="1" applyFont="1" applyFill="1" applyBorder="1" applyAlignment="1" applyProtection="1">
      <alignment horizontal="center" vertical="center"/>
    </xf>
    <xf numFmtId="1" fontId="28" fillId="0" borderId="100" xfId="3" applyNumberFormat="1" applyFont="1" applyFill="1" applyBorder="1" applyAlignment="1" applyProtection="1">
      <alignment horizontal="center" vertical="center"/>
    </xf>
    <xf numFmtId="1" fontId="28" fillId="0" borderId="97" xfId="3" applyNumberFormat="1" applyFont="1" applyFill="1" applyBorder="1" applyAlignment="1" applyProtection="1">
      <alignment horizontal="center" vertical="center"/>
    </xf>
    <xf numFmtId="1" fontId="28" fillId="0" borderId="98" xfId="3" applyNumberFormat="1" applyFont="1" applyFill="1" applyBorder="1" applyAlignment="1" applyProtection="1">
      <alignment horizontal="center" vertical="center"/>
    </xf>
    <xf numFmtId="1" fontId="10" fillId="0" borderId="3" xfId="3" applyNumberFormat="1" applyFont="1" applyFill="1" applyBorder="1" applyAlignment="1" applyProtection="1">
      <alignment horizontal="center" vertical="center"/>
    </xf>
    <xf numFmtId="1" fontId="10" fillId="0" borderId="22" xfId="3" applyNumberFormat="1" applyFont="1" applyFill="1" applyBorder="1" applyAlignment="1" applyProtection="1">
      <alignment horizontal="center" vertical="center"/>
    </xf>
    <xf numFmtId="1" fontId="10" fillId="0" borderId="55" xfId="3" applyNumberFormat="1" applyFont="1" applyFill="1" applyBorder="1" applyAlignment="1">
      <alignment horizontal="center" vertical="center" wrapText="1"/>
    </xf>
    <xf numFmtId="1" fontId="10" fillId="0" borderId="81" xfId="3" applyNumberFormat="1" applyFont="1" applyFill="1" applyBorder="1" applyAlignment="1">
      <alignment horizontal="center" vertical="center" wrapText="1"/>
    </xf>
    <xf numFmtId="1" fontId="10" fillId="0" borderId="74" xfId="3" applyNumberFormat="1" applyFont="1" applyFill="1" applyBorder="1" applyAlignment="1">
      <alignment horizontal="center" vertical="center" wrapText="1"/>
    </xf>
    <xf numFmtId="1" fontId="10" fillId="0" borderId="73" xfId="3" applyNumberFormat="1" applyFont="1" applyFill="1" applyBorder="1" applyAlignment="1">
      <alignment horizontal="center" vertical="center" wrapText="1"/>
    </xf>
    <xf numFmtId="1" fontId="28" fillId="0" borderId="95" xfId="3" applyNumberFormat="1" applyFont="1" applyFill="1" applyBorder="1" applyAlignment="1" applyProtection="1">
      <alignment horizontal="center" vertical="center"/>
    </xf>
    <xf numFmtId="1" fontId="10" fillId="0" borderId="94" xfId="3" applyNumberFormat="1" applyFont="1" applyFill="1" applyBorder="1" applyAlignment="1" applyProtection="1">
      <alignment horizontal="center" vertical="center"/>
    </xf>
    <xf numFmtId="1" fontId="10" fillId="0" borderId="97" xfId="3" applyNumberFormat="1" applyFont="1" applyFill="1" applyBorder="1" applyAlignment="1" applyProtection="1">
      <alignment horizontal="center" vertical="center"/>
    </xf>
    <xf numFmtId="1" fontId="10" fillId="0" borderId="25" xfId="3" applyNumberFormat="1" applyFont="1" applyFill="1" applyBorder="1" applyAlignment="1">
      <alignment horizontal="center" vertical="center" wrapText="1"/>
    </xf>
    <xf numFmtId="1" fontId="10" fillId="0" borderId="30" xfId="3" applyNumberFormat="1" applyFont="1" applyFill="1" applyBorder="1" applyAlignment="1">
      <alignment horizontal="center" vertical="center" wrapText="1"/>
    </xf>
    <xf numFmtId="1" fontId="10" fillId="0" borderId="26" xfId="3" applyNumberFormat="1" applyFont="1" applyFill="1" applyBorder="1" applyAlignment="1" applyProtection="1">
      <alignment horizontal="center" vertical="center"/>
    </xf>
    <xf numFmtId="1" fontId="28" fillId="0" borderId="73" xfId="3" applyNumberFormat="1" applyFont="1" applyFill="1" applyBorder="1" applyAlignment="1" applyProtection="1">
      <alignment horizontal="center" vertical="center"/>
    </xf>
    <xf numFmtId="1" fontId="10" fillId="0" borderId="22" xfId="3" applyNumberFormat="1" applyFont="1" applyFill="1" applyBorder="1" applyAlignment="1">
      <alignment horizontal="center" vertical="center" wrapText="1"/>
    </xf>
    <xf numFmtId="1" fontId="10" fillId="0" borderId="67" xfId="3" applyNumberFormat="1" applyFont="1" applyFill="1" applyBorder="1" applyAlignment="1">
      <alignment horizontal="center" vertical="center" wrapText="1"/>
    </xf>
    <xf numFmtId="1" fontId="10" fillId="0" borderId="74" xfId="3" applyNumberFormat="1" applyFont="1" applyFill="1" applyBorder="1" applyAlignment="1" applyProtection="1">
      <alignment horizontal="center" vertical="center"/>
    </xf>
    <xf numFmtId="1" fontId="28" fillId="0" borderId="26" xfId="3" applyNumberFormat="1" applyFont="1" applyFill="1" applyBorder="1" applyAlignment="1" applyProtection="1">
      <alignment horizontal="center" vertical="center"/>
    </xf>
    <xf numFmtId="0" fontId="10" fillId="0" borderId="56" xfId="3" applyFont="1" applyFill="1" applyBorder="1" applyAlignment="1">
      <alignment horizontal="center" vertical="center" wrapText="1"/>
    </xf>
    <xf numFmtId="171" fontId="33" fillId="0" borderId="73" xfId="3" applyNumberFormat="1" applyFont="1" applyFill="1" applyBorder="1" applyAlignment="1" applyProtection="1">
      <alignment horizontal="center" vertical="center"/>
    </xf>
    <xf numFmtId="1" fontId="10" fillId="0" borderId="21" xfId="3" applyNumberFormat="1" applyFont="1" applyFill="1" applyBorder="1" applyAlignment="1">
      <alignment horizontal="center" vertical="center" wrapText="1"/>
    </xf>
    <xf numFmtId="1" fontId="10" fillId="0" borderId="19" xfId="3" applyNumberFormat="1" applyFont="1" applyFill="1" applyBorder="1" applyAlignment="1">
      <alignment horizontal="center" vertical="center" wrapText="1"/>
    </xf>
    <xf numFmtId="1" fontId="10" fillId="0" borderId="75" xfId="3" applyNumberFormat="1" applyFont="1" applyFill="1" applyBorder="1" applyAlignment="1" applyProtection="1">
      <alignment horizontal="center" vertical="center"/>
    </xf>
    <xf numFmtId="171" fontId="10" fillId="0" borderId="69" xfId="3" applyNumberFormat="1" applyFont="1" applyFill="1" applyBorder="1" applyAlignment="1" applyProtection="1">
      <alignment horizontal="center" vertical="center"/>
    </xf>
    <xf numFmtId="1" fontId="10" fillId="0" borderId="36" xfId="3" applyNumberFormat="1" applyFont="1" applyFill="1" applyBorder="1" applyAlignment="1" applyProtection="1">
      <alignment horizontal="center" vertical="center"/>
    </xf>
    <xf numFmtId="1" fontId="28" fillId="0" borderId="61" xfId="3" applyNumberFormat="1" applyFont="1" applyFill="1" applyBorder="1" applyAlignment="1">
      <alignment horizontal="center" vertical="center" wrapText="1"/>
    </xf>
    <xf numFmtId="172" fontId="28" fillId="0" borderId="55" xfId="3" applyNumberFormat="1" applyFont="1" applyFill="1" applyBorder="1" applyAlignment="1" applyProtection="1">
      <alignment horizontal="center" vertical="center"/>
    </xf>
    <xf numFmtId="1" fontId="28" fillId="0" borderId="55" xfId="3" applyNumberFormat="1" applyFont="1" applyFill="1" applyBorder="1" applyAlignment="1" applyProtection="1">
      <alignment horizontal="center" vertical="center"/>
    </xf>
    <xf numFmtId="1" fontId="28" fillId="0" borderId="30" xfId="3" applyNumberFormat="1" applyFont="1" applyFill="1" applyBorder="1" applyAlignment="1" applyProtection="1">
      <alignment horizontal="center" vertical="center"/>
    </xf>
    <xf numFmtId="172" fontId="28" fillId="0" borderId="56" xfId="3" applyNumberFormat="1" applyFont="1" applyFill="1" applyBorder="1" applyAlignment="1" applyProtection="1">
      <alignment horizontal="center" vertical="center"/>
    </xf>
    <xf numFmtId="1" fontId="28" fillId="0" borderId="56" xfId="3" applyNumberFormat="1" applyFont="1" applyFill="1" applyBorder="1" applyAlignment="1" applyProtection="1">
      <alignment horizontal="center" vertical="center"/>
    </xf>
    <xf numFmtId="171" fontId="10" fillId="0" borderId="11" xfId="3" applyNumberFormat="1" applyFont="1" applyFill="1" applyBorder="1" applyAlignment="1" applyProtection="1">
      <alignment horizontal="center" vertical="center"/>
    </xf>
    <xf numFmtId="171" fontId="28" fillId="0" borderId="66" xfId="3" applyNumberFormat="1" applyFont="1" applyFill="1" applyBorder="1" applyAlignment="1" applyProtection="1">
      <alignment horizontal="center" vertical="center"/>
    </xf>
    <xf numFmtId="171" fontId="10" fillId="0" borderId="15" xfId="3" applyNumberFormat="1" applyFont="1" applyFill="1" applyBorder="1" applyAlignment="1" applyProtection="1">
      <alignment horizontal="center" vertical="center"/>
    </xf>
    <xf numFmtId="171" fontId="28" fillId="0" borderId="91" xfId="3" applyNumberFormat="1" applyFont="1" applyFill="1" applyBorder="1" applyAlignment="1" applyProtection="1">
      <alignment horizontal="center" vertical="center"/>
    </xf>
    <xf numFmtId="171" fontId="28" fillId="0" borderId="14" xfId="3" applyNumberFormat="1" applyFont="1" applyFill="1" applyBorder="1" applyAlignment="1" applyProtection="1">
      <alignment horizontal="center" vertical="center"/>
    </xf>
    <xf numFmtId="171" fontId="10" fillId="0" borderId="57" xfId="3" applyNumberFormat="1" applyFont="1" applyFill="1" applyBorder="1" applyAlignment="1" applyProtection="1">
      <alignment horizontal="center" vertical="center"/>
    </xf>
    <xf numFmtId="171" fontId="10" fillId="0" borderId="0" xfId="3" applyNumberFormat="1" applyFont="1" applyFill="1" applyBorder="1" applyAlignment="1" applyProtection="1">
      <alignment horizontal="center" vertical="center"/>
    </xf>
    <xf numFmtId="1" fontId="28" fillId="0" borderId="65" xfId="3" applyNumberFormat="1" applyFont="1" applyFill="1" applyBorder="1" applyAlignment="1">
      <alignment horizontal="center" vertical="center" wrapText="1"/>
    </xf>
    <xf numFmtId="1" fontId="28" fillId="0" borderId="22" xfId="3" applyNumberFormat="1" applyFont="1" applyFill="1" applyBorder="1" applyAlignment="1">
      <alignment horizontal="center" vertical="center" wrapText="1"/>
    </xf>
    <xf numFmtId="1" fontId="28" fillId="0" borderId="23" xfId="3" applyNumberFormat="1" applyFont="1" applyFill="1" applyBorder="1" applyAlignment="1">
      <alignment horizontal="center" vertical="center" wrapText="1"/>
    </xf>
    <xf numFmtId="1" fontId="28" fillId="0" borderId="36" xfId="3" applyNumberFormat="1" applyFont="1" applyFill="1" applyBorder="1" applyAlignment="1">
      <alignment horizontal="center" vertical="center" wrapText="1"/>
    </xf>
    <xf numFmtId="1" fontId="28" fillId="0" borderId="45" xfId="3" applyNumberFormat="1" applyFont="1" applyFill="1" applyBorder="1" applyAlignment="1">
      <alignment horizontal="center" vertical="center" wrapText="1"/>
    </xf>
    <xf numFmtId="1" fontId="28" fillId="0" borderId="70" xfId="3" applyNumberFormat="1" applyFont="1" applyFill="1" applyBorder="1" applyAlignment="1" applyProtection="1">
      <alignment horizontal="center" vertical="center"/>
    </xf>
    <xf numFmtId="169" fontId="28" fillId="0" borderId="8" xfId="3" applyNumberFormat="1" applyFont="1" applyFill="1" applyBorder="1" applyAlignment="1" applyProtection="1">
      <alignment horizontal="center" vertical="center"/>
    </xf>
    <xf numFmtId="0" fontId="28" fillId="0" borderId="26" xfId="3" applyFont="1" applyFill="1" applyBorder="1" applyAlignment="1">
      <alignment horizontal="center" vertical="center" wrapText="1"/>
    </xf>
    <xf numFmtId="0" fontId="10" fillId="0" borderId="61" xfId="3" applyNumberFormat="1" applyFont="1" applyFill="1" applyBorder="1" applyAlignment="1" applyProtection="1">
      <alignment horizontal="center" vertical="center"/>
    </xf>
    <xf numFmtId="0" fontId="10" fillId="0" borderId="9" xfId="3" applyNumberFormat="1" applyFont="1" applyFill="1" applyBorder="1" applyAlignment="1" applyProtection="1">
      <alignment horizontal="center" vertical="center"/>
    </xf>
    <xf numFmtId="49" fontId="10" fillId="0" borderId="64" xfId="0" applyNumberFormat="1" applyFont="1" applyFill="1" applyBorder="1" applyAlignment="1">
      <alignment vertical="center" wrapText="1"/>
    </xf>
    <xf numFmtId="49" fontId="10" fillId="0" borderId="47" xfId="3" applyNumberFormat="1" applyFont="1" applyFill="1" applyBorder="1" applyAlignment="1">
      <alignment vertical="center" wrapText="1"/>
    </xf>
    <xf numFmtId="0" fontId="10" fillId="0" borderId="12" xfId="3" applyNumberFormat="1" applyFont="1" applyFill="1" applyBorder="1" applyAlignment="1" applyProtection="1">
      <alignment horizontal="center" vertical="center"/>
    </xf>
    <xf numFmtId="0" fontId="10" fillId="0" borderId="14" xfId="3" applyNumberFormat="1" applyFont="1" applyFill="1" applyBorder="1" applyAlignment="1" applyProtection="1">
      <alignment horizontal="center" vertical="center"/>
    </xf>
    <xf numFmtId="171" fontId="10" fillId="0" borderId="47" xfId="3" applyNumberFormat="1" applyFont="1" applyFill="1" applyBorder="1" applyAlignment="1" applyProtection="1">
      <alignment horizontal="center" vertical="center"/>
    </xf>
    <xf numFmtId="0" fontId="10" fillId="0" borderId="57" xfId="3" applyNumberFormat="1" applyFont="1" applyFill="1" applyBorder="1" applyAlignment="1" applyProtection="1">
      <alignment horizontal="center" vertical="center"/>
    </xf>
    <xf numFmtId="0" fontId="10" fillId="0" borderId="13" xfId="3" applyNumberFormat="1" applyFont="1" applyFill="1" applyBorder="1" applyAlignment="1" applyProtection="1">
      <alignment horizontal="center" vertical="center"/>
    </xf>
    <xf numFmtId="0" fontId="10" fillId="0" borderId="15" xfId="3" applyNumberFormat="1" applyFont="1" applyFill="1" applyBorder="1" applyAlignment="1" applyProtection="1">
      <alignment horizontal="center" vertical="center"/>
    </xf>
    <xf numFmtId="0" fontId="10" fillId="0" borderId="48" xfId="3" applyNumberFormat="1" applyFont="1" applyFill="1" applyBorder="1" applyAlignment="1" applyProtection="1">
      <alignment horizontal="center" vertical="center"/>
    </xf>
    <xf numFmtId="169" fontId="28" fillId="0" borderId="5" xfId="3" applyNumberFormat="1" applyFont="1" applyFill="1" applyBorder="1" applyAlignment="1" applyProtection="1">
      <alignment horizontal="center" vertical="center"/>
    </xf>
    <xf numFmtId="0" fontId="28" fillId="0" borderId="22" xfId="3" applyFont="1" applyFill="1" applyBorder="1" applyAlignment="1">
      <alignment horizontal="center" vertical="center" wrapText="1"/>
    </xf>
    <xf numFmtId="172" fontId="10" fillId="0" borderId="50" xfId="3" applyNumberFormat="1" applyFont="1" applyFill="1" applyBorder="1" applyAlignment="1" applyProtection="1">
      <alignment horizontal="center" vertical="center"/>
    </xf>
    <xf numFmtId="0" fontId="10" fillId="0" borderId="28" xfId="3" applyNumberFormat="1" applyFont="1" applyFill="1" applyBorder="1" applyAlignment="1">
      <alignment horizontal="center" vertical="center" wrapText="1"/>
    </xf>
    <xf numFmtId="172" fontId="10" fillId="0" borderId="49" xfId="3" applyNumberFormat="1" applyFont="1" applyFill="1" applyBorder="1" applyAlignment="1" applyProtection="1">
      <alignment horizontal="center" vertical="center"/>
    </xf>
    <xf numFmtId="1" fontId="10" fillId="0" borderId="49" xfId="3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10" fillId="0" borderId="4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0" fillId="0" borderId="13" xfId="0" applyFont="1" applyBorder="1"/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5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2" fillId="0" borderId="7" xfId="0" applyFont="1" applyFill="1" applyBorder="1" applyAlignment="1">
      <alignment horizontal="center"/>
    </xf>
    <xf numFmtId="167" fontId="69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67" fontId="2" fillId="0" borderId="80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8" fillId="0" borderId="49" xfId="3" applyFont="1" applyFill="1" applyBorder="1" applyAlignment="1">
      <alignment horizontal="center" vertical="center" wrapText="1"/>
    </xf>
    <xf numFmtId="0" fontId="28" fillId="0" borderId="73" xfId="3" applyFont="1" applyFill="1" applyBorder="1" applyAlignment="1">
      <alignment horizontal="center" vertical="center" wrapText="1"/>
    </xf>
    <xf numFmtId="171" fontId="28" fillId="0" borderId="19" xfId="3" applyNumberFormat="1" applyFont="1" applyFill="1" applyBorder="1" applyAlignment="1" applyProtection="1">
      <alignment horizontal="center" vertical="center"/>
    </xf>
    <xf numFmtId="171" fontId="28" fillId="0" borderId="74" xfId="3" applyNumberFormat="1" applyFont="1" applyFill="1" applyBorder="1" applyAlignment="1" applyProtection="1">
      <alignment horizontal="center" vertical="center"/>
    </xf>
    <xf numFmtId="171" fontId="28" fillId="0" borderId="73" xfId="3" applyNumberFormat="1" applyFont="1" applyFill="1" applyBorder="1" applyAlignment="1" applyProtection="1">
      <alignment horizontal="center" vertical="center"/>
    </xf>
    <xf numFmtId="171" fontId="28" fillId="0" borderId="24" xfId="3" applyNumberFormat="1" applyFont="1" applyFill="1" applyBorder="1" applyAlignment="1" applyProtection="1">
      <alignment horizontal="left" vertical="center" wrapText="1"/>
    </xf>
    <xf numFmtId="0" fontId="28" fillId="0" borderId="9" xfId="3" applyFont="1" applyFill="1" applyBorder="1" applyAlignment="1">
      <alignment horizontal="center" vertical="center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171" fontId="28" fillId="0" borderId="68" xfId="3" applyNumberFormat="1" applyFont="1" applyFill="1" applyBorder="1" applyAlignment="1" applyProtection="1">
      <alignment horizontal="left" vertical="center" wrapText="1"/>
    </xf>
    <xf numFmtId="171" fontId="28" fillId="0" borderId="59" xfId="3" applyNumberFormat="1" applyFont="1" applyFill="1" applyBorder="1" applyAlignment="1" applyProtection="1">
      <alignment horizontal="center" vertical="center"/>
    </xf>
    <xf numFmtId="171" fontId="28" fillId="0" borderId="93" xfId="3" applyNumberFormat="1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>
      <alignment horizontal="right" vertical="center"/>
    </xf>
    <xf numFmtId="0" fontId="28" fillId="0" borderId="2" xfId="0" applyFont="1" applyFill="1" applyBorder="1" applyAlignment="1">
      <alignment horizontal="center" vertical="center" wrapText="1"/>
    </xf>
    <xf numFmtId="171" fontId="28" fillId="0" borderId="8" xfId="3" applyNumberFormat="1" applyFont="1" applyFill="1" applyBorder="1" applyAlignment="1" applyProtection="1">
      <alignment horizontal="center" vertical="center"/>
    </xf>
    <xf numFmtId="167" fontId="28" fillId="0" borderId="9" xfId="3" applyNumberFormat="1" applyFont="1" applyFill="1" applyBorder="1" applyAlignment="1" applyProtection="1">
      <alignment horizontal="center" vertical="center"/>
    </xf>
    <xf numFmtId="171" fontId="28" fillId="0" borderId="62" xfId="3" applyNumberFormat="1" applyFont="1" applyFill="1" applyBorder="1" applyAlignment="1" applyProtection="1">
      <alignment horizontal="center" vertical="center"/>
    </xf>
    <xf numFmtId="171" fontId="28" fillId="0" borderId="63" xfId="3" applyNumberFormat="1" applyFont="1" applyFill="1" applyBorder="1" applyAlignment="1" applyProtection="1">
      <alignment horizontal="center" vertical="center"/>
    </xf>
    <xf numFmtId="167" fontId="2" fillId="0" borderId="7" xfId="3" applyNumberFormat="1" applyFont="1" applyFill="1" applyBorder="1" applyAlignment="1" applyProtection="1">
      <alignment horizontal="center" vertical="center"/>
    </xf>
    <xf numFmtId="49" fontId="2" fillId="0" borderId="1" xfId="3" applyNumberFormat="1" applyFont="1" applyFill="1" applyBorder="1" applyAlignment="1">
      <alignment vertical="center" wrapText="1"/>
    </xf>
    <xf numFmtId="49" fontId="2" fillId="0" borderId="1" xfId="3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64" xfId="0" applyNumberFormat="1" applyFont="1" applyFill="1" applyBorder="1" applyAlignment="1" applyProtection="1">
      <alignment horizontal="left" vertical="center"/>
    </xf>
    <xf numFmtId="49" fontId="2" fillId="0" borderId="1" xfId="3" applyNumberFormat="1" applyFont="1" applyFill="1" applyBorder="1" applyAlignment="1">
      <alignment horizontal="justify" vertical="center" wrapText="1"/>
    </xf>
    <xf numFmtId="170" fontId="2" fillId="0" borderId="1" xfId="3" applyNumberFormat="1" applyFont="1" applyFill="1" applyBorder="1" applyAlignment="1" applyProtection="1">
      <alignment horizontal="justify" vertical="center" wrapText="1"/>
    </xf>
    <xf numFmtId="49" fontId="2" fillId="0" borderId="30" xfId="3" applyNumberFormat="1" applyFont="1" applyFill="1" applyBorder="1" applyAlignment="1">
      <alignment vertical="center" wrapText="1"/>
    </xf>
    <xf numFmtId="49" fontId="2" fillId="0" borderId="4" xfId="3" applyNumberFormat="1" applyFont="1" applyFill="1" applyBorder="1" applyAlignment="1">
      <alignment vertical="center" wrapText="1"/>
    </xf>
    <xf numFmtId="49" fontId="2" fillId="0" borderId="4" xfId="3" applyNumberFormat="1" applyFont="1" applyFill="1" applyBorder="1" applyAlignment="1">
      <alignment horizontal="left" vertical="center" wrapText="1"/>
    </xf>
    <xf numFmtId="49" fontId="28" fillId="0" borderId="50" xfId="3" applyNumberFormat="1" applyFont="1" applyFill="1" applyBorder="1" applyAlignment="1">
      <alignment vertical="center" wrapText="1"/>
    </xf>
    <xf numFmtId="170" fontId="65" fillId="0" borderId="1" xfId="3" applyNumberFormat="1" applyFont="1" applyFill="1" applyBorder="1" applyAlignment="1" applyProtection="1">
      <alignment vertical="center"/>
    </xf>
    <xf numFmtId="170" fontId="65" fillId="0" borderId="30" xfId="3" applyNumberFormat="1" applyFont="1" applyFill="1" applyBorder="1" applyAlignment="1" applyProtection="1">
      <alignment vertical="center"/>
    </xf>
    <xf numFmtId="49" fontId="28" fillId="0" borderId="31" xfId="3" applyNumberFormat="1" applyFont="1" applyFill="1" applyBorder="1" applyAlignment="1">
      <alignment horizontal="center" vertical="center"/>
    </xf>
    <xf numFmtId="170" fontId="65" fillId="0" borderId="31" xfId="3" applyNumberFormat="1" applyFont="1" applyFill="1" applyBorder="1" applyAlignment="1" applyProtection="1">
      <alignment vertical="center"/>
    </xf>
    <xf numFmtId="170" fontId="65" fillId="0" borderId="32" xfId="3" applyNumberFormat="1" applyFont="1" applyFill="1" applyBorder="1" applyAlignment="1" applyProtection="1">
      <alignment vertical="center"/>
    </xf>
    <xf numFmtId="0" fontId="10" fillId="0" borderId="31" xfId="3" applyNumberFormat="1" applyFont="1" applyFill="1" applyBorder="1" applyAlignment="1">
      <alignment horizontal="center" vertical="center"/>
    </xf>
    <xf numFmtId="0" fontId="28" fillId="0" borderId="29" xfId="3" applyNumberFormat="1" applyFont="1" applyFill="1" applyBorder="1" applyAlignment="1">
      <alignment horizontal="center" vertical="center"/>
    </xf>
    <xf numFmtId="171" fontId="33" fillId="0" borderId="14" xfId="3" applyNumberFormat="1" applyFont="1" applyFill="1" applyBorder="1" applyAlignment="1" applyProtection="1">
      <alignment horizontal="center" vertical="center"/>
    </xf>
    <xf numFmtId="169" fontId="28" fillId="0" borderId="12" xfId="3" applyNumberFormat="1" applyFont="1" applyFill="1" applyBorder="1" applyAlignment="1" applyProtection="1">
      <alignment horizontal="center" vertical="center"/>
    </xf>
    <xf numFmtId="169" fontId="28" fillId="0" borderId="13" xfId="3" applyNumberFormat="1" applyFont="1" applyFill="1" applyBorder="1" applyAlignment="1" applyProtection="1">
      <alignment horizontal="center" vertical="center"/>
    </xf>
    <xf numFmtId="169" fontId="28" fillId="0" borderId="14" xfId="3" applyNumberFormat="1" applyFont="1" applyFill="1" applyBorder="1" applyAlignment="1" applyProtection="1">
      <alignment horizontal="center" vertical="center"/>
    </xf>
    <xf numFmtId="169" fontId="28" fillId="0" borderId="57" xfId="3" applyNumberFormat="1" applyFont="1" applyFill="1" applyBorder="1" applyAlignment="1" applyProtection="1">
      <alignment horizontal="center" vertical="center"/>
    </xf>
    <xf numFmtId="169" fontId="28" fillId="0" borderId="15" xfId="3" applyNumberFormat="1" applyFont="1" applyFill="1" applyBorder="1" applyAlignment="1" applyProtection="1">
      <alignment horizontal="center" vertical="center"/>
    </xf>
    <xf numFmtId="49" fontId="10" fillId="0" borderId="28" xfId="3" applyNumberFormat="1" applyFont="1" applyFill="1" applyBorder="1" applyAlignment="1">
      <alignment horizontal="left" vertical="center" wrapText="1"/>
    </xf>
    <xf numFmtId="49" fontId="10" fillId="0" borderId="36" xfId="3" applyNumberFormat="1" applyFont="1" applyFill="1" applyBorder="1" applyAlignment="1">
      <alignment horizontal="left" vertical="center" wrapText="1"/>
    </xf>
    <xf numFmtId="49" fontId="28" fillId="0" borderId="22" xfId="3" applyNumberFormat="1" applyFont="1" applyFill="1" applyBorder="1" applyAlignment="1">
      <alignment horizontal="center" vertical="center" wrapText="1"/>
    </xf>
    <xf numFmtId="49" fontId="28" fillId="0" borderId="29" xfId="3" applyNumberFormat="1" applyFont="1" applyFill="1" applyBorder="1" applyAlignment="1">
      <alignment horizontal="center" vertical="center" wrapText="1"/>
    </xf>
    <xf numFmtId="49" fontId="28" fillId="0" borderId="49" xfId="3" applyNumberFormat="1" applyFont="1" applyFill="1" applyBorder="1" applyAlignment="1">
      <alignment horizontal="center" vertical="center" wrapText="1"/>
    </xf>
    <xf numFmtId="49" fontId="28" fillId="0" borderId="65" xfId="3" applyNumberFormat="1" applyFont="1" applyFill="1" applyBorder="1" applyAlignment="1">
      <alignment horizontal="center" vertical="center" wrapText="1"/>
    </xf>
    <xf numFmtId="49" fontId="10" fillId="0" borderId="47" xfId="0" applyNumberFormat="1" applyFont="1" applyFill="1" applyBorder="1" applyAlignment="1">
      <alignment vertical="center" wrapText="1"/>
    </xf>
    <xf numFmtId="49" fontId="10" fillId="0" borderId="30" xfId="0" applyNumberFormat="1" applyFont="1" applyBorder="1" applyAlignment="1">
      <alignment vertical="center" wrapText="1"/>
    </xf>
    <xf numFmtId="49" fontId="28" fillId="0" borderId="30" xfId="0" applyNumberFormat="1" applyFont="1" applyBorder="1" applyAlignment="1">
      <alignment vertical="center" wrapText="1"/>
    </xf>
    <xf numFmtId="49" fontId="10" fillId="0" borderId="65" xfId="0" applyNumberFormat="1" applyFont="1" applyFill="1" applyBorder="1" applyAlignment="1">
      <alignment vertical="center" wrapText="1"/>
    </xf>
    <xf numFmtId="49" fontId="2" fillId="0" borderId="30" xfId="0" applyNumberFormat="1" applyFont="1" applyBorder="1" applyAlignment="1">
      <alignment vertical="center" wrapText="1"/>
    </xf>
    <xf numFmtId="49" fontId="2" fillId="0" borderId="50" xfId="0" applyNumberFormat="1" applyFont="1" applyBorder="1" applyAlignment="1">
      <alignment vertical="center" wrapText="1"/>
    </xf>
    <xf numFmtId="0" fontId="28" fillId="0" borderId="47" xfId="0" applyNumberFormat="1" applyFont="1" applyFill="1" applyBorder="1" applyAlignment="1" applyProtection="1">
      <alignment horizontal="left" vertical="center"/>
    </xf>
    <xf numFmtId="0" fontId="28" fillId="0" borderId="49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28" fillId="0" borderId="73" xfId="3" applyFont="1" applyFill="1" applyBorder="1" applyAlignment="1">
      <alignment horizontal="center" vertical="center" wrapText="1"/>
    </xf>
    <xf numFmtId="171" fontId="28" fillId="0" borderId="19" xfId="3" applyNumberFormat="1" applyFont="1" applyFill="1" applyBorder="1" applyAlignment="1" applyProtection="1">
      <alignment horizontal="center" vertical="center"/>
    </xf>
    <xf numFmtId="171" fontId="28" fillId="0" borderId="74" xfId="3" applyNumberFormat="1" applyFont="1" applyFill="1" applyBorder="1" applyAlignment="1" applyProtection="1">
      <alignment horizontal="center" vertical="center"/>
    </xf>
    <xf numFmtId="171" fontId="28" fillId="0" borderId="73" xfId="3" applyNumberFormat="1" applyFont="1" applyFill="1" applyBorder="1" applyAlignment="1" applyProtection="1">
      <alignment horizontal="center" vertical="center"/>
    </xf>
    <xf numFmtId="171" fontId="28" fillId="0" borderId="24" xfId="3" applyNumberFormat="1" applyFont="1" applyFill="1" applyBorder="1" applyAlignment="1" applyProtection="1">
      <alignment horizontal="left" vertical="center" wrapText="1"/>
    </xf>
    <xf numFmtId="171" fontId="28" fillId="0" borderId="68" xfId="3" applyNumberFormat="1" applyFont="1" applyFill="1" applyBorder="1" applyAlignment="1" applyProtection="1">
      <alignment horizontal="left" vertical="center" wrapText="1"/>
    </xf>
    <xf numFmtId="171" fontId="28" fillId="0" borderId="8" xfId="3" applyNumberFormat="1" applyFont="1" applyFill="1" applyBorder="1" applyAlignment="1" applyProtection="1">
      <alignment horizontal="center" vertical="center"/>
    </xf>
    <xf numFmtId="0" fontId="28" fillId="0" borderId="9" xfId="3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171" fontId="28" fillId="0" borderId="59" xfId="3" applyNumberFormat="1" applyFont="1" applyFill="1" applyBorder="1" applyAlignment="1" applyProtection="1">
      <alignment horizontal="center" vertical="center"/>
    </xf>
    <xf numFmtId="171" fontId="28" fillId="0" borderId="93" xfId="3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167" fontId="28" fillId="0" borderId="9" xfId="3" applyNumberFormat="1" applyFont="1" applyFill="1" applyBorder="1" applyAlignment="1" applyProtection="1">
      <alignment horizontal="center" vertical="center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171" fontId="28" fillId="0" borderId="62" xfId="3" applyNumberFormat="1" applyFont="1" applyFill="1" applyBorder="1" applyAlignment="1" applyProtection="1">
      <alignment horizontal="center" vertical="center"/>
    </xf>
    <xf numFmtId="171" fontId="28" fillId="0" borderId="63" xfId="3" applyNumberFormat="1" applyFont="1" applyFill="1" applyBorder="1" applyAlignment="1" applyProtection="1">
      <alignment horizontal="center" vertical="center"/>
    </xf>
    <xf numFmtId="0" fontId="10" fillId="14" borderId="1" xfId="3" applyFont="1" applyFill="1" applyBorder="1" applyAlignment="1">
      <alignment horizontal="center" vertical="center" wrapText="1"/>
    </xf>
    <xf numFmtId="0" fontId="10" fillId="14" borderId="31" xfId="3" applyNumberFormat="1" applyFont="1" applyFill="1" applyBorder="1" applyAlignment="1">
      <alignment horizontal="center" vertical="center" wrapText="1"/>
    </xf>
    <xf numFmtId="170" fontId="22" fillId="5" borderId="99" xfId="3" applyNumberFormat="1" applyFont="1" applyFill="1" applyBorder="1" applyAlignment="1" applyProtection="1">
      <alignment horizontal="center" vertical="center" wrapText="1"/>
    </xf>
    <xf numFmtId="0" fontId="29" fillId="5" borderId="93" xfId="0" applyFont="1" applyFill="1" applyBorder="1" applyAlignment="1">
      <alignment horizontal="center" vertical="center" wrapText="1"/>
    </xf>
    <xf numFmtId="0" fontId="29" fillId="5" borderId="98" xfId="0" applyFont="1" applyFill="1" applyBorder="1" applyAlignment="1">
      <alignment horizontal="center" vertical="center" wrapText="1"/>
    </xf>
    <xf numFmtId="0" fontId="10" fillId="5" borderId="55" xfId="3" applyNumberFormat="1" applyFont="1" applyFill="1" applyBorder="1" applyAlignment="1" applyProtection="1">
      <alignment horizontal="center" vertical="center" textRotation="90"/>
    </xf>
    <xf numFmtId="0" fontId="10" fillId="5" borderId="56" xfId="3" applyNumberFormat="1" applyFont="1" applyFill="1" applyBorder="1" applyAlignment="1" applyProtection="1">
      <alignment horizontal="center" vertical="center" textRotation="90"/>
    </xf>
    <xf numFmtId="0" fontId="10" fillId="5" borderId="59" xfId="3" applyNumberFormat="1" applyFont="1" applyFill="1" applyBorder="1" applyAlignment="1" applyProtection="1">
      <alignment horizontal="center" vertical="center" textRotation="90"/>
    </xf>
    <xf numFmtId="170" fontId="10" fillId="5" borderId="55" xfId="3" applyNumberFormat="1" applyFont="1" applyFill="1" applyBorder="1" applyAlignment="1" applyProtection="1">
      <alignment horizontal="center" vertical="center"/>
    </xf>
    <xf numFmtId="170" fontId="10" fillId="5" borderId="56" xfId="3" applyNumberFormat="1" applyFont="1" applyFill="1" applyBorder="1" applyAlignment="1" applyProtection="1">
      <alignment horizontal="center" vertical="center"/>
    </xf>
    <xf numFmtId="170" fontId="10" fillId="5" borderId="59" xfId="3" applyNumberFormat="1" applyFont="1" applyFill="1" applyBorder="1" applyAlignment="1" applyProtection="1">
      <alignment horizontal="center" vertical="center"/>
    </xf>
    <xf numFmtId="170" fontId="10" fillId="5" borderId="24" xfId="3" applyNumberFormat="1" applyFont="1" applyFill="1" applyBorder="1" applyAlignment="1" applyProtection="1">
      <alignment horizontal="center" vertical="center" wrapText="1"/>
    </xf>
    <xf numFmtId="170" fontId="10" fillId="5" borderId="25" xfId="3" applyNumberFormat="1" applyFont="1" applyFill="1" applyBorder="1" applyAlignment="1" applyProtection="1">
      <alignment horizontal="center" vertical="center" wrapText="1"/>
    </xf>
    <xf numFmtId="170" fontId="10" fillId="5" borderId="10" xfId="3" applyNumberFormat="1" applyFont="1" applyFill="1" applyBorder="1" applyAlignment="1" applyProtection="1">
      <alignment horizontal="center" vertical="center" wrapText="1"/>
    </xf>
    <xf numFmtId="170" fontId="10" fillId="5" borderId="55" xfId="3" applyNumberFormat="1" applyFont="1" applyFill="1" applyBorder="1" applyAlignment="1" applyProtection="1">
      <alignment horizontal="center" vertical="center" textRotation="90" wrapText="1"/>
    </xf>
    <xf numFmtId="170" fontId="10" fillId="5" borderId="56" xfId="3" applyNumberFormat="1" applyFont="1" applyFill="1" applyBorder="1" applyAlignment="1" applyProtection="1">
      <alignment horizontal="center" vertical="center" textRotation="90" wrapText="1"/>
    </xf>
    <xf numFmtId="170" fontId="10" fillId="5" borderId="59" xfId="3" applyNumberFormat="1" applyFont="1" applyFill="1" applyBorder="1" applyAlignment="1" applyProtection="1">
      <alignment horizontal="center" vertical="center" textRotation="90" wrapText="1"/>
    </xf>
    <xf numFmtId="170" fontId="10" fillId="5" borderId="22" xfId="3" applyNumberFormat="1" applyFont="1" applyFill="1" applyBorder="1" applyAlignment="1" applyProtection="1">
      <alignment horizontal="center" vertical="center" wrapText="1"/>
    </xf>
    <xf numFmtId="170" fontId="10" fillId="5" borderId="28" xfId="3" applyNumberFormat="1" applyFont="1" applyFill="1" applyBorder="1" applyAlignment="1" applyProtection="1">
      <alignment horizontal="center" vertical="center" wrapText="1"/>
    </xf>
    <xf numFmtId="170" fontId="10" fillId="5" borderId="27" xfId="3" applyNumberFormat="1" applyFont="1" applyFill="1" applyBorder="1" applyAlignment="1" applyProtection="1">
      <alignment horizontal="center" vertical="center" wrapText="1"/>
    </xf>
    <xf numFmtId="0" fontId="10" fillId="5" borderId="99" xfId="3" applyNumberFormat="1" applyFont="1" applyFill="1" applyBorder="1" applyAlignment="1" applyProtection="1">
      <alignment horizontal="center" vertical="center" wrapText="1"/>
    </xf>
    <xf numFmtId="0" fontId="10" fillId="5" borderId="93" xfId="3" applyNumberFormat="1" applyFont="1" applyFill="1" applyBorder="1" applyAlignment="1" applyProtection="1">
      <alignment horizontal="center" vertical="center" wrapText="1"/>
    </xf>
    <xf numFmtId="0" fontId="10" fillId="5" borderId="98" xfId="3" applyNumberFormat="1" applyFont="1" applyFill="1" applyBorder="1" applyAlignment="1" applyProtection="1">
      <alignment horizontal="center" vertical="center" wrapText="1"/>
    </xf>
    <xf numFmtId="0" fontId="10" fillId="5" borderId="70" xfId="3" applyNumberFormat="1" applyFont="1" applyFill="1" applyBorder="1" applyAlignment="1" applyProtection="1">
      <alignment horizontal="center" vertical="center" wrapText="1"/>
    </xf>
    <xf numFmtId="0" fontId="10" fillId="5" borderId="9" xfId="3" applyNumberFormat="1" applyFont="1" applyFill="1" applyBorder="1" applyAlignment="1" applyProtection="1">
      <alignment horizontal="center" vertical="center" wrapText="1"/>
    </xf>
    <xf numFmtId="0" fontId="10" fillId="5" borderId="60" xfId="3" applyNumberFormat="1" applyFont="1" applyFill="1" applyBorder="1" applyAlignment="1" applyProtection="1">
      <alignment horizontal="center" vertical="center" wrapText="1"/>
    </xf>
    <xf numFmtId="0" fontId="10" fillId="5" borderId="99" xfId="3" applyNumberFormat="1" applyFont="1" applyFill="1" applyBorder="1" applyAlignment="1" applyProtection="1">
      <alignment horizontal="center" vertical="center"/>
    </xf>
    <xf numFmtId="0" fontId="10" fillId="5" borderId="98" xfId="3" applyNumberFormat="1" applyFont="1" applyFill="1" applyBorder="1" applyAlignment="1" applyProtection="1">
      <alignment horizontal="center" vertical="center"/>
    </xf>
    <xf numFmtId="170" fontId="10" fillId="5" borderId="31" xfId="3" applyNumberFormat="1" applyFont="1" applyFill="1" applyBorder="1" applyAlignment="1" applyProtection="1">
      <alignment horizontal="center" vertical="center" textRotation="90" wrapText="1"/>
    </xf>
    <xf numFmtId="170" fontId="10" fillId="5" borderId="12" xfId="3" applyNumberFormat="1" applyFont="1" applyFill="1" applyBorder="1" applyAlignment="1" applyProtection="1">
      <alignment horizontal="center" vertical="center" textRotation="90" wrapText="1"/>
    </xf>
    <xf numFmtId="170" fontId="10" fillId="5" borderId="32" xfId="3" applyNumberFormat="1" applyFont="1" applyFill="1" applyBorder="1" applyAlignment="1" applyProtection="1">
      <alignment horizontal="center" vertical="center" textRotation="90" wrapText="1"/>
    </xf>
    <xf numFmtId="170" fontId="10" fillId="5" borderId="14" xfId="3" applyNumberFormat="1" applyFont="1" applyFill="1" applyBorder="1" applyAlignment="1" applyProtection="1">
      <alignment horizontal="center" vertical="center" textRotation="90" wrapText="1"/>
    </xf>
    <xf numFmtId="170" fontId="10" fillId="5" borderId="1" xfId="3" applyNumberFormat="1" applyFont="1" applyFill="1" applyBorder="1" applyAlignment="1" applyProtection="1">
      <alignment horizontal="center" vertical="center" textRotation="90" wrapText="1"/>
    </xf>
    <xf numFmtId="170" fontId="10" fillId="5" borderId="13" xfId="3" applyNumberFormat="1" applyFont="1" applyFill="1" applyBorder="1" applyAlignment="1" applyProtection="1">
      <alignment horizontal="center" vertical="center" textRotation="90" wrapText="1"/>
    </xf>
    <xf numFmtId="0" fontId="10" fillId="5" borderId="93" xfId="3" applyNumberFormat="1" applyFont="1" applyFill="1" applyBorder="1" applyAlignment="1" applyProtection="1">
      <alignment horizontal="center" vertical="center"/>
    </xf>
    <xf numFmtId="170" fontId="10" fillId="5" borderId="4" xfId="3" applyNumberFormat="1" applyFont="1" applyFill="1" applyBorder="1" applyAlignment="1" applyProtection="1">
      <alignment horizontal="center" vertical="center" textRotation="90" wrapText="1"/>
    </xf>
    <xf numFmtId="170" fontId="10" fillId="5" borderId="74" xfId="3" applyNumberFormat="1" applyFont="1" applyFill="1" applyBorder="1" applyAlignment="1" applyProtection="1">
      <alignment horizontal="center" vertical="center" textRotation="90" wrapText="1"/>
    </xf>
    <xf numFmtId="170" fontId="10" fillId="5" borderId="62" xfId="3" applyNumberFormat="1" applyFont="1" applyFill="1" applyBorder="1" applyAlignment="1" applyProtection="1">
      <alignment horizontal="center" vertical="center" textRotation="90" wrapText="1"/>
    </xf>
    <xf numFmtId="170" fontId="10" fillId="5" borderId="44" xfId="3" applyNumberFormat="1" applyFont="1" applyFill="1" applyBorder="1" applyAlignment="1" applyProtection="1">
      <alignment horizontal="center" vertical="center" textRotation="90" wrapText="1"/>
    </xf>
    <xf numFmtId="170" fontId="10" fillId="5" borderId="73" xfId="3" applyNumberFormat="1" applyFont="1" applyFill="1" applyBorder="1" applyAlignment="1" applyProtection="1">
      <alignment horizontal="center" vertical="center" textRotation="90" wrapText="1"/>
    </xf>
    <xf numFmtId="170" fontId="10" fillId="5" borderId="75" xfId="3" applyNumberFormat="1" applyFont="1" applyFill="1" applyBorder="1" applyAlignment="1" applyProtection="1">
      <alignment horizontal="center" vertical="center" textRotation="90" wrapText="1"/>
    </xf>
    <xf numFmtId="170" fontId="10" fillId="5" borderId="105" xfId="3" applyNumberFormat="1" applyFont="1" applyFill="1" applyBorder="1" applyAlignment="1" applyProtection="1">
      <alignment horizontal="center" vertical="center" textRotation="90" wrapText="1"/>
    </xf>
    <xf numFmtId="49" fontId="42" fillId="5" borderId="41" xfId="3" applyNumberFormat="1" applyFont="1" applyFill="1" applyBorder="1" applyAlignment="1">
      <alignment horizontal="center" vertical="center" wrapText="1"/>
    </xf>
    <xf numFmtId="49" fontId="42" fillId="5" borderId="35" xfId="3" applyNumberFormat="1" applyFont="1" applyFill="1" applyBorder="1" applyAlignment="1">
      <alignment horizontal="center" vertical="center" wrapText="1"/>
    </xf>
    <xf numFmtId="49" fontId="42" fillId="5" borderId="7" xfId="3" applyNumberFormat="1" applyFont="1" applyFill="1" applyBorder="1" applyAlignment="1">
      <alignment horizontal="center" vertical="center" wrapText="1"/>
    </xf>
    <xf numFmtId="171" fontId="28" fillId="5" borderId="43" xfId="3" applyNumberFormat="1" applyFont="1" applyFill="1" applyBorder="1" applyAlignment="1" applyProtection="1">
      <alignment horizontal="center" vertical="center"/>
    </xf>
    <xf numFmtId="171" fontId="28" fillId="5" borderId="4" xfId="3" applyNumberFormat="1" applyFont="1" applyFill="1" applyBorder="1" applyAlignment="1" applyProtection="1">
      <alignment horizontal="center" vertical="center"/>
    </xf>
    <xf numFmtId="171" fontId="28" fillId="5" borderId="44" xfId="3" applyNumberFormat="1" applyFont="1" applyFill="1" applyBorder="1" applyAlignment="1" applyProtection="1">
      <alignment horizontal="center" vertical="center"/>
    </xf>
    <xf numFmtId="165" fontId="28" fillId="5" borderId="103" xfId="0" applyNumberFormat="1" applyFont="1" applyFill="1" applyBorder="1" applyAlignment="1" applyProtection="1">
      <alignment horizontal="center" vertical="center"/>
    </xf>
    <xf numFmtId="165" fontId="28" fillId="5" borderId="104" xfId="0" applyNumberFormat="1" applyFont="1" applyFill="1" applyBorder="1" applyAlignment="1" applyProtection="1">
      <alignment horizontal="center" vertical="center"/>
    </xf>
    <xf numFmtId="165" fontId="28" fillId="5" borderId="101" xfId="0" applyNumberFormat="1" applyFont="1" applyFill="1" applyBorder="1" applyAlignment="1" applyProtection="1">
      <alignment horizontal="center" vertical="center"/>
    </xf>
    <xf numFmtId="165" fontId="28" fillId="5" borderId="102" xfId="0" applyNumberFormat="1" applyFont="1" applyFill="1" applyBorder="1" applyAlignment="1" applyProtection="1">
      <alignment horizontal="center" vertical="center"/>
    </xf>
    <xf numFmtId="170" fontId="10" fillId="5" borderId="43" xfId="3" applyNumberFormat="1" applyFont="1" applyFill="1" applyBorder="1" applyAlignment="1" applyProtection="1">
      <alignment horizontal="center" vertical="center" textRotation="90" wrapText="1"/>
    </xf>
    <xf numFmtId="170" fontId="10" fillId="5" borderId="19" xfId="3" applyNumberFormat="1" applyFont="1" applyFill="1" applyBorder="1" applyAlignment="1" applyProtection="1">
      <alignment horizontal="center" vertical="center" textRotation="90" wrapText="1"/>
    </xf>
    <xf numFmtId="170" fontId="10" fillId="5" borderId="61" xfId="3" applyNumberFormat="1" applyFont="1" applyFill="1" applyBorder="1" applyAlignment="1" applyProtection="1">
      <alignment horizontal="center" vertical="center" textRotation="90" wrapText="1"/>
    </xf>
    <xf numFmtId="170" fontId="10" fillId="5" borderId="41" xfId="3" applyNumberFormat="1" applyFont="1" applyFill="1" applyBorder="1" applyAlignment="1" applyProtection="1">
      <alignment horizontal="center" vertical="center"/>
    </xf>
    <xf numFmtId="170" fontId="10" fillId="5" borderId="35" xfId="3" applyNumberFormat="1" applyFont="1" applyFill="1" applyBorder="1" applyAlignment="1" applyProtection="1">
      <alignment horizontal="center" vertical="center"/>
    </xf>
    <xf numFmtId="170" fontId="10" fillId="5" borderId="7" xfId="3" applyNumberFormat="1" applyFont="1" applyFill="1" applyBorder="1" applyAlignment="1" applyProtection="1">
      <alignment horizontal="center" vertical="center"/>
    </xf>
    <xf numFmtId="170" fontId="10" fillId="5" borderId="1" xfId="3" applyNumberFormat="1" applyFont="1" applyFill="1" applyBorder="1" applyAlignment="1" applyProtection="1">
      <alignment horizontal="center" vertical="center" wrapText="1"/>
    </xf>
    <xf numFmtId="170" fontId="10" fillId="5" borderId="32" xfId="3" applyNumberFormat="1" applyFont="1" applyFill="1" applyBorder="1" applyAlignment="1" applyProtection="1">
      <alignment horizontal="center" vertical="center" wrapText="1"/>
    </xf>
    <xf numFmtId="0" fontId="10" fillId="5" borderId="94" xfId="3" applyNumberFormat="1" applyFont="1" applyFill="1" applyBorder="1" applyAlignment="1" applyProtection="1">
      <alignment horizontal="center" vertical="center"/>
    </xf>
    <xf numFmtId="0" fontId="10" fillId="5" borderId="96" xfId="3" applyNumberFormat="1" applyFont="1" applyFill="1" applyBorder="1" applyAlignment="1" applyProtection="1">
      <alignment horizontal="center" vertical="center"/>
    </xf>
    <xf numFmtId="0" fontId="10" fillId="5" borderId="97" xfId="3" applyNumberFormat="1" applyFont="1" applyFill="1" applyBorder="1" applyAlignment="1" applyProtection="1">
      <alignment horizontal="center" vertical="center"/>
    </xf>
    <xf numFmtId="0" fontId="10" fillId="5" borderId="74" xfId="3" applyNumberFormat="1" applyFont="1" applyFill="1" applyBorder="1" applyAlignment="1" applyProtection="1">
      <alignment horizontal="center" vertical="center"/>
    </xf>
    <xf numFmtId="0" fontId="10" fillId="5" borderId="95" xfId="3" applyNumberFormat="1" applyFont="1" applyFill="1" applyBorder="1" applyAlignment="1" applyProtection="1">
      <alignment horizontal="center" vertical="center"/>
    </xf>
    <xf numFmtId="49" fontId="28" fillId="5" borderId="21" xfId="0" applyNumberFormat="1" applyFont="1" applyFill="1" applyBorder="1" applyAlignment="1" applyProtection="1">
      <alignment horizontal="center" vertical="center"/>
    </xf>
    <xf numFmtId="49" fontId="28" fillId="5" borderId="0" xfId="0" applyNumberFormat="1" applyFont="1" applyFill="1" applyBorder="1" applyAlignment="1" applyProtection="1">
      <alignment horizontal="center" vertical="center"/>
    </xf>
    <xf numFmtId="49" fontId="28" fillId="5" borderId="69" xfId="0" applyNumberFormat="1" applyFont="1" applyFill="1" applyBorder="1" applyAlignment="1" applyProtection="1">
      <alignment horizontal="center" vertical="center"/>
    </xf>
    <xf numFmtId="0" fontId="28" fillId="0" borderId="49" xfId="3" applyFont="1" applyFill="1" applyBorder="1" applyAlignment="1">
      <alignment horizontal="center" vertical="center" wrapText="1"/>
    </xf>
    <xf numFmtId="0" fontId="28" fillId="0" borderId="50" xfId="3" applyFont="1" applyFill="1" applyBorder="1" applyAlignment="1">
      <alignment horizontal="center" vertical="center" wrapText="1"/>
    </xf>
    <xf numFmtId="0" fontId="28" fillId="0" borderId="48" xfId="3" applyFont="1" applyFill="1" applyBorder="1" applyAlignment="1">
      <alignment horizontal="center" vertical="center" wrapText="1"/>
    </xf>
    <xf numFmtId="0" fontId="28" fillId="5" borderId="70" xfId="3" applyFont="1" applyFill="1" applyBorder="1" applyAlignment="1">
      <alignment horizontal="center" vertical="center" wrapText="1"/>
    </xf>
    <xf numFmtId="0" fontId="28" fillId="5" borderId="9" xfId="3" applyFont="1" applyFill="1" applyBorder="1" applyAlignment="1">
      <alignment horizontal="center" vertical="center" wrapText="1"/>
    </xf>
    <xf numFmtId="0" fontId="28" fillId="5" borderId="60" xfId="3" applyFont="1" applyFill="1" applyBorder="1" applyAlignment="1">
      <alignment horizontal="center" vertical="center" wrapText="1"/>
    </xf>
    <xf numFmtId="49" fontId="28" fillId="5" borderId="99" xfId="0" applyNumberFormat="1" applyFont="1" applyFill="1" applyBorder="1" applyAlignment="1" applyProtection="1">
      <alignment horizontal="center" vertical="center"/>
    </xf>
    <xf numFmtId="49" fontId="28" fillId="5" borderId="93" xfId="0" applyNumberFormat="1" applyFont="1" applyFill="1" applyBorder="1" applyAlignment="1" applyProtection="1">
      <alignment horizontal="center" vertical="center"/>
    </xf>
    <xf numFmtId="49" fontId="28" fillId="5" borderId="98" xfId="0" applyNumberFormat="1" applyFont="1" applyFill="1" applyBorder="1" applyAlignment="1" applyProtection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28" fillId="0" borderId="73" xfId="3" applyFont="1" applyFill="1" applyBorder="1" applyAlignment="1">
      <alignment horizontal="center" vertical="center" wrapText="1"/>
    </xf>
    <xf numFmtId="165" fontId="28" fillId="5" borderId="70" xfId="0" applyNumberFormat="1" applyFont="1" applyFill="1" applyBorder="1" applyAlignment="1" applyProtection="1">
      <alignment horizontal="center" vertical="center" wrapText="1"/>
    </xf>
    <xf numFmtId="165" fontId="28" fillId="5" borderId="9" xfId="0" applyNumberFormat="1" applyFont="1" applyFill="1" applyBorder="1" applyAlignment="1" applyProtection="1">
      <alignment horizontal="center" vertical="center" wrapText="1"/>
    </xf>
    <xf numFmtId="165" fontId="28" fillId="5" borderId="60" xfId="0" applyNumberFormat="1" applyFont="1" applyFill="1" applyBorder="1" applyAlignment="1" applyProtection="1">
      <alignment horizontal="center" vertical="center" wrapText="1"/>
    </xf>
    <xf numFmtId="0" fontId="28" fillId="5" borderId="106" xfId="0" applyFont="1" applyFill="1" applyBorder="1" applyAlignment="1">
      <alignment horizontal="center" vertical="center" wrapText="1"/>
    </xf>
    <xf numFmtId="0" fontId="28" fillId="5" borderId="107" xfId="0" applyFont="1" applyFill="1" applyBorder="1" applyAlignment="1">
      <alignment horizontal="center" vertical="center" wrapText="1"/>
    </xf>
    <xf numFmtId="0" fontId="28" fillId="5" borderId="99" xfId="3" applyNumberFormat="1" applyFont="1" applyFill="1" applyBorder="1" applyAlignment="1" applyProtection="1">
      <alignment horizontal="center" vertical="center"/>
    </xf>
    <xf numFmtId="0" fontId="28" fillId="5" borderId="93" xfId="3" applyNumberFormat="1" applyFont="1" applyFill="1" applyBorder="1" applyAlignment="1" applyProtection="1">
      <alignment horizontal="center" vertical="center"/>
    </xf>
    <xf numFmtId="0" fontId="28" fillId="5" borderId="98" xfId="3" applyNumberFormat="1" applyFont="1" applyFill="1" applyBorder="1" applyAlignment="1" applyProtection="1">
      <alignment horizontal="center" vertical="center"/>
    </xf>
    <xf numFmtId="49" fontId="10" fillId="0" borderId="45" xfId="3" applyNumberFormat="1" applyFont="1" applyFill="1" applyBorder="1" applyAlignment="1">
      <alignment horizontal="center" vertical="center" wrapText="1"/>
    </xf>
    <xf numFmtId="49" fontId="10" fillId="0" borderId="56" xfId="3" applyNumberFormat="1" applyFont="1" applyFill="1" applyBorder="1" applyAlignment="1">
      <alignment horizontal="center" vertical="center" wrapText="1"/>
    </xf>
    <xf numFmtId="49" fontId="10" fillId="0" borderId="64" xfId="3" applyNumberFormat="1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49" fontId="10" fillId="5" borderId="56" xfId="3" applyNumberFormat="1" applyFont="1" applyFill="1" applyBorder="1" applyAlignment="1" applyProtection="1">
      <alignment horizontal="center" vertical="center"/>
    </xf>
    <xf numFmtId="49" fontId="10" fillId="5" borderId="4" xfId="3" applyNumberFormat="1" applyFont="1" applyFill="1" applyBorder="1" applyAlignment="1" applyProtection="1">
      <alignment horizontal="center" vertical="center"/>
    </xf>
    <xf numFmtId="49" fontId="10" fillId="5" borderId="71" xfId="3" applyNumberFormat="1" applyFont="1" applyFill="1" applyBorder="1" applyAlignment="1" applyProtection="1">
      <alignment horizontal="center" vertical="center"/>
    </xf>
    <xf numFmtId="49" fontId="10" fillId="5" borderId="78" xfId="3" applyNumberFormat="1" applyFont="1" applyFill="1" applyBorder="1" applyAlignment="1" applyProtection="1">
      <alignment horizontal="center" vertical="center"/>
    </xf>
    <xf numFmtId="49" fontId="10" fillId="5" borderId="75" xfId="3" applyNumberFormat="1" applyFont="1" applyFill="1" applyBorder="1" applyAlignment="1" applyProtection="1">
      <alignment horizontal="center" vertical="center"/>
    </xf>
    <xf numFmtId="49" fontId="10" fillId="5" borderId="72" xfId="3" applyNumberFormat="1" applyFont="1" applyFill="1" applyBorder="1" applyAlignment="1" applyProtection="1">
      <alignment horizontal="center" vertical="center"/>
    </xf>
    <xf numFmtId="171" fontId="28" fillId="5" borderId="19" xfId="3" applyNumberFormat="1" applyFont="1" applyFill="1" applyBorder="1" applyAlignment="1" applyProtection="1">
      <alignment horizontal="center" vertical="center"/>
    </xf>
    <xf numFmtId="171" fontId="28" fillId="5" borderId="62" xfId="3" applyNumberFormat="1" applyFont="1" applyFill="1" applyBorder="1" applyAlignment="1" applyProtection="1">
      <alignment horizontal="center" vertical="center"/>
    </xf>
    <xf numFmtId="171" fontId="28" fillId="5" borderId="74" xfId="3" applyNumberFormat="1" applyFont="1" applyFill="1" applyBorder="1" applyAlignment="1" applyProtection="1">
      <alignment horizontal="center" vertical="center"/>
    </xf>
    <xf numFmtId="171" fontId="28" fillId="5" borderId="63" xfId="3" applyNumberFormat="1" applyFont="1" applyFill="1" applyBorder="1" applyAlignment="1" applyProtection="1">
      <alignment horizontal="center" vertical="center"/>
    </xf>
    <xf numFmtId="49" fontId="10" fillId="0" borderId="23" xfId="3" applyNumberFormat="1" applyFont="1" applyFill="1" applyBorder="1" applyAlignment="1">
      <alignment horizontal="center" vertical="center" wrapText="1"/>
    </xf>
    <xf numFmtId="49" fontId="10" fillId="0" borderId="30" xfId="3" applyNumberFormat="1" applyFont="1" applyFill="1" applyBorder="1" applyAlignment="1">
      <alignment horizontal="center" vertical="center" wrapText="1"/>
    </xf>
    <xf numFmtId="0" fontId="28" fillId="5" borderId="20" xfId="3" applyFont="1" applyFill="1" applyBorder="1" applyAlignment="1">
      <alignment horizontal="right" vertical="center"/>
    </xf>
    <xf numFmtId="49" fontId="10" fillId="0" borderId="46" xfId="3" applyNumberFormat="1" applyFont="1" applyFill="1" applyBorder="1" applyAlignment="1">
      <alignment horizontal="center" vertical="center" wrapText="1"/>
    </xf>
    <xf numFmtId="49" fontId="10" fillId="0" borderId="69" xfId="3" applyNumberFormat="1" applyFont="1" applyFill="1" applyBorder="1" applyAlignment="1">
      <alignment horizontal="center" vertical="center" wrapText="1"/>
    </xf>
    <xf numFmtId="49" fontId="10" fillId="0" borderId="33" xfId="3" applyNumberFormat="1" applyFont="1" applyFill="1" applyBorder="1" applyAlignment="1">
      <alignment horizontal="center" vertical="center" wrapText="1"/>
    </xf>
    <xf numFmtId="171" fontId="28" fillId="5" borderId="59" xfId="3" applyNumberFormat="1" applyFont="1" applyFill="1" applyBorder="1" applyAlignment="1" applyProtection="1">
      <alignment horizontal="center" vertical="center"/>
    </xf>
    <xf numFmtId="171" fontId="28" fillId="5" borderId="8" xfId="3" applyNumberFormat="1" applyFont="1" applyFill="1" applyBorder="1" applyAlignment="1" applyProtection="1">
      <alignment horizontal="center" vertical="center"/>
    </xf>
    <xf numFmtId="171" fontId="28" fillId="5" borderId="2" xfId="3" applyNumberFormat="1" applyFont="1" applyFill="1" applyBorder="1" applyAlignment="1" applyProtection="1">
      <alignment horizontal="center" vertical="center"/>
    </xf>
    <xf numFmtId="171" fontId="28" fillId="5" borderId="17" xfId="3" applyNumberFormat="1" applyFont="1" applyFill="1" applyBorder="1" applyAlignment="1" applyProtection="1">
      <alignment horizontal="center" vertical="center"/>
    </xf>
    <xf numFmtId="170" fontId="38" fillId="5" borderId="0" xfId="3" applyNumberFormat="1" applyFont="1" applyFill="1" applyBorder="1" applyAlignment="1" applyProtection="1">
      <alignment horizontal="left"/>
    </xf>
    <xf numFmtId="0" fontId="28" fillId="5" borderId="34" xfId="0" applyFont="1" applyFill="1" applyBorder="1" applyAlignment="1" applyProtection="1">
      <alignment horizontal="right" vertical="center"/>
    </xf>
    <xf numFmtId="0" fontId="37" fillId="5" borderId="34" xfId="0" applyFont="1" applyFill="1" applyBorder="1" applyAlignment="1">
      <alignment horizontal="right" vertical="center"/>
    </xf>
    <xf numFmtId="0" fontId="28" fillId="5" borderId="0" xfId="0" applyFont="1" applyFill="1" applyBorder="1" applyAlignment="1" applyProtection="1">
      <alignment horizontal="right" vertical="center"/>
    </xf>
    <xf numFmtId="0" fontId="37" fillId="5" borderId="0" xfId="0" applyFont="1" applyFill="1" applyBorder="1" applyAlignment="1">
      <alignment horizontal="right" vertical="center"/>
    </xf>
    <xf numFmtId="0" fontId="37" fillId="5" borderId="0" xfId="0" applyFont="1" applyFill="1" applyAlignment="1">
      <alignment horizontal="right" vertical="center"/>
    </xf>
    <xf numFmtId="0" fontId="28" fillId="5" borderId="20" xfId="3" applyFont="1" applyFill="1" applyBorder="1" applyAlignment="1" applyProtection="1">
      <alignment horizontal="right" vertical="center"/>
    </xf>
    <xf numFmtId="167" fontId="28" fillId="5" borderId="105" xfId="3" applyNumberFormat="1" applyFont="1" applyFill="1" applyBorder="1" applyAlignment="1" applyProtection="1">
      <alignment horizontal="center" vertical="center"/>
    </xf>
    <xf numFmtId="167" fontId="28" fillId="5" borderId="9" xfId="3" applyNumberFormat="1" applyFont="1" applyFill="1" applyBorder="1" applyAlignment="1" applyProtection="1">
      <alignment horizontal="center" vertical="center"/>
    </xf>
    <xf numFmtId="0" fontId="28" fillId="5" borderId="60" xfId="3" applyNumberFormat="1" applyFont="1" applyFill="1" applyBorder="1" applyAlignment="1" applyProtection="1">
      <alignment horizontal="center" vertical="center"/>
    </xf>
    <xf numFmtId="0" fontId="28" fillId="5" borderId="55" xfId="3" applyFont="1" applyFill="1" applyBorder="1" applyAlignment="1" applyProtection="1">
      <alignment horizontal="right" vertical="center"/>
    </xf>
    <xf numFmtId="170" fontId="28" fillId="5" borderId="5" xfId="3" applyNumberFormat="1" applyFont="1" applyFill="1" applyBorder="1" applyAlignment="1" applyProtection="1">
      <alignment horizontal="right" vertical="center"/>
    </xf>
    <xf numFmtId="170" fontId="28" fillId="5" borderId="3" xfId="3" applyNumberFormat="1" applyFont="1" applyFill="1" applyBorder="1" applyAlignment="1" applyProtection="1">
      <alignment horizontal="right" vertical="center"/>
    </xf>
    <xf numFmtId="170" fontId="28" fillId="5" borderId="6" xfId="3" applyNumberFormat="1" applyFont="1" applyFill="1" applyBorder="1" applyAlignment="1" applyProtection="1">
      <alignment horizontal="right" vertical="center"/>
    </xf>
    <xf numFmtId="167" fontId="34" fillId="5" borderId="70" xfId="3" applyNumberFormat="1" applyFont="1" applyFill="1" applyBorder="1" applyAlignment="1" applyProtection="1">
      <alignment horizontal="center" vertical="center"/>
    </xf>
    <xf numFmtId="167" fontId="34" fillId="5" borderId="9" xfId="3" applyNumberFormat="1" applyFont="1" applyFill="1" applyBorder="1" applyAlignment="1" applyProtection="1">
      <alignment horizontal="center" vertical="center"/>
    </xf>
    <xf numFmtId="0" fontId="34" fillId="5" borderId="60" xfId="3" applyNumberFormat="1" applyFont="1" applyFill="1" applyBorder="1" applyAlignment="1" applyProtection="1">
      <alignment horizontal="center" vertical="center"/>
    </xf>
    <xf numFmtId="0" fontId="28" fillId="5" borderId="2" xfId="3" applyFont="1" applyFill="1" applyBorder="1" applyAlignment="1">
      <alignment horizontal="center" vertical="center" wrapText="1"/>
    </xf>
    <xf numFmtId="0" fontId="28" fillId="5" borderId="17" xfId="3" applyFont="1" applyFill="1" applyBorder="1" applyAlignment="1">
      <alignment horizontal="center" vertical="center" wrapText="1"/>
    </xf>
    <xf numFmtId="49" fontId="10" fillId="0" borderId="47" xfId="3" applyNumberFormat="1" applyFont="1" applyFill="1" applyBorder="1" applyAlignment="1">
      <alignment horizontal="center" vertical="center" wrapText="1"/>
    </xf>
    <xf numFmtId="49" fontId="10" fillId="5" borderId="55" xfId="3" applyNumberFormat="1" applyFont="1" applyFill="1" applyBorder="1" applyAlignment="1" applyProtection="1">
      <alignment horizontal="center" vertical="center"/>
    </xf>
    <xf numFmtId="49" fontId="10" fillId="5" borderId="59" xfId="3" applyNumberFormat="1" applyFont="1" applyFill="1" applyBorder="1" applyAlignment="1" applyProtection="1">
      <alignment horizontal="center" vertical="center"/>
    </xf>
    <xf numFmtId="49" fontId="28" fillId="5" borderId="22" xfId="0" applyNumberFormat="1" applyFont="1" applyFill="1" applyBorder="1" applyAlignment="1" applyProtection="1">
      <alignment horizontal="center" vertical="center"/>
    </xf>
    <xf numFmtId="49" fontId="28" fillId="5" borderId="28" xfId="0" applyNumberFormat="1" applyFont="1" applyFill="1" applyBorder="1" applyAlignment="1" applyProtection="1">
      <alignment horizontal="center" vertical="center"/>
    </xf>
    <xf numFmtId="49" fontId="28" fillId="5" borderId="27" xfId="0" applyNumberFormat="1" applyFont="1" applyFill="1" applyBorder="1" applyAlignment="1" applyProtection="1">
      <alignment horizontal="center" vertical="center"/>
    </xf>
    <xf numFmtId="171" fontId="28" fillId="5" borderId="13" xfId="3" applyNumberFormat="1" applyFont="1" applyFill="1" applyBorder="1" applyAlignment="1" applyProtection="1">
      <alignment horizontal="center" vertical="center"/>
    </xf>
    <xf numFmtId="171" fontId="28" fillId="5" borderId="14" xfId="3" applyNumberFormat="1" applyFont="1" applyFill="1" applyBorder="1" applyAlignment="1" applyProtection="1">
      <alignment horizontal="center" vertical="center"/>
    </xf>
    <xf numFmtId="171" fontId="28" fillId="5" borderId="12" xfId="3" applyNumberFormat="1" applyFont="1" applyFill="1" applyBorder="1" applyAlignment="1" applyProtection="1">
      <alignment horizontal="center" vertical="center"/>
    </xf>
    <xf numFmtId="0" fontId="28" fillId="5" borderId="8" xfId="3" applyFont="1" applyFill="1" applyBorder="1" applyAlignment="1">
      <alignment horizontal="center" vertical="center" wrapText="1"/>
    </xf>
    <xf numFmtId="171" fontId="28" fillId="5" borderId="31" xfId="3" applyNumberFormat="1" applyFont="1" applyFill="1" applyBorder="1" applyAlignment="1" applyProtection="1">
      <alignment horizontal="center" vertical="center"/>
    </xf>
    <xf numFmtId="0" fontId="28" fillId="0" borderId="8" xfId="3" applyFont="1" applyFill="1" applyBorder="1" applyAlignment="1">
      <alignment horizontal="center" vertical="center" wrapText="1"/>
    </xf>
    <xf numFmtId="0" fontId="28" fillId="0" borderId="17" xfId="3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5" fillId="0" borderId="108" xfId="0" applyFont="1" applyFill="1" applyBorder="1" applyAlignment="1">
      <alignment horizontal="center" vertical="center" wrapText="1"/>
    </xf>
    <xf numFmtId="0" fontId="24" fillId="0" borderId="109" xfId="0" applyFont="1" applyFill="1" applyBorder="1" applyAlignment="1">
      <alignment horizontal="center" vertical="center" wrapText="1"/>
    </xf>
    <xf numFmtId="0" fontId="24" fillId="0" borderId="110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5" fillId="0" borderId="111" xfId="0" applyFont="1" applyFill="1" applyBorder="1" applyAlignment="1">
      <alignment horizontal="center" vertical="center" wrapText="1"/>
    </xf>
    <xf numFmtId="0" fontId="24" fillId="0" borderId="112" xfId="0" applyFont="1" applyFill="1" applyBorder="1" applyAlignment="1">
      <alignment horizontal="center" vertical="center" wrapText="1"/>
    </xf>
    <xf numFmtId="0" fontId="24" fillId="0" borderId="113" xfId="0" applyFont="1" applyFill="1" applyBorder="1" applyAlignment="1">
      <alignment horizontal="center" vertical="center" wrapText="1"/>
    </xf>
    <xf numFmtId="0" fontId="30" fillId="0" borderId="112" xfId="0" applyFont="1" applyFill="1" applyBorder="1" applyAlignment="1">
      <alignment horizontal="center" vertical="center" wrapText="1"/>
    </xf>
    <xf numFmtId="0" fontId="30" fillId="0" borderId="113" xfId="0" applyFont="1" applyFill="1" applyBorder="1" applyAlignment="1">
      <alignment horizontal="center" vertical="center" wrapText="1"/>
    </xf>
    <xf numFmtId="0" fontId="18" fillId="0" borderId="41" xfId="1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18" fillId="0" borderId="78" xfId="1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24" fillId="0" borderId="80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81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18" fillId="0" borderId="0" xfId="1" applyFont="1" applyAlignment="1">
      <alignment horizontal="center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25" fillId="0" borderId="114" xfId="0" applyFont="1" applyBorder="1" applyAlignment="1">
      <alignment horizontal="center" wrapText="1"/>
    </xf>
    <xf numFmtId="0" fontId="24" fillId="0" borderId="113" xfId="0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30" fillId="0" borderId="109" xfId="0" applyFont="1" applyFill="1" applyBorder="1" applyAlignment="1">
      <alignment horizontal="center" vertical="center" wrapText="1"/>
    </xf>
    <xf numFmtId="0" fontId="30" fillId="0" borderId="115" xfId="0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7" fillId="0" borderId="78" xfId="1" applyFont="1" applyBorder="1" applyAlignment="1">
      <alignment horizontal="center" vertical="center" wrapText="1"/>
    </xf>
    <xf numFmtId="0" fontId="28" fillId="0" borderId="78" xfId="1" applyFont="1" applyBorder="1" applyAlignment="1">
      <alignment horizontal="center" vertical="center" wrapText="1"/>
    </xf>
    <xf numFmtId="0" fontId="28" fillId="0" borderId="77" xfId="1" applyFont="1" applyBorder="1" applyAlignment="1">
      <alignment horizontal="center" vertical="center" wrapText="1"/>
    </xf>
    <xf numFmtId="0" fontId="28" fillId="0" borderId="80" xfId="1" applyFont="1" applyBorder="1" applyAlignment="1">
      <alignment horizontal="center" vertical="center" wrapText="1"/>
    </xf>
    <xf numFmtId="0" fontId="28" fillId="0" borderId="75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81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66" xfId="1" applyFont="1" applyBorder="1" applyAlignment="1">
      <alignment horizontal="center" vertical="center" wrapText="1"/>
    </xf>
    <xf numFmtId="0" fontId="30" fillId="0" borderId="11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8" fillId="0" borderId="7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25" fillId="0" borderId="114" xfId="0" applyFont="1" applyBorder="1" applyAlignment="1">
      <alignment horizontal="center" vertical="center" wrapText="1"/>
    </xf>
    <xf numFmtId="0" fontId="24" fillId="0" borderId="113" xfId="0" applyFont="1" applyBorder="1" applyAlignment="1">
      <alignment horizontal="center" vertical="center" wrapText="1"/>
    </xf>
    <xf numFmtId="0" fontId="24" fillId="0" borderId="77" xfId="0" applyFont="1" applyBorder="1" applyAlignment="1">
      <alignment wrapText="1"/>
    </xf>
    <xf numFmtId="0" fontId="24" fillId="0" borderId="80" xfId="0" applyFont="1" applyBorder="1" applyAlignment="1">
      <alignment wrapText="1"/>
    </xf>
    <xf numFmtId="0" fontId="24" fillId="0" borderId="75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81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66" xfId="0" applyFont="1" applyBorder="1" applyAlignment="1">
      <alignment wrapText="1"/>
    </xf>
    <xf numFmtId="0" fontId="25" fillId="0" borderId="108" xfId="0" applyFont="1" applyBorder="1" applyAlignment="1">
      <alignment horizontal="center" vertical="center" wrapText="1"/>
    </xf>
    <xf numFmtId="0" fontId="24" fillId="0" borderId="109" xfId="0" applyFont="1" applyBorder="1" applyAlignment="1">
      <alignment horizontal="center" vertical="center" wrapText="1"/>
    </xf>
    <xf numFmtId="0" fontId="24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24" fillId="0" borderId="112" xfId="0" applyFont="1" applyBorder="1" applyAlignment="1">
      <alignment horizontal="center" vertical="center" wrapText="1"/>
    </xf>
    <xf numFmtId="1" fontId="25" fillId="0" borderId="111" xfId="0" applyNumberFormat="1" applyFont="1" applyBorder="1" applyAlignment="1">
      <alignment horizontal="center" vertical="center" wrapText="1"/>
    </xf>
    <xf numFmtId="1" fontId="24" fillId="0" borderId="112" xfId="0" applyNumberFormat="1" applyFont="1" applyBorder="1" applyAlignment="1">
      <alignment horizontal="center" vertical="center" wrapText="1"/>
    </xf>
    <xf numFmtId="1" fontId="24" fillId="0" borderId="113" xfId="0" applyNumberFormat="1" applyFont="1" applyBorder="1" applyAlignment="1">
      <alignment horizontal="center" vertical="center" wrapText="1"/>
    </xf>
    <xf numFmtId="0" fontId="25" fillId="0" borderId="116" xfId="0" applyFont="1" applyBorder="1" applyAlignment="1">
      <alignment horizontal="center" wrapText="1"/>
    </xf>
    <xf numFmtId="0" fontId="24" fillId="0" borderId="110" xfId="0" applyFont="1" applyBorder="1" applyAlignment="1">
      <alignment horizontal="center" wrapText="1"/>
    </xf>
    <xf numFmtId="0" fontId="10" fillId="0" borderId="23" xfId="0" applyFont="1" applyBorder="1" applyAlignment="1">
      <alignment horizontal="center" vertical="center" textRotation="90"/>
    </xf>
    <xf numFmtId="0" fontId="10" fillId="0" borderId="47" xfId="0" applyFont="1" applyBorder="1" applyAlignment="1">
      <alignment horizontal="center" vertical="center" textRotation="90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1" applyFont="1" applyBorder="1" applyAlignment="1">
      <alignment horizontal="center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2" fillId="0" borderId="78" xfId="1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4" fillId="0" borderId="1" xfId="0" applyFont="1" applyBorder="1" applyAlignment="1">
      <alignment wrapText="1"/>
    </xf>
    <xf numFmtId="0" fontId="18" fillId="0" borderId="0" xfId="0" applyFont="1" applyBorder="1" applyAlignment="1">
      <alignment horizont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41" xfId="1" applyFont="1" applyFill="1" applyBorder="1" applyAlignment="1">
      <alignment horizontal="center" vertical="center" wrapText="1"/>
    </xf>
    <xf numFmtId="0" fontId="30" fillId="0" borderId="112" xfId="0" applyFont="1" applyBorder="1" applyAlignment="1">
      <alignment horizontal="center" vertical="center" wrapText="1"/>
    </xf>
    <xf numFmtId="0" fontId="30" fillId="0" borderId="113" xfId="0" applyFont="1" applyBorder="1" applyAlignment="1">
      <alignment horizontal="center" vertical="center" wrapText="1"/>
    </xf>
    <xf numFmtId="0" fontId="25" fillId="0" borderId="111" xfId="0" applyNumberFormat="1" applyFont="1" applyFill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170" fontId="38" fillId="0" borderId="9" xfId="3" applyNumberFormat="1" applyFont="1" applyFill="1" applyBorder="1" applyAlignment="1" applyProtection="1">
      <alignment horizontal="left"/>
    </xf>
    <xf numFmtId="49" fontId="31" fillId="0" borderId="29" xfId="0" applyNumberFormat="1" applyFont="1" applyFill="1" applyBorder="1" applyAlignment="1" applyProtection="1">
      <alignment horizontal="left" vertical="center" wrapText="1"/>
    </xf>
    <xf numFmtId="49" fontId="31" fillId="0" borderId="35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171" fontId="28" fillId="0" borderId="19" xfId="3" applyNumberFormat="1" applyFont="1" applyFill="1" applyBorder="1" applyAlignment="1" applyProtection="1">
      <alignment horizontal="left" vertical="center" wrapText="1"/>
    </xf>
    <xf numFmtId="171" fontId="28" fillId="0" borderId="73" xfId="3" applyNumberFormat="1" applyFont="1" applyFill="1" applyBorder="1" applyAlignment="1" applyProtection="1">
      <alignment horizontal="left" vertical="center" wrapText="1"/>
    </xf>
    <xf numFmtId="171" fontId="28" fillId="0" borderId="8" xfId="3" applyNumberFormat="1" applyFont="1" applyFill="1" applyBorder="1" applyAlignment="1" applyProtection="1">
      <alignment horizontal="center" vertical="center"/>
    </xf>
    <xf numFmtId="171" fontId="28" fillId="0" borderId="2" xfId="3" applyNumberFormat="1" applyFont="1" applyFill="1" applyBorder="1" applyAlignment="1" applyProtection="1">
      <alignment horizontal="center" vertical="center"/>
    </xf>
    <xf numFmtId="0" fontId="28" fillId="0" borderId="70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171" fontId="28" fillId="0" borderId="59" xfId="3" applyNumberFormat="1" applyFont="1" applyFill="1" applyBorder="1" applyAlignment="1" applyProtection="1">
      <alignment horizontal="center" vertical="center"/>
    </xf>
    <xf numFmtId="171" fontId="28" fillId="0" borderId="70" xfId="3" applyNumberFormat="1" applyFont="1" applyFill="1" applyBorder="1" applyAlignment="1" applyProtection="1">
      <alignment horizontal="center" vertical="center"/>
    </xf>
    <xf numFmtId="171" fontId="28" fillId="0" borderId="9" xfId="3" applyNumberFormat="1" applyFont="1" applyFill="1" applyBorder="1" applyAlignment="1" applyProtection="1">
      <alignment horizontal="center" vertical="center"/>
    </xf>
    <xf numFmtId="171" fontId="28" fillId="0" borderId="99" xfId="3" applyNumberFormat="1" applyFont="1" applyFill="1" applyBorder="1" applyAlignment="1" applyProtection="1">
      <alignment horizontal="center" vertical="center"/>
    </xf>
    <xf numFmtId="171" fontId="28" fillId="0" borderId="93" xfId="3" applyNumberFormat="1" applyFont="1" applyFill="1" applyBorder="1" applyAlignment="1" applyProtection="1">
      <alignment horizontal="center" vertical="center"/>
    </xf>
    <xf numFmtId="49" fontId="10" fillId="0" borderId="49" xfId="3" applyNumberFormat="1" applyFont="1" applyFill="1" applyBorder="1" applyAlignment="1">
      <alignment horizontal="center" vertical="center" wrapText="1"/>
    </xf>
    <xf numFmtId="49" fontId="10" fillId="0" borderId="50" xfId="3" applyNumberFormat="1" applyFont="1" applyFill="1" applyBorder="1" applyAlignment="1">
      <alignment horizontal="center" vertical="center" wrapText="1"/>
    </xf>
    <xf numFmtId="0" fontId="28" fillId="0" borderId="34" xfId="0" applyFont="1" applyFill="1" applyBorder="1" applyAlignment="1" applyProtection="1">
      <alignment horizontal="right" vertical="center"/>
    </xf>
    <xf numFmtId="0" fontId="37" fillId="0" borderId="34" xfId="0" applyFont="1" applyFill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165" fontId="28" fillId="0" borderId="103" xfId="0" applyNumberFormat="1" applyFont="1" applyFill="1" applyBorder="1" applyAlignment="1" applyProtection="1">
      <alignment horizontal="center" vertical="center"/>
    </xf>
    <xf numFmtId="165" fontId="28" fillId="0" borderId="104" xfId="0" applyNumberFormat="1" applyFont="1" applyFill="1" applyBorder="1" applyAlignment="1" applyProtection="1">
      <alignment horizontal="center" vertical="center"/>
    </xf>
    <xf numFmtId="165" fontId="28" fillId="0" borderId="101" xfId="0" applyNumberFormat="1" applyFont="1" applyFill="1" applyBorder="1" applyAlignment="1" applyProtection="1">
      <alignment horizontal="center" vertical="center"/>
    </xf>
    <xf numFmtId="165" fontId="28" fillId="0" borderId="102" xfId="0" applyNumberFormat="1" applyFont="1" applyFill="1" applyBorder="1" applyAlignment="1" applyProtection="1">
      <alignment horizontal="center" vertical="center"/>
    </xf>
    <xf numFmtId="170" fontId="10" fillId="0" borderId="31" xfId="3" applyNumberFormat="1" applyFont="1" applyFill="1" applyBorder="1" applyAlignment="1" applyProtection="1">
      <alignment horizontal="center" vertical="center" textRotation="90" wrapText="1"/>
    </xf>
    <xf numFmtId="170" fontId="10" fillId="0" borderId="12" xfId="3" applyNumberFormat="1" applyFont="1" applyFill="1" applyBorder="1" applyAlignment="1" applyProtection="1">
      <alignment horizontal="center" vertical="center" textRotation="90" wrapText="1"/>
    </xf>
    <xf numFmtId="171" fontId="28" fillId="0" borderId="5" xfId="3" applyNumberFormat="1" applyFont="1" applyFill="1" applyBorder="1" applyAlignment="1" applyProtection="1">
      <alignment horizontal="left" vertical="center" wrapText="1"/>
    </xf>
    <xf numFmtId="171" fontId="28" fillId="0" borderId="6" xfId="3" applyNumberFormat="1" applyFont="1" applyFill="1" applyBorder="1" applyAlignment="1" applyProtection="1">
      <alignment horizontal="left" vertical="center" wrapText="1"/>
    </xf>
    <xf numFmtId="171" fontId="28" fillId="0" borderId="94" xfId="3" applyNumberFormat="1" applyFont="1" applyFill="1" applyBorder="1" applyAlignment="1" applyProtection="1">
      <alignment horizontal="left" vertical="center" wrapText="1"/>
    </xf>
    <xf numFmtId="171" fontId="28" fillId="0" borderId="95" xfId="3" applyNumberFormat="1" applyFont="1" applyFill="1" applyBorder="1" applyAlignment="1" applyProtection="1">
      <alignment horizontal="left" vertical="center" wrapText="1"/>
    </xf>
    <xf numFmtId="171" fontId="28" fillId="0" borderId="19" xfId="3" applyNumberFormat="1" applyFont="1" applyFill="1" applyBorder="1" applyAlignment="1" applyProtection="1">
      <alignment horizontal="center" vertical="center"/>
    </xf>
    <xf numFmtId="171" fontId="28" fillId="0" borderId="74" xfId="3" applyNumberFormat="1" applyFont="1" applyFill="1" applyBorder="1" applyAlignment="1" applyProtection="1">
      <alignment horizontal="center" vertical="center"/>
    </xf>
    <xf numFmtId="171" fontId="28" fillId="0" borderId="73" xfId="3" applyNumberFormat="1" applyFont="1" applyFill="1" applyBorder="1" applyAlignment="1" applyProtection="1">
      <alignment horizontal="center" vertical="center"/>
    </xf>
    <xf numFmtId="49" fontId="28" fillId="0" borderId="99" xfId="0" applyNumberFormat="1" applyFont="1" applyFill="1" applyBorder="1" applyAlignment="1" applyProtection="1">
      <alignment horizontal="center" vertical="center"/>
    </xf>
    <xf numFmtId="49" fontId="28" fillId="0" borderId="93" xfId="0" applyNumberFormat="1" applyFont="1" applyFill="1" applyBorder="1" applyAlignment="1" applyProtection="1">
      <alignment horizontal="center" vertical="center"/>
    </xf>
    <xf numFmtId="49" fontId="28" fillId="0" borderId="98" xfId="0" applyNumberFormat="1" applyFont="1" applyFill="1" applyBorder="1" applyAlignment="1" applyProtection="1">
      <alignment horizontal="center" vertical="center"/>
    </xf>
    <xf numFmtId="49" fontId="10" fillId="0" borderId="36" xfId="3" applyNumberFormat="1" applyFont="1" applyFill="1" applyBorder="1" applyAlignment="1">
      <alignment horizontal="center" vertical="center" wrapText="1"/>
    </xf>
    <xf numFmtId="49" fontId="10" fillId="0" borderId="77" xfId="3" applyNumberFormat="1" applyFont="1" applyFill="1" applyBorder="1" applyAlignment="1">
      <alignment horizontal="center" vertical="center" wrapText="1"/>
    </xf>
    <xf numFmtId="49" fontId="10" fillId="0" borderId="75" xfId="3" applyNumberFormat="1" applyFont="1" applyFill="1" applyBorder="1" applyAlignment="1">
      <alignment horizontal="center" vertical="center" wrapText="1"/>
    </xf>
    <xf numFmtId="49" fontId="10" fillId="0" borderId="0" xfId="3" applyNumberFormat="1" applyFont="1" applyFill="1" applyBorder="1" applyAlignment="1">
      <alignment horizontal="center" vertical="center" wrapText="1"/>
    </xf>
    <xf numFmtId="49" fontId="10" fillId="0" borderId="8" xfId="3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0" fontId="28" fillId="0" borderId="106" xfId="0" applyFont="1" applyFill="1" applyBorder="1" applyAlignment="1">
      <alignment horizontal="center" vertical="center" wrapText="1"/>
    </xf>
    <xf numFmtId="0" fontId="28" fillId="0" borderId="10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10" fillId="0" borderId="22" xfId="3" applyNumberFormat="1" applyFont="1" applyFill="1" applyBorder="1" applyAlignment="1">
      <alignment horizontal="center" vertical="center" wrapText="1"/>
    </xf>
    <xf numFmtId="49" fontId="10" fillId="0" borderId="28" xfId="3" applyNumberFormat="1" applyFont="1" applyFill="1" applyBorder="1" applyAlignment="1">
      <alignment horizontal="center" vertical="center" wrapText="1"/>
    </xf>
    <xf numFmtId="171" fontId="28" fillId="0" borderId="68" xfId="3" applyNumberFormat="1" applyFont="1" applyFill="1" applyBorder="1" applyAlignment="1" applyProtection="1">
      <alignment horizontal="left" vertical="center" wrapText="1"/>
    </xf>
    <xf numFmtId="171" fontId="28" fillId="0" borderId="67" xfId="3" applyNumberFormat="1" applyFont="1" applyFill="1" applyBorder="1" applyAlignment="1" applyProtection="1">
      <alignment horizontal="left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28" fillId="0" borderId="3" xfId="3" applyFont="1" applyFill="1" applyBorder="1" applyAlignment="1">
      <alignment horizontal="center" vertical="center" wrapText="1"/>
    </xf>
    <xf numFmtId="0" fontId="28" fillId="0" borderId="16" xfId="3" applyFont="1" applyFill="1" applyBorder="1" applyAlignment="1">
      <alignment horizontal="center" vertical="center" wrapText="1"/>
    </xf>
    <xf numFmtId="171" fontId="28" fillId="0" borderId="16" xfId="3" applyNumberFormat="1" applyFont="1" applyFill="1" applyBorder="1" applyAlignment="1" applyProtection="1">
      <alignment horizontal="left" vertical="center" wrapText="1"/>
    </xf>
    <xf numFmtId="170" fontId="28" fillId="0" borderId="5" xfId="3" applyNumberFormat="1" applyFont="1" applyFill="1" applyBorder="1" applyAlignment="1" applyProtection="1">
      <alignment horizontal="right" vertical="center"/>
    </xf>
    <xf numFmtId="170" fontId="28" fillId="0" borderId="3" xfId="3" applyNumberFormat="1" applyFont="1" applyFill="1" applyBorder="1" applyAlignment="1" applyProtection="1">
      <alignment horizontal="right" vertical="center"/>
    </xf>
    <xf numFmtId="170" fontId="28" fillId="0" borderId="6" xfId="3" applyNumberFormat="1" applyFont="1" applyFill="1" applyBorder="1" applyAlignment="1" applyProtection="1">
      <alignment horizontal="right" vertical="center"/>
    </xf>
    <xf numFmtId="0" fontId="28" fillId="0" borderId="20" xfId="3" applyFont="1" applyFill="1" applyBorder="1" applyAlignment="1" applyProtection="1">
      <alignment horizontal="right" vertical="center"/>
    </xf>
    <xf numFmtId="0" fontId="28" fillId="0" borderId="20" xfId="3" applyFont="1" applyFill="1" applyBorder="1" applyAlignment="1">
      <alignment horizontal="right" vertical="center"/>
    </xf>
    <xf numFmtId="171" fontId="28" fillId="0" borderId="24" xfId="3" applyNumberFormat="1" applyFont="1" applyFill="1" applyBorder="1" applyAlignment="1" applyProtection="1">
      <alignment horizontal="left" vertical="center" wrapText="1"/>
    </xf>
    <xf numFmtId="167" fontId="28" fillId="0" borderId="105" xfId="3" applyNumberFormat="1" applyFont="1" applyFill="1" applyBorder="1" applyAlignment="1" applyProtection="1">
      <alignment horizontal="center" vertical="center"/>
    </xf>
    <xf numFmtId="167" fontId="28" fillId="0" borderId="9" xfId="3" applyNumberFormat="1" applyFont="1" applyFill="1" applyBorder="1" applyAlignment="1" applyProtection="1">
      <alignment horizontal="center" vertical="center"/>
    </xf>
    <xf numFmtId="0" fontId="28" fillId="0" borderId="60" xfId="3" applyNumberFormat="1" applyFont="1" applyFill="1" applyBorder="1" applyAlignment="1" applyProtection="1">
      <alignment horizontal="center" vertical="center"/>
    </xf>
    <xf numFmtId="0" fontId="28" fillId="0" borderId="55" xfId="3" applyFont="1" applyFill="1" applyBorder="1" applyAlignment="1" applyProtection="1">
      <alignment horizontal="right" vertical="center"/>
    </xf>
    <xf numFmtId="167" fontId="34" fillId="0" borderId="70" xfId="3" applyNumberFormat="1" applyFont="1" applyFill="1" applyBorder="1" applyAlignment="1" applyProtection="1">
      <alignment horizontal="center" vertical="center"/>
    </xf>
    <xf numFmtId="167" fontId="34" fillId="0" borderId="9" xfId="3" applyNumberFormat="1" applyFont="1" applyFill="1" applyBorder="1" applyAlignment="1" applyProtection="1">
      <alignment horizontal="center" vertical="center"/>
    </xf>
    <xf numFmtId="0" fontId="34" fillId="0" borderId="60" xfId="3" applyNumberFormat="1" applyFont="1" applyFill="1" applyBorder="1" applyAlignment="1" applyProtection="1">
      <alignment horizontal="center" vertical="center"/>
    </xf>
    <xf numFmtId="170" fontId="22" fillId="0" borderId="99" xfId="3" applyNumberFormat="1" applyFont="1" applyFill="1" applyBorder="1" applyAlignment="1" applyProtection="1">
      <alignment horizontal="center" vertical="center" wrapText="1"/>
    </xf>
    <xf numFmtId="0" fontId="29" fillId="0" borderId="93" xfId="0" applyFont="1" applyFill="1" applyBorder="1" applyAlignment="1">
      <alignment horizontal="center" vertical="center" wrapText="1"/>
    </xf>
    <xf numFmtId="0" fontId="29" fillId="0" borderId="98" xfId="0" applyFont="1" applyFill="1" applyBorder="1" applyAlignment="1">
      <alignment horizontal="center" vertical="center" wrapText="1"/>
    </xf>
    <xf numFmtId="0" fontId="10" fillId="0" borderId="55" xfId="3" applyNumberFormat="1" applyFont="1" applyFill="1" applyBorder="1" applyAlignment="1" applyProtection="1">
      <alignment horizontal="center" vertical="center" textRotation="90"/>
    </xf>
    <xf numFmtId="0" fontId="10" fillId="0" borderId="56" xfId="3" applyNumberFormat="1" applyFont="1" applyFill="1" applyBorder="1" applyAlignment="1" applyProtection="1">
      <alignment horizontal="center" vertical="center" textRotation="90"/>
    </xf>
    <xf numFmtId="0" fontId="10" fillId="0" borderId="59" xfId="3" applyNumberFormat="1" applyFont="1" applyFill="1" applyBorder="1" applyAlignment="1" applyProtection="1">
      <alignment horizontal="center" vertical="center" textRotation="90"/>
    </xf>
    <xf numFmtId="170" fontId="10" fillId="0" borderId="55" xfId="3" applyNumberFormat="1" applyFont="1" applyFill="1" applyBorder="1" applyAlignment="1" applyProtection="1">
      <alignment horizontal="center" vertical="center"/>
    </xf>
    <xf numFmtId="170" fontId="10" fillId="0" borderId="56" xfId="3" applyNumberFormat="1" applyFont="1" applyFill="1" applyBorder="1" applyAlignment="1" applyProtection="1">
      <alignment horizontal="center" vertical="center"/>
    </xf>
    <xf numFmtId="170" fontId="10" fillId="0" borderId="59" xfId="3" applyNumberFormat="1" applyFont="1" applyFill="1" applyBorder="1" applyAlignment="1" applyProtection="1">
      <alignment horizontal="center" vertical="center"/>
    </xf>
    <xf numFmtId="170" fontId="10" fillId="0" borderId="24" xfId="3" applyNumberFormat="1" applyFont="1" applyFill="1" applyBorder="1" applyAlignment="1" applyProtection="1">
      <alignment horizontal="center" vertical="center" wrapText="1"/>
    </xf>
    <xf numFmtId="170" fontId="10" fillId="0" borderId="25" xfId="3" applyNumberFormat="1" applyFont="1" applyFill="1" applyBorder="1" applyAlignment="1" applyProtection="1">
      <alignment horizontal="center" vertical="center" wrapText="1"/>
    </xf>
    <xf numFmtId="170" fontId="10" fillId="0" borderId="10" xfId="3" applyNumberFormat="1" applyFont="1" applyFill="1" applyBorder="1" applyAlignment="1" applyProtection="1">
      <alignment horizontal="center" vertical="center" wrapText="1"/>
    </xf>
    <xf numFmtId="170" fontId="10" fillId="0" borderId="55" xfId="3" applyNumberFormat="1" applyFont="1" applyFill="1" applyBorder="1" applyAlignment="1" applyProtection="1">
      <alignment horizontal="center" vertical="center" textRotation="90" wrapText="1"/>
    </xf>
    <xf numFmtId="170" fontId="10" fillId="0" borderId="56" xfId="3" applyNumberFormat="1" applyFont="1" applyFill="1" applyBorder="1" applyAlignment="1" applyProtection="1">
      <alignment horizontal="center" vertical="center" textRotation="90" wrapText="1"/>
    </xf>
    <xf numFmtId="170" fontId="10" fillId="0" borderId="59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textRotation="90" wrapText="1"/>
    </xf>
    <xf numFmtId="170" fontId="10" fillId="0" borderId="13" xfId="3" applyNumberFormat="1" applyFont="1" applyFill="1" applyBorder="1" applyAlignment="1" applyProtection="1">
      <alignment horizontal="center" vertical="center" textRotation="90" wrapText="1"/>
    </xf>
    <xf numFmtId="0" fontId="10" fillId="0" borderId="99" xfId="3" applyNumberFormat="1" applyFont="1" applyFill="1" applyBorder="1" applyAlignment="1" applyProtection="1">
      <alignment horizontal="center" vertical="center"/>
    </xf>
    <xf numFmtId="0" fontId="10" fillId="0" borderId="93" xfId="3" applyNumberFormat="1" applyFont="1" applyFill="1" applyBorder="1" applyAlignment="1" applyProtection="1">
      <alignment horizontal="center" vertical="center"/>
    </xf>
    <xf numFmtId="0" fontId="10" fillId="0" borderId="98" xfId="3" applyNumberFormat="1" applyFont="1" applyFill="1" applyBorder="1" applyAlignment="1" applyProtection="1">
      <alignment horizontal="center" vertical="center"/>
    </xf>
    <xf numFmtId="170" fontId="10" fillId="0" borderId="43" xfId="3" applyNumberFormat="1" applyFont="1" applyFill="1" applyBorder="1" applyAlignment="1" applyProtection="1">
      <alignment horizontal="center" vertical="center" textRotation="90" wrapText="1"/>
    </xf>
    <xf numFmtId="170" fontId="10" fillId="0" borderId="19" xfId="3" applyNumberFormat="1" applyFont="1" applyFill="1" applyBorder="1" applyAlignment="1" applyProtection="1">
      <alignment horizontal="center" vertical="center" textRotation="90" wrapText="1"/>
    </xf>
    <xf numFmtId="170" fontId="10" fillId="0" borderId="61" xfId="3" applyNumberFormat="1" applyFont="1" applyFill="1" applyBorder="1" applyAlignment="1" applyProtection="1">
      <alignment horizontal="center" vertical="center" textRotation="90" wrapText="1"/>
    </xf>
    <xf numFmtId="170" fontId="10" fillId="0" borderId="22" xfId="3" applyNumberFormat="1" applyFont="1" applyFill="1" applyBorder="1" applyAlignment="1" applyProtection="1">
      <alignment horizontal="center" vertical="center" wrapText="1"/>
    </xf>
    <xf numFmtId="170" fontId="10" fillId="0" borderId="28" xfId="3" applyNumberFormat="1" applyFont="1" applyFill="1" applyBorder="1" applyAlignment="1" applyProtection="1">
      <alignment horizontal="center" vertical="center" wrapText="1"/>
    </xf>
    <xf numFmtId="170" fontId="10" fillId="0" borderId="27" xfId="3" applyNumberFormat="1" applyFont="1" applyFill="1" applyBorder="1" applyAlignment="1" applyProtection="1">
      <alignment horizontal="center" vertical="center" wrapText="1"/>
    </xf>
    <xf numFmtId="0" fontId="10" fillId="0" borderId="99" xfId="3" applyNumberFormat="1" applyFont="1" applyFill="1" applyBorder="1" applyAlignment="1" applyProtection="1">
      <alignment horizontal="center" vertical="center" wrapText="1"/>
    </xf>
    <xf numFmtId="0" fontId="10" fillId="0" borderId="93" xfId="3" applyNumberFormat="1" applyFont="1" applyFill="1" applyBorder="1" applyAlignment="1" applyProtection="1">
      <alignment horizontal="center" vertical="center" wrapText="1"/>
    </xf>
    <xf numFmtId="0" fontId="10" fillId="0" borderId="98" xfId="3" applyNumberFormat="1" applyFont="1" applyFill="1" applyBorder="1" applyAlignment="1" applyProtection="1">
      <alignment horizontal="center" vertical="center" wrapText="1"/>
    </xf>
    <xf numFmtId="0" fontId="10" fillId="0" borderId="70" xfId="3" applyNumberFormat="1" applyFont="1" applyFill="1" applyBorder="1" applyAlignment="1" applyProtection="1">
      <alignment horizontal="center" vertical="center" wrapText="1"/>
    </xf>
    <xf numFmtId="0" fontId="10" fillId="0" borderId="9" xfId="3" applyNumberFormat="1" applyFont="1" applyFill="1" applyBorder="1" applyAlignment="1" applyProtection="1">
      <alignment horizontal="center" vertical="center" wrapText="1"/>
    </xf>
    <xf numFmtId="0" fontId="10" fillId="0" borderId="60" xfId="3" applyNumberFormat="1" applyFont="1" applyFill="1" applyBorder="1" applyAlignment="1" applyProtection="1">
      <alignment horizontal="center" vertical="center" wrapText="1"/>
    </xf>
    <xf numFmtId="170" fontId="10" fillId="0" borderId="4" xfId="3" applyNumberFormat="1" applyFont="1" applyFill="1" applyBorder="1" applyAlignment="1" applyProtection="1">
      <alignment horizontal="center" vertical="center" textRotation="90" wrapText="1"/>
    </xf>
    <xf numFmtId="170" fontId="10" fillId="0" borderId="74" xfId="3" applyNumberFormat="1" applyFont="1" applyFill="1" applyBorder="1" applyAlignment="1" applyProtection="1">
      <alignment horizontal="center" vertical="center" textRotation="90" wrapText="1"/>
    </xf>
    <xf numFmtId="170" fontId="10" fillId="0" borderId="62" xfId="3" applyNumberFormat="1" applyFont="1" applyFill="1" applyBorder="1" applyAlignment="1" applyProtection="1">
      <alignment horizontal="center" vertical="center" textRotation="90" wrapText="1"/>
    </xf>
    <xf numFmtId="0" fontId="10" fillId="0" borderId="94" xfId="3" applyNumberFormat="1" applyFont="1" applyFill="1" applyBorder="1" applyAlignment="1" applyProtection="1">
      <alignment horizontal="center" vertical="center"/>
    </xf>
    <xf numFmtId="0" fontId="10" fillId="0" borderId="96" xfId="3" applyNumberFormat="1" applyFont="1" applyFill="1" applyBorder="1" applyAlignment="1" applyProtection="1">
      <alignment horizontal="center" vertical="center"/>
    </xf>
    <xf numFmtId="0" fontId="10" fillId="0" borderId="97" xfId="3" applyNumberFormat="1" applyFont="1" applyFill="1" applyBorder="1" applyAlignment="1" applyProtection="1">
      <alignment horizontal="center" vertical="center"/>
    </xf>
    <xf numFmtId="0" fontId="10" fillId="0" borderId="95" xfId="3" applyNumberFormat="1" applyFont="1" applyFill="1" applyBorder="1" applyAlignment="1" applyProtection="1">
      <alignment horizontal="center" vertical="center"/>
    </xf>
    <xf numFmtId="170" fontId="10" fillId="0" borderId="44" xfId="3" applyNumberFormat="1" applyFont="1" applyFill="1" applyBorder="1" applyAlignment="1" applyProtection="1">
      <alignment horizontal="center" vertical="center" textRotation="90" wrapText="1"/>
    </xf>
    <xf numFmtId="170" fontId="10" fillId="0" borderId="73" xfId="3" applyNumberFormat="1" applyFont="1" applyFill="1" applyBorder="1" applyAlignment="1" applyProtection="1">
      <alignment horizontal="center" vertical="center" textRotation="90" wrapText="1"/>
    </xf>
    <xf numFmtId="170" fontId="10" fillId="0" borderId="75" xfId="3" applyNumberFormat="1" applyFont="1" applyFill="1" applyBorder="1" applyAlignment="1" applyProtection="1">
      <alignment horizontal="center" vertical="center" textRotation="90" wrapText="1"/>
    </xf>
    <xf numFmtId="170" fontId="10" fillId="0" borderId="105" xfId="3" applyNumberFormat="1" applyFont="1" applyFill="1" applyBorder="1" applyAlignment="1" applyProtection="1">
      <alignment horizontal="center" vertical="center" textRotation="90" wrapText="1"/>
    </xf>
    <xf numFmtId="170" fontId="10" fillId="0" borderId="41" xfId="3" applyNumberFormat="1" applyFont="1" applyFill="1" applyBorder="1" applyAlignment="1" applyProtection="1">
      <alignment horizontal="center" vertical="center"/>
    </xf>
    <xf numFmtId="170" fontId="10" fillId="0" borderId="35" xfId="3" applyNumberFormat="1" applyFont="1" applyFill="1" applyBorder="1" applyAlignment="1" applyProtection="1">
      <alignment horizontal="center" vertical="center"/>
    </xf>
    <xf numFmtId="170" fontId="10" fillId="0" borderId="7" xfId="3" applyNumberFormat="1" applyFont="1" applyFill="1" applyBorder="1" applyAlignment="1" applyProtection="1">
      <alignment horizontal="center" vertical="center"/>
    </xf>
    <xf numFmtId="170" fontId="10" fillId="0" borderId="32" xfId="3" applyNumberFormat="1" applyFont="1" applyFill="1" applyBorder="1" applyAlignment="1" applyProtection="1">
      <alignment horizontal="center" vertical="center" textRotation="90" wrapText="1"/>
    </xf>
    <xf numFmtId="170" fontId="10" fillId="0" borderId="14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170" fontId="10" fillId="0" borderId="32" xfId="3" applyNumberFormat="1" applyFont="1" applyFill="1" applyBorder="1" applyAlignment="1" applyProtection="1">
      <alignment horizontal="center" vertical="center" wrapText="1"/>
    </xf>
    <xf numFmtId="165" fontId="28" fillId="0" borderId="70" xfId="0" applyNumberFormat="1" applyFont="1" applyFill="1" applyBorder="1" applyAlignment="1" applyProtection="1">
      <alignment horizontal="center" vertical="center" wrapText="1"/>
    </xf>
    <xf numFmtId="165" fontId="28" fillId="0" borderId="9" xfId="0" applyNumberFormat="1" applyFont="1" applyFill="1" applyBorder="1" applyAlignment="1" applyProtection="1">
      <alignment horizontal="center" vertical="center" wrapText="1"/>
    </xf>
    <xf numFmtId="165" fontId="28" fillId="0" borderId="60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171" fontId="28" fillId="0" borderId="31" xfId="3" applyNumberFormat="1" applyFont="1" applyFill="1" applyBorder="1" applyAlignment="1" applyProtection="1">
      <alignment horizontal="center" vertical="center"/>
    </xf>
    <xf numFmtId="171" fontId="28" fillId="0" borderId="4" xfId="3" applyNumberFormat="1" applyFont="1" applyFill="1" applyBorder="1" applyAlignment="1" applyProtection="1">
      <alignment horizontal="center" vertical="center"/>
    </xf>
    <xf numFmtId="171" fontId="28" fillId="0" borderId="44" xfId="3" applyNumberFormat="1" applyFont="1" applyFill="1" applyBorder="1" applyAlignment="1" applyProtection="1">
      <alignment horizontal="center" vertical="center"/>
    </xf>
    <xf numFmtId="0" fontId="28" fillId="0" borderId="2" xfId="3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50" fillId="0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74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74" xfId="0" applyNumberFormat="1" applyFont="1" applyFill="1" applyBorder="1" applyAlignment="1" applyProtection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2" fillId="0" borderId="71" xfId="0" applyNumberFormat="1" applyFont="1" applyFill="1" applyBorder="1" applyAlignment="1" applyProtection="1">
      <alignment horizontal="left" vertical="center" wrapText="1"/>
    </xf>
    <xf numFmtId="165" fontId="3" fillId="0" borderId="71" xfId="0" applyNumberFormat="1" applyFont="1" applyFill="1" applyBorder="1" applyAlignment="1" applyProtection="1">
      <alignment horizontal="center" vertical="center" textRotation="90" wrapText="1"/>
    </xf>
    <xf numFmtId="170" fontId="38" fillId="0" borderId="0" xfId="3" applyNumberFormat="1" applyFont="1" applyFill="1" applyBorder="1" applyAlignment="1" applyProtection="1">
      <alignment horizontal="left"/>
    </xf>
    <xf numFmtId="0" fontId="37" fillId="0" borderId="0" xfId="0" applyFont="1" applyFill="1" applyAlignment="1">
      <alignment horizontal="right" vertical="center"/>
    </xf>
    <xf numFmtId="0" fontId="28" fillId="0" borderId="1" xfId="3" applyFont="1" applyFill="1" applyBorder="1" applyAlignment="1">
      <alignment horizontal="center" vertical="center" wrapText="1"/>
    </xf>
    <xf numFmtId="171" fontId="28" fillId="0" borderId="62" xfId="3" applyNumberFormat="1" applyFont="1" applyFill="1" applyBorder="1" applyAlignment="1" applyProtection="1">
      <alignment horizontal="center" vertical="center"/>
    </xf>
    <xf numFmtId="171" fontId="28" fillId="0" borderId="63" xfId="3" applyNumberFormat="1" applyFont="1" applyFill="1" applyBorder="1" applyAlignment="1" applyProtection="1">
      <alignment horizontal="center" vertical="center"/>
    </xf>
    <xf numFmtId="49" fontId="10" fillId="5" borderId="41" xfId="3" applyNumberFormat="1" applyFont="1" applyFill="1" applyBorder="1" applyAlignment="1">
      <alignment horizontal="center" vertical="center" wrapText="1"/>
    </xf>
    <xf numFmtId="49" fontId="10" fillId="5" borderId="35" xfId="3" applyNumberFormat="1" applyFont="1" applyFill="1" applyBorder="1" applyAlignment="1">
      <alignment horizontal="center" vertical="center" wrapText="1"/>
    </xf>
    <xf numFmtId="49" fontId="10" fillId="5" borderId="7" xfId="3" applyNumberFormat="1" applyFont="1" applyFill="1" applyBorder="1" applyAlignment="1">
      <alignment horizontal="center" vertical="center" wrapText="1"/>
    </xf>
    <xf numFmtId="49" fontId="10" fillId="0" borderId="41" xfId="3" applyNumberFormat="1" applyFont="1" applyFill="1" applyBorder="1" applyAlignment="1">
      <alignment horizontal="center" vertical="center" wrapText="1"/>
    </xf>
    <xf numFmtId="49" fontId="10" fillId="0" borderId="35" xfId="3" applyNumberFormat="1" applyFont="1" applyFill="1" applyBorder="1" applyAlignment="1">
      <alignment horizontal="center" vertical="center" wrapText="1"/>
    </xf>
    <xf numFmtId="49" fontId="10" fillId="0" borderId="7" xfId="3" applyNumberFormat="1" applyFont="1" applyFill="1" applyBorder="1" applyAlignment="1">
      <alignment horizontal="center" vertical="center" wrapText="1"/>
    </xf>
    <xf numFmtId="49" fontId="10" fillId="0" borderId="4" xfId="3" applyNumberFormat="1" applyFont="1" applyFill="1" applyBorder="1" applyAlignment="1" applyProtection="1">
      <alignment horizontal="center" vertical="center"/>
    </xf>
    <xf numFmtId="49" fontId="10" fillId="0" borderId="71" xfId="3" applyNumberFormat="1" applyFont="1" applyFill="1" applyBorder="1" applyAlignment="1" applyProtection="1">
      <alignment horizontal="center" vertical="center"/>
    </xf>
    <xf numFmtId="49" fontId="10" fillId="0" borderId="56" xfId="3" applyNumberFormat="1" applyFont="1" applyFill="1" applyBorder="1" applyAlignment="1" applyProtection="1">
      <alignment horizontal="center" vertical="center"/>
    </xf>
    <xf numFmtId="49" fontId="10" fillId="0" borderId="78" xfId="3" applyNumberFormat="1" applyFont="1" applyFill="1" applyBorder="1" applyAlignment="1" applyProtection="1">
      <alignment horizontal="center" vertical="center"/>
    </xf>
    <xf numFmtId="49" fontId="10" fillId="0" borderId="75" xfId="3" applyNumberFormat="1" applyFont="1" applyFill="1" applyBorder="1" applyAlignment="1" applyProtection="1">
      <alignment horizontal="center" vertical="center"/>
    </xf>
    <xf numFmtId="49" fontId="10" fillId="0" borderId="72" xfId="3" applyNumberFormat="1" applyFont="1" applyFill="1" applyBorder="1" applyAlignment="1" applyProtection="1">
      <alignment horizontal="center" vertical="center"/>
    </xf>
    <xf numFmtId="49" fontId="31" fillId="5" borderId="35" xfId="0" applyNumberFormat="1" applyFont="1" applyFill="1" applyBorder="1" applyAlignment="1" applyProtection="1">
      <alignment horizontal="center" vertical="center" wrapText="1"/>
    </xf>
    <xf numFmtId="49" fontId="31" fillId="5" borderId="35" xfId="0" applyNumberFormat="1" applyFont="1" applyFill="1" applyBorder="1" applyAlignment="1" applyProtection="1">
      <alignment horizontal="center" vertical="center"/>
    </xf>
    <xf numFmtId="0" fontId="10" fillId="0" borderId="74" xfId="3" applyNumberFormat="1" applyFont="1" applyFill="1" applyBorder="1" applyAlignment="1" applyProtection="1">
      <alignment horizontal="center" vertical="center"/>
    </xf>
    <xf numFmtId="0" fontId="3" fillId="0" borderId="7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64" fillId="12" borderId="0" xfId="2" applyNumberFormat="1" applyFont="1" applyFill="1" applyBorder="1" applyAlignment="1">
      <alignment horizontal="center"/>
    </xf>
    <xf numFmtId="49" fontId="50" fillId="0" borderId="0" xfId="2" applyNumberFormat="1" applyFont="1" applyFill="1" applyBorder="1" applyAlignment="1">
      <alignment horizontal="center"/>
    </xf>
    <xf numFmtId="49" fontId="52" fillId="0" borderId="0" xfId="2" applyNumberFormat="1" applyFont="1" applyFill="1" applyBorder="1" applyAlignment="1">
      <alignment horizontal="center"/>
    </xf>
    <xf numFmtId="0" fontId="52" fillId="0" borderId="0" xfId="2" applyFont="1" applyFill="1" applyBorder="1" applyAlignment="1">
      <alignment horizontal="center" wrapText="1"/>
    </xf>
    <xf numFmtId="49" fontId="54" fillId="0" borderId="0" xfId="2" applyNumberFormat="1" applyFont="1" applyFill="1" applyBorder="1" applyAlignment="1">
      <alignment horizontal="center"/>
    </xf>
    <xf numFmtId="0" fontId="64" fillId="6" borderId="0" xfId="2" applyNumberFormat="1" applyFont="1" applyFill="1" applyBorder="1" applyAlignment="1">
      <alignment horizontal="center"/>
    </xf>
    <xf numFmtId="0" fontId="64" fillId="0" borderId="0" xfId="2" applyNumberFormat="1" applyFont="1" applyFill="1" applyBorder="1" applyAlignment="1">
      <alignment horizontal="center"/>
    </xf>
    <xf numFmtId="0" fontId="64" fillId="8" borderId="0" xfId="2" applyNumberFormat="1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_Plan Уч(бакал.) д_о 2013_14а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193"/>
  <sheetViews>
    <sheetView view="pageBreakPreview" topLeftCell="A72" zoomScale="85" zoomScaleNormal="85" workbookViewId="0">
      <selection activeCell="AD23" sqref="AD23"/>
    </sheetView>
  </sheetViews>
  <sheetFormatPr defaultRowHeight="15.75" x14ac:dyDescent="0.25"/>
  <cols>
    <col min="1" max="1" width="11.28515625" style="390" customWidth="1"/>
    <col min="2" max="2" width="45.85546875" style="391" customWidth="1"/>
    <col min="3" max="3" width="6.7109375" style="392" customWidth="1"/>
    <col min="4" max="4" width="12" style="393" customWidth="1"/>
    <col min="5" max="5" width="7.28515625" style="393" customWidth="1"/>
    <col min="6" max="6" width="6.42578125" style="392" customWidth="1"/>
    <col min="7" max="7" width="7.42578125" style="392" customWidth="1"/>
    <col min="8" max="8" width="9.85546875" style="392" customWidth="1"/>
    <col min="9" max="9" width="8.7109375" style="391" customWidth="1"/>
    <col min="10" max="10" width="8" style="391" customWidth="1"/>
    <col min="11" max="11" width="5.85546875" style="391" customWidth="1"/>
    <col min="12" max="12" width="7.85546875" style="391" customWidth="1"/>
    <col min="13" max="13" width="8.85546875" style="391" customWidth="1"/>
    <col min="14" max="24" width="5.85546875" style="391" customWidth="1"/>
    <col min="25" max="29" width="0" style="152" hidden="1" customWidth="1"/>
    <col min="30" max="16384" width="9.140625" style="152"/>
  </cols>
  <sheetData>
    <row r="1" spans="1:30" s="93" customFormat="1" ht="18.75" thickBot="1" x14ac:dyDescent="0.3">
      <c r="A1" s="1861" t="s">
        <v>150</v>
      </c>
      <c r="B1" s="1862"/>
      <c r="C1" s="1862"/>
      <c r="D1" s="1862"/>
      <c r="E1" s="1862"/>
      <c r="F1" s="1862"/>
      <c r="G1" s="1862"/>
      <c r="H1" s="1862"/>
      <c r="I1" s="1862"/>
      <c r="J1" s="1862"/>
      <c r="K1" s="1862"/>
      <c r="L1" s="1862"/>
      <c r="M1" s="1862"/>
      <c r="N1" s="1862"/>
      <c r="O1" s="1862"/>
      <c r="P1" s="1862"/>
      <c r="Q1" s="1862"/>
      <c r="R1" s="1862"/>
      <c r="S1" s="1862"/>
      <c r="T1" s="1862"/>
      <c r="U1" s="1862"/>
      <c r="V1" s="1862"/>
      <c r="W1" s="1862"/>
      <c r="X1" s="1863"/>
    </row>
    <row r="2" spans="1:30" s="93" customFormat="1" x14ac:dyDescent="0.25">
      <c r="A2" s="1864" t="s">
        <v>151</v>
      </c>
      <c r="B2" s="1867" t="s">
        <v>152</v>
      </c>
      <c r="C2" s="1870" t="s">
        <v>153</v>
      </c>
      <c r="D2" s="1871"/>
      <c r="E2" s="1871"/>
      <c r="F2" s="1872"/>
      <c r="G2" s="1873" t="s">
        <v>154</v>
      </c>
      <c r="H2" s="1876" t="s">
        <v>155</v>
      </c>
      <c r="I2" s="1877"/>
      <c r="J2" s="1877"/>
      <c r="K2" s="1877"/>
      <c r="L2" s="1877"/>
      <c r="M2" s="1878"/>
      <c r="N2" s="1879" t="s">
        <v>156</v>
      </c>
      <c r="O2" s="1880"/>
      <c r="P2" s="1880"/>
      <c r="Q2" s="1880"/>
      <c r="R2" s="1880"/>
      <c r="S2" s="1880"/>
      <c r="T2" s="1880"/>
      <c r="U2" s="1880"/>
      <c r="V2" s="1880"/>
      <c r="W2" s="1880"/>
      <c r="X2" s="1881"/>
    </row>
    <row r="3" spans="1:30" s="93" customFormat="1" ht="16.5" thickBot="1" x14ac:dyDescent="0.3">
      <c r="A3" s="1865"/>
      <c r="B3" s="1868"/>
      <c r="C3" s="1887" t="s">
        <v>157</v>
      </c>
      <c r="D3" s="1891" t="s">
        <v>158</v>
      </c>
      <c r="E3" s="1917" t="s">
        <v>159</v>
      </c>
      <c r="F3" s="1918"/>
      <c r="G3" s="1874"/>
      <c r="H3" s="1911" t="s">
        <v>6</v>
      </c>
      <c r="I3" s="1914" t="s">
        <v>160</v>
      </c>
      <c r="J3" s="1915"/>
      <c r="K3" s="1915"/>
      <c r="L3" s="1916"/>
      <c r="M3" s="1897" t="s">
        <v>161</v>
      </c>
      <c r="N3" s="1882"/>
      <c r="O3" s="1883"/>
      <c r="P3" s="1883"/>
      <c r="Q3" s="1883"/>
      <c r="R3" s="1883"/>
      <c r="S3" s="1883"/>
      <c r="T3" s="1883"/>
      <c r="U3" s="1883"/>
      <c r="V3" s="1883"/>
      <c r="W3" s="1883"/>
      <c r="X3" s="1884"/>
    </row>
    <row r="4" spans="1:30" s="93" customFormat="1" ht="16.5" thickBot="1" x14ac:dyDescent="0.3">
      <c r="A4" s="1865"/>
      <c r="B4" s="1868"/>
      <c r="C4" s="1887"/>
      <c r="D4" s="1891"/>
      <c r="E4" s="1891" t="s">
        <v>162</v>
      </c>
      <c r="F4" s="1889" t="s">
        <v>163</v>
      </c>
      <c r="G4" s="1874"/>
      <c r="H4" s="1912"/>
      <c r="I4" s="1894" t="s">
        <v>22</v>
      </c>
      <c r="J4" s="1894" t="s">
        <v>26</v>
      </c>
      <c r="K4" s="1894" t="s">
        <v>164</v>
      </c>
      <c r="L4" s="1894" t="s">
        <v>165</v>
      </c>
      <c r="M4" s="1898"/>
      <c r="N4" s="1885" t="s">
        <v>166</v>
      </c>
      <c r="O4" s="1893"/>
      <c r="P4" s="1886"/>
      <c r="Q4" s="1885" t="s">
        <v>167</v>
      </c>
      <c r="R4" s="1893"/>
      <c r="S4" s="1893"/>
      <c r="T4" s="1885"/>
      <c r="U4" s="1893"/>
      <c r="V4" s="1886"/>
      <c r="W4" s="1885"/>
      <c r="X4" s="1886"/>
    </row>
    <row r="5" spans="1:30" s="93" customFormat="1" ht="16.5" thickBot="1" x14ac:dyDescent="0.3">
      <c r="A5" s="1865"/>
      <c r="B5" s="1868"/>
      <c r="C5" s="1887"/>
      <c r="D5" s="1891"/>
      <c r="E5" s="1891"/>
      <c r="F5" s="1889"/>
      <c r="G5" s="1874"/>
      <c r="H5" s="1912"/>
      <c r="I5" s="1895"/>
      <c r="J5" s="1895"/>
      <c r="K5" s="1895"/>
      <c r="L5" s="1895"/>
      <c r="M5" s="1898"/>
      <c r="N5" s="94">
        <v>1</v>
      </c>
      <c r="O5" s="95" t="s">
        <v>63</v>
      </c>
      <c r="P5" s="96" t="s">
        <v>64</v>
      </c>
      <c r="Q5" s="94">
        <v>3</v>
      </c>
      <c r="R5" s="510">
        <v>4</v>
      </c>
      <c r="S5" s="97"/>
      <c r="T5" s="98"/>
      <c r="U5" s="95"/>
      <c r="V5" s="99"/>
      <c r="W5" s="94"/>
      <c r="X5" s="99"/>
    </row>
    <row r="6" spans="1:30" s="93" customFormat="1" ht="16.5" thickBot="1" x14ac:dyDescent="0.3">
      <c r="A6" s="1865"/>
      <c r="B6" s="1868"/>
      <c r="C6" s="1887"/>
      <c r="D6" s="1891"/>
      <c r="E6" s="1891"/>
      <c r="F6" s="1889"/>
      <c r="G6" s="1874"/>
      <c r="H6" s="1912"/>
      <c r="I6" s="1895"/>
      <c r="J6" s="1895"/>
      <c r="K6" s="1895"/>
      <c r="L6" s="1895"/>
      <c r="M6" s="1899"/>
      <c r="N6" s="1919" t="s">
        <v>168</v>
      </c>
      <c r="O6" s="1920"/>
      <c r="P6" s="1921"/>
      <c r="Q6" s="1921"/>
      <c r="R6" s="1922"/>
      <c r="S6" s="1921"/>
      <c r="T6" s="1921"/>
      <c r="U6" s="1921"/>
      <c r="V6" s="1921"/>
      <c r="W6" s="1921"/>
      <c r="X6" s="1923"/>
    </row>
    <row r="7" spans="1:30" s="93" customFormat="1" ht="25.5" customHeight="1" thickBot="1" x14ac:dyDescent="0.3">
      <c r="A7" s="1866"/>
      <c r="B7" s="1869"/>
      <c r="C7" s="1888"/>
      <c r="D7" s="1892"/>
      <c r="E7" s="1892"/>
      <c r="F7" s="1890"/>
      <c r="G7" s="1875"/>
      <c r="H7" s="1913"/>
      <c r="I7" s="1896"/>
      <c r="J7" s="1896"/>
      <c r="K7" s="1896"/>
      <c r="L7" s="1896"/>
      <c r="M7" s="1900"/>
      <c r="N7" s="94">
        <v>15</v>
      </c>
      <c r="O7" s="95">
        <v>9</v>
      </c>
      <c r="P7" s="99">
        <v>9</v>
      </c>
      <c r="Q7" s="104">
        <v>15</v>
      </c>
      <c r="R7" s="560">
        <v>13</v>
      </c>
      <c r="S7" s="560"/>
      <c r="T7" s="98"/>
      <c r="U7" s="95"/>
      <c r="V7" s="99"/>
      <c r="W7" s="94"/>
      <c r="X7" s="99"/>
    </row>
    <row r="8" spans="1:30" s="93" customFormat="1" ht="16.5" thickBot="1" x14ac:dyDescent="0.3">
      <c r="A8" s="100">
        <v>1</v>
      </c>
      <c r="B8" s="101">
        <v>2</v>
      </c>
      <c r="C8" s="102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3">
        <v>13</v>
      </c>
      <c r="N8" s="94">
        <v>14</v>
      </c>
      <c r="O8" s="104">
        <v>15</v>
      </c>
      <c r="P8" s="94">
        <v>16</v>
      </c>
      <c r="Q8" s="104">
        <v>17</v>
      </c>
      <c r="R8" s="560">
        <v>18</v>
      </c>
      <c r="S8" s="560"/>
      <c r="T8" s="98"/>
      <c r="U8" s="104"/>
      <c r="V8" s="94"/>
      <c r="W8" s="104"/>
      <c r="X8" s="101"/>
      <c r="Y8" s="102">
        <v>25</v>
      </c>
      <c r="Z8" s="100">
        <v>26</v>
      </c>
      <c r="AA8" s="103">
        <v>27</v>
      </c>
      <c r="AB8" s="100">
        <v>28</v>
      </c>
      <c r="AC8" s="103">
        <v>29</v>
      </c>
    </row>
    <row r="9" spans="1:30" s="93" customFormat="1" ht="16.5" thickBot="1" x14ac:dyDescent="0.3">
      <c r="A9" s="1907" t="s">
        <v>169</v>
      </c>
      <c r="B9" s="1908"/>
      <c r="C9" s="1909"/>
      <c r="D9" s="1909"/>
      <c r="E9" s="1909"/>
      <c r="F9" s="1909"/>
      <c r="G9" s="1909"/>
      <c r="H9" s="1909"/>
      <c r="I9" s="1909"/>
      <c r="J9" s="1909"/>
      <c r="K9" s="1909"/>
      <c r="L9" s="1909"/>
      <c r="M9" s="1909"/>
      <c r="N9" s="1908"/>
      <c r="O9" s="1908"/>
      <c r="P9" s="1908"/>
      <c r="Q9" s="1908"/>
      <c r="R9" s="1908"/>
      <c r="S9" s="1908"/>
      <c r="T9" s="1908"/>
      <c r="U9" s="1908"/>
      <c r="V9" s="1908"/>
      <c r="W9" s="1908"/>
      <c r="X9" s="1910"/>
    </row>
    <row r="10" spans="1:30" s="93" customFormat="1" x14ac:dyDescent="0.25">
      <c r="A10" s="1904" t="s">
        <v>170</v>
      </c>
      <c r="B10" s="1905"/>
      <c r="C10" s="1905"/>
      <c r="D10" s="1905"/>
      <c r="E10" s="1905"/>
      <c r="F10" s="1905"/>
      <c r="G10" s="1905"/>
      <c r="H10" s="1905"/>
      <c r="I10" s="1905"/>
      <c r="J10" s="1905"/>
      <c r="K10" s="1905"/>
      <c r="L10" s="1905"/>
      <c r="M10" s="1905"/>
      <c r="N10" s="1905"/>
      <c r="O10" s="1905"/>
      <c r="P10" s="1905"/>
      <c r="Q10" s="1905"/>
      <c r="R10" s="1905"/>
      <c r="S10" s="1905"/>
      <c r="T10" s="1905"/>
      <c r="U10" s="1905"/>
      <c r="V10" s="1905"/>
      <c r="W10" s="1905"/>
      <c r="X10" s="1906"/>
    </row>
    <row r="11" spans="1:30" s="436" customFormat="1" x14ac:dyDescent="0.25">
      <c r="A11" s="434" t="s">
        <v>171</v>
      </c>
      <c r="B11" s="435" t="str">
        <f>'Семестровка уск виправлено'!C15</f>
        <v>Історія України та української культури</v>
      </c>
      <c r="C11" s="435"/>
      <c r="D11" s="435"/>
      <c r="E11" s="435"/>
      <c r="F11" s="435"/>
      <c r="G11" s="435">
        <f>G12+G13</f>
        <v>7</v>
      </c>
      <c r="H11" s="401">
        <f>G11*30</f>
        <v>210</v>
      </c>
      <c r="I11" s="435"/>
      <c r="J11" s="435"/>
      <c r="K11" s="435"/>
      <c r="L11" s="435"/>
      <c r="M11" s="435"/>
      <c r="N11" s="435"/>
      <c r="O11" s="435"/>
      <c r="P11" s="435"/>
      <c r="Q11" s="435"/>
      <c r="R11" s="435"/>
      <c r="S11" s="435"/>
      <c r="T11" s="435"/>
      <c r="U11" s="435"/>
      <c r="V11" s="435"/>
      <c r="W11" s="435"/>
      <c r="X11" s="435"/>
      <c r="AD11" s="93">
        <f>SUM(N11:S11)</f>
        <v>0</v>
      </c>
    </row>
    <row r="12" spans="1:30" s="436" customFormat="1" x14ac:dyDescent="0.25">
      <c r="A12" s="435" t="s">
        <v>281</v>
      </c>
      <c r="B12" s="437" t="s">
        <v>337</v>
      </c>
      <c r="C12" s="435"/>
      <c r="D12" s="435"/>
      <c r="E12" s="435"/>
      <c r="F12" s="435"/>
      <c r="G12" s="435">
        <f>'Семестровка уск виправлено'!D17</f>
        <v>4</v>
      </c>
      <c r="H12" s="401">
        <f>G12*30</f>
        <v>120</v>
      </c>
      <c r="I12" s="435"/>
      <c r="J12" s="435"/>
      <c r="K12" s="435"/>
      <c r="L12" s="435"/>
      <c r="M12" s="435"/>
      <c r="N12" s="435"/>
      <c r="O12" s="435"/>
      <c r="P12" s="435"/>
      <c r="Q12" s="435"/>
      <c r="R12" s="435"/>
      <c r="S12" s="435"/>
      <c r="T12" s="435"/>
      <c r="U12" s="435"/>
      <c r="V12" s="435"/>
      <c r="W12" s="435"/>
      <c r="X12" s="435"/>
      <c r="AD12" s="93">
        <f t="shared" ref="AD12:AD43" si="0">SUM(N12:S12)</f>
        <v>0</v>
      </c>
    </row>
    <row r="13" spans="1:30" s="436" customFormat="1" x14ac:dyDescent="0.25">
      <c r="A13" s="438" t="s">
        <v>282</v>
      </c>
      <c r="B13" s="439" t="s">
        <v>103</v>
      </c>
      <c r="C13" s="440"/>
      <c r="D13" s="441"/>
      <c r="E13" s="442"/>
      <c r="F13" s="443"/>
      <c r="G13" s="444">
        <f>G14+G15</f>
        <v>3</v>
      </c>
      <c r="H13" s="401">
        <f t="shared" ref="H13:H18" si="1">G13*30</f>
        <v>90</v>
      </c>
      <c r="I13" s="445"/>
      <c r="J13" s="446"/>
      <c r="K13" s="446"/>
      <c r="L13" s="446"/>
      <c r="M13" s="447"/>
      <c r="N13" s="448"/>
      <c r="O13" s="449"/>
      <c r="P13" s="450"/>
      <c r="Q13" s="451"/>
      <c r="R13" s="487"/>
      <c r="S13" s="487"/>
      <c r="T13" s="448"/>
      <c r="U13" s="449"/>
      <c r="V13" s="450"/>
      <c r="W13" s="451"/>
      <c r="X13" s="450"/>
      <c r="AD13" s="93">
        <f t="shared" si="0"/>
        <v>0</v>
      </c>
    </row>
    <row r="14" spans="1:30" s="436" customFormat="1" x14ac:dyDescent="0.25">
      <c r="A14" s="438"/>
      <c r="B14" s="452" t="s">
        <v>296</v>
      </c>
      <c r="C14" s="440"/>
      <c r="D14" s="441"/>
      <c r="E14" s="442"/>
      <c r="F14" s="443"/>
      <c r="G14" s="444">
        <f>'Семестровка уск виправлено'!D19</f>
        <v>1.5</v>
      </c>
      <c r="H14" s="401">
        <f t="shared" si="1"/>
        <v>45</v>
      </c>
      <c r="I14" s="445"/>
      <c r="J14" s="446"/>
      <c r="K14" s="446"/>
      <c r="L14" s="446"/>
      <c r="M14" s="447"/>
      <c r="N14" s="448"/>
      <c r="O14" s="449"/>
      <c r="P14" s="450"/>
      <c r="Q14" s="451"/>
      <c r="R14" s="487"/>
      <c r="S14" s="487"/>
      <c r="T14" s="448"/>
      <c r="U14" s="449"/>
      <c r="V14" s="450"/>
      <c r="W14" s="451"/>
      <c r="X14" s="450"/>
      <c r="AD14" s="93">
        <f t="shared" si="0"/>
        <v>0</v>
      </c>
    </row>
    <row r="15" spans="1:30" s="436" customFormat="1" x14ac:dyDescent="0.25">
      <c r="A15" s="438"/>
      <c r="B15" s="453" t="s">
        <v>268</v>
      </c>
      <c r="C15" s="440"/>
      <c r="D15" s="441" t="s">
        <v>188</v>
      </c>
      <c r="E15" s="442"/>
      <c r="F15" s="443"/>
      <c r="G15" s="444">
        <f>'Семестровка уск виправлено'!E19</f>
        <v>1.5</v>
      </c>
      <c r="H15" s="619">
        <f t="shared" si="1"/>
        <v>45</v>
      </c>
      <c r="I15" s="549">
        <f>J15+K15+L15</f>
        <v>30</v>
      </c>
      <c r="J15" s="446">
        <f>'Семестровка уск виправлено'!H19</f>
        <v>15</v>
      </c>
      <c r="K15" s="446"/>
      <c r="L15" s="446">
        <f>'Семестровка уск виправлено'!J19</f>
        <v>15</v>
      </c>
      <c r="M15" s="404">
        <f>H15-I15</f>
        <v>15</v>
      </c>
      <c r="N15" s="448">
        <f>'Семестровка уск виправлено'!L19</f>
        <v>2</v>
      </c>
      <c r="O15" s="449"/>
      <c r="P15" s="450"/>
      <c r="Q15" s="451"/>
      <c r="R15" s="487"/>
      <c r="S15" s="487"/>
      <c r="T15" s="448"/>
      <c r="U15" s="449"/>
      <c r="V15" s="450"/>
      <c r="W15" s="451"/>
      <c r="X15" s="450"/>
      <c r="AD15" s="93">
        <f t="shared" si="0"/>
        <v>2</v>
      </c>
    </row>
    <row r="16" spans="1:30" s="436" customFormat="1" x14ac:dyDescent="0.25">
      <c r="A16" s="438" t="s">
        <v>172</v>
      </c>
      <c r="B16" s="453" t="s">
        <v>15</v>
      </c>
      <c r="C16" s="440"/>
      <c r="D16" s="441"/>
      <c r="E16" s="442"/>
      <c r="F16" s="443"/>
      <c r="G16" s="617">
        <f>G17+G18</f>
        <v>3</v>
      </c>
      <c r="H16" s="403">
        <f t="shared" si="1"/>
        <v>90</v>
      </c>
      <c r="I16" s="487"/>
      <c r="J16" s="446"/>
      <c r="K16" s="446"/>
      <c r="L16" s="446"/>
      <c r="M16" s="454"/>
      <c r="N16" s="448"/>
      <c r="O16" s="449"/>
      <c r="P16" s="450"/>
      <c r="Q16" s="451"/>
      <c r="R16" s="487"/>
      <c r="S16" s="487"/>
      <c r="T16" s="448"/>
      <c r="U16" s="449"/>
      <c r="V16" s="450"/>
      <c r="W16" s="451"/>
      <c r="X16" s="450"/>
      <c r="AD16" s="93">
        <f t="shared" si="0"/>
        <v>0</v>
      </c>
    </row>
    <row r="17" spans="1:32" s="436" customFormat="1" x14ac:dyDescent="0.25">
      <c r="A17" s="438"/>
      <c r="B17" s="452" t="s">
        <v>296</v>
      </c>
      <c r="C17" s="440"/>
      <c r="D17" s="441"/>
      <c r="E17" s="442"/>
      <c r="F17" s="443"/>
      <c r="G17" s="617">
        <f>'Семестровка уск виправлено'!D121</f>
        <v>0</v>
      </c>
      <c r="H17" s="403">
        <f t="shared" si="1"/>
        <v>0</v>
      </c>
      <c r="I17" s="487"/>
      <c r="J17" s="446"/>
      <c r="K17" s="446"/>
      <c r="L17" s="446"/>
      <c r="M17" s="454"/>
      <c r="N17" s="448"/>
      <c r="O17" s="449"/>
      <c r="P17" s="450"/>
      <c r="Q17" s="451"/>
      <c r="R17" s="487"/>
      <c r="S17" s="487"/>
      <c r="T17" s="448"/>
      <c r="U17" s="449"/>
      <c r="V17" s="450"/>
      <c r="W17" s="451"/>
      <c r="X17" s="450"/>
      <c r="AD17" s="93">
        <f t="shared" si="0"/>
        <v>0</v>
      </c>
    </row>
    <row r="18" spans="1:32" s="436" customFormat="1" x14ac:dyDescent="0.25">
      <c r="A18" s="438"/>
      <c r="B18" s="453" t="s">
        <v>268</v>
      </c>
      <c r="C18" s="440"/>
      <c r="D18" s="636" t="s">
        <v>345</v>
      </c>
      <c r="E18" s="442"/>
      <c r="F18" s="443"/>
      <c r="G18" s="617">
        <f>'Семестровка уск виправлено'!E121</f>
        <v>3</v>
      </c>
      <c r="H18" s="403">
        <f t="shared" si="1"/>
        <v>90</v>
      </c>
      <c r="I18" s="549">
        <f>J18+K18+L18</f>
        <v>39</v>
      </c>
      <c r="J18" s="446"/>
      <c r="K18" s="446"/>
      <c r="L18" s="446">
        <f>'Семестровка уск виправлено'!J121</f>
        <v>39</v>
      </c>
      <c r="M18" s="404">
        <f>H18-I18</f>
        <v>51</v>
      </c>
      <c r="N18" s="448"/>
      <c r="O18" s="449"/>
      <c r="P18" s="450"/>
      <c r="Q18" s="451"/>
      <c r="R18" s="637">
        <f>'Семестровка уск виправлено'!L121</f>
        <v>3</v>
      </c>
      <c r="S18" s="487"/>
      <c r="T18" s="448"/>
      <c r="U18" s="449"/>
      <c r="V18" s="450"/>
      <c r="W18" s="451"/>
      <c r="X18" s="450"/>
      <c r="AD18" s="93">
        <f t="shared" si="0"/>
        <v>3</v>
      </c>
    </row>
    <row r="19" spans="1:32" s="436" customFormat="1" x14ac:dyDescent="0.25">
      <c r="A19" s="434" t="s">
        <v>179</v>
      </c>
      <c r="B19" s="455" t="s">
        <v>17</v>
      </c>
      <c r="C19" s="397"/>
      <c r="D19" s="456"/>
      <c r="E19" s="456"/>
      <c r="F19" s="457"/>
      <c r="G19" s="617">
        <f>G20+G21+G22</f>
        <v>13.5</v>
      </c>
      <c r="H19" s="459">
        <f t="shared" ref="H19:M19" si="2">H21+H22+H23</f>
        <v>120</v>
      </c>
      <c r="I19" s="618">
        <f>I21+I22+I23</f>
        <v>66</v>
      </c>
      <c r="J19" s="459"/>
      <c r="K19" s="459"/>
      <c r="L19" s="459">
        <f t="shared" si="2"/>
        <v>66</v>
      </c>
      <c r="M19" s="454">
        <f t="shared" si="2"/>
        <v>54</v>
      </c>
      <c r="N19" s="460"/>
      <c r="O19" s="461"/>
      <c r="P19" s="462"/>
      <c r="Q19" s="463"/>
      <c r="R19" s="403"/>
      <c r="S19" s="403"/>
      <c r="T19" s="460"/>
      <c r="U19" s="461"/>
      <c r="V19" s="462"/>
      <c r="W19" s="463"/>
      <c r="X19" s="462"/>
      <c r="AD19" s="93">
        <f t="shared" si="0"/>
        <v>0</v>
      </c>
    </row>
    <row r="20" spans="1:32" s="436" customFormat="1" x14ac:dyDescent="0.25">
      <c r="A20" s="464"/>
      <c r="B20" s="452" t="s">
        <v>296</v>
      </c>
      <c r="C20" s="397"/>
      <c r="D20" s="456"/>
      <c r="E20" s="456"/>
      <c r="F20" s="641"/>
      <c r="G20" s="465">
        <f>'Семестровка уск виправлено'!D13</f>
        <v>9.5</v>
      </c>
      <c r="H20" s="537">
        <f>G20*30</f>
        <v>285</v>
      </c>
      <c r="I20" s="458"/>
      <c r="J20" s="459"/>
      <c r="K20" s="459"/>
      <c r="L20" s="459"/>
      <c r="M20" s="454"/>
      <c r="N20" s="460"/>
      <c r="O20" s="461"/>
      <c r="P20" s="462"/>
      <c r="Q20" s="463"/>
      <c r="R20" s="403"/>
      <c r="S20" s="403"/>
      <c r="T20" s="460"/>
      <c r="U20" s="461"/>
      <c r="V20" s="462"/>
      <c r="W20" s="463"/>
      <c r="X20" s="462"/>
      <c r="AD20" s="93">
        <f t="shared" si="0"/>
        <v>0</v>
      </c>
    </row>
    <row r="21" spans="1:32" s="412" customFormat="1" x14ac:dyDescent="0.25">
      <c r="A21" s="395" t="s">
        <v>283</v>
      </c>
      <c r="B21" s="396" t="s">
        <v>268</v>
      </c>
      <c r="C21" s="397"/>
      <c r="D21" s="638">
        <v>1</v>
      </c>
      <c r="E21" s="639"/>
      <c r="F21" s="640"/>
      <c r="G21" s="400">
        <f>'Семестровка уск виправлено'!E13</f>
        <v>2</v>
      </c>
      <c r="H21" s="401">
        <f>G21*30</f>
        <v>60</v>
      </c>
      <c r="I21" s="402">
        <f>J21+K21+L21</f>
        <v>30</v>
      </c>
      <c r="J21" s="403"/>
      <c r="K21" s="403"/>
      <c r="L21" s="403">
        <f>'Семестровка уск виправлено'!J13</f>
        <v>30</v>
      </c>
      <c r="M21" s="404">
        <f>H21-I21</f>
        <v>30</v>
      </c>
      <c r="N21" s="405" t="str">
        <f>'Семестровка уск виправлено'!L13</f>
        <v>2+с*</v>
      </c>
      <c r="O21" s="406"/>
      <c r="P21" s="407"/>
      <c r="Q21" s="408"/>
      <c r="R21" s="622"/>
      <c r="S21" s="622"/>
      <c r="T21" s="620"/>
      <c r="U21" s="410"/>
      <c r="V21" s="411"/>
      <c r="W21" s="409"/>
      <c r="X21" s="411"/>
      <c r="AD21" s="93">
        <v>2</v>
      </c>
    </row>
    <row r="22" spans="1:32" s="412" customFormat="1" x14ac:dyDescent="0.25">
      <c r="A22" s="395" t="s">
        <v>284</v>
      </c>
      <c r="B22" s="396" t="s">
        <v>268</v>
      </c>
      <c r="C22" s="397"/>
      <c r="D22" s="413">
        <v>2</v>
      </c>
      <c r="E22" s="398"/>
      <c r="F22" s="399"/>
      <c r="G22" s="400">
        <f>'Семестровка уск виправлено'!E61</f>
        <v>2</v>
      </c>
      <c r="H22" s="401">
        <f>G22*30</f>
        <v>60</v>
      </c>
      <c r="I22" s="402">
        <f>J22+K22+L22</f>
        <v>36</v>
      </c>
      <c r="J22" s="403"/>
      <c r="K22" s="403"/>
      <c r="L22" s="403">
        <f>'Семестровка уск виправлено'!J61</f>
        <v>36</v>
      </c>
      <c r="M22" s="404">
        <f>H22-I22</f>
        <v>24</v>
      </c>
      <c r="N22" s="414"/>
      <c r="O22" s="9" t="s">
        <v>346</v>
      </c>
      <c r="P22" s="9" t="s">
        <v>346</v>
      </c>
      <c r="Q22" s="408"/>
      <c r="R22" s="622"/>
      <c r="S22" s="622"/>
      <c r="T22" s="620"/>
      <c r="U22" s="410"/>
      <c r="V22" s="411"/>
      <c r="W22" s="409"/>
      <c r="X22" s="411"/>
      <c r="AD22" s="93">
        <v>2</v>
      </c>
    </row>
    <row r="23" spans="1:32" s="431" customFormat="1" x14ac:dyDescent="0.25">
      <c r="A23" s="395" t="s">
        <v>285</v>
      </c>
      <c r="B23" s="415" t="s">
        <v>17</v>
      </c>
      <c r="C23" s="416"/>
      <c r="D23" s="417" t="s">
        <v>177</v>
      </c>
      <c r="E23" s="418"/>
      <c r="F23" s="419"/>
      <c r="G23" s="420"/>
      <c r="H23" s="421"/>
      <c r="I23" s="422"/>
      <c r="J23" s="423"/>
      <c r="K23" s="423"/>
      <c r="L23" s="423"/>
      <c r="M23" s="424">
        <f>H23-I23</f>
        <v>0</v>
      </c>
      <c r="N23" s="394"/>
      <c r="O23" s="425"/>
      <c r="P23" s="426"/>
      <c r="Q23" s="427" t="s">
        <v>178</v>
      </c>
      <c r="R23" s="623"/>
      <c r="S23" s="623"/>
      <c r="T23" s="621"/>
      <c r="U23" s="429"/>
      <c r="V23" s="430"/>
      <c r="W23" s="428"/>
      <c r="X23" s="430"/>
      <c r="AD23" s="93">
        <f t="shared" si="0"/>
        <v>0</v>
      </c>
      <c r="AF23" s="684">
        <f>SUMIF(AD11:AD22,"&gt;0",G11:G22)</f>
        <v>8.5</v>
      </c>
    </row>
    <row r="24" spans="1:32" s="120" customFormat="1" ht="24" customHeight="1" x14ac:dyDescent="0.25">
      <c r="A24" s="121" t="s">
        <v>182</v>
      </c>
      <c r="B24" s="482" t="s">
        <v>30</v>
      </c>
      <c r="C24" s="156"/>
      <c r="D24" s="157"/>
      <c r="E24" s="158"/>
      <c r="F24" s="159"/>
      <c r="G24" s="160">
        <f>G25+G26</f>
        <v>4</v>
      </c>
      <c r="H24" s="401">
        <f>G24*30</f>
        <v>120</v>
      </c>
      <c r="I24" s="156"/>
      <c r="J24" s="162"/>
      <c r="K24" s="162"/>
      <c r="L24" s="162"/>
      <c r="M24" s="163"/>
      <c r="N24" s="145"/>
      <c r="O24" s="146"/>
      <c r="P24" s="147"/>
      <c r="Q24" s="148"/>
      <c r="R24" s="479"/>
      <c r="S24" s="479"/>
      <c r="T24" s="145"/>
      <c r="U24" s="146"/>
      <c r="V24" s="147"/>
      <c r="W24" s="148"/>
      <c r="X24" s="164"/>
      <c r="AD24" s="93">
        <f t="shared" si="0"/>
        <v>0</v>
      </c>
    </row>
    <row r="25" spans="1:32" s="120" customFormat="1" ht="24" customHeight="1" x14ac:dyDescent="0.25">
      <c r="A25" s="531"/>
      <c r="B25" s="547" t="s">
        <v>296</v>
      </c>
      <c r="C25" s="162"/>
      <c r="D25" s="157"/>
      <c r="E25" s="157"/>
      <c r="F25" s="477"/>
      <c r="G25" s="478">
        <f>'Семестровка уск виправлено'!D33</f>
        <v>2.5</v>
      </c>
      <c r="H25" s="401">
        <f>G25*30</f>
        <v>75</v>
      </c>
      <c r="I25" s="162"/>
      <c r="J25" s="162"/>
      <c r="K25" s="162"/>
      <c r="L25" s="162"/>
      <c r="M25" s="162"/>
      <c r="N25" s="479"/>
      <c r="O25" s="479"/>
      <c r="P25" s="479"/>
      <c r="Q25" s="479"/>
      <c r="R25" s="479"/>
      <c r="S25" s="479"/>
      <c r="T25" s="479"/>
      <c r="U25" s="479"/>
      <c r="V25" s="479"/>
      <c r="W25" s="479"/>
      <c r="X25" s="480"/>
      <c r="AD25" s="93">
        <f t="shared" si="0"/>
        <v>0</v>
      </c>
    </row>
    <row r="26" spans="1:32" s="120" customFormat="1" ht="24" customHeight="1" x14ac:dyDescent="0.25">
      <c r="A26" s="531"/>
      <c r="B26" s="548" t="s">
        <v>268</v>
      </c>
      <c r="C26" s="162"/>
      <c r="D26" s="157" t="s">
        <v>188</v>
      </c>
      <c r="E26" s="157"/>
      <c r="F26" s="477"/>
      <c r="G26" s="478">
        <f>'Семестровка уск виправлено'!E33</f>
        <v>1.5</v>
      </c>
      <c r="H26" s="401">
        <f>G26*30</f>
        <v>45</v>
      </c>
      <c r="I26" s="402">
        <f>J26+K26+L26</f>
        <v>22</v>
      </c>
      <c r="J26" s="544">
        <f>'Семестровка уск виправлено'!H33</f>
        <v>15</v>
      </c>
      <c r="K26" s="544">
        <f>'Семестровка уск виправлено'!I33</f>
        <v>0</v>
      </c>
      <c r="L26" s="544">
        <f>'Семестровка уск виправлено'!J33</f>
        <v>7</v>
      </c>
      <c r="M26" s="545">
        <f>H26-I26</f>
        <v>23</v>
      </c>
      <c r="N26" s="546">
        <f>'Семестровка уск виправлено'!L33</f>
        <v>1.4666666666666666</v>
      </c>
      <c r="O26" s="479"/>
      <c r="P26" s="479"/>
      <c r="Q26" s="479"/>
      <c r="R26" s="479"/>
      <c r="S26" s="479"/>
      <c r="T26" s="479"/>
      <c r="U26" s="479"/>
      <c r="V26" s="479"/>
      <c r="W26" s="479"/>
      <c r="X26" s="480"/>
      <c r="AD26" s="93">
        <f t="shared" si="0"/>
        <v>1.4666666666666666</v>
      </c>
    </row>
    <row r="27" spans="1:32" s="120" customFormat="1" ht="21" customHeight="1" x14ac:dyDescent="0.25">
      <c r="A27" s="476" t="s">
        <v>183</v>
      </c>
      <c r="B27" s="482" t="s">
        <v>61</v>
      </c>
      <c r="C27" s="162"/>
      <c r="D27" s="157" t="s">
        <v>188</v>
      </c>
      <c r="E27" s="157"/>
      <c r="F27" s="477"/>
      <c r="G27" s="541">
        <f>'Семестровка уск виправлено'!E31</f>
        <v>1</v>
      </c>
      <c r="H27" s="542">
        <f>G27*30</f>
        <v>30</v>
      </c>
      <c r="I27" s="543">
        <f>J27+L27</f>
        <v>15</v>
      </c>
      <c r="J27" s="544">
        <f>'Семестровка уск виправлено'!H31</f>
        <v>8</v>
      </c>
      <c r="K27" s="544"/>
      <c r="L27" s="544">
        <f>'Семестровка уск виправлено'!J31</f>
        <v>7</v>
      </c>
      <c r="M27" s="545">
        <f>H27-I27</f>
        <v>15</v>
      </c>
      <c r="N27" s="546">
        <f>'Семестровка уск виправлено'!L31</f>
        <v>1</v>
      </c>
      <c r="O27" s="479"/>
      <c r="P27" s="479"/>
      <c r="Q27" s="479"/>
      <c r="R27" s="479"/>
      <c r="S27" s="479"/>
      <c r="T27" s="479"/>
      <c r="U27" s="479"/>
      <c r="V27" s="479"/>
      <c r="W27" s="479"/>
      <c r="X27" s="480"/>
      <c r="AD27" s="93">
        <f t="shared" si="0"/>
        <v>1</v>
      </c>
    </row>
    <row r="28" spans="1:32" s="120" customFormat="1" ht="21" customHeight="1" x14ac:dyDescent="0.25">
      <c r="A28" s="532" t="s">
        <v>286</v>
      </c>
      <c r="B28" s="533" t="s">
        <v>297</v>
      </c>
      <c r="C28" s="534"/>
      <c r="D28" s="441"/>
      <c r="E28" s="441"/>
      <c r="F28" s="535"/>
      <c r="G28" s="536">
        <f>'Семестровка уск виправлено'!D29</f>
        <v>4</v>
      </c>
      <c r="H28" s="537">
        <f>G28*30</f>
        <v>120</v>
      </c>
      <c r="I28" s="534"/>
      <c r="J28" s="534"/>
      <c r="K28" s="534"/>
      <c r="L28" s="534"/>
      <c r="M28" s="534"/>
      <c r="N28" s="538"/>
      <c r="O28" s="538"/>
      <c r="P28" s="538"/>
      <c r="Q28" s="538"/>
      <c r="R28" s="538"/>
      <c r="S28" s="538"/>
      <c r="T28" s="538"/>
      <c r="U28" s="538"/>
      <c r="V28" s="538"/>
      <c r="W28" s="538"/>
      <c r="X28" s="539"/>
      <c r="AD28" s="93">
        <f t="shared" si="0"/>
        <v>0</v>
      </c>
    </row>
    <row r="29" spans="1:32" s="436" customFormat="1" ht="18.75" customHeight="1" x14ac:dyDescent="0.25">
      <c r="A29" s="481" t="s">
        <v>287</v>
      </c>
      <c r="B29" s="482" t="s">
        <v>79</v>
      </c>
      <c r="C29" s="483"/>
      <c r="D29" s="484"/>
      <c r="E29" s="484"/>
      <c r="F29" s="485"/>
      <c r="G29" s="486">
        <f>G30+G31</f>
        <v>8</v>
      </c>
      <c r="H29" s="486">
        <f>H30+H31</f>
        <v>240</v>
      </c>
      <c r="I29" s="483"/>
      <c r="J29" s="483"/>
      <c r="K29" s="483"/>
      <c r="L29" s="483"/>
      <c r="M29" s="483"/>
      <c r="N29" s="487"/>
      <c r="O29" s="487"/>
      <c r="P29" s="487"/>
      <c r="Q29" s="487"/>
      <c r="R29" s="487"/>
      <c r="S29" s="487"/>
      <c r="T29" s="487"/>
      <c r="U29" s="487"/>
      <c r="V29" s="487"/>
      <c r="W29" s="487"/>
      <c r="X29" s="488"/>
      <c r="AD29" s="93">
        <f t="shared" si="0"/>
        <v>0</v>
      </c>
    </row>
    <row r="30" spans="1:32" s="436" customFormat="1" ht="22.5" customHeight="1" x14ac:dyDescent="0.25">
      <c r="A30" s="481" t="s">
        <v>288</v>
      </c>
      <c r="B30" s="489" t="s">
        <v>298</v>
      </c>
      <c r="C30" s="483"/>
      <c r="D30" s="484"/>
      <c r="E30" s="484"/>
      <c r="F30" s="485"/>
      <c r="G30" s="486">
        <f>'Семестровка уск виправлено'!D23</f>
        <v>4</v>
      </c>
      <c r="H30" s="490">
        <f>G30*30</f>
        <v>120</v>
      </c>
      <c r="I30" s="483"/>
      <c r="J30" s="483"/>
      <c r="K30" s="483"/>
      <c r="L30" s="483"/>
      <c r="M30" s="483"/>
      <c r="N30" s="487"/>
      <c r="O30" s="487"/>
      <c r="P30" s="487"/>
      <c r="Q30" s="487"/>
      <c r="R30" s="487"/>
      <c r="S30" s="487"/>
      <c r="T30" s="487"/>
      <c r="U30" s="487"/>
      <c r="V30" s="487"/>
      <c r="W30" s="487"/>
      <c r="X30" s="488"/>
      <c r="AD30" s="93">
        <f t="shared" si="0"/>
        <v>0</v>
      </c>
    </row>
    <row r="31" spans="1:32" s="436" customFormat="1" ht="34.5" customHeight="1" x14ac:dyDescent="0.25">
      <c r="A31" s="434" t="s">
        <v>289</v>
      </c>
      <c r="B31" s="491" t="s">
        <v>33</v>
      </c>
      <c r="C31" s="492"/>
      <c r="D31" s="484"/>
      <c r="E31" s="493"/>
      <c r="F31" s="494"/>
      <c r="G31" s="495">
        <f>G32+G33</f>
        <v>4</v>
      </c>
      <c r="H31" s="495">
        <f>H32+H33</f>
        <v>120</v>
      </c>
      <c r="I31" s="492"/>
      <c r="J31" s="483"/>
      <c r="K31" s="483"/>
      <c r="L31" s="483"/>
      <c r="M31" s="496"/>
      <c r="N31" s="497"/>
      <c r="O31" s="498"/>
      <c r="P31" s="499"/>
      <c r="Q31" s="402"/>
      <c r="R31" s="487"/>
      <c r="S31" s="487"/>
      <c r="T31" s="497"/>
      <c r="U31" s="498"/>
      <c r="V31" s="499"/>
      <c r="W31" s="402"/>
      <c r="X31" s="500"/>
      <c r="AD31" s="93">
        <f t="shared" si="0"/>
        <v>0</v>
      </c>
    </row>
    <row r="32" spans="1:32" s="436" customFormat="1" ht="18" customHeight="1" x14ac:dyDescent="0.25">
      <c r="A32" s="434"/>
      <c r="B32" s="452" t="s">
        <v>296</v>
      </c>
      <c r="C32" s="492"/>
      <c r="D32" s="484"/>
      <c r="E32" s="493"/>
      <c r="F32" s="494"/>
      <c r="G32" s="495">
        <f>'Семестровка уск виправлено'!D25</f>
        <v>0</v>
      </c>
      <c r="H32" s="490">
        <f t="shared" ref="H32:H42" si="3">G32*30</f>
        <v>0</v>
      </c>
      <c r="I32" s="501"/>
      <c r="J32" s="502"/>
      <c r="K32" s="502"/>
      <c r="L32" s="502"/>
      <c r="M32" s="503"/>
      <c r="N32" s="497"/>
      <c r="O32" s="498"/>
      <c r="P32" s="499"/>
      <c r="Q32" s="402"/>
      <c r="R32" s="487"/>
      <c r="S32" s="487"/>
      <c r="T32" s="497"/>
      <c r="U32" s="498"/>
      <c r="V32" s="499"/>
      <c r="W32" s="402"/>
      <c r="X32" s="500"/>
      <c r="AD32" s="93">
        <f t="shared" si="0"/>
        <v>0</v>
      </c>
    </row>
    <row r="33" spans="1:32" s="436" customFormat="1" ht="22.5" customHeight="1" x14ac:dyDescent="0.25">
      <c r="A33" s="434"/>
      <c r="B33" s="453" t="s">
        <v>268</v>
      </c>
      <c r="C33" s="492">
        <v>1</v>
      </c>
      <c r="D33" s="484"/>
      <c r="E33" s="493"/>
      <c r="F33" s="494"/>
      <c r="G33" s="495">
        <f>'Семестровка уск виправлено'!E25</f>
        <v>4</v>
      </c>
      <c r="H33" s="490">
        <f t="shared" si="3"/>
        <v>120</v>
      </c>
      <c r="I33" s="402">
        <f>J33+K33+L33</f>
        <v>45</v>
      </c>
      <c r="J33" s="502">
        <f>'Семестровка уск виправлено'!H25</f>
        <v>30</v>
      </c>
      <c r="K33" s="502">
        <f>'Семестровка уск виправлено'!I25</f>
        <v>0</v>
      </c>
      <c r="L33" s="502">
        <f>'Семестровка уск виправлено'!J25</f>
        <v>15</v>
      </c>
      <c r="M33" s="496">
        <f>H33-I33</f>
        <v>75</v>
      </c>
      <c r="N33" s="497">
        <v>5</v>
      </c>
      <c r="O33" s="498"/>
      <c r="P33" s="499"/>
      <c r="Q33" s="402"/>
      <c r="R33" s="487"/>
      <c r="S33" s="487"/>
      <c r="T33" s="497"/>
      <c r="U33" s="498"/>
      <c r="V33" s="499"/>
      <c r="W33" s="402"/>
      <c r="X33" s="500"/>
      <c r="AD33" s="93">
        <f t="shared" si="0"/>
        <v>5</v>
      </c>
    </row>
    <row r="34" spans="1:32" s="436" customFormat="1" ht="36" customHeight="1" x14ac:dyDescent="0.25">
      <c r="A34" s="434" t="s">
        <v>290</v>
      </c>
      <c r="B34" s="453" t="s">
        <v>300</v>
      </c>
      <c r="C34" s="492"/>
      <c r="D34" s="484"/>
      <c r="E34" s="493"/>
      <c r="F34" s="494"/>
      <c r="G34" s="495">
        <f>'Семестровка уск виправлено'!D37</f>
        <v>3</v>
      </c>
      <c r="H34" s="490">
        <f t="shared" si="3"/>
        <v>90</v>
      </c>
      <c r="I34" s="549"/>
      <c r="J34" s="502"/>
      <c r="K34" s="502"/>
      <c r="L34" s="502"/>
      <c r="M34" s="503"/>
      <c r="N34" s="497"/>
      <c r="O34" s="498"/>
      <c r="P34" s="499"/>
      <c r="Q34" s="402"/>
      <c r="R34" s="487"/>
      <c r="S34" s="487"/>
      <c r="T34" s="497"/>
      <c r="U34" s="498"/>
      <c r="V34" s="499"/>
      <c r="W34" s="402"/>
      <c r="X34" s="500"/>
      <c r="AD34" s="93">
        <f t="shared" si="0"/>
        <v>0</v>
      </c>
    </row>
    <row r="35" spans="1:32" s="436" customFormat="1" ht="22.5" customHeight="1" x14ac:dyDescent="0.25">
      <c r="A35" s="434" t="s">
        <v>291</v>
      </c>
      <c r="B35" s="453" t="s">
        <v>20</v>
      </c>
      <c r="C35" s="492"/>
      <c r="D35" s="484"/>
      <c r="E35" s="493"/>
      <c r="F35" s="494"/>
      <c r="G35" s="495">
        <f>G36+G37</f>
        <v>5</v>
      </c>
      <c r="H35" s="490">
        <f t="shared" si="3"/>
        <v>150</v>
      </c>
      <c r="I35" s="549"/>
      <c r="J35" s="502"/>
      <c r="K35" s="502"/>
      <c r="L35" s="502"/>
      <c r="M35" s="503"/>
      <c r="N35" s="497"/>
      <c r="O35" s="498"/>
      <c r="P35" s="499"/>
      <c r="Q35" s="402"/>
      <c r="R35" s="487"/>
      <c r="S35" s="487"/>
      <c r="T35" s="497"/>
      <c r="U35" s="498"/>
      <c r="V35" s="499"/>
      <c r="W35" s="402"/>
      <c r="X35" s="500"/>
      <c r="AD35" s="93">
        <f t="shared" si="0"/>
        <v>0</v>
      </c>
    </row>
    <row r="36" spans="1:32" s="436" customFormat="1" ht="21.75" customHeight="1" x14ac:dyDescent="0.25">
      <c r="A36" s="434"/>
      <c r="B36" s="452" t="s">
        <v>296</v>
      </c>
      <c r="C36" s="492"/>
      <c r="D36" s="484"/>
      <c r="E36" s="493"/>
      <c r="F36" s="494"/>
      <c r="G36" s="495">
        <f>'Семестровка уск виправлено'!D39</f>
        <v>3</v>
      </c>
      <c r="H36" s="490">
        <f t="shared" si="3"/>
        <v>90</v>
      </c>
      <c r="I36" s="549"/>
      <c r="J36" s="502"/>
      <c r="K36" s="502"/>
      <c r="L36" s="502"/>
      <c r="M36" s="503"/>
      <c r="N36" s="497"/>
      <c r="O36" s="498"/>
      <c r="P36" s="499"/>
      <c r="Q36" s="402"/>
      <c r="R36" s="487"/>
      <c r="S36" s="487"/>
      <c r="T36" s="497"/>
      <c r="U36" s="498"/>
      <c r="V36" s="499"/>
      <c r="W36" s="402"/>
      <c r="X36" s="500"/>
      <c r="AD36" s="93">
        <f t="shared" si="0"/>
        <v>0</v>
      </c>
    </row>
    <row r="37" spans="1:32" s="436" customFormat="1" ht="21.75" customHeight="1" x14ac:dyDescent="0.25">
      <c r="A37" s="434"/>
      <c r="B37" s="453" t="s">
        <v>268</v>
      </c>
      <c r="C37" s="492"/>
      <c r="D37" s="484" t="s">
        <v>188</v>
      </c>
      <c r="E37" s="493"/>
      <c r="F37" s="494"/>
      <c r="G37" s="495">
        <f>'Семестровка уск виправлено'!E39</f>
        <v>2</v>
      </c>
      <c r="H37" s="490">
        <f t="shared" si="3"/>
        <v>60</v>
      </c>
      <c r="I37" s="402">
        <f>J37+K37+L37</f>
        <v>30</v>
      </c>
      <c r="J37" s="502">
        <f>'Семестровка уск виправлено'!H39</f>
        <v>15</v>
      </c>
      <c r="K37" s="502"/>
      <c r="L37" s="502">
        <f>'Семестровка уск виправлено'!J39</f>
        <v>15</v>
      </c>
      <c r="M37" s="496">
        <f>H37-I37</f>
        <v>30</v>
      </c>
      <c r="N37" s="497">
        <v>2</v>
      </c>
      <c r="O37" s="498"/>
      <c r="P37" s="499"/>
      <c r="Q37" s="402"/>
      <c r="R37" s="487"/>
      <c r="S37" s="487"/>
      <c r="T37" s="497"/>
      <c r="U37" s="498"/>
      <c r="V37" s="499"/>
      <c r="W37" s="402"/>
      <c r="X37" s="500"/>
      <c r="AD37" s="93">
        <f t="shared" si="0"/>
        <v>2</v>
      </c>
    </row>
    <row r="38" spans="1:32" s="436" customFormat="1" ht="21.75" customHeight="1" x14ac:dyDescent="0.25">
      <c r="A38" s="434" t="s">
        <v>292</v>
      </c>
      <c r="B38" s="453" t="s">
        <v>62</v>
      </c>
      <c r="C38" s="492"/>
      <c r="D38" s="484"/>
      <c r="E38" s="493"/>
      <c r="F38" s="494"/>
      <c r="G38" s="495">
        <f>G39+G40</f>
        <v>6</v>
      </c>
      <c r="H38" s="490">
        <f t="shared" si="3"/>
        <v>180</v>
      </c>
      <c r="I38" s="549"/>
      <c r="J38" s="502"/>
      <c r="K38" s="502"/>
      <c r="L38" s="502"/>
      <c r="M38" s="503"/>
      <c r="N38" s="497"/>
      <c r="O38" s="498"/>
      <c r="P38" s="499"/>
      <c r="Q38" s="402"/>
      <c r="R38" s="487"/>
      <c r="S38" s="487"/>
      <c r="T38" s="497"/>
      <c r="U38" s="498"/>
      <c r="V38" s="499"/>
      <c r="W38" s="402"/>
      <c r="X38" s="500"/>
      <c r="AD38" s="93">
        <f t="shared" si="0"/>
        <v>0</v>
      </c>
    </row>
    <row r="39" spans="1:32" s="436" customFormat="1" ht="21.75" customHeight="1" x14ac:dyDescent="0.25">
      <c r="A39" s="434"/>
      <c r="B39" s="452" t="s">
        <v>296</v>
      </c>
      <c r="C39" s="492"/>
      <c r="D39" s="484"/>
      <c r="E39" s="493"/>
      <c r="F39" s="494"/>
      <c r="G39" s="495">
        <f>'Семестровка уск виправлено'!D41</f>
        <v>3</v>
      </c>
      <c r="H39" s="490">
        <f t="shared" si="3"/>
        <v>90</v>
      </c>
      <c r="I39" s="549"/>
      <c r="J39" s="502"/>
      <c r="K39" s="502"/>
      <c r="L39" s="502"/>
      <c r="M39" s="503"/>
      <c r="N39" s="497"/>
      <c r="O39" s="498"/>
      <c r="P39" s="499"/>
      <c r="Q39" s="402"/>
      <c r="R39" s="487"/>
      <c r="S39" s="487"/>
      <c r="T39" s="497"/>
      <c r="U39" s="498"/>
      <c r="V39" s="499"/>
      <c r="W39" s="402"/>
      <c r="X39" s="500"/>
      <c r="AD39" s="93">
        <f t="shared" si="0"/>
        <v>0</v>
      </c>
    </row>
    <row r="40" spans="1:32" s="436" customFormat="1" ht="21.75" customHeight="1" x14ac:dyDescent="0.25">
      <c r="A40" s="434"/>
      <c r="B40" s="453" t="s">
        <v>268</v>
      </c>
      <c r="C40" s="492"/>
      <c r="D40" s="484" t="s">
        <v>181</v>
      </c>
      <c r="E40" s="493"/>
      <c r="F40" s="494"/>
      <c r="G40" s="495">
        <f>'Семестровка уск виправлено'!E41</f>
        <v>3</v>
      </c>
      <c r="H40" s="490">
        <f t="shared" si="3"/>
        <v>90</v>
      </c>
      <c r="I40" s="402">
        <f>J40+K40+L40</f>
        <v>60</v>
      </c>
      <c r="J40" s="502">
        <f>'Семестровка уск виправлено'!H41</f>
        <v>30</v>
      </c>
      <c r="K40" s="502"/>
      <c r="L40" s="502">
        <f>'Семестровка уск виправлено'!J41</f>
        <v>30</v>
      </c>
      <c r="M40" s="496">
        <f>H40-I40</f>
        <v>30</v>
      </c>
      <c r="N40" s="497">
        <f>'Семестровка уск виправлено'!L41</f>
        <v>4</v>
      </c>
      <c r="O40" s="498"/>
      <c r="P40" s="499"/>
      <c r="Q40" s="402"/>
      <c r="R40" s="487"/>
      <c r="S40" s="487"/>
      <c r="T40" s="497"/>
      <c r="U40" s="498"/>
      <c r="V40" s="499"/>
      <c r="W40" s="402"/>
      <c r="X40" s="500"/>
      <c r="AD40" s="93">
        <f t="shared" si="0"/>
        <v>4</v>
      </c>
    </row>
    <row r="41" spans="1:32" s="436" customFormat="1" ht="32.25" customHeight="1" x14ac:dyDescent="0.25">
      <c r="A41" s="121" t="s">
        <v>293</v>
      </c>
      <c r="B41" s="491" t="s">
        <v>39</v>
      </c>
      <c r="C41" s="492"/>
      <c r="D41" s="484"/>
      <c r="E41" s="493"/>
      <c r="F41" s="494"/>
      <c r="G41" s="495">
        <f>G42+G43</f>
        <v>3</v>
      </c>
      <c r="H41" s="490">
        <f t="shared" si="3"/>
        <v>90</v>
      </c>
      <c r="I41" s="549"/>
      <c r="J41" s="502"/>
      <c r="K41" s="502"/>
      <c r="L41" s="502"/>
      <c r="M41" s="503"/>
      <c r="N41" s="497"/>
      <c r="O41" s="498"/>
      <c r="P41" s="499"/>
      <c r="Q41" s="402"/>
      <c r="R41" s="487"/>
      <c r="S41" s="487"/>
      <c r="T41" s="497"/>
      <c r="U41" s="498"/>
      <c r="V41" s="499"/>
      <c r="W41" s="402"/>
      <c r="X41" s="500"/>
      <c r="AD41" s="93">
        <f t="shared" si="0"/>
        <v>0</v>
      </c>
    </row>
    <row r="42" spans="1:32" s="436" customFormat="1" ht="21.75" customHeight="1" x14ac:dyDescent="0.25">
      <c r="A42" s="434"/>
      <c r="B42" s="452" t="s">
        <v>296</v>
      </c>
      <c r="C42" s="492"/>
      <c r="D42" s="484"/>
      <c r="E42" s="493"/>
      <c r="F42" s="494"/>
      <c r="G42" s="495">
        <f>'Семестровка уск виправлено'!D109</f>
        <v>1</v>
      </c>
      <c r="H42" s="490">
        <f t="shared" si="3"/>
        <v>30</v>
      </c>
      <c r="I42" s="549"/>
      <c r="J42" s="502"/>
      <c r="K42" s="502"/>
      <c r="L42" s="502"/>
      <c r="M42" s="503"/>
      <c r="N42" s="497"/>
      <c r="O42" s="498"/>
      <c r="P42" s="499"/>
      <c r="Q42" s="402"/>
      <c r="R42" s="487"/>
      <c r="S42" s="487"/>
      <c r="T42" s="497"/>
      <c r="U42" s="498"/>
      <c r="V42" s="499"/>
      <c r="W42" s="402"/>
      <c r="X42" s="500"/>
      <c r="AD42" s="93">
        <f t="shared" si="0"/>
        <v>0</v>
      </c>
    </row>
    <row r="43" spans="1:32" s="120" customFormat="1" x14ac:dyDescent="0.25">
      <c r="B43" s="672" t="s">
        <v>268</v>
      </c>
      <c r="C43" s="169"/>
      <c r="D43" s="170" t="s">
        <v>184</v>
      </c>
      <c r="E43" s="673"/>
      <c r="F43" s="674"/>
      <c r="G43" s="675">
        <f>'Семестровка уск виправлено'!E109</f>
        <v>2</v>
      </c>
      <c r="H43" s="642">
        <f>G43*30</f>
        <v>60</v>
      </c>
      <c r="I43" s="643">
        <f>J43+L43</f>
        <v>22</v>
      </c>
      <c r="J43" s="644">
        <f>'Семестровка уск виправлено'!H109</f>
        <v>15</v>
      </c>
      <c r="K43" s="644"/>
      <c r="L43" s="644">
        <f>'Семестровка уск виправлено'!J109</f>
        <v>7</v>
      </c>
      <c r="M43" s="645">
        <f>H43-I43</f>
        <v>38</v>
      </c>
      <c r="N43" s="676"/>
      <c r="O43" s="677"/>
      <c r="P43" s="678"/>
      <c r="Q43" s="679"/>
      <c r="R43" s="680">
        <f>'Семестровка уск виправлено'!L109</f>
        <v>1.5</v>
      </c>
      <c r="S43" s="681"/>
      <c r="T43" s="676"/>
      <c r="U43" s="677"/>
      <c r="V43" s="682"/>
      <c r="W43" s="679"/>
      <c r="X43" s="682"/>
      <c r="AD43" s="93">
        <f t="shared" si="0"/>
        <v>1.5</v>
      </c>
    </row>
    <row r="44" spans="1:32" x14ac:dyDescent="0.25">
      <c r="A44" s="194" t="s">
        <v>339</v>
      </c>
      <c r="B44" s="614" t="s">
        <v>338</v>
      </c>
      <c r="C44" s="156"/>
      <c r="D44" s="162"/>
      <c r="E44" s="166"/>
      <c r="F44" s="167"/>
      <c r="G44" s="160">
        <f>'Семестровка уск виправлено'!D85</f>
        <v>5</v>
      </c>
      <c r="H44" s="161">
        <f>G44*30</f>
        <v>150</v>
      </c>
      <c r="I44" s="156"/>
      <c r="J44" s="162"/>
      <c r="K44" s="162"/>
      <c r="L44" s="162"/>
      <c r="M44" s="163"/>
      <c r="N44" s="148"/>
      <c r="O44" s="146"/>
      <c r="P44" s="212"/>
      <c r="Q44" s="148"/>
      <c r="R44" s="479"/>
      <c r="S44" s="479"/>
      <c r="T44" s="145"/>
      <c r="U44" s="146"/>
      <c r="V44" s="147"/>
      <c r="W44" s="148"/>
      <c r="X44" s="147"/>
      <c r="AD44" s="93">
        <f>SUM(N44:S44)</f>
        <v>0</v>
      </c>
    </row>
    <row r="45" spans="1:32" s="120" customFormat="1" x14ac:dyDescent="0.25">
      <c r="A45" s="1901" t="s">
        <v>299</v>
      </c>
      <c r="B45" s="1902"/>
      <c r="C45" s="1902"/>
      <c r="D45" s="1902"/>
      <c r="E45" s="1902"/>
      <c r="F45" s="1903"/>
      <c r="G45" s="541">
        <f>SUMIF(B11:B44,"*_*",G11:G44)</f>
        <v>40.5</v>
      </c>
      <c r="H45" s="642">
        <f>G45*30</f>
        <v>1215</v>
      </c>
      <c r="I45" s="544"/>
      <c r="J45" s="544"/>
      <c r="K45" s="544"/>
      <c r="L45" s="544"/>
      <c r="M45" s="544"/>
      <c r="N45" s="479"/>
      <c r="O45" s="479"/>
      <c r="P45" s="480"/>
      <c r="Q45" s="479"/>
      <c r="R45" s="546"/>
      <c r="S45" s="479"/>
      <c r="T45" s="479"/>
      <c r="U45" s="479"/>
      <c r="V45" s="479"/>
      <c r="W45" s="479"/>
      <c r="X45" s="479"/>
      <c r="AD45" s="721">
        <f>G12+G14+G17+G20+G25+G28+G30+G32+G34+G36+G39+G42</f>
        <v>35.5</v>
      </c>
      <c r="AF45" s="120">
        <f>G45*30</f>
        <v>1215</v>
      </c>
    </row>
    <row r="46" spans="1:32" s="120" customFormat="1" ht="16.5" thickBot="1" x14ac:dyDescent="0.3">
      <c r="A46" s="1901" t="s">
        <v>294</v>
      </c>
      <c r="B46" s="1902"/>
      <c r="C46" s="1902"/>
      <c r="D46" s="1902"/>
      <c r="E46" s="1902"/>
      <c r="F46" s="1903"/>
      <c r="G46" s="541">
        <f t="shared" ref="G46:M46" si="4">SUMIF($AD11:$AD43,"&gt;0",G11:G43)</f>
        <v>22</v>
      </c>
      <c r="H46" s="541">
        <f t="shared" si="4"/>
        <v>660</v>
      </c>
      <c r="I46" s="541">
        <f t="shared" si="4"/>
        <v>329</v>
      </c>
      <c r="J46" s="541">
        <f t="shared" si="4"/>
        <v>128</v>
      </c>
      <c r="K46" s="541">
        <f t="shared" si="4"/>
        <v>0</v>
      </c>
      <c r="L46" s="541">
        <f t="shared" si="4"/>
        <v>201</v>
      </c>
      <c r="M46" s="541">
        <f t="shared" si="4"/>
        <v>331</v>
      </c>
      <c r="N46" s="685">
        <f>SUM(N11:N45)</f>
        <v>15.466666666666667</v>
      </c>
      <c r="O46" s="685">
        <f t="shared" ref="O46:X46" si="5">SUM(O11:O45)</f>
        <v>0</v>
      </c>
      <c r="P46" s="685">
        <f t="shared" si="5"/>
        <v>0</v>
      </c>
      <c r="Q46" s="685">
        <f t="shared" si="5"/>
        <v>0</v>
      </c>
      <c r="R46" s="685">
        <f t="shared" si="5"/>
        <v>4.5</v>
      </c>
      <c r="S46" s="685">
        <f t="shared" si="5"/>
        <v>0</v>
      </c>
      <c r="T46" s="685">
        <f t="shared" si="5"/>
        <v>0</v>
      </c>
      <c r="U46" s="685">
        <f t="shared" si="5"/>
        <v>0</v>
      </c>
      <c r="V46" s="685">
        <f t="shared" si="5"/>
        <v>0</v>
      </c>
      <c r="W46" s="685">
        <f t="shared" si="5"/>
        <v>0</v>
      </c>
      <c r="X46" s="685">
        <f t="shared" si="5"/>
        <v>0</v>
      </c>
      <c r="AF46" s="120">
        <f>G46*30</f>
        <v>660</v>
      </c>
    </row>
    <row r="47" spans="1:32" s="93" customFormat="1" ht="16.5" customHeight="1" thickBot="1" x14ac:dyDescent="0.3">
      <c r="A47" s="1927" t="s">
        <v>295</v>
      </c>
      <c r="B47" s="1928"/>
      <c r="C47" s="1928"/>
      <c r="D47" s="1928"/>
      <c r="E47" s="1928"/>
      <c r="F47" s="1929"/>
      <c r="G47" s="683">
        <f>G45+G46</f>
        <v>62.5</v>
      </c>
      <c r="H47" s="642">
        <f>G47*30</f>
        <v>1875</v>
      </c>
      <c r="I47" s="624"/>
      <c r="J47" s="624"/>
      <c r="K47" s="624"/>
      <c r="L47" s="624"/>
      <c r="M47" s="624"/>
      <c r="N47" s="624"/>
      <c r="O47" s="624"/>
      <c r="P47" s="624"/>
      <c r="Q47" s="624"/>
      <c r="R47" s="624"/>
      <c r="S47" s="624"/>
      <c r="T47" s="624"/>
      <c r="U47" s="624"/>
      <c r="V47" s="624"/>
      <c r="W47" s="624"/>
      <c r="X47" s="624"/>
      <c r="Y47" s="177">
        <f>SUM(Y13:Y43)</f>
        <v>0</v>
      </c>
      <c r="Z47" s="176">
        <f>SUM(Z13:Z43)</f>
        <v>0</v>
      </c>
      <c r="AA47" s="176">
        <f>SUM(AA13:AA43)</f>
        <v>0</v>
      </c>
      <c r="AB47" s="176">
        <f>SUM(AB13:AB43)</f>
        <v>0</v>
      </c>
      <c r="AC47" s="176">
        <f>SUM(AC13:AC43)</f>
        <v>0</v>
      </c>
      <c r="AF47" s="120">
        <f>G47*30</f>
        <v>1875</v>
      </c>
    </row>
    <row r="48" spans="1:32" ht="16.5" customHeight="1" x14ac:dyDescent="0.25">
      <c r="A48" s="1936" t="s">
        <v>186</v>
      </c>
      <c r="B48" s="1937"/>
      <c r="C48" s="1937"/>
      <c r="D48" s="1937"/>
      <c r="E48" s="1937"/>
      <c r="F48" s="1937"/>
      <c r="G48" s="1937"/>
      <c r="H48" s="1937"/>
      <c r="I48" s="1937"/>
      <c r="J48" s="1937"/>
      <c r="K48" s="1937"/>
      <c r="L48" s="1937"/>
      <c r="M48" s="1937"/>
      <c r="N48" s="1938"/>
      <c r="O48" s="1938"/>
      <c r="P48" s="1938"/>
      <c r="Q48" s="1938"/>
      <c r="R48" s="1938"/>
      <c r="S48" s="1938"/>
      <c r="T48" s="1938"/>
      <c r="U48" s="1938"/>
      <c r="V48" s="1938"/>
      <c r="W48" s="1938"/>
      <c r="X48" s="1939"/>
    </row>
    <row r="49" spans="1:30" ht="16.5" customHeight="1" x14ac:dyDescent="0.25">
      <c r="A49" s="686" t="s">
        <v>187</v>
      </c>
      <c r="B49" s="550" t="s">
        <v>80</v>
      </c>
      <c r="C49" s="742"/>
      <c r="D49" s="742" t="s">
        <v>181</v>
      </c>
      <c r="E49" s="742"/>
      <c r="F49" s="742"/>
      <c r="G49" s="742">
        <f>'Семестровка уск виправлено'!E43</f>
        <v>4</v>
      </c>
      <c r="H49" s="474">
        <f t="shared" ref="H49:H57" si="6">G49*30</f>
        <v>120</v>
      </c>
      <c r="I49" s="433">
        <f>J49+L49</f>
        <v>60</v>
      </c>
      <c r="J49" s="742">
        <f>'Семестровка уск виправлено'!H43</f>
        <v>30</v>
      </c>
      <c r="K49" s="742">
        <f>'Семестровка уск виправлено'!I43</f>
        <v>0</v>
      </c>
      <c r="L49" s="742">
        <f>'Семестровка уск виправлено'!J43</f>
        <v>30</v>
      </c>
      <c r="M49" s="475">
        <f>H49-I49</f>
        <v>60</v>
      </c>
      <c r="N49" s="743">
        <v>3</v>
      </c>
      <c r="O49" s="743"/>
      <c r="P49" s="743"/>
      <c r="Q49" s="743"/>
      <c r="R49" s="743"/>
      <c r="S49" s="743"/>
      <c r="T49" s="743"/>
      <c r="U49" s="743"/>
      <c r="V49" s="743"/>
      <c r="W49" s="743"/>
      <c r="X49" s="514"/>
      <c r="AD49" s="93">
        <f t="shared" ref="AD49:AD89" si="7">SUM(N49:S49)</f>
        <v>3</v>
      </c>
    </row>
    <row r="50" spans="1:30" ht="38.25" customHeight="1" x14ac:dyDescent="0.25">
      <c r="A50" s="686" t="s">
        <v>189</v>
      </c>
      <c r="B50" s="453" t="s">
        <v>313</v>
      </c>
      <c r="C50" s="742"/>
      <c r="D50" s="742"/>
      <c r="E50" s="742"/>
      <c r="F50" s="742"/>
      <c r="G50" s="742">
        <f>'Семестровка уск виправлено'!D75</f>
        <v>4</v>
      </c>
      <c r="H50" s="474">
        <f t="shared" si="6"/>
        <v>120</v>
      </c>
      <c r="I50" s="742"/>
      <c r="J50" s="742"/>
      <c r="K50" s="742"/>
      <c r="L50" s="742"/>
      <c r="M50" s="742"/>
      <c r="N50" s="743"/>
      <c r="O50" s="743"/>
      <c r="P50" s="743"/>
      <c r="Q50" s="743"/>
      <c r="R50" s="743"/>
      <c r="S50" s="743"/>
      <c r="T50" s="743"/>
      <c r="U50" s="743"/>
      <c r="V50" s="743"/>
      <c r="W50" s="743"/>
      <c r="X50" s="514"/>
      <c r="AD50" s="93">
        <f t="shared" si="7"/>
        <v>0</v>
      </c>
    </row>
    <row r="51" spans="1:30" ht="16.5" customHeight="1" x14ac:dyDescent="0.25">
      <c r="A51" s="686" t="s">
        <v>192</v>
      </c>
      <c r="B51" s="529" t="str">
        <f>'Семестровка уск виправлено'!C27</f>
        <v>Фінанси</v>
      </c>
      <c r="C51" s="528"/>
      <c r="D51" s="528"/>
      <c r="E51" s="528"/>
      <c r="F51" s="528"/>
      <c r="G51" s="528">
        <f>G52+G53</f>
        <v>6</v>
      </c>
      <c r="H51" s="474">
        <f t="shared" si="6"/>
        <v>180</v>
      </c>
      <c r="I51" s="528"/>
      <c r="J51" s="528"/>
      <c r="K51" s="528"/>
      <c r="L51" s="528"/>
      <c r="M51" s="528"/>
      <c r="N51" s="528"/>
      <c r="O51" s="528"/>
      <c r="P51" s="528"/>
      <c r="Q51" s="528"/>
      <c r="R51" s="528"/>
      <c r="S51" s="528"/>
      <c r="T51" s="528"/>
      <c r="U51" s="528"/>
      <c r="V51" s="528"/>
      <c r="W51" s="528"/>
      <c r="X51" s="528"/>
      <c r="AD51" s="93">
        <f t="shared" si="7"/>
        <v>0</v>
      </c>
    </row>
    <row r="52" spans="1:30" ht="16.5" customHeight="1" x14ac:dyDescent="0.25">
      <c r="A52" s="687"/>
      <c r="B52" s="452" t="s">
        <v>296</v>
      </c>
      <c r="C52" s="528"/>
      <c r="D52" s="528"/>
      <c r="E52" s="528"/>
      <c r="F52" s="528"/>
      <c r="G52" s="528">
        <f>'Семестровка уск виправлено'!D27</f>
        <v>3</v>
      </c>
      <c r="H52" s="474">
        <f t="shared" si="6"/>
        <v>90</v>
      </c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528"/>
      <c r="U52" s="528"/>
      <c r="V52" s="528"/>
      <c r="W52" s="528"/>
      <c r="X52" s="528"/>
      <c r="AD52" s="93">
        <f t="shared" si="7"/>
        <v>0</v>
      </c>
    </row>
    <row r="53" spans="1:30" ht="16.5" customHeight="1" x14ac:dyDescent="0.25">
      <c r="A53" s="687" t="s">
        <v>302</v>
      </c>
      <c r="B53" s="453" t="s">
        <v>268</v>
      </c>
      <c r="C53" s="528">
        <v>1</v>
      </c>
      <c r="D53" s="528"/>
      <c r="E53" s="528"/>
      <c r="F53" s="528"/>
      <c r="G53" s="528">
        <f>'Семестровка уск виправлено'!E27</f>
        <v>3</v>
      </c>
      <c r="H53" s="474">
        <f t="shared" si="6"/>
        <v>90</v>
      </c>
      <c r="I53" s="433">
        <f>J53+L53</f>
        <v>30</v>
      </c>
      <c r="J53" s="528">
        <f>'Семестровка уск виправлено'!H27</f>
        <v>15</v>
      </c>
      <c r="K53" s="528"/>
      <c r="L53" s="528">
        <f>'Семестровка уск виправлено'!J27</f>
        <v>15</v>
      </c>
      <c r="M53" s="475">
        <f>H53-I53</f>
        <v>60</v>
      </c>
      <c r="N53" s="530">
        <f>'Семестровка уск виправлено'!L27</f>
        <v>3</v>
      </c>
      <c r="O53" s="528"/>
      <c r="P53" s="528"/>
      <c r="Q53" s="528"/>
      <c r="R53" s="528"/>
      <c r="S53" s="528"/>
      <c r="T53" s="528"/>
      <c r="U53" s="528"/>
      <c r="V53" s="528"/>
      <c r="W53" s="528"/>
      <c r="X53" s="528"/>
      <c r="AD53" s="93">
        <f t="shared" si="7"/>
        <v>3</v>
      </c>
    </row>
    <row r="54" spans="1:30" ht="16.5" customHeight="1" x14ac:dyDescent="0.25">
      <c r="A54" s="688" t="s">
        <v>303</v>
      </c>
      <c r="B54" s="590" t="s">
        <v>89</v>
      </c>
      <c r="C54" s="568"/>
      <c r="D54" s="569"/>
      <c r="E54" s="569"/>
      <c r="F54" s="570" t="s">
        <v>277</v>
      </c>
      <c r="G54" s="591">
        <v>1</v>
      </c>
      <c r="H54" s="197">
        <f t="shared" si="6"/>
        <v>30</v>
      </c>
      <c r="I54" s="197">
        <f>J54+K54+L54</f>
        <v>0</v>
      </c>
      <c r="J54" s="197"/>
      <c r="K54" s="197"/>
      <c r="L54" s="197"/>
      <c r="M54" s="197">
        <f>H54-I54</f>
        <v>30</v>
      </c>
      <c r="N54" s="197"/>
      <c r="O54" s="197"/>
      <c r="P54" s="197"/>
      <c r="Q54" s="197"/>
      <c r="R54" s="197"/>
      <c r="S54" s="197"/>
      <c r="T54" s="564"/>
      <c r="U54" s="563"/>
      <c r="V54" s="566"/>
      <c r="W54" s="564"/>
      <c r="X54" s="566"/>
      <c r="AD54" s="93">
        <f t="shared" si="7"/>
        <v>0</v>
      </c>
    </row>
    <row r="55" spans="1:30" ht="16.5" customHeight="1" x14ac:dyDescent="0.25">
      <c r="A55" s="688" t="s">
        <v>193</v>
      </c>
      <c r="B55" s="529" t="s">
        <v>273</v>
      </c>
      <c r="C55" s="528" t="s">
        <v>63</v>
      </c>
      <c r="D55" s="528"/>
      <c r="E55" s="528"/>
      <c r="F55" s="528"/>
      <c r="G55" s="592" t="e">
        <f>'Семестровка уск виправлено'!#REF!</f>
        <v>#REF!</v>
      </c>
      <c r="H55" s="162" t="e">
        <f t="shared" si="6"/>
        <v>#REF!</v>
      </c>
      <c r="I55" s="162" t="e">
        <f>J55+L55</f>
        <v>#REF!</v>
      </c>
      <c r="J55" s="528" t="e">
        <f>'Семестровка уск виправлено'!#REF!</f>
        <v>#REF!</v>
      </c>
      <c r="K55" s="528"/>
      <c r="L55" s="528" t="e">
        <f>'Семестровка уск виправлено'!#REF!</f>
        <v>#REF!</v>
      </c>
      <c r="M55" s="162" t="e">
        <f>H55-I55</f>
        <v>#REF!</v>
      </c>
      <c r="N55" s="530"/>
      <c r="O55" s="544" t="e">
        <f>'Семестровка уск виправлено'!#REF!</f>
        <v>#REF!</v>
      </c>
      <c r="P55" s="544"/>
      <c r="Q55" s="528"/>
      <c r="R55" s="528"/>
      <c r="S55" s="528"/>
      <c r="T55" s="564"/>
      <c r="U55" s="563"/>
      <c r="V55" s="566"/>
      <c r="W55" s="564"/>
      <c r="X55" s="566"/>
      <c r="AD55" s="93" t="e">
        <f t="shared" si="7"/>
        <v>#REF!</v>
      </c>
    </row>
    <row r="56" spans="1:30" ht="16.5" customHeight="1" x14ac:dyDescent="0.25">
      <c r="A56" s="688" t="s">
        <v>194</v>
      </c>
      <c r="B56" s="582" t="s">
        <v>90</v>
      </c>
      <c r="C56" s="528"/>
      <c r="D56" s="528"/>
      <c r="E56" s="528"/>
      <c r="F56" s="528"/>
      <c r="G56" s="580">
        <f>G57+G58</f>
        <v>5</v>
      </c>
      <c r="H56" s="474">
        <f t="shared" si="6"/>
        <v>150</v>
      </c>
      <c r="I56" s="433"/>
      <c r="J56" s="565"/>
      <c r="K56" s="565"/>
      <c r="L56" s="565"/>
      <c r="M56" s="475"/>
      <c r="N56" s="527"/>
      <c r="O56" s="567"/>
      <c r="P56" s="544"/>
      <c r="Q56" s="528"/>
      <c r="R56" s="528"/>
      <c r="S56" s="528"/>
      <c r="T56" s="564"/>
      <c r="U56" s="563"/>
      <c r="V56" s="566"/>
      <c r="W56" s="564"/>
      <c r="X56" s="566"/>
      <c r="AD56" s="93">
        <f t="shared" si="7"/>
        <v>0</v>
      </c>
    </row>
    <row r="57" spans="1:30" ht="16.5" customHeight="1" x14ac:dyDescent="0.25">
      <c r="A57" s="688"/>
      <c r="B57" s="579" t="s">
        <v>296</v>
      </c>
      <c r="C57" s="528"/>
      <c r="D57" s="528"/>
      <c r="E57" s="528"/>
      <c r="F57" s="528"/>
      <c r="G57" s="528">
        <f>'Семестровка уск виправлено'!D73</f>
        <v>0</v>
      </c>
      <c r="H57" s="474">
        <f t="shared" si="6"/>
        <v>0</v>
      </c>
      <c r="I57" s="433"/>
      <c r="J57" s="565"/>
      <c r="K57" s="565"/>
      <c r="L57" s="565"/>
      <c r="M57" s="475"/>
      <c r="N57" s="527"/>
      <c r="O57" s="567"/>
      <c r="P57" s="544"/>
      <c r="Q57" s="528"/>
      <c r="R57" s="528"/>
      <c r="S57" s="528"/>
      <c r="T57" s="564"/>
      <c r="U57" s="563"/>
      <c r="V57" s="566"/>
      <c r="W57" s="564"/>
      <c r="X57" s="566"/>
      <c r="AD57" s="93">
        <f t="shared" si="7"/>
        <v>0</v>
      </c>
    </row>
    <row r="58" spans="1:30" ht="16.5" customHeight="1" x14ac:dyDescent="0.25">
      <c r="A58" s="515"/>
      <c r="B58" s="453" t="s">
        <v>268</v>
      </c>
      <c r="C58" s="516" t="s">
        <v>64</v>
      </c>
      <c r="D58" s="517"/>
      <c r="E58" s="518"/>
      <c r="F58" s="519"/>
      <c r="G58" s="520">
        <f>'Семестровка уск виправлено'!E73</f>
        <v>5</v>
      </c>
      <c r="H58" s="474">
        <f>G58*30</f>
        <v>150</v>
      </c>
      <c r="I58" s="433">
        <f>J58+L58</f>
        <v>63</v>
      </c>
      <c r="J58" s="521">
        <f>'Семестровка уск виправлено'!H73</f>
        <v>36</v>
      </c>
      <c r="K58" s="521"/>
      <c r="L58" s="521">
        <f>'Семестровка уск виправлено'!J73</f>
        <v>27</v>
      </c>
      <c r="M58" s="475">
        <f>H58-I58</f>
        <v>87</v>
      </c>
      <c r="N58" s="522"/>
      <c r="O58" s="523"/>
      <c r="P58" s="581">
        <f>'Семестровка уск виправлено'!L73</f>
        <v>7</v>
      </c>
      <c r="Q58" s="525"/>
      <c r="R58" s="530"/>
      <c r="S58" s="530"/>
      <c r="T58" s="527"/>
      <c r="U58" s="526"/>
      <c r="V58" s="524"/>
      <c r="W58" s="527"/>
      <c r="X58" s="524"/>
      <c r="AD58" s="93">
        <f t="shared" si="7"/>
        <v>7</v>
      </c>
    </row>
    <row r="59" spans="1:30" x14ac:dyDescent="0.25">
      <c r="A59" s="194" t="s">
        <v>196</v>
      </c>
      <c r="B59" s="491" t="s">
        <v>91</v>
      </c>
      <c r="C59" s="156"/>
      <c r="D59" s="162"/>
      <c r="E59" s="166"/>
      <c r="F59" s="167"/>
      <c r="G59" s="160">
        <f>G61+G60</f>
        <v>6</v>
      </c>
      <c r="H59" s="201">
        <f t="shared" ref="H59:H81" si="8">G59*30</f>
        <v>180</v>
      </c>
      <c r="I59" s="156">
        <f>I61+I62</f>
        <v>45</v>
      </c>
      <c r="J59" s="162">
        <f>J61+J62</f>
        <v>30</v>
      </c>
      <c r="K59" s="162"/>
      <c r="L59" s="162">
        <f>L61+L62</f>
        <v>15</v>
      </c>
      <c r="M59" s="163">
        <f>M61+M62</f>
        <v>75</v>
      </c>
      <c r="N59" s="148"/>
      <c r="O59" s="146"/>
      <c r="P59" s="164"/>
      <c r="Q59" s="148"/>
      <c r="R59" s="479"/>
      <c r="S59" s="479"/>
      <c r="T59" s="145"/>
      <c r="U59" s="146"/>
      <c r="V59" s="147"/>
      <c r="W59" s="148"/>
      <c r="X59" s="147"/>
      <c r="AD59" s="93">
        <f t="shared" si="7"/>
        <v>0</v>
      </c>
    </row>
    <row r="60" spans="1:30" x14ac:dyDescent="0.25">
      <c r="A60" s="194"/>
      <c r="B60" s="579" t="s">
        <v>314</v>
      </c>
      <c r="C60" s="156"/>
      <c r="D60" s="162"/>
      <c r="E60" s="166"/>
      <c r="F60" s="167"/>
      <c r="G60" s="160">
        <f>'Семестровка уск виправлено'!D101</f>
        <v>3</v>
      </c>
      <c r="H60" s="201">
        <f t="shared" si="8"/>
        <v>90</v>
      </c>
      <c r="I60" s="156"/>
      <c r="J60" s="162"/>
      <c r="K60" s="162"/>
      <c r="L60" s="162"/>
      <c r="M60" s="163"/>
      <c r="N60" s="148"/>
      <c r="O60" s="146"/>
      <c r="P60" s="164"/>
      <c r="Q60" s="148"/>
      <c r="R60" s="479"/>
      <c r="S60" s="479"/>
      <c r="T60" s="145"/>
      <c r="U60" s="146"/>
      <c r="V60" s="147"/>
      <c r="W60" s="148"/>
      <c r="X60" s="147"/>
      <c r="AD60" s="93">
        <f t="shared" si="7"/>
        <v>0</v>
      </c>
    </row>
    <row r="61" spans="1:30" x14ac:dyDescent="0.25">
      <c r="A61" s="195" t="s">
        <v>304</v>
      </c>
      <c r="B61" s="453" t="s">
        <v>268</v>
      </c>
      <c r="C61" s="142">
        <v>3</v>
      </c>
      <c r="D61" s="197"/>
      <c r="E61" s="198"/>
      <c r="F61" s="199"/>
      <c r="G61" s="200">
        <f>'Семестровка уск виправлено'!E101</f>
        <v>3</v>
      </c>
      <c r="H61" s="201">
        <f t="shared" si="8"/>
        <v>90</v>
      </c>
      <c r="I61" s="422">
        <f>J61+L61</f>
        <v>45</v>
      </c>
      <c r="J61" s="197">
        <f>'Семестровка уск виправлено'!H101</f>
        <v>30</v>
      </c>
      <c r="K61" s="197"/>
      <c r="L61" s="197">
        <f>'Семестровка уск виправлено'!J101</f>
        <v>15</v>
      </c>
      <c r="M61" s="202">
        <f>H61-I61</f>
        <v>45</v>
      </c>
      <c r="N61" s="148"/>
      <c r="O61" s="146"/>
      <c r="P61" s="164"/>
      <c r="Q61" s="148">
        <f>'Семестровка уск виправлено'!L101</f>
        <v>3</v>
      </c>
      <c r="R61" s="479"/>
      <c r="S61" s="479"/>
      <c r="T61" s="145"/>
      <c r="U61" s="146"/>
      <c r="V61" s="147"/>
      <c r="W61" s="148"/>
      <c r="X61" s="147"/>
      <c r="AD61" s="93">
        <f t="shared" si="7"/>
        <v>3</v>
      </c>
    </row>
    <row r="62" spans="1:30" x14ac:dyDescent="0.25">
      <c r="A62" s="195" t="s">
        <v>305</v>
      </c>
      <c r="B62" s="453" t="s">
        <v>92</v>
      </c>
      <c r="C62" s="142"/>
      <c r="D62" s="197"/>
      <c r="E62" s="198"/>
      <c r="F62" s="203" t="s">
        <v>184</v>
      </c>
      <c r="G62" s="200">
        <v>1</v>
      </c>
      <c r="H62" s="201">
        <f t="shared" si="8"/>
        <v>30</v>
      </c>
      <c r="I62" s="142">
        <f>J62+L62</f>
        <v>0</v>
      </c>
      <c r="J62" s="197"/>
      <c r="K62" s="197"/>
      <c r="L62" s="197"/>
      <c r="M62" s="202">
        <f>H62-I62</f>
        <v>30</v>
      </c>
      <c r="N62" s="148"/>
      <c r="O62" s="146"/>
      <c r="P62" s="164"/>
      <c r="Q62" s="148"/>
      <c r="R62" s="479"/>
      <c r="S62" s="479"/>
      <c r="T62" s="145"/>
      <c r="U62" s="146"/>
      <c r="V62" s="147"/>
      <c r="W62" s="148"/>
      <c r="X62" s="147"/>
      <c r="AD62" s="93">
        <f t="shared" si="7"/>
        <v>0</v>
      </c>
    </row>
    <row r="63" spans="1:30" x14ac:dyDescent="0.25">
      <c r="A63" s="551" t="s">
        <v>197</v>
      </c>
      <c r="B63" s="453" t="s">
        <v>54</v>
      </c>
      <c r="C63" s="142"/>
      <c r="D63" s="197"/>
      <c r="E63" s="198"/>
      <c r="F63" s="203"/>
      <c r="G63" s="200">
        <f>G64+G65</f>
        <v>5</v>
      </c>
      <c r="H63" s="201">
        <f t="shared" si="8"/>
        <v>150</v>
      </c>
      <c r="I63" s="142"/>
      <c r="J63" s="197"/>
      <c r="K63" s="197"/>
      <c r="L63" s="197"/>
      <c r="M63" s="202"/>
      <c r="N63" s="148"/>
      <c r="O63" s="146"/>
      <c r="P63" s="164"/>
      <c r="Q63" s="148"/>
      <c r="R63" s="479"/>
      <c r="S63" s="479"/>
      <c r="T63" s="145"/>
      <c r="U63" s="146"/>
      <c r="V63" s="147"/>
      <c r="W63" s="148"/>
      <c r="X63" s="147"/>
      <c r="AD63" s="93">
        <f t="shared" si="7"/>
        <v>0</v>
      </c>
    </row>
    <row r="64" spans="1:30" x14ac:dyDescent="0.25">
      <c r="A64" s="551"/>
      <c r="B64" s="579" t="s">
        <v>296</v>
      </c>
      <c r="C64" s="142"/>
      <c r="D64" s="197"/>
      <c r="E64" s="198"/>
      <c r="F64" s="203"/>
      <c r="G64" s="200">
        <f>'Семестровка уск виправлено'!D77</f>
        <v>2</v>
      </c>
      <c r="H64" s="201">
        <f t="shared" si="8"/>
        <v>60</v>
      </c>
      <c r="I64" s="142"/>
      <c r="J64" s="197"/>
      <c r="K64" s="197"/>
      <c r="L64" s="197"/>
      <c r="M64" s="202"/>
      <c r="N64" s="148"/>
      <c r="O64" s="146"/>
      <c r="P64" s="164"/>
      <c r="Q64" s="148"/>
      <c r="R64" s="479"/>
      <c r="S64" s="479"/>
      <c r="T64" s="145"/>
      <c r="U64" s="146"/>
      <c r="V64" s="147"/>
      <c r="W64" s="148"/>
      <c r="X64" s="147"/>
      <c r="AD64" s="93">
        <f t="shared" si="7"/>
        <v>0</v>
      </c>
    </row>
    <row r="65" spans="1:30" x14ac:dyDescent="0.25">
      <c r="A65" s="551"/>
      <c r="B65" s="453" t="s">
        <v>268</v>
      </c>
      <c r="C65" s="142"/>
      <c r="D65" s="197" t="s">
        <v>274</v>
      </c>
      <c r="E65" s="198"/>
      <c r="F65" s="203"/>
      <c r="G65" s="200">
        <f>'Семестровка уск виправлено'!E77</f>
        <v>3</v>
      </c>
      <c r="H65" s="201">
        <f t="shared" si="8"/>
        <v>90</v>
      </c>
      <c r="I65" s="142">
        <f>J65+L65</f>
        <v>45</v>
      </c>
      <c r="J65" s="197">
        <f>'Семестровка уск виправлено'!H77</f>
        <v>27</v>
      </c>
      <c r="K65" s="197"/>
      <c r="L65" s="197">
        <f>'Семестровка уск виправлено'!J77</f>
        <v>18</v>
      </c>
      <c r="M65" s="202">
        <f>H65-I65</f>
        <v>45</v>
      </c>
      <c r="N65" s="148"/>
      <c r="O65" s="146"/>
      <c r="P65" s="583">
        <f>'Семестровка уск виправлено'!L77</f>
        <v>5</v>
      </c>
      <c r="Q65" s="148"/>
      <c r="R65" s="479"/>
      <c r="S65" s="479"/>
      <c r="T65" s="145"/>
      <c r="U65" s="146"/>
      <c r="V65" s="147"/>
      <c r="W65" s="148"/>
      <c r="X65" s="147"/>
      <c r="AD65" s="93">
        <f t="shared" si="7"/>
        <v>5</v>
      </c>
    </row>
    <row r="66" spans="1:30" x14ac:dyDescent="0.25">
      <c r="A66" s="551" t="s">
        <v>306</v>
      </c>
      <c r="B66" s="453" t="s">
        <v>44</v>
      </c>
      <c r="C66" s="142"/>
      <c r="D66" s="197"/>
      <c r="E66" s="198"/>
      <c r="F66" s="203"/>
      <c r="G66" s="160">
        <f>G67+G68</f>
        <v>6</v>
      </c>
      <c r="H66" s="201">
        <f t="shared" si="8"/>
        <v>180</v>
      </c>
      <c r="I66" s="142"/>
      <c r="J66" s="197"/>
      <c r="K66" s="197"/>
      <c r="L66" s="197"/>
      <c r="M66" s="202"/>
      <c r="N66" s="148"/>
      <c r="O66" s="146"/>
      <c r="P66" s="164"/>
      <c r="Q66" s="148"/>
      <c r="R66" s="479"/>
      <c r="S66" s="479"/>
      <c r="T66" s="145"/>
      <c r="U66" s="146"/>
      <c r="V66" s="147"/>
      <c r="W66" s="148"/>
      <c r="X66" s="147"/>
      <c r="AD66" s="93">
        <f t="shared" si="7"/>
        <v>0</v>
      </c>
    </row>
    <row r="67" spans="1:30" x14ac:dyDescent="0.25">
      <c r="A67" s="551"/>
      <c r="B67" s="452" t="s">
        <v>296</v>
      </c>
      <c r="C67" s="142"/>
      <c r="D67" s="197"/>
      <c r="E67" s="198"/>
      <c r="F67" s="203"/>
      <c r="G67" s="222">
        <f>'Семестровка уск виправлено'!D45</f>
        <v>3</v>
      </c>
      <c r="H67" s="201">
        <f t="shared" si="8"/>
        <v>90</v>
      </c>
      <c r="I67" s="142"/>
      <c r="J67" s="197"/>
      <c r="K67" s="197"/>
      <c r="L67" s="197"/>
      <c r="M67" s="202"/>
      <c r="N67" s="148"/>
      <c r="O67" s="146"/>
      <c r="P67" s="164"/>
      <c r="Q67" s="148"/>
      <c r="R67" s="479"/>
      <c r="S67" s="479"/>
      <c r="T67" s="145"/>
      <c r="U67" s="146"/>
      <c r="V67" s="147"/>
      <c r="W67" s="148"/>
      <c r="X67" s="147"/>
      <c r="AD67" s="93">
        <f t="shared" si="7"/>
        <v>0</v>
      </c>
    </row>
    <row r="68" spans="1:30" x14ac:dyDescent="0.25">
      <c r="A68" s="551"/>
      <c r="B68" s="453" t="s">
        <v>268</v>
      </c>
      <c r="C68" s="142"/>
      <c r="D68" s="197" t="s">
        <v>181</v>
      </c>
      <c r="E68" s="198"/>
      <c r="F68" s="203"/>
      <c r="G68" s="222">
        <f>'Семестровка уск виправлено'!E45</f>
        <v>3</v>
      </c>
      <c r="H68" s="201">
        <f t="shared" si="8"/>
        <v>90</v>
      </c>
      <c r="I68" s="142">
        <f>J68+L68</f>
        <v>45</v>
      </c>
      <c r="J68" s="202">
        <f>'Семестровка уск виправлено'!H45</f>
        <v>30</v>
      </c>
      <c r="K68" s="202"/>
      <c r="L68" s="202">
        <f>'Семестровка уск виправлено'!J45</f>
        <v>15</v>
      </c>
      <c r="M68" s="202">
        <f>H68-I68</f>
        <v>45</v>
      </c>
      <c r="N68" s="148">
        <v>3</v>
      </c>
      <c r="O68" s="146"/>
      <c r="P68" s="164"/>
      <c r="Q68" s="148"/>
      <c r="R68" s="479"/>
      <c r="S68" s="479"/>
      <c r="T68" s="145"/>
      <c r="U68" s="146"/>
      <c r="V68" s="147"/>
      <c r="W68" s="148"/>
      <c r="X68" s="147"/>
      <c r="AD68" s="93">
        <f t="shared" si="7"/>
        <v>3</v>
      </c>
    </row>
    <row r="69" spans="1:30" x14ac:dyDescent="0.25">
      <c r="A69" s="204" t="s">
        <v>301</v>
      </c>
      <c r="B69" s="552" t="s">
        <v>82</v>
      </c>
      <c r="C69" s="402"/>
      <c r="D69" s="487"/>
      <c r="E69" s="553"/>
      <c r="F69" s="554"/>
      <c r="G69" s="555">
        <f>G70+G71</f>
        <v>5.5</v>
      </c>
      <c r="H69" s="556"/>
      <c r="I69" s="402"/>
      <c r="J69" s="553"/>
      <c r="K69" s="553"/>
      <c r="L69" s="553"/>
      <c r="M69" s="499"/>
      <c r="N69" s="402"/>
      <c r="O69" s="498"/>
      <c r="P69" s="500"/>
      <c r="Q69" s="148"/>
      <c r="R69" s="479"/>
      <c r="S69" s="479"/>
      <c r="T69" s="145"/>
      <c r="U69" s="146"/>
      <c r="V69" s="147"/>
      <c r="W69" s="148"/>
      <c r="X69" s="147"/>
      <c r="AD69" s="93">
        <f t="shared" si="7"/>
        <v>0</v>
      </c>
    </row>
    <row r="70" spans="1:30" x14ac:dyDescent="0.25">
      <c r="A70" s="574"/>
      <c r="B70" s="610" t="s">
        <v>296</v>
      </c>
      <c r="C70" s="402"/>
      <c r="D70" s="487"/>
      <c r="E70" s="553"/>
      <c r="F70" s="554"/>
      <c r="G70" s="555">
        <f>'Семестровка уск виправлено'!D69</f>
        <v>0.5</v>
      </c>
      <c r="H70" s="490">
        <f t="shared" si="8"/>
        <v>15</v>
      </c>
      <c r="I70" s="402"/>
      <c r="J70" s="553"/>
      <c r="K70" s="553"/>
      <c r="L70" s="553"/>
      <c r="M70" s="499"/>
      <c r="N70" s="402"/>
      <c r="O70" s="498"/>
      <c r="P70" s="500"/>
      <c r="Q70" s="148"/>
      <c r="R70" s="479"/>
      <c r="S70" s="479"/>
      <c r="T70" s="145"/>
      <c r="U70" s="146"/>
      <c r="V70" s="147"/>
      <c r="W70" s="148"/>
      <c r="X70" s="147"/>
      <c r="AD70" s="93">
        <f t="shared" si="7"/>
        <v>0</v>
      </c>
    </row>
    <row r="71" spans="1:30" s="120" customFormat="1" x14ac:dyDescent="0.25">
      <c r="A71" s="689"/>
      <c r="B71" s="611" t="s">
        <v>268</v>
      </c>
      <c r="C71" s="557" t="s">
        <v>64</v>
      </c>
      <c r="D71" s="483"/>
      <c r="E71" s="558"/>
      <c r="F71" s="496"/>
      <c r="G71" s="559">
        <f>'Семестровка уск виправлено'!E69</f>
        <v>5</v>
      </c>
      <c r="H71" s="490">
        <f t="shared" si="8"/>
        <v>150</v>
      </c>
      <c r="I71" s="492">
        <f>J71+K71+L71</f>
        <v>45</v>
      </c>
      <c r="J71" s="483">
        <f>'Семестровка уск виправлено'!H69</f>
        <v>27</v>
      </c>
      <c r="K71" s="483"/>
      <c r="L71" s="483">
        <f>'Семестровка уск виправлено'!J69</f>
        <v>18</v>
      </c>
      <c r="M71" s="496">
        <f>H71-I71</f>
        <v>105</v>
      </c>
      <c r="N71" s="402"/>
      <c r="O71" s="561"/>
      <c r="P71" s="562">
        <f>'Семестровка уск виправлено'!L69</f>
        <v>5</v>
      </c>
      <c r="Q71" s="142"/>
      <c r="R71" s="197"/>
      <c r="S71" s="197"/>
      <c r="T71" s="578"/>
      <c r="U71" s="208"/>
      <c r="V71" s="202"/>
      <c r="W71" s="142"/>
      <c r="X71" s="202"/>
      <c r="AD71" s="93">
        <f t="shared" si="7"/>
        <v>5</v>
      </c>
    </row>
    <row r="72" spans="1:30" s="120" customFormat="1" ht="31.5" x14ac:dyDescent="0.25">
      <c r="A72" s="194" t="s">
        <v>307</v>
      </c>
      <c r="B72" s="613" t="s">
        <v>93</v>
      </c>
      <c r="C72" s="557"/>
      <c r="D72" s="483"/>
      <c r="E72" s="558"/>
      <c r="F72" s="496"/>
      <c r="G72" s="559">
        <f>G73+G74</f>
        <v>5</v>
      </c>
      <c r="H72" s="490">
        <f t="shared" si="8"/>
        <v>150</v>
      </c>
      <c r="I72" s="492"/>
      <c r="J72" s="483"/>
      <c r="K72" s="483"/>
      <c r="L72" s="483"/>
      <c r="M72" s="496"/>
      <c r="N72" s="402"/>
      <c r="O72" s="561"/>
      <c r="P72" s="562"/>
      <c r="Q72" s="142"/>
      <c r="R72" s="197"/>
      <c r="S72" s="197"/>
      <c r="T72" s="578"/>
      <c r="U72" s="208"/>
      <c r="V72" s="202"/>
      <c r="W72" s="142"/>
      <c r="X72" s="202"/>
      <c r="AD72" s="93">
        <f t="shared" si="7"/>
        <v>0</v>
      </c>
    </row>
    <row r="73" spans="1:30" s="120" customFormat="1" x14ac:dyDescent="0.25">
      <c r="A73" s="689"/>
      <c r="B73" s="610" t="s">
        <v>296</v>
      </c>
      <c r="C73" s="557"/>
      <c r="D73" s="483"/>
      <c r="E73" s="558"/>
      <c r="F73" s="496"/>
      <c r="G73" s="559">
        <f>'Семестровка уск виправлено'!D102</f>
        <v>1.5</v>
      </c>
      <c r="H73" s="490">
        <f t="shared" si="8"/>
        <v>45</v>
      </c>
      <c r="I73" s="492"/>
      <c r="J73" s="483"/>
      <c r="K73" s="483"/>
      <c r="L73" s="483"/>
      <c r="M73" s="496"/>
      <c r="N73" s="402"/>
      <c r="O73" s="561"/>
      <c r="P73" s="562"/>
      <c r="Q73" s="142"/>
      <c r="R73" s="197"/>
      <c r="S73" s="197"/>
      <c r="T73" s="578"/>
      <c r="U73" s="208"/>
      <c r="V73" s="202"/>
      <c r="W73" s="142"/>
      <c r="X73" s="202"/>
      <c r="AD73" s="93">
        <f t="shared" si="7"/>
        <v>0</v>
      </c>
    </row>
    <row r="74" spans="1:30" x14ac:dyDescent="0.25">
      <c r="A74" s="690"/>
      <c r="B74" s="611" t="s">
        <v>268</v>
      </c>
      <c r="C74" s="206"/>
      <c r="D74" s="162" t="s">
        <v>184</v>
      </c>
      <c r="E74" s="166"/>
      <c r="F74" s="163"/>
      <c r="G74" s="160">
        <f>'Семестровка уск виправлено'!E102</f>
        <v>3.5</v>
      </c>
      <c r="H74" s="161">
        <f t="shared" si="8"/>
        <v>105</v>
      </c>
      <c r="I74" s="156">
        <f>J74+K74+L74</f>
        <v>45</v>
      </c>
      <c r="J74" s="162">
        <f>'Семестровка уск виправлено'!H102</f>
        <v>30</v>
      </c>
      <c r="K74" s="162"/>
      <c r="L74" s="162">
        <f>'Семестровка уск виправлено'!J102</f>
        <v>15</v>
      </c>
      <c r="M74" s="163">
        <f>H74-I74</f>
        <v>60</v>
      </c>
      <c r="N74" s="142"/>
      <c r="O74" s="208"/>
      <c r="P74" s="202"/>
      <c r="Q74" s="142">
        <f>'Семестровка уск виправлено'!L102</f>
        <v>3</v>
      </c>
      <c r="R74" s="197"/>
      <c r="S74" s="197"/>
      <c r="T74" s="578"/>
      <c r="U74" s="208"/>
      <c r="V74" s="202"/>
      <c r="W74" s="142"/>
      <c r="X74" s="202"/>
      <c r="AD74" s="93">
        <f t="shared" si="7"/>
        <v>3</v>
      </c>
    </row>
    <row r="75" spans="1:30" x14ac:dyDescent="0.25">
      <c r="A75" s="194" t="s">
        <v>308</v>
      </c>
      <c r="B75" s="585" t="s">
        <v>275</v>
      </c>
      <c r="C75" s="206"/>
      <c r="D75" s="162"/>
      <c r="E75" s="166"/>
      <c r="F75" s="163"/>
      <c r="G75" s="160">
        <f>G76+G77</f>
        <v>5</v>
      </c>
      <c r="H75" s="161">
        <f t="shared" si="8"/>
        <v>150</v>
      </c>
      <c r="I75" s="156"/>
      <c r="J75" s="162"/>
      <c r="K75" s="162"/>
      <c r="L75" s="162"/>
      <c r="M75" s="163"/>
      <c r="N75" s="142"/>
      <c r="O75" s="208"/>
      <c r="P75" s="202"/>
      <c r="Q75" s="142"/>
      <c r="R75" s="197"/>
      <c r="S75" s="197"/>
      <c r="T75" s="578"/>
      <c r="U75" s="208"/>
      <c r="V75" s="202"/>
      <c r="W75" s="142"/>
      <c r="X75" s="202"/>
      <c r="AD75" s="93">
        <f t="shared" si="7"/>
        <v>0</v>
      </c>
    </row>
    <row r="76" spans="1:30" x14ac:dyDescent="0.25">
      <c r="A76" s="194"/>
      <c r="B76" s="452" t="s">
        <v>296</v>
      </c>
      <c r="C76" s="206"/>
      <c r="D76" s="162"/>
      <c r="E76" s="166"/>
      <c r="F76" s="163"/>
      <c r="G76" s="160">
        <f>'Семестровка уск виправлено'!D79</f>
        <v>2</v>
      </c>
      <c r="H76" s="161">
        <f t="shared" si="8"/>
        <v>60</v>
      </c>
      <c r="I76" s="156"/>
      <c r="J76" s="162"/>
      <c r="K76" s="162"/>
      <c r="L76" s="162"/>
      <c r="M76" s="163"/>
      <c r="N76" s="142"/>
      <c r="O76" s="208"/>
      <c r="P76" s="202"/>
      <c r="Q76" s="142"/>
      <c r="R76" s="197"/>
      <c r="S76" s="197"/>
      <c r="T76" s="578"/>
      <c r="U76" s="208"/>
      <c r="V76" s="202"/>
      <c r="W76" s="142"/>
      <c r="X76" s="202"/>
      <c r="AD76" s="93">
        <f t="shared" si="7"/>
        <v>0</v>
      </c>
    </row>
    <row r="77" spans="1:30" x14ac:dyDescent="0.25">
      <c r="A77" s="691"/>
      <c r="B77" s="453" t="s">
        <v>268</v>
      </c>
      <c r="C77" s="206"/>
      <c r="D77" s="162" t="s">
        <v>276</v>
      </c>
      <c r="E77" s="166"/>
      <c r="F77" s="163"/>
      <c r="G77" s="160">
        <f>'Семестровка уск виправлено'!E79</f>
        <v>3</v>
      </c>
      <c r="H77" s="161">
        <f t="shared" si="8"/>
        <v>90</v>
      </c>
      <c r="I77" s="156">
        <f>J77+K77+L77</f>
        <v>45</v>
      </c>
      <c r="J77" s="162">
        <f>'Семестровка уск виправлено'!H79</f>
        <v>27</v>
      </c>
      <c r="K77" s="162"/>
      <c r="L77" s="162">
        <f>'Семестровка уск виправлено'!J79</f>
        <v>18</v>
      </c>
      <c r="M77" s="163">
        <f>H77-I77</f>
        <v>45</v>
      </c>
      <c r="N77" s="142"/>
      <c r="O77" s="584">
        <f>'Семестровка уск виправлено'!L79</f>
        <v>5</v>
      </c>
      <c r="P77" s="202"/>
      <c r="Q77" s="142"/>
      <c r="R77" s="197"/>
      <c r="S77" s="197"/>
      <c r="T77" s="578"/>
      <c r="U77" s="208"/>
      <c r="V77" s="202"/>
      <c r="W77" s="142"/>
      <c r="X77" s="202"/>
      <c r="AD77" s="93">
        <f t="shared" si="7"/>
        <v>5</v>
      </c>
    </row>
    <row r="78" spans="1:30" x14ac:dyDescent="0.25">
      <c r="A78" s="194" t="s">
        <v>309</v>
      </c>
      <c r="B78" s="611" t="s">
        <v>315</v>
      </c>
      <c r="C78" s="206"/>
      <c r="D78" s="162"/>
      <c r="E78" s="166"/>
      <c r="F78" s="163"/>
      <c r="G78" s="160">
        <f>'Семестровка уск виправлено'!D108</f>
        <v>4</v>
      </c>
      <c r="H78" s="161">
        <f t="shared" si="8"/>
        <v>120</v>
      </c>
      <c r="I78" s="156"/>
      <c r="J78" s="162"/>
      <c r="K78" s="162"/>
      <c r="L78" s="162"/>
      <c r="M78" s="163"/>
      <c r="N78" s="142"/>
      <c r="O78" s="584"/>
      <c r="P78" s="202"/>
      <c r="Q78" s="142"/>
      <c r="R78" s="197"/>
      <c r="S78" s="197"/>
      <c r="T78" s="578"/>
      <c r="U78" s="208"/>
      <c r="V78" s="202"/>
      <c r="W78" s="142"/>
      <c r="X78" s="202"/>
      <c r="AD78" s="93">
        <f t="shared" si="7"/>
        <v>0</v>
      </c>
    </row>
    <row r="79" spans="1:30" x14ac:dyDescent="0.25">
      <c r="A79" s="194" t="s">
        <v>310</v>
      </c>
      <c r="B79" s="614" t="s">
        <v>94</v>
      </c>
      <c r="C79" s="206"/>
      <c r="D79" s="162"/>
      <c r="E79" s="166"/>
      <c r="F79" s="163"/>
      <c r="G79" s="160"/>
      <c r="H79" s="161"/>
      <c r="I79" s="156"/>
      <c r="J79" s="162"/>
      <c r="K79" s="162"/>
      <c r="L79" s="162"/>
      <c r="M79" s="163"/>
      <c r="N79" s="142"/>
      <c r="O79" s="584"/>
      <c r="P79" s="202"/>
      <c r="Q79" s="142"/>
      <c r="R79" s="197"/>
      <c r="S79" s="197"/>
      <c r="T79" s="578"/>
      <c r="U79" s="208"/>
      <c r="V79" s="202"/>
      <c r="W79" s="142"/>
      <c r="X79" s="202"/>
      <c r="AD79" s="93">
        <f t="shared" si="7"/>
        <v>0</v>
      </c>
    </row>
    <row r="80" spans="1:30" x14ac:dyDescent="0.25">
      <c r="A80" s="690"/>
      <c r="B80" s="547" t="s">
        <v>296</v>
      </c>
      <c r="C80" s="722"/>
      <c r="D80" s="162"/>
      <c r="E80" s="166"/>
      <c r="F80" s="163"/>
      <c r="G80" s="160">
        <f>'Семестровка уск виправлено'!D104</f>
        <v>1.5</v>
      </c>
      <c r="H80" s="161"/>
      <c r="I80" s="156"/>
      <c r="J80" s="162"/>
      <c r="K80" s="162"/>
      <c r="L80" s="162"/>
      <c r="M80" s="163"/>
      <c r="N80" s="142"/>
      <c r="O80" s="584"/>
      <c r="P80" s="202"/>
      <c r="Q80" s="142"/>
      <c r="R80" s="197"/>
      <c r="S80" s="197"/>
      <c r="T80" s="578"/>
      <c r="U80" s="208"/>
      <c r="V80" s="202"/>
      <c r="W80" s="142"/>
      <c r="X80" s="202"/>
      <c r="AD80" s="93">
        <f t="shared" si="7"/>
        <v>0</v>
      </c>
    </row>
    <row r="81" spans="1:32" x14ac:dyDescent="0.25">
      <c r="A81" s="690"/>
      <c r="B81" s="489" t="s">
        <v>268</v>
      </c>
      <c r="C81" s="723">
        <v>3</v>
      </c>
      <c r="D81" s="162"/>
      <c r="E81" s="166"/>
      <c r="F81" s="167"/>
      <c r="G81" s="160">
        <f>'Семестровка уск виправлено'!E104</f>
        <v>3.5</v>
      </c>
      <c r="H81" s="161">
        <f t="shared" si="8"/>
        <v>105</v>
      </c>
      <c r="I81" s="156">
        <f>J81+K81+L81</f>
        <v>45</v>
      </c>
      <c r="J81" s="162">
        <f>'Семестровка уск виправлено'!H104</f>
        <v>30</v>
      </c>
      <c r="K81" s="162"/>
      <c r="L81" s="162">
        <f>'Семестровка уск виправлено'!J104</f>
        <v>15</v>
      </c>
      <c r="M81" s="163">
        <f>H81-I81</f>
        <v>60</v>
      </c>
      <c r="N81" s="148"/>
      <c r="O81" s="146"/>
      <c r="P81" s="212"/>
      <c r="Q81" s="148">
        <v>4</v>
      </c>
      <c r="R81" s="479"/>
      <c r="S81" s="479"/>
      <c r="T81" s="145"/>
      <c r="U81" s="146"/>
      <c r="V81" s="147"/>
      <c r="W81" s="148"/>
      <c r="X81" s="147"/>
      <c r="AD81" s="93">
        <f t="shared" si="7"/>
        <v>4</v>
      </c>
    </row>
    <row r="83" spans="1:32" x14ac:dyDescent="0.25">
      <c r="A83" s="194" t="s">
        <v>311</v>
      </c>
      <c r="B83" s="614" t="s">
        <v>83</v>
      </c>
      <c r="C83" s="156"/>
      <c r="D83" s="162"/>
      <c r="E83" s="166"/>
      <c r="F83" s="167"/>
      <c r="G83" s="160">
        <f>G84+G87</f>
        <v>6</v>
      </c>
      <c r="H83" s="160">
        <f>H84+H87</f>
        <v>180</v>
      </c>
      <c r="I83" s="214"/>
      <c r="J83" s="215"/>
      <c r="K83" s="215">
        <f>K86+K87</f>
        <v>0</v>
      </c>
      <c r="L83" s="215"/>
      <c r="M83" s="216"/>
      <c r="N83" s="148"/>
      <c r="O83" s="146"/>
      <c r="P83" s="212"/>
      <c r="Q83" s="148"/>
      <c r="R83" s="479"/>
      <c r="S83" s="479"/>
      <c r="T83" s="145"/>
      <c r="U83" s="146"/>
      <c r="V83" s="147"/>
      <c r="W83" s="148"/>
      <c r="X83" s="147"/>
      <c r="AD83" s="93">
        <f t="shared" si="7"/>
        <v>0</v>
      </c>
    </row>
    <row r="84" spans="1:32" x14ac:dyDescent="0.25">
      <c r="A84" s="217"/>
      <c r="B84" s="609" t="s">
        <v>83</v>
      </c>
      <c r="C84" s="156"/>
      <c r="D84" s="162"/>
      <c r="E84" s="166"/>
      <c r="F84" s="167"/>
      <c r="G84" s="207">
        <f>G85+G86</f>
        <v>5</v>
      </c>
      <c r="H84" s="201">
        <f t="shared" ref="H84:H89" si="9">G84*30</f>
        <v>150</v>
      </c>
      <c r="I84" s="214"/>
      <c r="J84" s="215"/>
      <c r="K84" s="215"/>
      <c r="L84" s="215"/>
      <c r="M84" s="216"/>
      <c r="N84" s="148"/>
      <c r="O84" s="146"/>
      <c r="P84" s="212"/>
      <c r="Q84" s="148"/>
      <c r="R84" s="479"/>
      <c r="S84" s="479"/>
      <c r="T84" s="145"/>
      <c r="U84" s="146"/>
      <c r="V84" s="147"/>
      <c r="W84" s="145"/>
      <c r="X84" s="147"/>
      <c r="AD84" s="93">
        <f t="shared" si="7"/>
        <v>0</v>
      </c>
    </row>
    <row r="85" spans="1:32" x14ac:dyDescent="0.25">
      <c r="A85" s="194"/>
      <c r="B85" s="452" t="s">
        <v>296</v>
      </c>
      <c r="C85" s="156"/>
      <c r="D85" s="162"/>
      <c r="E85" s="166"/>
      <c r="F85" s="167"/>
      <c r="G85" s="207">
        <f>'Семестровка уск виправлено'!D103</f>
        <v>2</v>
      </c>
      <c r="H85" s="201">
        <f t="shared" si="9"/>
        <v>60</v>
      </c>
      <c r="I85" s="214"/>
      <c r="J85" s="215"/>
      <c r="K85" s="215"/>
      <c r="L85" s="215"/>
      <c r="M85" s="216"/>
      <c r="N85" s="148"/>
      <c r="O85" s="146"/>
      <c r="P85" s="212"/>
      <c r="Q85" s="148"/>
      <c r="R85" s="479"/>
      <c r="S85" s="479"/>
      <c r="T85" s="145"/>
      <c r="U85" s="146"/>
      <c r="V85" s="147"/>
      <c r="W85" s="145"/>
      <c r="X85" s="147"/>
      <c r="AD85" s="93">
        <f t="shared" si="7"/>
        <v>0</v>
      </c>
    </row>
    <row r="86" spans="1:32" x14ac:dyDescent="0.25">
      <c r="A86" s="194" t="s">
        <v>340</v>
      </c>
      <c r="B86" s="453" t="s">
        <v>268</v>
      </c>
      <c r="C86" s="219">
        <v>3</v>
      </c>
      <c r="D86" s="220"/>
      <c r="E86" s="220"/>
      <c r="F86" s="221"/>
      <c r="G86" s="222">
        <f>'Семестровка уск виправлено'!E103</f>
        <v>3</v>
      </c>
      <c r="H86" s="201">
        <f t="shared" si="9"/>
        <v>90</v>
      </c>
      <c r="I86" s="142">
        <f>J86+K86+L86</f>
        <v>30</v>
      </c>
      <c r="J86" s="197">
        <f>'Семестровка уск виправлено'!H103</f>
        <v>15</v>
      </c>
      <c r="K86" s="197"/>
      <c r="L86" s="197">
        <f>'Семестровка уск виправлено'!J103</f>
        <v>15</v>
      </c>
      <c r="M86" s="202">
        <f>H86-I86</f>
        <v>60</v>
      </c>
      <c r="N86" s="223"/>
      <c r="O86" s="224"/>
      <c r="P86" s="225"/>
      <c r="Q86" s="223">
        <f>'Семестровка уск виправлено'!L103</f>
        <v>2</v>
      </c>
      <c r="R86" s="626"/>
      <c r="S86" s="626"/>
      <c r="T86" s="226"/>
      <c r="U86" s="224"/>
      <c r="V86" s="225"/>
      <c r="W86" s="226"/>
      <c r="X86" s="225"/>
      <c r="AD86" s="93">
        <f t="shared" si="7"/>
        <v>2</v>
      </c>
    </row>
    <row r="87" spans="1:32" ht="19.5" customHeight="1" x14ac:dyDescent="0.25">
      <c r="A87" s="194" t="s">
        <v>341</v>
      </c>
      <c r="B87" s="590" t="s">
        <v>84</v>
      </c>
      <c r="C87" s="568"/>
      <c r="D87" s="569"/>
      <c r="E87" s="569"/>
      <c r="F87" s="570" t="s">
        <v>345</v>
      </c>
      <c r="G87" s="222">
        <v>1</v>
      </c>
      <c r="H87" s="571">
        <f t="shared" si="9"/>
        <v>30</v>
      </c>
      <c r="I87" s="572">
        <f>J87+K87+L87</f>
        <v>0</v>
      </c>
      <c r="J87" s="569"/>
      <c r="K87" s="569"/>
      <c r="L87" s="569"/>
      <c r="M87" s="570">
        <f>H87-I87</f>
        <v>30</v>
      </c>
      <c r="N87" s="572"/>
      <c r="O87" s="573"/>
      <c r="P87" s="570"/>
      <c r="Q87" s="572"/>
      <c r="R87" s="197"/>
      <c r="S87" s="197"/>
      <c r="T87" s="625"/>
      <c r="U87" s="573"/>
      <c r="V87" s="570"/>
      <c r="W87" s="572"/>
      <c r="X87" s="570"/>
      <c r="AD87" s="93">
        <f t="shared" si="7"/>
        <v>0</v>
      </c>
    </row>
    <row r="88" spans="1:32" ht="34.5" customHeight="1" x14ac:dyDescent="0.25">
      <c r="A88" s="194" t="s">
        <v>312</v>
      </c>
      <c r="B88" s="513" t="s">
        <v>104</v>
      </c>
      <c r="C88" s="575"/>
      <c r="D88" s="197" t="s">
        <v>64</v>
      </c>
      <c r="E88" s="197"/>
      <c r="F88" s="197"/>
      <c r="G88" s="511">
        <f>'Семестровка уск виправлено'!E71</f>
        <v>1</v>
      </c>
      <c r="H88" s="571">
        <f t="shared" si="9"/>
        <v>30</v>
      </c>
      <c r="I88" s="572">
        <f>J88+K88+L88</f>
        <v>10</v>
      </c>
      <c r="J88" s="197"/>
      <c r="K88" s="197"/>
      <c r="L88" s="197">
        <f>'Семестровка уск виправлено'!J71</f>
        <v>10</v>
      </c>
      <c r="M88" s="197">
        <f>H88-I88</f>
        <v>20</v>
      </c>
      <c r="N88" s="578"/>
      <c r="O88" s="197"/>
      <c r="P88" s="576">
        <f>'Семестровка уск виправлено'!L71</f>
        <v>1</v>
      </c>
      <c r="Q88" s="197"/>
      <c r="R88" s="197"/>
      <c r="S88" s="197"/>
      <c r="T88" s="578"/>
      <c r="U88" s="197"/>
      <c r="V88" s="197"/>
      <c r="W88" s="197"/>
      <c r="X88" s="197"/>
      <c r="AD88" s="93">
        <f t="shared" si="7"/>
        <v>1</v>
      </c>
    </row>
    <row r="89" spans="1:32" ht="19.5" customHeight="1" x14ac:dyDescent="0.25">
      <c r="A89" s="1901" t="s">
        <v>299</v>
      </c>
      <c r="B89" s="1902"/>
      <c r="C89" s="1902"/>
      <c r="D89" s="1902"/>
      <c r="E89" s="1902"/>
      <c r="F89" s="1903"/>
      <c r="G89" s="511">
        <f>SUMIF(B49:B88,"*_*",G49:G88)</f>
        <v>26.5</v>
      </c>
      <c r="H89" s="571">
        <f t="shared" si="9"/>
        <v>795</v>
      </c>
      <c r="I89" s="197"/>
      <c r="J89" s="197"/>
      <c r="K89" s="197"/>
      <c r="L89" s="197"/>
      <c r="M89" s="197"/>
      <c r="N89" s="197"/>
      <c r="O89" s="197"/>
      <c r="P89" s="576"/>
      <c r="Q89" s="197"/>
      <c r="R89" s="197"/>
      <c r="S89" s="197"/>
      <c r="T89" s="197"/>
      <c r="U89" s="197"/>
      <c r="V89" s="197"/>
      <c r="W89" s="197"/>
      <c r="X89" s="197"/>
      <c r="AD89" s="93">
        <f t="shared" si="7"/>
        <v>0</v>
      </c>
      <c r="AF89" s="120">
        <f>G89*30</f>
        <v>795</v>
      </c>
    </row>
    <row r="90" spans="1:32" ht="19.5" customHeight="1" thickBot="1" x14ac:dyDescent="0.3">
      <c r="A90" s="1901" t="s">
        <v>294</v>
      </c>
      <c r="B90" s="1902"/>
      <c r="C90" s="1902"/>
      <c r="D90" s="1902"/>
      <c r="E90" s="1902"/>
      <c r="F90" s="1903"/>
      <c r="G90" s="511">
        <f>SUMIF($AD49:$AD88,"&gt;0",G49:G88)+G87+G62+G54</f>
        <v>43</v>
      </c>
      <c r="H90" s="511">
        <f t="shared" ref="H90:M90" si="10">SUMIF($AD49:$AD88,"&gt;0",H49:H88)+H87+H62+H54</f>
        <v>1290</v>
      </c>
      <c r="I90" s="511">
        <f t="shared" si="10"/>
        <v>508</v>
      </c>
      <c r="J90" s="511">
        <f t="shared" si="10"/>
        <v>297</v>
      </c>
      <c r="K90" s="511">
        <f t="shared" si="10"/>
        <v>0</v>
      </c>
      <c r="L90" s="511">
        <f t="shared" si="10"/>
        <v>211</v>
      </c>
      <c r="M90" s="511">
        <f t="shared" si="10"/>
        <v>782</v>
      </c>
      <c r="N90" s="197">
        <f t="shared" ref="N90:S90" si="11">SUM(N49:N89)</f>
        <v>9</v>
      </c>
      <c r="O90" s="197" t="e">
        <f t="shared" si="11"/>
        <v>#REF!</v>
      </c>
      <c r="P90" s="197">
        <f t="shared" si="11"/>
        <v>18</v>
      </c>
      <c r="Q90" s="197">
        <f t="shared" si="11"/>
        <v>12</v>
      </c>
      <c r="R90" s="197">
        <f t="shared" si="11"/>
        <v>0</v>
      </c>
      <c r="S90" s="197">
        <f t="shared" si="11"/>
        <v>0</v>
      </c>
      <c r="T90" s="197"/>
      <c r="U90" s="197"/>
      <c r="V90" s="197"/>
      <c r="W90" s="197"/>
      <c r="X90" s="197"/>
      <c r="AD90" s="93"/>
      <c r="AF90" s="120">
        <f>G90*30</f>
        <v>1290</v>
      </c>
    </row>
    <row r="91" spans="1:32" ht="16.5" thickBot="1" x14ac:dyDescent="0.3">
      <c r="A91" s="1930" t="s">
        <v>201</v>
      </c>
      <c r="B91" s="1931"/>
      <c r="C91" s="1931"/>
      <c r="D91" s="1931"/>
      <c r="E91" s="1931"/>
      <c r="F91" s="1932"/>
      <c r="G91" s="577">
        <f>G89+G90</f>
        <v>69.5</v>
      </c>
      <c r="H91" s="577">
        <f>H89+H90</f>
        <v>2085</v>
      </c>
      <c r="I91" s="692"/>
      <c r="J91" s="323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2"/>
      <c r="Y91" s="238">
        <f>SUM(Y58:Y87)</f>
        <v>0</v>
      </c>
      <c r="Z91" s="237">
        <f>SUM(Z58:Z87)</f>
        <v>0</v>
      </c>
      <c r="AA91" s="237">
        <f>SUM(AA58:AA87)</f>
        <v>0</v>
      </c>
      <c r="AB91" s="237">
        <f>SUM(AB58:AB87)</f>
        <v>0</v>
      </c>
      <c r="AC91" s="237">
        <f>SUM(AC58:AC87)</f>
        <v>0</v>
      </c>
      <c r="AF91" s="120">
        <f>G91*30</f>
        <v>2085</v>
      </c>
    </row>
    <row r="92" spans="1:32" x14ac:dyDescent="0.25">
      <c r="A92" s="1933" t="s">
        <v>202</v>
      </c>
      <c r="B92" s="1934"/>
      <c r="C92" s="1934"/>
      <c r="D92" s="1934"/>
      <c r="E92" s="1934"/>
      <c r="F92" s="1934"/>
      <c r="G92" s="1934"/>
      <c r="H92" s="1925"/>
      <c r="I92" s="1925"/>
      <c r="J92" s="1934"/>
      <c r="K92" s="1934"/>
      <c r="L92" s="1934"/>
      <c r="M92" s="1934"/>
      <c r="N92" s="1934"/>
      <c r="O92" s="1934"/>
      <c r="P92" s="1934"/>
      <c r="Q92" s="1934"/>
      <c r="R92" s="1934"/>
      <c r="S92" s="1934"/>
      <c r="T92" s="1934"/>
      <c r="U92" s="1934"/>
      <c r="V92" s="1934"/>
      <c r="W92" s="1934"/>
      <c r="X92" s="1935"/>
    </row>
    <row r="93" spans="1:32" ht="31.5" x14ac:dyDescent="0.25">
      <c r="A93" s="476" t="s">
        <v>321</v>
      </c>
      <c r="B93" s="669" t="s">
        <v>316</v>
      </c>
      <c r="C93" s="476"/>
      <c r="D93" s="476"/>
      <c r="E93" s="476"/>
      <c r="F93" s="476"/>
      <c r="G93" s="710">
        <f>'Семестровка уск виправлено'!D35</f>
        <v>4.5</v>
      </c>
      <c r="H93" s="711">
        <f>G93*30</f>
        <v>135</v>
      </c>
      <c r="I93" s="670"/>
      <c r="J93" s="670"/>
      <c r="K93" s="670"/>
      <c r="L93" s="670"/>
      <c r="M93" s="670"/>
      <c r="N93" s="670"/>
      <c r="O93" s="670"/>
      <c r="P93" s="670"/>
      <c r="Q93" s="670"/>
      <c r="R93" s="670"/>
      <c r="S93" s="670"/>
      <c r="T93" s="670"/>
      <c r="U93" s="670"/>
      <c r="V93" s="670"/>
      <c r="W93" s="476"/>
      <c r="X93" s="476"/>
    </row>
    <row r="94" spans="1:32" ht="31.5" x14ac:dyDescent="0.25">
      <c r="A94" s="476" t="s">
        <v>322</v>
      </c>
      <c r="B94" s="669" t="s">
        <v>317</v>
      </c>
      <c r="C94" s="476"/>
      <c r="D94" s="476"/>
      <c r="E94" s="476"/>
      <c r="F94" s="476"/>
      <c r="G94" s="670">
        <f>'Семестровка уск виправлено'!D56</f>
        <v>4.5</v>
      </c>
      <c r="H94" s="668">
        <f>G94*30</f>
        <v>135</v>
      </c>
      <c r="I94" s="670"/>
      <c r="J94" s="670"/>
      <c r="K94" s="670"/>
      <c r="L94" s="670"/>
      <c r="M94" s="670"/>
      <c r="N94" s="670"/>
      <c r="O94" s="670"/>
      <c r="P94" s="670"/>
      <c r="Q94" s="670"/>
      <c r="R94" s="670"/>
      <c r="S94" s="670"/>
      <c r="T94" s="670"/>
      <c r="U94" s="670"/>
      <c r="V94" s="670"/>
      <c r="W94" s="476"/>
      <c r="X94" s="476"/>
    </row>
    <row r="95" spans="1:32" ht="31.5" x14ac:dyDescent="0.25">
      <c r="A95" s="476" t="s">
        <v>323</v>
      </c>
      <c r="B95" s="669" t="s">
        <v>318</v>
      </c>
      <c r="C95" s="476"/>
      <c r="D95" s="476"/>
      <c r="E95" s="476"/>
      <c r="F95" s="476"/>
      <c r="G95" s="670">
        <f>'Семестровка уск виправлено'!D97</f>
        <v>4.5</v>
      </c>
      <c r="H95" s="668">
        <f>G95*30</f>
        <v>135</v>
      </c>
      <c r="I95" s="670"/>
      <c r="J95" s="670"/>
      <c r="K95" s="670"/>
      <c r="L95" s="670"/>
      <c r="M95" s="670"/>
      <c r="N95" s="670"/>
      <c r="O95" s="670"/>
      <c r="P95" s="670"/>
      <c r="Q95" s="670"/>
      <c r="R95" s="670"/>
      <c r="S95" s="670"/>
      <c r="T95" s="670"/>
      <c r="U95" s="670"/>
      <c r="V95" s="670"/>
      <c r="W95" s="476"/>
      <c r="X95" s="476"/>
    </row>
    <row r="96" spans="1:32" s="93" customFormat="1" x14ac:dyDescent="0.25">
      <c r="A96" s="476" t="s">
        <v>324</v>
      </c>
      <c r="B96" s="252" t="s">
        <v>45</v>
      </c>
      <c r="C96" s="253"/>
      <c r="D96" s="254" t="s">
        <v>200</v>
      </c>
      <c r="E96" s="254"/>
      <c r="F96" s="255"/>
      <c r="G96" s="693">
        <f>'Семестровка уск виправлено'!E129</f>
        <v>6</v>
      </c>
      <c r="H96" s="694">
        <f>G96*30</f>
        <v>180</v>
      </c>
      <c r="I96" s="169">
        <f>J96+K96+L96</f>
        <v>0</v>
      </c>
      <c r="J96" s="170"/>
      <c r="K96" s="170"/>
      <c r="L96" s="170"/>
      <c r="M96" s="171">
        <f>H96-I96</f>
        <v>180</v>
      </c>
      <c r="N96" s="695"/>
      <c r="O96" s="696"/>
      <c r="P96" s="697"/>
      <c r="Q96" s="698"/>
      <c r="R96" s="696"/>
      <c r="S96" s="696"/>
      <c r="T96" s="698"/>
      <c r="U96" s="696"/>
      <c r="V96" s="697"/>
      <c r="W96" s="698"/>
      <c r="X96" s="697"/>
    </row>
    <row r="97" spans="1:32" s="93" customFormat="1" x14ac:dyDescent="0.25">
      <c r="A97" s="1901" t="s">
        <v>330</v>
      </c>
      <c r="B97" s="1902"/>
      <c r="C97" s="1902"/>
      <c r="D97" s="1902"/>
      <c r="E97" s="1902"/>
      <c r="F97" s="1903"/>
      <c r="G97" s="670">
        <f>G93+G94+G95</f>
        <v>13.5</v>
      </c>
      <c r="H97" s="670">
        <f>H93+H94+H95</f>
        <v>405</v>
      </c>
      <c r="I97" s="162"/>
      <c r="J97" s="162"/>
      <c r="K97" s="162"/>
      <c r="L97" s="162"/>
      <c r="M97" s="162"/>
      <c r="N97" s="699"/>
      <c r="O97" s="699"/>
      <c r="P97" s="129"/>
      <c r="Q97" s="699"/>
      <c r="R97" s="699"/>
      <c r="S97" s="699"/>
      <c r="T97" s="699"/>
      <c r="U97" s="699"/>
      <c r="V97" s="129"/>
      <c r="W97" s="699"/>
      <c r="X97" s="129"/>
      <c r="AF97" s="120">
        <f>G97*30</f>
        <v>405</v>
      </c>
    </row>
    <row r="98" spans="1:32" s="93" customFormat="1" x14ac:dyDescent="0.25">
      <c r="A98" s="1901" t="s">
        <v>294</v>
      </c>
      <c r="B98" s="1902"/>
      <c r="C98" s="1902"/>
      <c r="D98" s="1902"/>
      <c r="E98" s="1902"/>
      <c r="F98" s="1903"/>
      <c r="G98" s="670">
        <f>G96</f>
        <v>6</v>
      </c>
      <c r="H98" s="670">
        <f>H96</f>
        <v>180</v>
      </c>
      <c r="I98" s="670">
        <f t="shared" ref="I98:X98" si="12">I96</f>
        <v>0</v>
      </c>
      <c r="J98" s="670">
        <f t="shared" si="12"/>
        <v>0</v>
      </c>
      <c r="K98" s="670">
        <f t="shared" si="12"/>
        <v>0</v>
      </c>
      <c r="L98" s="670">
        <f t="shared" si="12"/>
        <v>0</v>
      </c>
      <c r="M98" s="670">
        <f t="shared" si="12"/>
        <v>180</v>
      </c>
      <c r="N98" s="670">
        <f t="shared" si="12"/>
        <v>0</v>
      </c>
      <c r="O98" s="670">
        <f t="shared" si="12"/>
        <v>0</v>
      </c>
      <c r="P98" s="670">
        <f t="shared" si="12"/>
        <v>0</v>
      </c>
      <c r="Q98" s="670">
        <f t="shared" si="12"/>
        <v>0</v>
      </c>
      <c r="R98" s="670">
        <f t="shared" si="12"/>
        <v>0</v>
      </c>
      <c r="S98" s="670">
        <f t="shared" si="12"/>
        <v>0</v>
      </c>
      <c r="T98" s="670">
        <f t="shared" si="12"/>
        <v>0</v>
      </c>
      <c r="U98" s="670">
        <f t="shared" si="12"/>
        <v>0</v>
      </c>
      <c r="V98" s="670">
        <f t="shared" si="12"/>
        <v>0</v>
      </c>
      <c r="W98" s="670">
        <f t="shared" si="12"/>
        <v>0</v>
      </c>
      <c r="X98" s="670">
        <f t="shared" si="12"/>
        <v>0</v>
      </c>
      <c r="AF98" s="120">
        <f>G98*30</f>
        <v>180</v>
      </c>
    </row>
    <row r="99" spans="1:32" s="93" customFormat="1" ht="16.5" thickBot="1" x14ac:dyDescent="0.3">
      <c r="A99" s="1924" t="s">
        <v>206</v>
      </c>
      <c r="B99" s="1925"/>
      <c r="C99" s="1925"/>
      <c r="D99" s="1925"/>
      <c r="E99" s="1925"/>
      <c r="F99" s="1926"/>
      <c r="G99" s="671">
        <f>G97+G98</f>
        <v>19.5</v>
      </c>
      <c r="H99" s="671">
        <f>H97+H98</f>
        <v>585</v>
      </c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AF99" s="120">
        <f>G99*30</f>
        <v>585</v>
      </c>
    </row>
    <row r="100" spans="1:32" ht="16.5" thickBot="1" x14ac:dyDescent="0.3">
      <c r="A100" s="1933" t="s">
        <v>207</v>
      </c>
      <c r="B100" s="1934"/>
      <c r="C100" s="1934"/>
      <c r="D100" s="1934"/>
      <c r="E100" s="1934"/>
      <c r="F100" s="1934"/>
      <c r="G100" s="1934"/>
      <c r="H100" s="1934"/>
      <c r="I100" s="1934"/>
      <c r="J100" s="1934"/>
      <c r="K100" s="1934"/>
      <c r="L100" s="1934"/>
      <c r="M100" s="1934"/>
      <c r="N100" s="1934"/>
      <c r="O100" s="1934"/>
      <c r="P100" s="1934"/>
      <c r="Q100" s="1934"/>
      <c r="R100" s="1934"/>
      <c r="S100" s="1934"/>
      <c r="T100" s="1934"/>
      <c r="U100" s="1934"/>
      <c r="V100" s="1934"/>
      <c r="W100" s="1934"/>
      <c r="X100" s="1935"/>
    </row>
    <row r="101" spans="1:32" s="93" customFormat="1" ht="16.5" thickBot="1" x14ac:dyDescent="0.3">
      <c r="A101" s="267" t="s">
        <v>325</v>
      </c>
      <c r="B101" s="268" t="s">
        <v>43</v>
      </c>
      <c r="C101" s="269"/>
      <c r="D101" s="270"/>
      <c r="E101" s="270"/>
      <c r="F101" s="271"/>
      <c r="G101" s="272">
        <f>'Семестровка уск виправлено'!E130</f>
        <v>3</v>
      </c>
      <c r="H101" s="273">
        <f>G101*30</f>
        <v>90</v>
      </c>
      <c r="I101" s="274">
        <f>J101+K101+L101</f>
        <v>0</v>
      </c>
      <c r="J101" s="275"/>
      <c r="K101" s="275"/>
      <c r="L101" s="275"/>
      <c r="M101" s="187">
        <f>H101-I101</f>
        <v>90</v>
      </c>
      <c r="N101" s="276"/>
      <c r="O101" s="277"/>
      <c r="P101" s="278"/>
      <c r="Q101" s="279"/>
      <c r="R101" s="753"/>
      <c r="S101" s="753"/>
      <c r="T101" s="276"/>
      <c r="U101" s="277"/>
      <c r="V101" s="278"/>
      <c r="W101" s="279"/>
      <c r="X101" s="280"/>
    </row>
    <row r="102" spans="1:32" s="93" customFormat="1" ht="32.25" thickBot="1" x14ac:dyDescent="0.3">
      <c r="A102" s="267" t="s">
        <v>326</v>
      </c>
      <c r="B102" s="282" t="s">
        <v>210</v>
      </c>
      <c r="C102" s="283">
        <v>4</v>
      </c>
      <c r="D102" s="284"/>
      <c r="E102" s="284"/>
      <c r="F102" s="285"/>
      <c r="G102" s="286">
        <f>'Семестровка уск виправлено'!E131</f>
        <v>3</v>
      </c>
      <c r="H102" s="287">
        <f>G102*30</f>
        <v>90</v>
      </c>
      <c r="I102" s="288">
        <f>J102+K102+L102</f>
        <v>0</v>
      </c>
      <c r="J102" s="289"/>
      <c r="K102" s="289"/>
      <c r="L102" s="289"/>
      <c r="M102" s="290">
        <f>H102-I102</f>
        <v>90</v>
      </c>
      <c r="N102" s="291"/>
      <c r="O102" s="292"/>
      <c r="P102" s="293"/>
      <c r="Q102" s="294"/>
      <c r="R102" s="753"/>
      <c r="S102" s="753"/>
      <c r="T102" s="291"/>
      <c r="U102" s="292"/>
      <c r="V102" s="293"/>
      <c r="W102" s="294"/>
      <c r="X102" s="295"/>
    </row>
    <row r="103" spans="1:32" s="93" customFormat="1" ht="16.5" thickBot="1" x14ac:dyDescent="0.3">
      <c r="A103" s="1940" t="s">
        <v>211</v>
      </c>
      <c r="B103" s="1941"/>
      <c r="C103" s="1941"/>
      <c r="D103" s="1941"/>
      <c r="E103" s="1941"/>
      <c r="F103" s="1942"/>
      <c r="G103" s="705">
        <f>SUM(G101:G102)</f>
        <v>6</v>
      </c>
      <c r="H103" s="706">
        <f>SUM(H101:H102)</f>
        <v>180</v>
      </c>
      <c r="I103" s="706">
        <f t="shared" ref="I103:X103" si="13">I101</f>
        <v>0</v>
      </c>
      <c r="J103" s="706">
        <f t="shared" si="13"/>
        <v>0</v>
      </c>
      <c r="K103" s="706">
        <f t="shared" si="13"/>
        <v>0</v>
      </c>
      <c r="L103" s="706">
        <f t="shared" si="13"/>
        <v>0</v>
      </c>
      <c r="M103" s="706">
        <f>SUM(M101:M102)</f>
        <v>180</v>
      </c>
      <c r="N103" s="706">
        <f t="shared" si="13"/>
        <v>0</v>
      </c>
      <c r="O103" s="706">
        <f t="shared" si="13"/>
        <v>0</v>
      </c>
      <c r="P103" s="706">
        <f t="shared" si="13"/>
        <v>0</v>
      </c>
      <c r="Q103" s="706">
        <f t="shared" si="13"/>
        <v>0</v>
      </c>
      <c r="R103" s="706"/>
      <c r="S103" s="706">
        <f t="shared" si="13"/>
        <v>0</v>
      </c>
      <c r="T103" s="706">
        <f t="shared" si="13"/>
        <v>0</v>
      </c>
      <c r="U103" s="706">
        <f t="shared" si="13"/>
        <v>0</v>
      </c>
      <c r="V103" s="706">
        <f t="shared" si="13"/>
        <v>0</v>
      </c>
      <c r="W103" s="706">
        <f t="shared" si="13"/>
        <v>0</v>
      </c>
      <c r="X103" s="266">
        <f t="shared" si="13"/>
        <v>0</v>
      </c>
    </row>
    <row r="104" spans="1:32" s="93" customFormat="1" ht="16.5" thickBot="1" x14ac:dyDescent="0.3">
      <c r="A104" s="1943" t="s">
        <v>331</v>
      </c>
      <c r="B104" s="1944"/>
      <c r="C104" s="1944"/>
      <c r="D104" s="1944"/>
      <c r="E104" s="1944"/>
      <c r="F104" s="1944"/>
      <c r="G104" s="670">
        <f>G89+G97+G45</f>
        <v>80.5</v>
      </c>
      <c r="H104" s="670">
        <f>H89+H97+H45</f>
        <v>2415</v>
      </c>
      <c r="I104" s="709"/>
      <c r="J104" s="709"/>
      <c r="K104" s="709"/>
      <c r="L104" s="709"/>
      <c r="M104" s="709"/>
      <c r="N104" s="709"/>
      <c r="O104" s="709"/>
      <c r="P104" s="709"/>
      <c r="Q104" s="709"/>
      <c r="R104" s="709"/>
      <c r="S104" s="709"/>
      <c r="T104" s="709"/>
      <c r="U104" s="709"/>
      <c r="V104" s="709"/>
      <c r="W104" s="709"/>
      <c r="X104" s="709"/>
      <c r="AF104" s="120">
        <f>G104*30</f>
        <v>2415</v>
      </c>
    </row>
    <row r="105" spans="1:32" s="93" customFormat="1" ht="16.5" customHeight="1" thickBot="1" x14ac:dyDescent="0.3">
      <c r="A105" s="1943" t="s">
        <v>332</v>
      </c>
      <c r="B105" s="1944"/>
      <c r="C105" s="1944"/>
      <c r="D105" s="1944"/>
      <c r="E105" s="1944"/>
      <c r="F105" s="1944"/>
      <c r="G105" s="670">
        <f>G90+G98+G46+G103</f>
        <v>77</v>
      </c>
      <c r="H105" s="670">
        <f>H90+H98+H46+H103</f>
        <v>2310</v>
      </c>
      <c r="I105" s="670">
        <f t="shared" ref="I105:S105" si="14">I90+I98+I46+I103</f>
        <v>837</v>
      </c>
      <c r="J105" s="670">
        <f t="shared" si="14"/>
        <v>425</v>
      </c>
      <c r="K105" s="670">
        <f t="shared" si="14"/>
        <v>0</v>
      </c>
      <c r="L105" s="670">
        <f t="shared" si="14"/>
        <v>412</v>
      </c>
      <c r="M105" s="670">
        <f t="shared" si="14"/>
        <v>1473</v>
      </c>
      <c r="N105" s="670">
        <f t="shared" si="14"/>
        <v>24.466666666666669</v>
      </c>
      <c r="O105" s="670" t="e">
        <f t="shared" si="14"/>
        <v>#REF!</v>
      </c>
      <c r="P105" s="670">
        <f t="shared" si="14"/>
        <v>18</v>
      </c>
      <c r="Q105" s="670">
        <f t="shared" si="14"/>
        <v>12</v>
      </c>
      <c r="R105" s="670">
        <f t="shared" si="14"/>
        <v>4.5</v>
      </c>
      <c r="S105" s="670">
        <f t="shared" si="14"/>
        <v>0</v>
      </c>
      <c r="T105" s="709"/>
      <c r="U105" s="709"/>
      <c r="V105" s="709"/>
      <c r="W105" s="709"/>
      <c r="X105" s="709"/>
      <c r="AF105" s="120">
        <f>G105*30</f>
        <v>2310</v>
      </c>
    </row>
    <row r="106" spans="1:32" ht="16.5" thickBot="1" x14ac:dyDescent="0.3">
      <c r="A106" s="1943" t="s">
        <v>212</v>
      </c>
      <c r="B106" s="1944"/>
      <c r="C106" s="1944"/>
      <c r="D106" s="1944"/>
      <c r="E106" s="1944"/>
      <c r="F106" s="1944"/>
      <c r="G106" s="707">
        <f>G104+G105</f>
        <v>157.5</v>
      </c>
      <c r="H106" s="707">
        <f>H104+H105</f>
        <v>4725</v>
      </c>
      <c r="I106" s="708"/>
      <c r="J106" s="708"/>
      <c r="K106" s="708"/>
      <c r="L106" s="708"/>
      <c r="M106" s="708"/>
      <c r="N106" s="708"/>
      <c r="O106" s="708"/>
      <c r="P106" s="708"/>
      <c r="Q106" s="708"/>
      <c r="R106" s="708"/>
      <c r="S106" s="708"/>
      <c r="T106" s="708"/>
      <c r="U106" s="708"/>
      <c r="V106" s="708"/>
      <c r="W106" s="708"/>
      <c r="X106" s="708"/>
      <c r="Y106" s="93">
        <f>30*G106</f>
        <v>4725</v>
      </c>
      <c r="AF106" s="120">
        <f>G106*30</f>
        <v>4725</v>
      </c>
    </row>
    <row r="107" spans="1:32" x14ac:dyDescent="0.25">
      <c r="A107" s="1945" t="s">
        <v>213</v>
      </c>
      <c r="B107" s="1946"/>
      <c r="C107" s="1946"/>
      <c r="D107" s="1946"/>
      <c r="E107" s="1946"/>
      <c r="F107" s="1946"/>
      <c r="G107" s="1946"/>
      <c r="H107" s="1946"/>
      <c r="I107" s="1946"/>
      <c r="J107" s="1946"/>
      <c r="K107" s="1946"/>
      <c r="L107" s="1946"/>
      <c r="M107" s="1946"/>
      <c r="N107" s="1946"/>
      <c r="O107" s="1946"/>
      <c r="P107" s="1946"/>
      <c r="Q107" s="1946"/>
      <c r="R107" s="1946"/>
      <c r="S107" s="1946"/>
      <c r="T107" s="1946"/>
      <c r="U107" s="1946"/>
      <c r="V107" s="1946"/>
      <c r="W107" s="1946"/>
      <c r="X107" s="1947"/>
    </row>
    <row r="108" spans="1:32" x14ac:dyDescent="0.25">
      <c r="A108" s="1904" t="s">
        <v>214</v>
      </c>
      <c r="B108" s="1905"/>
      <c r="C108" s="1905"/>
      <c r="D108" s="1905"/>
      <c r="E108" s="1905"/>
      <c r="F108" s="1905"/>
      <c r="G108" s="1905"/>
      <c r="H108" s="1905"/>
      <c r="I108" s="1905"/>
      <c r="J108" s="1905"/>
      <c r="K108" s="1905"/>
      <c r="L108" s="1905"/>
      <c r="M108" s="1905"/>
      <c r="N108" s="1905"/>
      <c r="O108" s="1905"/>
      <c r="P108" s="1905"/>
      <c r="Q108" s="1905"/>
      <c r="R108" s="1905"/>
      <c r="S108" s="1905"/>
      <c r="T108" s="1905"/>
      <c r="U108" s="1905"/>
      <c r="V108" s="1905"/>
      <c r="W108" s="1905"/>
      <c r="X108" s="1906"/>
    </row>
    <row r="109" spans="1:32" x14ac:dyDescent="0.25">
      <c r="A109" s="604" t="s">
        <v>215</v>
      </c>
      <c r="B109" s="603" t="s">
        <v>77</v>
      </c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</row>
    <row r="110" spans="1:32" ht="31.5" x14ac:dyDescent="0.25">
      <c r="A110" s="1952" t="s">
        <v>278</v>
      </c>
      <c r="B110" s="593" t="s">
        <v>319</v>
      </c>
      <c r="C110" s="594"/>
      <c r="D110" s="595"/>
      <c r="E110" s="595"/>
      <c r="F110" s="596"/>
      <c r="G110" s="597">
        <f>'Семестровка уск виправлено'!D65</f>
        <v>3.5</v>
      </c>
      <c r="H110" s="598">
        <f>G110*30</f>
        <v>105</v>
      </c>
      <c r="I110" s="599"/>
      <c r="J110" s="600"/>
      <c r="K110" s="600"/>
      <c r="L110" s="600"/>
      <c r="M110" s="601"/>
      <c r="N110" s="594"/>
      <c r="O110" s="602"/>
      <c r="P110" s="596"/>
      <c r="Q110" s="594"/>
      <c r="R110" s="510"/>
      <c r="S110" s="510"/>
      <c r="T110" s="627"/>
      <c r="U110" s="602"/>
      <c r="V110" s="596"/>
      <c r="W110" s="594"/>
      <c r="X110" s="596"/>
      <c r="AD110" s="93">
        <f t="shared" ref="AD110:AD130" si="15">SUM(N110:S110)</f>
        <v>0</v>
      </c>
    </row>
    <row r="111" spans="1:32" ht="16.5" thickBot="1" x14ac:dyDescent="0.3">
      <c r="A111" s="1952"/>
      <c r="B111" s="586" t="s">
        <v>271</v>
      </c>
      <c r="C111" s="100"/>
      <c r="D111" s="744"/>
      <c r="E111" s="744"/>
      <c r="F111" s="504"/>
      <c r="G111" s="505"/>
      <c r="H111" s="506"/>
      <c r="I111" s="507"/>
      <c r="J111" s="508"/>
      <c r="K111" s="508"/>
      <c r="L111" s="508"/>
      <c r="M111" s="509"/>
      <c r="N111" s="100"/>
      <c r="O111" s="102"/>
      <c r="P111" s="504"/>
      <c r="Q111" s="100"/>
      <c r="R111" s="510"/>
      <c r="S111" s="510"/>
      <c r="T111" s="628"/>
      <c r="U111" s="102"/>
      <c r="V111" s="504"/>
      <c r="W111" s="100"/>
      <c r="X111" s="504"/>
      <c r="AD111" s="93">
        <f t="shared" si="15"/>
        <v>0</v>
      </c>
    </row>
    <row r="112" spans="1:32" x14ac:dyDescent="0.25">
      <c r="A112" s="1953" t="s">
        <v>279</v>
      </c>
      <c r="B112" s="513" t="s">
        <v>320</v>
      </c>
      <c r="C112" s="510"/>
      <c r="D112" s="510"/>
      <c r="E112" s="510"/>
      <c r="F112" s="510"/>
      <c r="G112" s="511">
        <f>'Семестровка уск виправлено'!D67</f>
        <v>3</v>
      </c>
      <c r="H112" s="306">
        <f>G112*30</f>
        <v>90</v>
      </c>
      <c r="I112" s="512"/>
      <c r="J112" s="512"/>
      <c r="K112" s="512"/>
      <c r="L112" s="512"/>
      <c r="M112" s="512"/>
      <c r="N112" s="510"/>
      <c r="O112" s="510"/>
      <c r="P112" s="510"/>
      <c r="Q112" s="510"/>
      <c r="R112" s="510"/>
      <c r="S112" s="510"/>
      <c r="T112" s="510"/>
      <c r="U112" s="510"/>
      <c r="V112" s="510"/>
      <c r="W112" s="510"/>
      <c r="X112" s="510"/>
      <c r="AD112" s="93">
        <f t="shared" si="15"/>
        <v>0</v>
      </c>
    </row>
    <row r="113" spans="1:30" x14ac:dyDescent="0.25">
      <c r="A113" s="1954"/>
      <c r="B113" s="513" t="s">
        <v>272</v>
      </c>
      <c r="C113" s="510"/>
      <c r="D113" s="510"/>
      <c r="E113" s="510"/>
      <c r="F113" s="510"/>
      <c r="G113" s="511"/>
      <c r="H113" s="512"/>
      <c r="I113" s="512"/>
      <c r="J113" s="512"/>
      <c r="K113" s="512"/>
      <c r="L113" s="512"/>
      <c r="M113" s="512"/>
      <c r="N113" s="510"/>
      <c r="O113" s="510"/>
      <c r="P113" s="510"/>
      <c r="Q113" s="510"/>
      <c r="R113" s="510"/>
      <c r="S113" s="510"/>
      <c r="T113" s="510"/>
      <c r="U113" s="510"/>
      <c r="V113" s="510"/>
      <c r="W113" s="510"/>
      <c r="X113" s="510"/>
      <c r="AD113" s="93">
        <f t="shared" si="15"/>
        <v>0</v>
      </c>
    </row>
    <row r="114" spans="1:30" x14ac:dyDescent="0.25">
      <c r="A114" s="1955" t="s">
        <v>327</v>
      </c>
      <c r="B114" s="513" t="s">
        <v>15</v>
      </c>
      <c r="C114" s="510"/>
      <c r="D114" s="510"/>
      <c r="E114" s="510"/>
      <c r="F114" s="510"/>
      <c r="G114" s="511">
        <f>G115+G116</f>
        <v>3</v>
      </c>
      <c r="H114" s="512">
        <f>G114*30</f>
        <v>90</v>
      </c>
      <c r="I114" s="512">
        <f>J114+K114+L114</f>
        <v>0</v>
      </c>
      <c r="J114" s="512"/>
      <c r="K114" s="512"/>
      <c r="L114" s="512"/>
      <c r="M114" s="512"/>
      <c r="N114" s="510"/>
      <c r="O114" s="510"/>
      <c r="P114" s="510"/>
      <c r="Q114" s="510"/>
      <c r="R114" s="510"/>
      <c r="S114" s="510"/>
      <c r="T114" s="510"/>
      <c r="U114" s="510"/>
      <c r="V114" s="510"/>
      <c r="W114" s="510"/>
      <c r="X114" s="510"/>
      <c r="AD114" s="93">
        <f t="shared" si="15"/>
        <v>0</v>
      </c>
    </row>
    <row r="115" spans="1:30" x14ac:dyDescent="0.25">
      <c r="A115" s="1956"/>
      <c r="B115" s="452" t="s">
        <v>296</v>
      </c>
      <c r="C115" s="510"/>
      <c r="D115" s="510"/>
      <c r="E115" s="510"/>
      <c r="F115" s="510"/>
      <c r="G115" s="511">
        <f>'Семестровка уск виправлено'!D11</f>
        <v>1</v>
      </c>
      <c r="H115" s="512">
        <f t="shared" ref="H115:H134" si="16">G115*30</f>
        <v>30</v>
      </c>
      <c r="I115" s="512"/>
      <c r="J115" s="512"/>
      <c r="K115" s="512"/>
      <c r="L115" s="512"/>
      <c r="M115" s="512"/>
      <c r="N115" s="510"/>
      <c r="O115" s="510"/>
      <c r="P115" s="510"/>
      <c r="Q115" s="510"/>
      <c r="R115" s="510"/>
      <c r="S115" s="510"/>
      <c r="T115" s="510"/>
      <c r="U115" s="510"/>
      <c r="V115" s="510"/>
      <c r="W115" s="510"/>
      <c r="X115" s="510"/>
      <c r="AD115" s="93">
        <f t="shared" si="15"/>
        <v>0</v>
      </c>
    </row>
    <row r="116" spans="1:30" x14ac:dyDescent="0.25">
      <c r="A116" s="1956"/>
      <c r="B116" s="453" t="s">
        <v>268</v>
      </c>
      <c r="C116" s="510"/>
      <c r="D116" s="510">
        <v>1</v>
      </c>
      <c r="E116" s="510"/>
      <c r="F116" s="510"/>
      <c r="G116" s="511">
        <f>'Семестровка уск виправлено'!E11</f>
        <v>2</v>
      </c>
      <c r="H116" s="512">
        <f t="shared" si="16"/>
        <v>60</v>
      </c>
      <c r="I116" s="512">
        <f>J116+K116+L116</f>
        <v>30</v>
      </c>
      <c r="J116" s="512">
        <f>'Семестровка уск виправлено'!I11</f>
        <v>0</v>
      </c>
      <c r="K116" s="512"/>
      <c r="L116" s="512">
        <f>'Семестровка уск виправлено'!K11</f>
        <v>30</v>
      </c>
      <c r="M116" s="512">
        <f>H116-I116</f>
        <v>30</v>
      </c>
      <c r="N116" s="510">
        <v>2</v>
      </c>
      <c r="O116" s="510"/>
      <c r="P116" s="510"/>
      <c r="Q116" s="510"/>
      <c r="R116" s="510"/>
      <c r="S116" s="510"/>
      <c r="T116" s="510"/>
      <c r="U116" s="510"/>
      <c r="V116" s="510"/>
      <c r="W116" s="510"/>
      <c r="X116" s="510"/>
      <c r="AD116" s="93">
        <f t="shared" si="15"/>
        <v>2</v>
      </c>
    </row>
    <row r="117" spans="1:30" x14ac:dyDescent="0.25">
      <c r="A117" s="1956"/>
      <c r="B117" s="513" t="s">
        <v>269</v>
      </c>
      <c r="C117" s="510"/>
      <c r="D117" s="510"/>
      <c r="E117" s="510"/>
      <c r="F117" s="510"/>
      <c r="G117" s="511">
        <f>G118+G119</f>
        <v>3</v>
      </c>
      <c r="H117" s="512">
        <f t="shared" si="16"/>
        <v>90</v>
      </c>
      <c r="I117" s="512"/>
      <c r="J117" s="512"/>
      <c r="K117" s="512"/>
      <c r="L117" s="512"/>
      <c r="M117" s="512"/>
      <c r="N117" s="510"/>
      <c r="O117" s="510"/>
      <c r="P117" s="510"/>
      <c r="Q117" s="510"/>
      <c r="R117" s="510"/>
      <c r="S117" s="510"/>
      <c r="T117" s="510"/>
      <c r="U117" s="510"/>
      <c r="V117" s="510"/>
      <c r="W117" s="510"/>
      <c r="X117" s="510"/>
      <c r="AD117" s="93">
        <f t="shared" si="15"/>
        <v>0</v>
      </c>
    </row>
    <row r="118" spans="1:30" x14ac:dyDescent="0.25">
      <c r="A118" s="1956"/>
      <c r="B118" s="452" t="s">
        <v>267</v>
      </c>
      <c r="C118" s="510"/>
      <c r="D118" s="510"/>
      <c r="E118" s="510"/>
      <c r="F118" s="510"/>
      <c r="G118" s="511">
        <f>G115</f>
        <v>1</v>
      </c>
      <c r="H118" s="512">
        <f t="shared" si="16"/>
        <v>30</v>
      </c>
      <c r="I118" s="512"/>
      <c r="J118" s="512"/>
      <c r="K118" s="512"/>
      <c r="L118" s="512"/>
      <c r="M118" s="512"/>
      <c r="N118" s="510"/>
      <c r="O118" s="510"/>
      <c r="P118" s="510"/>
      <c r="Q118" s="510"/>
      <c r="R118" s="510"/>
      <c r="S118" s="510"/>
      <c r="T118" s="510"/>
      <c r="U118" s="510"/>
      <c r="V118" s="510"/>
      <c r="W118" s="510"/>
      <c r="X118" s="510"/>
      <c r="AD118" s="93">
        <f t="shared" si="15"/>
        <v>0</v>
      </c>
    </row>
    <row r="119" spans="1:30" x14ac:dyDescent="0.25">
      <c r="A119" s="1957"/>
      <c r="B119" s="453" t="s">
        <v>268</v>
      </c>
      <c r="C119" s="510"/>
      <c r="D119" s="510">
        <v>1</v>
      </c>
      <c r="E119" s="510"/>
      <c r="F119" s="510"/>
      <c r="G119" s="511">
        <f>G116</f>
        <v>2</v>
      </c>
      <c r="H119" s="512">
        <f t="shared" si="16"/>
        <v>60</v>
      </c>
      <c r="I119" s="512">
        <f>J119+K119+L119</f>
        <v>30</v>
      </c>
      <c r="J119" s="512">
        <v>15</v>
      </c>
      <c r="K119" s="512"/>
      <c r="L119" s="512">
        <v>15</v>
      </c>
      <c r="M119" s="512">
        <f>H119-I119</f>
        <v>30</v>
      </c>
      <c r="N119" s="510">
        <v>2</v>
      </c>
      <c r="O119" s="510"/>
      <c r="P119" s="510"/>
      <c r="Q119" s="510"/>
      <c r="R119" s="510"/>
      <c r="S119" s="510"/>
      <c r="T119" s="510"/>
      <c r="U119" s="510"/>
      <c r="V119" s="510"/>
      <c r="W119" s="510"/>
      <c r="X119" s="510"/>
      <c r="AD119" s="93"/>
    </row>
    <row r="120" spans="1:30" x14ac:dyDescent="0.25">
      <c r="A120" s="1955" t="s">
        <v>328</v>
      </c>
      <c r="B120" s="513" t="s">
        <v>15</v>
      </c>
      <c r="C120" s="510"/>
      <c r="D120" s="510"/>
      <c r="E120" s="510"/>
      <c r="F120" s="510"/>
      <c r="G120" s="511">
        <f>G121+G122</f>
        <v>4</v>
      </c>
      <c r="H120" s="512">
        <f t="shared" si="16"/>
        <v>120</v>
      </c>
      <c r="I120" s="512"/>
      <c r="J120" s="512"/>
      <c r="K120" s="512"/>
      <c r="L120" s="512"/>
      <c r="M120" s="512"/>
      <c r="N120" s="510"/>
      <c r="O120" s="510"/>
      <c r="P120" s="510"/>
      <c r="Q120" s="510"/>
      <c r="R120" s="510"/>
      <c r="S120" s="510"/>
      <c r="T120" s="510"/>
      <c r="U120" s="510"/>
      <c r="V120" s="510"/>
      <c r="W120" s="510"/>
      <c r="X120" s="510"/>
      <c r="AD120" s="93">
        <f t="shared" si="15"/>
        <v>0</v>
      </c>
    </row>
    <row r="121" spans="1:30" x14ac:dyDescent="0.25">
      <c r="A121" s="1956"/>
      <c r="B121" s="452" t="s">
        <v>296</v>
      </c>
      <c r="C121" s="510"/>
      <c r="D121" s="510"/>
      <c r="E121" s="510"/>
      <c r="F121" s="510"/>
      <c r="G121" s="511">
        <f>'Семестровка уск виправлено'!D57</f>
        <v>2</v>
      </c>
      <c r="H121" s="512">
        <f t="shared" si="16"/>
        <v>60</v>
      </c>
      <c r="I121" s="512"/>
      <c r="J121" s="512"/>
      <c r="K121" s="512"/>
      <c r="L121" s="512"/>
      <c r="M121" s="512"/>
      <c r="N121" s="510"/>
      <c r="O121" s="510"/>
      <c r="P121" s="510"/>
      <c r="Q121" s="510"/>
      <c r="R121" s="510"/>
      <c r="S121" s="510"/>
      <c r="T121" s="510"/>
      <c r="U121" s="510"/>
      <c r="V121" s="510"/>
      <c r="W121" s="510"/>
      <c r="X121" s="510"/>
      <c r="AD121" s="93">
        <f t="shared" si="15"/>
        <v>0</v>
      </c>
    </row>
    <row r="122" spans="1:30" x14ac:dyDescent="0.25">
      <c r="A122" s="1956"/>
      <c r="B122" s="453" t="s">
        <v>268</v>
      </c>
      <c r="C122" s="510"/>
      <c r="D122" s="510" t="s">
        <v>63</v>
      </c>
      <c r="E122" s="510"/>
      <c r="F122" s="510"/>
      <c r="G122" s="511">
        <f>'Семестровка уск виправлено'!E57</f>
        <v>2</v>
      </c>
      <c r="H122" s="512">
        <f t="shared" si="16"/>
        <v>60</v>
      </c>
      <c r="I122" s="606">
        <f>J122+K122+L122</f>
        <v>18</v>
      </c>
      <c r="J122" s="512"/>
      <c r="K122" s="512"/>
      <c r="L122" s="512">
        <f>'Семестровка уск виправлено'!J57</f>
        <v>18</v>
      </c>
      <c r="M122" s="512">
        <f>H122-I122</f>
        <v>42</v>
      </c>
      <c r="N122" s="510"/>
      <c r="O122" s="560">
        <v>2</v>
      </c>
      <c r="P122" s="510"/>
      <c r="Q122" s="510"/>
      <c r="R122" s="510"/>
      <c r="S122" s="510"/>
      <c r="T122" s="510"/>
      <c r="U122" s="510"/>
      <c r="V122" s="510"/>
      <c r="W122" s="510"/>
      <c r="X122" s="510"/>
      <c r="AD122" s="93">
        <f t="shared" si="15"/>
        <v>2</v>
      </c>
    </row>
    <row r="123" spans="1:30" x14ac:dyDescent="0.25">
      <c r="A123" s="1956"/>
      <c r="B123" s="513" t="s">
        <v>270</v>
      </c>
      <c r="C123" s="510"/>
      <c r="D123" s="510"/>
      <c r="E123" s="510"/>
      <c r="F123" s="510"/>
      <c r="G123" s="511">
        <f>G124+G125</f>
        <v>4</v>
      </c>
      <c r="H123" s="512">
        <f t="shared" si="16"/>
        <v>120</v>
      </c>
      <c r="I123" s="512"/>
      <c r="J123" s="512"/>
      <c r="K123" s="512"/>
      <c r="L123" s="512"/>
      <c r="M123" s="512"/>
      <c r="N123" s="510"/>
      <c r="O123" s="510"/>
      <c r="P123" s="510"/>
      <c r="Q123" s="510"/>
      <c r="R123" s="510"/>
      <c r="S123" s="510"/>
      <c r="T123" s="510"/>
      <c r="U123" s="510"/>
      <c r="V123" s="510"/>
      <c r="W123" s="510"/>
      <c r="X123" s="510"/>
      <c r="AD123" s="93">
        <f t="shared" si="15"/>
        <v>0</v>
      </c>
    </row>
    <row r="124" spans="1:30" x14ac:dyDescent="0.25">
      <c r="A124" s="1956"/>
      <c r="B124" s="452" t="s">
        <v>267</v>
      </c>
      <c r="C124" s="510"/>
      <c r="D124" s="510"/>
      <c r="E124" s="510"/>
      <c r="F124" s="510"/>
      <c r="G124" s="511">
        <f>G121</f>
        <v>2</v>
      </c>
      <c r="H124" s="512">
        <f t="shared" si="16"/>
        <v>60</v>
      </c>
      <c r="I124" s="512"/>
      <c r="J124" s="512"/>
      <c r="K124" s="512"/>
      <c r="L124" s="512"/>
      <c r="M124" s="512"/>
      <c r="N124" s="510"/>
      <c r="O124" s="510"/>
      <c r="P124" s="510"/>
      <c r="Q124" s="510"/>
      <c r="R124" s="510"/>
      <c r="S124" s="510"/>
      <c r="T124" s="510"/>
      <c r="U124" s="510"/>
      <c r="V124" s="510"/>
      <c r="W124" s="510"/>
      <c r="X124" s="510"/>
      <c r="AD124" s="93">
        <f t="shared" si="15"/>
        <v>0</v>
      </c>
    </row>
    <row r="125" spans="1:30" x14ac:dyDescent="0.25">
      <c r="A125" s="1957"/>
      <c r="B125" s="453" t="s">
        <v>268</v>
      </c>
      <c r="C125" s="510"/>
      <c r="D125" s="510">
        <v>2</v>
      </c>
      <c r="E125" s="510"/>
      <c r="F125" s="510"/>
      <c r="G125" s="511">
        <f>G122</f>
        <v>2</v>
      </c>
      <c r="H125" s="512">
        <f t="shared" si="16"/>
        <v>60</v>
      </c>
      <c r="I125" s="512">
        <f>J125+K125+L125</f>
        <v>18</v>
      </c>
      <c r="J125" s="512">
        <v>9</v>
      </c>
      <c r="K125" s="512"/>
      <c r="L125" s="512">
        <v>9</v>
      </c>
      <c r="M125" s="512">
        <f>H125-I125</f>
        <v>42</v>
      </c>
      <c r="N125" s="510"/>
      <c r="O125" s="560">
        <v>2</v>
      </c>
      <c r="P125" s="510"/>
      <c r="Q125" s="510"/>
      <c r="R125" s="510"/>
      <c r="S125" s="510"/>
      <c r="T125" s="510"/>
      <c r="U125" s="510"/>
      <c r="V125" s="510"/>
      <c r="W125" s="510"/>
      <c r="X125" s="510"/>
      <c r="AD125" s="93"/>
    </row>
    <row r="126" spans="1:30" x14ac:dyDescent="0.25">
      <c r="A126" s="1955" t="s">
        <v>329</v>
      </c>
      <c r="B126" s="513" t="s">
        <v>15</v>
      </c>
      <c r="C126" s="510"/>
      <c r="D126" s="510"/>
      <c r="E126" s="510"/>
      <c r="F126" s="510"/>
      <c r="G126" s="511">
        <f>G127+G128</f>
        <v>3</v>
      </c>
      <c r="H126" s="512">
        <f t="shared" si="16"/>
        <v>90</v>
      </c>
      <c r="I126" s="512"/>
      <c r="J126" s="512"/>
      <c r="K126" s="512"/>
      <c r="L126" s="512"/>
      <c r="M126" s="512"/>
      <c r="N126" s="510"/>
      <c r="O126" s="560"/>
      <c r="P126" s="510"/>
      <c r="Q126" s="510"/>
      <c r="R126" s="510"/>
      <c r="S126" s="510"/>
      <c r="T126" s="510"/>
      <c r="U126" s="510"/>
      <c r="V126" s="510"/>
      <c r="W126" s="510"/>
      <c r="X126" s="510"/>
      <c r="AD126" s="93">
        <f t="shared" si="15"/>
        <v>0</v>
      </c>
    </row>
    <row r="127" spans="1:30" x14ac:dyDescent="0.25">
      <c r="A127" s="1956"/>
      <c r="B127" s="452" t="s">
        <v>296</v>
      </c>
      <c r="C127" s="510"/>
      <c r="D127" s="510"/>
      <c r="E127" s="510"/>
      <c r="F127" s="510"/>
      <c r="G127" s="511">
        <f>'Семестровка уск виправлено'!D98</f>
        <v>1</v>
      </c>
      <c r="H127" s="512">
        <f t="shared" si="16"/>
        <v>30</v>
      </c>
      <c r="I127" s="512"/>
      <c r="J127" s="512"/>
      <c r="K127" s="512"/>
      <c r="L127" s="512"/>
      <c r="M127" s="512"/>
      <c r="N127" s="510"/>
      <c r="O127" s="560"/>
      <c r="P127" s="510"/>
      <c r="Q127" s="510"/>
      <c r="R127" s="510"/>
      <c r="S127" s="510"/>
      <c r="T127" s="510"/>
      <c r="U127" s="510"/>
      <c r="V127" s="510"/>
      <c r="W127" s="510"/>
      <c r="X127" s="510"/>
      <c r="AD127" s="93">
        <f t="shared" si="15"/>
        <v>0</v>
      </c>
    </row>
    <row r="128" spans="1:30" x14ac:dyDescent="0.25">
      <c r="A128" s="1956"/>
      <c r="B128" s="453" t="s">
        <v>268</v>
      </c>
      <c r="C128" s="510"/>
      <c r="D128" s="510">
        <v>3</v>
      </c>
      <c r="E128" s="510"/>
      <c r="F128" s="510"/>
      <c r="G128" s="511">
        <f>'Семестровка уск виправлено'!E98</f>
        <v>2</v>
      </c>
      <c r="H128" s="512">
        <f t="shared" si="16"/>
        <v>60</v>
      </c>
      <c r="I128" s="512">
        <f>J128+K128+L128</f>
        <v>30</v>
      </c>
      <c r="J128" s="512"/>
      <c r="K128" s="512"/>
      <c r="L128" s="512">
        <f>'Семестровка уск виправлено'!J98</f>
        <v>30</v>
      </c>
      <c r="M128" s="512">
        <f>H128-I128</f>
        <v>30</v>
      </c>
      <c r="N128" s="510"/>
      <c r="O128" s="560"/>
      <c r="P128" s="510"/>
      <c r="Q128" s="510">
        <f>'Семестровка уск виправлено'!L98</f>
        <v>2</v>
      </c>
      <c r="R128" s="510"/>
      <c r="S128" s="510"/>
      <c r="T128" s="510"/>
      <c r="U128" s="510"/>
      <c r="V128" s="510"/>
      <c r="W128" s="510"/>
      <c r="X128" s="510"/>
      <c r="AD128" s="93">
        <f t="shared" si="15"/>
        <v>2</v>
      </c>
    </row>
    <row r="129" spans="1:30" x14ac:dyDescent="0.25">
      <c r="A129" s="1956"/>
      <c r="B129" s="513" t="s">
        <v>280</v>
      </c>
      <c r="C129" s="510"/>
      <c r="D129" s="510"/>
      <c r="E129" s="510"/>
      <c r="F129" s="510"/>
      <c r="G129" s="511">
        <f>G126</f>
        <v>3</v>
      </c>
      <c r="H129" s="512">
        <f t="shared" si="16"/>
        <v>90</v>
      </c>
      <c r="I129" s="512"/>
      <c r="J129" s="512"/>
      <c r="K129" s="512"/>
      <c r="L129" s="512"/>
      <c r="M129" s="512"/>
      <c r="N129" s="510"/>
      <c r="O129" s="560"/>
      <c r="P129" s="510"/>
      <c r="Q129" s="510"/>
      <c r="R129" s="510"/>
      <c r="S129" s="510"/>
      <c r="T129" s="510"/>
      <c r="U129" s="510"/>
      <c r="V129" s="510"/>
      <c r="W129" s="510"/>
      <c r="X129" s="510"/>
      <c r="AD129" s="93">
        <f t="shared" si="15"/>
        <v>0</v>
      </c>
    </row>
    <row r="130" spans="1:30" x14ac:dyDescent="0.25">
      <c r="A130" s="1956"/>
      <c r="B130" s="452" t="s">
        <v>267</v>
      </c>
      <c r="C130" s="510"/>
      <c r="D130" s="510"/>
      <c r="E130" s="510"/>
      <c r="F130" s="510"/>
      <c r="G130" s="511">
        <f>G127</f>
        <v>1</v>
      </c>
      <c r="H130" s="512">
        <f t="shared" si="16"/>
        <v>30</v>
      </c>
      <c r="I130" s="512"/>
      <c r="J130" s="512"/>
      <c r="K130" s="512"/>
      <c r="L130" s="512"/>
      <c r="M130" s="512"/>
      <c r="N130" s="510"/>
      <c r="O130" s="560"/>
      <c r="P130" s="510"/>
      <c r="Q130" s="510"/>
      <c r="R130" s="510"/>
      <c r="S130" s="510"/>
      <c r="T130" s="510"/>
      <c r="U130" s="510"/>
      <c r="V130" s="510"/>
      <c r="W130" s="510"/>
      <c r="X130" s="510"/>
      <c r="AD130" s="93">
        <f t="shared" si="15"/>
        <v>0</v>
      </c>
    </row>
    <row r="131" spans="1:30" x14ac:dyDescent="0.25">
      <c r="A131" s="1957"/>
      <c r="B131" s="453" t="s">
        <v>268</v>
      </c>
      <c r="C131" s="510"/>
      <c r="D131" s="510">
        <v>3</v>
      </c>
      <c r="E131" s="510"/>
      <c r="F131" s="510"/>
      <c r="G131" s="511">
        <f>G128</f>
        <v>2</v>
      </c>
      <c r="H131" s="512">
        <f t="shared" si="16"/>
        <v>60</v>
      </c>
      <c r="I131" s="512">
        <f>J131+K131+L131</f>
        <v>30</v>
      </c>
      <c r="J131" s="512">
        <v>15</v>
      </c>
      <c r="K131" s="512"/>
      <c r="L131" s="512">
        <v>15</v>
      </c>
      <c r="M131" s="512">
        <f>H131-I131</f>
        <v>30</v>
      </c>
      <c r="N131" s="510"/>
      <c r="O131" s="560"/>
      <c r="P131" s="510"/>
      <c r="Q131" s="510">
        <v>2</v>
      </c>
      <c r="R131" s="510"/>
      <c r="S131" s="510"/>
      <c r="T131" s="510"/>
      <c r="U131" s="510"/>
      <c r="V131" s="510"/>
      <c r="W131" s="510"/>
      <c r="X131" s="510"/>
      <c r="AD131" s="93"/>
    </row>
    <row r="132" spans="1:30" x14ac:dyDescent="0.25">
      <c r="A132" s="1901" t="s">
        <v>330</v>
      </c>
      <c r="B132" s="1902"/>
      <c r="C132" s="1902"/>
      <c r="D132" s="1902"/>
      <c r="E132" s="1902"/>
      <c r="F132" s="1903"/>
      <c r="G132" s="511">
        <f>SUMIF(B109:B131,"*_*",G109:G131)</f>
        <v>10.5</v>
      </c>
      <c r="H132" s="512">
        <f t="shared" si="16"/>
        <v>315</v>
      </c>
      <c r="I132" s="512"/>
      <c r="J132" s="512"/>
      <c r="K132" s="512"/>
      <c r="L132" s="512"/>
      <c r="M132" s="512"/>
      <c r="N132" s="510"/>
      <c r="O132" s="560"/>
      <c r="P132" s="510"/>
      <c r="Q132" s="510"/>
      <c r="R132" s="510"/>
      <c r="S132" s="510"/>
      <c r="T132" s="510"/>
      <c r="U132" s="510"/>
      <c r="V132" s="510"/>
      <c r="W132" s="510"/>
      <c r="X132" s="510"/>
    </row>
    <row r="133" spans="1:30" x14ac:dyDescent="0.25">
      <c r="A133" s="1901" t="s">
        <v>294</v>
      </c>
      <c r="B133" s="1902"/>
      <c r="C133" s="1902"/>
      <c r="D133" s="1902"/>
      <c r="E133" s="1902"/>
      <c r="F133" s="1903"/>
      <c r="G133" s="511">
        <f>SUMIF($AD109:$AD131,"&gt;0",G109:G131)</f>
        <v>6</v>
      </c>
      <c r="H133" s="511">
        <f>SUMIF($AD109:$AD131,"&gt;0",H109:H131)</f>
        <v>180</v>
      </c>
      <c r="I133" s="511">
        <f t="shared" ref="I133:Q133" si="17">SUMIF($AD109:$AD131,"&gt;0",I109:I131)</f>
        <v>78</v>
      </c>
      <c r="J133" s="511">
        <f t="shared" si="17"/>
        <v>0</v>
      </c>
      <c r="K133" s="511">
        <f t="shared" si="17"/>
        <v>0</v>
      </c>
      <c r="L133" s="511">
        <f t="shared" si="17"/>
        <v>78</v>
      </c>
      <c r="M133" s="511">
        <f t="shared" si="17"/>
        <v>102</v>
      </c>
      <c r="N133" s="511">
        <f t="shared" si="17"/>
        <v>2</v>
      </c>
      <c r="O133" s="511">
        <f t="shared" si="17"/>
        <v>2</v>
      </c>
      <c r="P133" s="511">
        <f t="shared" si="17"/>
        <v>0</v>
      </c>
      <c r="Q133" s="511">
        <f t="shared" si="17"/>
        <v>2</v>
      </c>
      <c r="R133" s="510"/>
      <c r="S133" s="510"/>
      <c r="T133" s="510"/>
      <c r="U133" s="510"/>
      <c r="V133" s="510"/>
      <c r="W133" s="510"/>
      <c r="X133" s="510"/>
    </row>
    <row r="134" spans="1:30" ht="16.5" thickBot="1" x14ac:dyDescent="0.3">
      <c r="A134" s="1951" t="s">
        <v>218</v>
      </c>
      <c r="B134" s="1951"/>
      <c r="C134" s="1951"/>
      <c r="D134" s="1951"/>
      <c r="E134" s="1951"/>
      <c r="F134" s="1951"/>
      <c r="G134" s="700">
        <f>G132+G133</f>
        <v>16.5</v>
      </c>
      <c r="H134" s="512">
        <f t="shared" si="16"/>
        <v>495</v>
      </c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323">
        <f>SUM(Y110:Y111)</f>
        <v>0</v>
      </c>
      <c r="Z134" s="322">
        <f>SUM(Z110:Z111)</f>
        <v>0</v>
      </c>
      <c r="AA134" s="322">
        <f>SUM(AA110:AA111)</f>
        <v>0</v>
      </c>
      <c r="AB134" s="322">
        <f>SUM(AB110:AB111)</f>
        <v>0</v>
      </c>
      <c r="AC134" s="322">
        <f>SUM(AC110:AC111)</f>
        <v>0</v>
      </c>
    </row>
    <row r="135" spans="1:30" ht="16.5" thickBot="1" x14ac:dyDescent="0.3">
      <c r="A135" s="1958" t="s">
        <v>219</v>
      </c>
      <c r="B135" s="1959"/>
      <c r="C135" s="1959"/>
      <c r="D135" s="1959"/>
      <c r="E135" s="1959"/>
      <c r="F135" s="1959"/>
      <c r="G135" s="1959"/>
      <c r="H135" s="1959"/>
      <c r="I135" s="1960"/>
      <c r="J135" s="1960"/>
      <c r="K135" s="1960"/>
      <c r="L135" s="1960"/>
      <c r="M135" s="1960"/>
      <c r="N135" s="1959"/>
      <c r="O135" s="1959"/>
      <c r="P135" s="1959"/>
      <c r="Q135" s="1959"/>
      <c r="R135" s="1960"/>
      <c r="S135" s="1960"/>
      <c r="T135" s="1959"/>
      <c r="U135" s="1959"/>
      <c r="V135" s="1959"/>
      <c r="W135" s="1959"/>
      <c r="X135" s="1961"/>
    </row>
    <row r="136" spans="1:30" x14ac:dyDescent="0.25">
      <c r="A136" s="1962" t="s">
        <v>220</v>
      </c>
      <c r="B136" s="587" t="s">
        <v>221</v>
      </c>
      <c r="C136" s="325"/>
      <c r="D136" s="325" t="s">
        <v>64</v>
      </c>
      <c r="E136" s="325"/>
      <c r="F136" s="325"/>
      <c r="G136" s="326">
        <f>'Семестровка уск виправлено'!E81</f>
        <v>5</v>
      </c>
      <c r="H136" s="327">
        <f>G136*30</f>
        <v>150</v>
      </c>
      <c r="I136" s="328">
        <f>J136+L136+K136</f>
        <v>54</v>
      </c>
      <c r="J136" s="329">
        <f>'Семестровка уск виправлено'!H81</f>
        <v>27</v>
      </c>
      <c r="K136" s="329"/>
      <c r="L136" s="329">
        <f>'Семестровка уск виправлено'!J81</f>
        <v>27</v>
      </c>
      <c r="M136" s="330">
        <f>H136-I136</f>
        <v>96</v>
      </c>
      <c r="N136" s="331"/>
      <c r="O136" s="332"/>
      <c r="P136" s="589">
        <f>'Семестровка уск виправлено'!L81</f>
        <v>6</v>
      </c>
      <c r="Q136" s="629"/>
      <c r="R136" s="325"/>
      <c r="S136" s="325"/>
      <c r="T136" s="331"/>
      <c r="U136" s="332"/>
      <c r="V136" s="333"/>
      <c r="W136" s="335"/>
      <c r="X136" s="333"/>
      <c r="AD136" s="93">
        <f t="shared" ref="AD136:AD171" si="18">SUM(N136:S136)</f>
        <v>6</v>
      </c>
    </row>
    <row r="137" spans="1:30" ht="16.5" customHeight="1" x14ac:dyDescent="0.25">
      <c r="A137" s="1963"/>
      <c r="B137" s="588" t="s">
        <v>222</v>
      </c>
      <c r="C137" s="337"/>
      <c r="D137" s="220"/>
      <c r="E137" s="338"/>
      <c r="F137" s="339"/>
      <c r="G137" s="340"/>
      <c r="H137" s="341"/>
      <c r="I137" s="342"/>
      <c r="J137" s="343"/>
      <c r="K137" s="343">
        <f>SUM(K138:K143)</f>
        <v>0</v>
      </c>
      <c r="L137" s="343"/>
      <c r="M137" s="344"/>
      <c r="N137" s="345"/>
      <c r="O137" s="346"/>
      <c r="P137" s="347"/>
      <c r="Q137" s="359"/>
      <c r="R137" s="325"/>
      <c r="S137" s="325"/>
      <c r="T137" s="345"/>
      <c r="U137" s="346"/>
      <c r="V137" s="347"/>
      <c r="W137" s="348"/>
      <c r="X137" s="347"/>
      <c r="AD137" s="93">
        <f t="shared" si="18"/>
        <v>0</v>
      </c>
    </row>
    <row r="138" spans="1:30" x14ac:dyDescent="0.25">
      <c r="A138" s="1948" t="s">
        <v>223</v>
      </c>
      <c r="B138" s="609" t="s">
        <v>224</v>
      </c>
      <c r="C138" s="337"/>
      <c r="D138" s="152"/>
      <c r="E138" s="338"/>
      <c r="F138" s="339"/>
      <c r="G138" s="340"/>
      <c r="H138" s="350"/>
      <c r="I138" s="351"/>
      <c r="J138" s="352"/>
      <c r="K138" s="353"/>
      <c r="L138" s="353"/>
      <c r="M138" s="354"/>
      <c r="N138" s="226"/>
      <c r="O138" s="224"/>
      <c r="P138" s="225"/>
      <c r="Q138" s="630"/>
      <c r="R138" s="626"/>
      <c r="S138" s="626"/>
      <c r="T138" s="226"/>
      <c r="U138" s="224"/>
      <c r="V138" s="225"/>
      <c r="W138" s="223"/>
      <c r="X138" s="347"/>
      <c r="AD138" s="93">
        <f t="shared" si="18"/>
        <v>0</v>
      </c>
    </row>
    <row r="139" spans="1:30" x14ac:dyDescent="0.25">
      <c r="A139" s="1949"/>
      <c r="B139" s="588" t="s">
        <v>225</v>
      </c>
      <c r="C139" s="337"/>
      <c r="D139" s="220"/>
      <c r="E139" s="338"/>
      <c r="F139" s="339"/>
      <c r="G139" s="340">
        <f>G140+G141</f>
        <v>5</v>
      </c>
      <c r="H139" s="350">
        <f>G139*30</f>
        <v>150</v>
      </c>
      <c r="I139" s="351"/>
      <c r="J139" s="352"/>
      <c r="K139" s="353"/>
      <c r="L139" s="353"/>
      <c r="M139" s="354"/>
      <c r="N139" s="226"/>
      <c r="O139" s="224"/>
      <c r="P139" s="225"/>
      <c r="Q139" s="630"/>
      <c r="R139" s="626"/>
      <c r="S139" s="626"/>
      <c r="T139" s="226"/>
      <c r="U139" s="224"/>
      <c r="V139" s="225"/>
      <c r="W139" s="223"/>
      <c r="X139" s="347"/>
      <c r="AD139" s="93">
        <f t="shared" si="18"/>
        <v>0</v>
      </c>
    </row>
    <row r="140" spans="1:30" x14ac:dyDescent="0.25">
      <c r="A140" s="1949"/>
      <c r="B140" s="452" t="s">
        <v>296</v>
      </c>
      <c r="C140" s="337"/>
      <c r="D140" s="220"/>
      <c r="E140" s="338"/>
      <c r="F140" s="339"/>
      <c r="G140" s="340">
        <f>'Семестровка уск виправлено'!D100</f>
        <v>2</v>
      </c>
      <c r="H140" s="350">
        <f>G140*30</f>
        <v>60</v>
      </c>
      <c r="I140" s="351"/>
      <c r="J140" s="352"/>
      <c r="K140" s="353"/>
      <c r="L140" s="353"/>
      <c r="M140" s="354"/>
      <c r="N140" s="226"/>
      <c r="O140" s="224"/>
      <c r="P140" s="225"/>
      <c r="Q140" s="630"/>
      <c r="R140" s="626"/>
      <c r="S140" s="626"/>
      <c r="T140" s="226"/>
      <c r="U140" s="224"/>
      <c r="V140" s="225"/>
      <c r="W140" s="223"/>
      <c r="X140" s="347"/>
      <c r="AD140" s="93">
        <f t="shared" si="18"/>
        <v>0</v>
      </c>
    </row>
    <row r="141" spans="1:30" x14ac:dyDescent="0.25">
      <c r="A141" s="1950"/>
      <c r="B141" s="453" t="s">
        <v>268</v>
      </c>
      <c r="C141" s="337"/>
      <c r="D141" s="220" t="s">
        <v>184</v>
      </c>
      <c r="E141" s="338"/>
      <c r="F141" s="339"/>
      <c r="G141" s="340">
        <f>'Семестровка уск виправлено'!E99</f>
        <v>3</v>
      </c>
      <c r="H141" s="350">
        <f>G141*30</f>
        <v>90</v>
      </c>
      <c r="I141" s="608">
        <f>J141+L141+K141</f>
        <v>30</v>
      </c>
      <c r="J141" s="352">
        <f>'Семестровка уск виправлено'!H100</f>
        <v>15</v>
      </c>
      <c r="K141" s="352"/>
      <c r="L141" s="352">
        <f>'Семестровка уск виправлено'!J100</f>
        <v>15</v>
      </c>
      <c r="M141" s="354">
        <f>H141-I141</f>
        <v>60</v>
      </c>
      <c r="N141" s="226"/>
      <c r="O141" s="224"/>
      <c r="P141" s="225"/>
      <c r="Q141" s="631">
        <f>'Семестровка уск виправлено'!L100</f>
        <v>2</v>
      </c>
      <c r="R141" s="633"/>
      <c r="S141" s="626"/>
      <c r="T141" s="226"/>
      <c r="U141" s="224"/>
      <c r="V141" s="225"/>
      <c r="W141" s="223"/>
      <c r="X141" s="347"/>
      <c r="AD141" s="93">
        <f t="shared" si="18"/>
        <v>2</v>
      </c>
    </row>
    <row r="142" spans="1:30" x14ac:dyDescent="0.25">
      <c r="A142" s="1948" t="s">
        <v>226</v>
      </c>
      <c r="B142" s="702" t="s">
        <v>231</v>
      </c>
      <c r="C142" s="352"/>
      <c r="D142" s="703"/>
      <c r="E142" s="703"/>
      <c r="F142" s="704"/>
      <c r="G142" s="704"/>
      <c r="H142" s="704"/>
      <c r="I142" s="634"/>
      <c r="J142" s="634"/>
      <c r="K142" s="634"/>
      <c r="L142" s="634"/>
      <c r="M142" s="634"/>
      <c r="N142" s="634"/>
      <c r="O142" s="634"/>
      <c r="P142" s="634"/>
      <c r="Q142" s="634"/>
      <c r="R142" s="634"/>
      <c r="S142" s="626"/>
      <c r="T142" s="226"/>
      <c r="U142" s="224"/>
      <c r="V142" s="225"/>
      <c r="W142" s="223"/>
      <c r="X142" s="347"/>
      <c r="AD142" s="93">
        <f t="shared" si="18"/>
        <v>0</v>
      </c>
    </row>
    <row r="143" spans="1:30" x14ac:dyDescent="0.25">
      <c r="A143" s="1949"/>
      <c r="B143" s="607" t="s">
        <v>233</v>
      </c>
      <c r="C143" s="337"/>
      <c r="D143" s="220"/>
      <c r="E143" s="338"/>
      <c r="F143" s="339"/>
      <c r="G143" s="340">
        <f>G144+G145</f>
        <v>5</v>
      </c>
      <c r="H143" s="350">
        <f>G143*30</f>
        <v>150</v>
      </c>
      <c r="I143" s="351"/>
      <c r="J143" s="352"/>
      <c r="K143" s="353"/>
      <c r="L143" s="353"/>
      <c r="M143" s="358"/>
      <c r="N143" s="226"/>
      <c r="O143" s="224"/>
      <c r="P143" s="357"/>
      <c r="Q143" s="630"/>
      <c r="R143" s="626"/>
      <c r="S143" s="626"/>
      <c r="T143" s="226"/>
      <c r="U143" s="224"/>
      <c r="V143" s="225"/>
      <c r="W143" s="223"/>
      <c r="X143" s="347"/>
      <c r="AD143" s="93">
        <f t="shared" si="18"/>
        <v>0</v>
      </c>
    </row>
    <row r="144" spans="1:30" x14ac:dyDescent="0.25">
      <c r="A144" s="1949"/>
      <c r="B144" s="452" t="s">
        <v>296</v>
      </c>
      <c r="C144" s="337"/>
      <c r="D144" s="220"/>
      <c r="E144" s="338"/>
      <c r="F144" s="339"/>
      <c r="G144" s="340">
        <f>'Семестровка уск виправлено'!D107</f>
        <v>2</v>
      </c>
      <c r="H144" s="350">
        <f>G144*30</f>
        <v>60</v>
      </c>
      <c r="I144" s="351"/>
      <c r="J144" s="352"/>
      <c r="K144" s="353"/>
      <c r="L144" s="353"/>
      <c r="M144" s="358"/>
      <c r="N144" s="226"/>
      <c r="O144" s="224"/>
      <c r="P144" s="357"/>
      <c r="Q144" s="630"/>
      <c r="R144" s="626"/>
      <c r="S144" s="626"/>
      <c r="T144" s="226"/>
      <c r="U144" s="224"/>
      <c r="V144" s="225"/>
      <c r="W144" s="223"/>
      <c r="X144" s="347"/>
      <c r="AD144" s="93">
        <f t="shared" si="18"/>
        <v>0</v>
      </c>
    </row>
    <row r="145" spans="1:30" x14ac:dyDescent="0.25">
      <c r="A145" s="1950"/>
      <c r="B145" s="453" t="s">
        <v>268</v>
      </c>
      <c r="C145" s="337"/>
      <c r="D145" s="220" t="s">
        <v>232</v>
      </c>
      <c r="E145" s="338"/>
      <c r="F145" s="339"/>
      <c r="G145" s="340">
        <f>'Семестровка уск виправлено'!E107</f>
        <v>3</v>
      </c>
      <c r="H145" s="350">
        <f>G145*30</f>
        <v>90</v>
      </c>
      <c r="I145" s="608">
        <f>J145+L145+K145</f>
        <v>30</v>
      </c>
      <c r="J145" s="352">
        <f>'Семестровка уск виправлено'!H107</f>
        <v>15</v>
      </c>
      <c r="K145" s="352"/>
      <c r="L145" s="352">
        <f>'Семестровка уск виправлено'!J107</f>
        <v>15</v>
      </c>
      <c r="M145" s="354">
        <f>H145-I145</f>
        <v>60</v>
      </c>
      <c r="N145" s="226"/>
      <c r="O145" s="224"/>
      <c r="P145" s="357"/>
      <c r="Q145" s="632">
        <f>'Семестровка уск виправлено'!L107</f>
        <v>2</v>
      </c>
      <c r="R145" s="635"/>
      <c r="S145" s="626"/>
      <c r="T145" s="226"/>
      <c r="U145" s="224"/>
      <c r="V145" s="225"/>
      <c r="W145" s="223"/>
      <c r="X145" s="347"/>
      <c r="AD145" s="93">
        <f t="shared" si="18"/>
        <v>2</v>
      </c>
    </row>
    <row r="146" spans="1:30" ht="31.5" x14ac:dyDescent="0.25">
      <c r="A146" s="1948" t="s">
        <v>230</v>
      </c>
      <c r="B146" s="609" t="s">
        <v>235</v>
      </c>
      <c r="C146" s="337"/>
      <c r="D146" s="220"/>
      <c r="E146" s="220"/>
      <c r="F146" s="220"/>
      <c r="G146" s="612"/>
      <c r="H146" s="612"/>
      <c r="I146" s="612"/>
      <c r="J146" s="612"/>
      <c r="K146" s="612"/>
      <c r="L146" s="612"/>
      <c r="M146" s="612"/>
      <c r="N146" s="612"/>
      <c r="O146" s="612"/>
      <c r="P146" s="612"/>
      <c r="Q146" s="612"/>
      <c r="R146" s="626"/>
      <c r="S146" s="626"/>
      <c r="T146" s="626"/>
      <c r="U146" s="224"/>
      <c r="V146" s="225"/>
      <c r="W146" s="223"/>
      <c r="X146" s="347"/>
      <c r="AD146" s="93">
        <f t="shared" si="18"/>
        <v>0</v>
      </c>
    </row>
    <row r="147" spans="1:30" ht="31.5" x14ac:dyDescent="0.25">
      <c r="A147" s="1949"/>
      <c r="B147" s="609" t="s">
        <v>236</v>
      </c>
      <c r="C147" s="337"/>
      <c r="D147" s="220"/>
      <c r="E147" s="338"/>
      <c r="F147" s="338"/>
      <c r="G147" s="340">
        <f>G148+G149</f>
        <v>5</v>
      </c>
      <c r="H147" s="325">
        <f>G147*30</f>
        <v>150</v>
      </c>
      <c r="I147" s="342"/>
      <c r="J147" s="343"/>
      <c r="K147" s="343"/>
      <c r="L147" s="343"/>
      <c r="M147" s="360"/>
      <c r="N147" s="226"/>
      <c r="O147" s="224"/>
      <c r="P147" s="357"/>
      <c r="Q147" s="630"/>
      <c r="R147" s="626"/>
      <c r="S147" s="626"/>
      <c r="T147" s="226"/>
      <c r="U147" s="224"/>
      <c r="V147" s="225"/>
      <c r="W147" s="223"/>
      <c r="X147" s="347"/>
      <c r="AD147" s="93">
        <f t="shared" si="18"/>
        <v>0</v>
      </c>
    </row>
    <row r="148" spans="1:30" x14ac:dyDescent="0.25">
      <c r="A148" s="1949"/>
      <c r="B148" s="452" t="s">
        <v>296</v>
      </c>
      <c r="C148" s="352"/>
      <c r="D148" s="220"/>
      <c r="E148" s="220"/>
      <c r="F148" s="220"/>
      <c r="G148" s="365">
        <f>'Семестровка уск виправлено'!D124</f>
        <v>1</v>
      </c>
      <c r="H148" s="325">
        <f>G148*30</f>
        <v>30</v>
      </c>
      <c r="I148" s="343"/>
      <c r="J148" s="343"/>
      <c r="K148" s="343"/>
      <c r="L148" s="343"/>
      <c r="M148" s="648"/>
      <c r="N148" s="626"/>
      <c r="O148" s="626"/>
      <c r="P148" s="626"/>
      <c r="Q148" s="626"/>
      <c r="R148" s="626"/>
      <c r="S148" s="626"/>
      <c r="T148" s="226"/>
      <c r="U148" s="224"/>
      <c r="V148" s="225"/>
      <c r="W148" s="223"/>
      <c r="X148" s="347"/>
      <c r="AD148" s="93">
        <f t="shared" si="18"/>
        <v>0</v>
      </c>
    </row>
    <row r="149" spans="1:30" x14ac:dyDescent="0.25">
      <c r="A149" s="1950"/>
      <c r="B149" s="646" t="s">
        <v>268</v>
      </c>
      <c r="C149" s="352"/>
      <c r="D149" s="220" t="s">
        <v>345</v>
      </c>
      <c r="E149" s="220"/>
      <c r="F149" s="220"/>
      <c r="G149" s="365">
        <f>'Семестровка уск виправлено'!E124</f>
        <v>4</v>
      </c>
      <c r="H149" s="325">
        <f>G149*30</f>
        <v>120</v>
      </c>
      <c r="I149" s="648">
        <f>J149+L149+K149</f>
        <v>52</v>
      </c>
      <c r="J149" s="352">
        <f>'Семестровка уск виправлено'!H124</f>
        <v>26</v>
      </c>
      <c r="K149" s="352"/>
      <c r="L149" s="352">
        <f>'Семестровка уск виправлено'!J124</f>
        <v>26</v>
      </c>
      <c r="M149" s="649">
        <f>H149-I149</f>
        <v>68</v>
      </c>
      <c r="N149" s="626"/>
      <c r="O149" s="626"/>
      <c r="P149" s="626"/>
      <c r="Q149" s="626"/>
      <c r="R149" s="626">
        <f>'Семестровка уск виправлено'!L124</f>
        <v>4</v>
      </c>
      <c r="S149" s="626"/>
      <c r="T149" s="226"/>
      <c r="U149" s="224"/>
      <c r="V149" s="225"/>
      <c r="W149" s="223"/>
      <c r="X149" s="347"/>
      <c r="AD149" s="93">
        <f t="shared" si="18"/>
        <v>4</v>
      </c>
    </row>
    <row r="150" spans="1:30" x14ac:dyDescent="0.25">
      <c r="A150" s="1948" t="s">
        <v>234</v>
      </c>
      <c r="B150" s="647" t="s">
        <v>238</v>
      </c>
      <c r="C150" s="352"/>
      <c r="D150" s="612"/>
      <c r="E150" s="612"/>
      <c r="F150" s="612"/>
      <c r="G150" s="612"/>
      <c r="H150" s="612"/>
      <c r="I150" s="612"/>
      <c r="J150" s="612"/>
      <c r="K150" s="612"/>
      <c r="L150" s="612"/>
      <c r="M150" s="612"/>
      <c r="N150" s="612"/>
      <c r="O150" s="612"/>
      <c r="P150" s="612"/>
      <c r="Q150" s="612"/>
      <c r="R150" s="612"/>
      <c r="S150" s="626"/>
      <c r="T150" s="226"/>
      <c r="U150" s="224"/>
      <c r="V150" s="225"/>
      <c r="W150" s="223"/>
      <c r="X150" s="225"/>
      <c r="AD150" s="93">
        <f t="shared" si="18"/>
        <v>0</v>
      </c>
    </row>
    <row r="151" spans="1:30" x14ac:dyDescent="0.25">
      <c r="A151" s="1949"/>
      <c r="B151" s="615" t="s">
        <v>239</v>
      </c>
      <c r="C151" s="337"/>
      <c r="D151" s="220"/>
      <c r="E151" s="338"/>
      <c r="F151" s="339"/>
      <c r="G151" s="340">
        <f>G152+G153</f>
        <v>5</v>
      </c>
      <c r="H151" s="359">
        <f>G151*30</f>
        <v>150</v>
      </c>
      <c r="I151" s="351"/>
      <c r="J151" s="352"/>
      <c r="K151" s="353"/>
      <c r="L151" s="353"/>
      <c r="M151" s="354"/>
      <c r="N151" s="226"/>
      <c r="O151" s="224"/>
      <c r="P151" s="357"/>
      <c r="Q151" s="630"/>
      <c r="R151" s="626"/>
      <c r="S151" s="626"/>
      <c r="T151" s="226"/>
      <c r="U151" s="224"/>
      <c r="V151" s="225"/>
      <c r="W151" s="223"/>
      <c r="X151" s="225"/>
      <c r="AD151" s="93">
        <f t="shared" si="18"/>
        <v>0</v>
      </c>
    </row>
    <row r="152" spans="1:30" x14ac:dyDescent="0.25">
      <c r="A152" s="1949"/>
      <c r="B152" s="452" t="s">
        <v>296</v>
      </c>
      <c r="C152" s="337"/>
      <c r="D152" s="220"/>
      <c r="E152" s="338"/>
      <c r="F152" s="339"/>
      <c r="G152" s="340">
        <f>'Семестровка уск виправлено'!D105</f>
        <v>2</v>
      </c>
      <c r="H152" s="359">
        <f>G152*30</f>
        <v>60</v>
      </c>
      <c r="I152" s="351"/>
      <c r="J152" s="352"/>
      <c r="K152" s="353"/>
      <c r="L152" s="353"/>
      <c r="M152" s="354"/>
      <c r="N152" s="226"/>
      <c r="O152" s="224"/>
      <c r="P152" s="357"/>
      <c r="Q152" s="630"/>
      <c r="R152" s="626"/>
      <c r="S152" s="626"/>
      <c r="T152" s="226"/>
      <c r="U152" s="224"/>
      <c r="V152" s="225"/>
      <c r="W152" s="223"/>
      <c r="X152" s="225"/>
      <c r="AD152" s="93">
        <f t="shared" si="18"/>
        <v>0</v>
      </c>
    </row>
    <row r="153" spans="1:30" x14ac:dyDescent="0.25">
      <c r="A153" s="1950"/>
      <c r="B153" s="453" t="s">
        <v>268</v>
      </c>
      <c r="C153" s="337"/>
      <c r="D153" s="220" t="s">
        <v>184</v>
      </c>
      <c r="E153" s="338"/>
      <c r="F153" s="339"/>
      <c r="G153" s="340">
        <f>'Семестровка уск виправлено'!E105</f>
        <v>3</v>
      </c>
      <c r="H153" s="359">
        <f>G153*30</f>
        <v>90</v>
      </c>
      <c r="I153" s="351">
        <f>J153+L153</f>
        <v>30</v>
      </c>
      <c r="J153" s="352">
        <f>'Семестровка уск виправлено'!H105</f>
        <v>15</v>
      </c>
      <c r="K153" s="352"/>
      <c r="L153" s="352">
        <f>'Семестровка уск виправлено'!J105</f>
        <v>15</v>
      </c>
      <c r="M153" s="354">
        <f>H153-I153</f>
        <v>60</v>
      </c>
      <c r="N153" s="226"/>
      <c r="O153" s="224"/>
      <c r="P153" s="357"/>
      <c r="Q153" s="630">
        <f>'Семестровка уск виправлено'!L105</f>
        <v>2</v>
      </c>
      <c r="R153" s="626"/>
      <c r="S153" s="626"/>
      <c r="T153" s="226"/>
      <c r="U153" s="224"/>
      <c r="V153" s="225"/>
      <c r="W153" s="223"/>
      <c r="X153" s="225"/>
      <c r="AD153" s="93">
        <f t="shared" si="18"/>
        <v>2</v>
      </c>
    </row>
    <row r="154" spans="1:30" ht="31.5" x14ac:dyDescent="0.25">
      <c r="A154" s="1948" t="s">
        <v>237</v>
      </c>
      <c r="B154" s="609" t="s">
        <v>241</v>
      </c>
      <c r="C154" s="337"/>
      <c r="D154" s="353"/>
      <c r="E154" s="339"/>
      <c r="F154" s="338"/>
      <c r="G154" s="340"/>
      <c r="H154" s="350"/>
      <c r="I154" s="351"/>
      <c r="J154" s="352"/>
      <c r="K154" s="353"/>
      <c r="L154" s="353"/>
      <c r="M154" s="354"/>
      <c r="N154" s="226"/>
      <c r="O154" s="224"/>
      <c r="P154" s="357"/>
      <c r="Q154" s="630"/>
      <c r="R154" s="626"/>
      <c r="S154" s="626"/>
      <c r="T154" s="226"/>
      <c r="U154" s="224"/>
      <c r="V154" s="225"/>
      <c r="W154" s="223"/>
      <c r="X154" s="225"/>
      <c r="AD154" s="93">
        <f t="shared" si="18"/>
        <v>0</v>
      </c>
    </row>
    <row r="155" spans="1:30" x14ac:dyDescent="0.25">
      <c r="A155" s="1949"/>
      <c r="B155" s="609" t="s">
        <v>242</v>
      </c>
      <c r="C155" s="337"/>
      <c r="D155" s="353"/>
      <c r="E155" s="339"/>
      <c r="F155" s="338"/>
      <c r="G155" s="340">
        <f>G156+G157</f>
        <v>4</v>
      </c>
      <c r="H155" s="651">
        <f>G155*30</f>
        <v>120</v>
      </c>
      <c r="I155" s="364"/>
      <c r="J155" s="365"/>
      <c r="K155" s="365"/>
      <c r="L155" s="365"/>
      <c r="M155" s="360"/>
      <c r="N155" s="226"/>
      <c r="O155" s="224"/>
      <c r="P155" s="357"/>
      <c r="Q155" s="630"/>
      <c r="R155" s="626"/>
      <c r="S155" s="626"/>
      <c r="T155" s="226"/>
      <c r="U155" s="224"/>
      <c r="V155" s="225"/>
      <c r="W155" s="223"/>
      <c r="X155" s="225"/>
      <c r="AD155" s="93">
        <f t="shared" si="18"/>
        <v>0</v>
      </c>
    </row>
    <row r="156" spans="1:30" x14ac:dyDescent="0.25">
      <c r="A156" s="1949"/>
      <c r="B156" s="452" t="s">
        <v>296</v>
      </c>
      <c r="C156" s="337"/>
      <c r="D156" s="353"/>
      <c r="E156" s="339"/>
      <c r="F156" s="338"/>
      <c r="G156" s="340">
        <f>'Семестровка уск виправлено'!D127</f>
        <v>1.5</v>
      </c>
      <c r="H156" s="651">
        <f>G156*30</f>
        <v>45</v>
      </c>
      <c r="I156" s="364"/>
      <c r="J156" s="365"/>
      <c r="K156" s="365"/>
      <c r="L156" s="365"/>
      <c r="M156" s="360"/>
      <c r="N156" s="226"/>
      <c r="O156" s="224"/>
      <c r="P156" s="357"/>
      <c r="Q156" s="630"/>
      <c r="R156" s="626"/>
      <c r="S156" s="626"/>
      <c r="T156" s="226"/>
      <c r="U156" s="224"/>
      <c r="V156" s="225"/>
      <c r="W156" s="223"/>
      <c r="X156" s="225"/>
      <c r="AD156" s="93">
        <f t="shared" si="18"/>
        <v>0</v>
      </c>
    </row>
    <row r="157" spans="1:30" x14ac:dyDescent="0.25">
      <c r="A157" s="1950"/>
      <c r="B157" s="453" t="s">
        <v>268</v>
      </c>
      <c r="C157" s="337"/>
      <c r="D157" s="353">
        <v>4</v>
      </c>
      <c r="E157" s="339"/>
      <c r="F157" s="338"/>
      <c r="G157" s="340">
        <f>'Семестровка уск виправлено'!E127</f>
        <v>2.5</v>
      </c>
      <c r="H157" s="651">
        <f>G157*30</f>
        <v>75</v>
      </c>
      <c r="I157" s="608">
        <f>J157+L157+K157</f>
        <v>13</v>
      </c>
      <c r="J157" s="352"/>
      <c r="K157" s="352"/>
      <c r="L157" s="352">
        <f>'Семестровка уск виправлено'!J127</f>
        <v>13</v>
      </c>
      <c r="M157" s="354">
        <f>H157-I157</f>
        <v>62</v>
      </c>
      <c r="N157" s="226"/>
      <c r="O157" s="224"/>
      <c r="P157" s="357"/>
      <c r="Q157" s="630"/>
      <c r="R157" s="626">
        <f>'Семестровка уск виправлено'!L127</f>
        <v>2</v>
      </c>
      <c r="S157" s="650"/>
      <c r="T157" s="226"/>
      <c r="U157" s="224"/>
      <c r="V157" s="225"/>
      <c r="W157" s="223"/>
      <c r="X157" s="225"/>
      <c r="AD157" s="93">
        <f t="shared" si="18"/>
        <v>2</v>
      </c>
    </row>
    <row r="158" spans="1:30" x14ac:dyDescent="0.25">
      <c r="A158" s="1948" t="s">
        <v>240</v>
      </c>
      <c r="B158" s="607" t="s">
        <v>244</v>
      </c>
      <c r="C158" s="337"/>
      <c r="D158" s="353"/>
      <c r="E158" s="339"/>
      <c r="F158" s="338"/>
      <c r="G158" s="340"/>
      <c r="H158" s="350"/>
      <c r="I158" s="351"/>
      <c r="J158" s="352"/>
      <c r="K158" s="353"/>
      <c r="L158" s="353"/>
      <c r="M158" s="354"/>
      <c r="N158" s="226"/>
      <c r="O158" s="224"/>
      <c r="P158" s="357"/>
      <c r="Q158" s="630"/>
      <c r="R158" s="626"/>
      <c r="S158" s="626"/>
      <c r="T158" s="226"/>
      <c r="U158" s="224"/>
      <c r="V158" s="225"/>
      <c r="W158" s="223"/>
      <c r="X158" s="225"/>
      <c r="AD158" s="93">
        <f t="shared" si="18"/>
        <v>0</v>
      </c>
    </row>
    <row r="159" spans="1:30" ht="31.5" x14ac:dyDescent="0.25">
      <c r="A159" s="1949"/>
      <c r="B159" s="607" t="s">
        <v>245</v>
      </c>
      <c r="C159" s="337"/>
      <c r="D159" s="353"/>
      <c r="E159" s="339"/>
      <c r="F159" s="338"/>
      <c r="G159" s="340">
        <f>G160+G161</f>
        <v>5</v>
      </c>
      <c r="H159" s="350">
        <f>G159*30</f>
        <v>150</v>
      </c>
      <c r="I159" s="364"/>
      <c r="J159" s="365"/>
      <c r="K159" s="365"/>
      <c r="L159" s="365"/>
      <c r="M159" s="360"/>
      <c r="N159" s="226"/>
      <c r="O159" s="224"/>
      <c r="P159" s="357"/>
      <c r="Q159" s="630"/>
      <c r="R159" s="626"/>
      <c r="S159" s="626"/>
      <c r="T159" s="226"/>
      <c r="U159" s="224"/>
      <c r="V159" s="225"/>
      <c r="W159" s="223"/>
      <c r="X159" s="225"/>
      <c r="AD159" s="93">
        <f t="shared" si="18"/>
        <v>0</v>
      </c>
    </row>
    <row r="160" spans="1:30" x14ac:dyDescent="0.25">
      <c r="A160" s="1949"/>
      <c r="B160" s="452" t="s">
        <v>296</v>
      </c>
      <c r="C160" s="337"/>
      <c r="D160" s="353"/>
      <c r="E160" s="339"/>
      <c r="F160" s="338"/>
      <c r="G160" s="340">
        <f>'Семестровка уск виправлено'!D99</f>
        <v>2</v>
      </c>
      <c r="H160" s="350">
        <f>G160*30</f>
        <v>60</v>
      </c>
      <c r="I160" s="364"/>
      <c r="J160" s="365"/>
      <c r="K160" s="365"/>
      <c r="L160" s="365"/>
      <c r="M160" s="360"/>
      <c r="N160" s="226"/>
      <c r="O160" s="224"/>
      <c r="P160" s="357"/>
      <c r="Q160" s="630"/>
      <c r="R160" s="626"/>
      <c r="S160" s="626"/>
      <c r="T160" s="226"/>
      <c r="U160" s="224"/>
      <c r="V160" s="225"/>
      <c r="W160" s="223"/>
      <c r="X160" s="225"/>
      <c r="AD160" s="93">
        <f t="shared" si="18"/>
        <v>0</v>
      </c>
    </row>
    <row r="161" spans="1:31" x14ac:dyDescent="0.25">
      <c r="A161" s="1950"/>
      <c r="B161" s="453" t="s">
        <v>268</v>
      </c>
      <c r="C161" s="337"/>
      <c r="D161" s="353" t="s">
        <v>184</v>
      </c>
      <c r="E161" s="339"/>
      <c r="F161" s="338"/>
      <c r="G161" s="340">
        <f>'Семестровка уск виправлено'!E99</f>
        <v>3</v>
      </c>
      <c r="H161" s="350">
        <f>G161*30</f>
        <v>90</v>
      </c>
      <c r="I161" s="608">
        <f>J161+L161+K161</f>
        <v>30</v>
      </c>
      <c r="J161" s="365">
        <f>'Семестровка уск виправлено'!H99</f>
        <v>15</v>
      </c>
      <c r="K161" s="365"/>
      <c r="L161" s="365">
        <f>'Семестровка уск виправлено'!J99</f>
        <v>15</v>
      </c>
      <c r="M161" s="354">
        <f>H161-I161</f>
        <v>60</v>
      </c>
      <c r="N161" s="226"/>
      <c r="O161" s="224"/>
      <c r="P161" s="357"/>
      <c r="Q161" s="632">
        <f>'Семестровка уск виправлено'!L99</f>
        <v>2</v>
      </c>
      <c r="R161" s="635"/>
      <c r="S161" s="626"/>
      <c r="T161" s="226"/>
      <c r="U161" s="224"/>
      <c r="V161" s="225"/>
      <c r="W161" s="223"/>
      <c r="X161" s="225"/>
      <c r="AD161" s="93">
        <f t="shared" si="18"/>
        <v>2</v>
      </c>
    </row>
    <row r="162" spans="1:31" ht="31.5" x14ac:dyDescent="0.25">
      <c r="A162" s="1948" t="s">
        <v>243</v>
      </c>
      <c r="B162" s="609" t="s">
        <v>247</v>
      </c>
      <c r="C162" s="337"/>
      <c r="D162" s="353"/>
      <c r="E162" s="339"/>
      <c r="F162" s="220"/>
      <c r="G162" s="612"/>
      <c r="H162" s="612"/>
      <c r="I162" s="612"/>
      <c r="J162" s="612"/>
      <c r="K162" s="612"/>
      <c r="L162" s="612"/>
      <c r="M162" s="612"/>
      <c r="N162" s="612"/>
      <c r="O162" s="612"/>
      <c r="P162" s="612"/>
      <c r="Q162" s="612"/>
      <c r="R162" s="612"/>
      <c r="S162" s="612"/>
      <c r="T162" s="626"/>
      <c r="U162" s="626"/>
      <c r="V162" s="225"/>
      <c r="W162" s="223"/>
      <c r="X162" s="225"/>
      <c r="AD162" s="93">
        <f t="shared" si="18"/>
        <v>0</v>
      </c>
    </row>
    <row r="163" spans="1:31" ht="31.5" x14ac:dyDescent="0.25">
      <c r="A163" s="1949"/>
      <c r="B163" s="609" t="s">
        <v>248</v>
      </c>
      <c r="C163" s="337"/>
      <c r="D163" s="353"/>
      <c r="E163" s="339"/>
      <c r="F163" s="338"/>
      <c r="G163" s="340">
        <f>G164+G165</f>
        <v>4</v>
      </c>
      <c r="H163" s="350">
        <f>G163*30</f>
        <v>120</v>
      </c>
      <c r="I163" s="364"/>
      <c r="J163" s="365"/>
      <c r="K163" s="365"/>
      <c r="L163" s="365"/>
      <c r="M163" s="360"/>
      <c r="N163" s="226"/>
      <c r="O163" s="224"/>
      <c r="P163" s="357"/>
      <c r="Q163" s="630"/>
      <c r="R163" s="626"/>
      <c r="S163" s="626"/>
      <c r="T163" s="226"/>
      <c r="U163" s="224"/>
      <c r="V163" s="225"/>
      <c r="W163" s="223"/>
      <c r="X163" s="225"/>
      <c r="AD163" s="93">
        <f t="shared" si="18"/>
        <v>0</v>
      </c>
    </row>
    <row r="164" spans="1:31" x14ac:dyDescent="0.25">
      <c r="A164" s="1949"/>
      <c r="B164" s="452" t="s">
        <v>296</v>
      </c>
      <c r="C164" s="337"/>
      <c r="D164" s="353"/>
      <c r="E164" s="339"/>
      <c r="F164" s="338"/>
      <c r="G164" s="340">
        <f>'Семестровка уск виправлено'!D126</f>
        <v>0.5</v>
      </c>
      <c r="H164" s="350">
        <f>G164*30</f>
        <v>15</v>
      </c>
      <c r="I164" s="364"/>
      <c r="J164" s="365"/>
      <c r="K164" s="365"/>
      <c r="L164" s="365"/>
      <c r="M164" s="360"/>
      <c r="N164" s="226"/>
      <c r="O164" s="224"/>
      <c r="P164" s="357"/>
      <c r="Q164" s="630"/>
      <c r="R164" s="626"/>
      <c r="S164" s="626"/>
      <c r="T164" s="226"/>
      <c r="U164" s="224"/>
      <c r="V164" s="225"/>
      <c r="W164" s="223"/>
      <c r="X164" s="225"/>
      <c r="AD164" s="93">
        <f t="shared" si="18"/>
        <v>0</v>
      </c>
    </row>
    <row r="165" spans="1:31" x14ac:dyDescent="0.25">
      <c r="A165" s="1950"/>
      <c r="B165" s="453" t="s">
        <v>268</v>
      </c>
      <c r="C165" s="337"/>
      <c r="D165" s="353" t="s">
        <v>345</v>
      </c>
      <c r="E165" s="339"/>
      <c r="F165" s="338"/>
      <c r="G165" s="340">
        <f>'Семестровка уск виправлено'!E126</f>
        <v>3.5</v>
      </c>
      <c r="H165" s="350">
        <f>G165*30</f>
        <v>105</v>
      </c>
      <c r="I165" s="351">
        <f>J165+L165+K165</f>
        <v>39</v>
      </c>
      <c r="J165" s="352">
        <f>'Семестровка уск виправлено'!H126</f>
        <v>26</v>
      </c>
      <c r="K165" s="352"/>
      <c r="L165" s="352">
        <f>'Семестровка уск виправлено'!J126</f>
        <v>13</v>
      </c>
      <c r="M165" s="354">
        <f>H165-I165</f>
        <v>66</v>
      </c>
      <c r="N165" s="226"/>
      <c r="O165" s="224"/>
      <c r="P165" s="357"/>
      <c r="Q165" s="630"/>
      <c r="R165" s="626">
        <f>'Семестровка уск виправлено'!L126</f>
        <v>3</v>
      </c>
      <c r="S165" s="650"/>
      <c r="T165" s="226"/>
      <c r="U165" s="224"/>
      <c r="V165" s="225"/>
      <c r="W165" s="223"/>
      <c r="X165" s="225"/>
      <c r="AD165" s="93">
        <f t="shared" si="18"/>
        <v>3</v>
      </c>
    </row>
    <row r="166" spans="1:31" x14ac:dyDescent="0.25">
      <c r="A166" s="1965" t="s">
        <v>246</v>
      </c>
      <c r="B166" s="607" t="s">
        <v>250</v>
      </c>
      <c r="C166" s="337"/>
      <c r="D166" s="353"/>
      <c r="E166" s="339"/>
      <c r="F166" s="338"/>
      <c r="G166" s="340"/>
      <c r="H166" s="359"/>
      <c r="I166" s="351"/>
      <c r="J166" s="352"/>
      <c r="K166" s="353"/>
      <c r="L166" s="353"/>
      <c r="M166" s="354"/>
      <c r="N166" s="226"/>
      <c r="O166" s="224"/>
      <c r="P166" s="357"/>
      <c r="Q166" s="630"/>
      <c r="R166" s="626"/>
      <c r="S166" s="626"/>
      <c r="T166" s="226"/>
      <c r="U166" s="224"/>
      <c r="V166" s="225"/>
      <c r="W166" s="223"/>
      <c r="X166" s="225"/>
      <c r="AD166" s="93">
        <f t="shared" si="18"/>
        <v>0</v>
      </c>
    </row>
    <row r="167" spans="1:31" x14ac:dyDescent="0.25">
      <c r="A167" s="1966"/>
      <c r="B167" s="667" t="s">
        <v>251</v>
      </c>
      <c r="C167" s="652"/>
      <c r="D167" s="653"/>
      <c r="E167" s="654"/>
      <c r="F167" s="655"/>
      <c r="G167" s="656">
        <f>G168+G169</f>
        <v>5</v>
      </c>
      <c r="H167" s="350">
        <f>G167*30</f>
        <v>150</v>
      </c>
      <c r="I167" s="657"/>
      <c r="J167" s="658"/>
      <c r="K167" s="653"/>
      <c r="L167" s="653"/>
      <c r="M167" s="659"/>
      <c r="N167" s="660"/>
      <c r="O167" s="661"/>
      <c r="P167" s="662"/>
      <c r="Q167" s="663"/>
      <c r="R167" s="664"/>
      <c r="S167" s="664"/>
      <c r="T167" s="660"/>
      <c r="U167" s="661"/>
      <c r="V167" s="665"/>
      <c r="W167" s="666"/>
      <c r="X167" s="665"/>
      <c r="AD167" s="93">
        <f t="shared" si="18"/>
        <v>0</v>
      </c>
    </row>
    <row r="168" spans="1:31" x14ac:dyDescent="0.25">
      <c r="A168" s="1966"/>
      <c r="B168" s="452" t="s">
        <v>296</v>
      </c>
      <c r="C168" s="352"/>
      <c r="D168" s="353"/>
      <c r="E168" s="353"/>
      <c r="F168" s="220"/>
      <c r="G168" s="365">
        <f>'Семестровка уск виправлено'!D128</f>
        <v>1</v>
      </c>
      <c r="H168" s="350">
        <f>G168*30</f>
        <v>30</v>
      </c>
      <c r="I168" s="648"/>
      <c r="J168" s="352"/>
      <c r="K168" s="353"/>
      <c r="L168" s="353"/>
      <c r="M168" s="649"/>
      <c r="N168" s="626"/>
      <c r="O168" s="626"/>
      <c r="P168" s="626"/>
      <c r="Q168" s="626"/>
      <c r="R168" s="626"/>
      <c r="S168" s="626"/>
      <c r="T168" s="626"/>
      <c r="U168" s="626"/>
      <c r="V168" s="626"/>
      <c r="W168" s="626"/>
      <c r="X168" s="626"/>
      <c r="AD168" s="93">
        <f t="shared" si="18"/>
        <v>0</v>
      </c>
    </row>
    <row r="169" spans="1:31" x14ac:dyDescent="0.25">
      <c r="A169" s="1967"/>
      <c r="B169" s="453" t="s">
        <v>268</v>
      </c>
      <c r="C169" s="352"/>
      <c r="D169" s="353"/>
      <c r="E169" s="353"/>
      <c r="F169" s="220"/>
      <c r="G169" s="340">
        <f>'Семестровка уск виправлено'!E128</f>
        <v>4</v>
      </c>
      <c r="H169" s="350">
        <f>G169*30</f>
        <v>120</v>
      </c>
      <c r="I169" s="351">
        <f>J169+L169+K169</f>
        <v>52</v>
      </c>
      <c r="J169" s="352">
        <f>'Семестровка уск виправлено'!H128</f>
        <v>26</v>
      </c>
      <c r="K169" s="352"/>
      <c r="L169" s="352">
        <f>'Семестровка уск виправлено'!J128</f>
        <v>26</v>
      </c>
      <c r="M169" s="354">
        <f>H169-I169</f>
        <v>68</v>
      </c>
      <c r="N169" s="226"/>
      <c r="O169" s="224"/>
      <c r="P169" s="357"/>
      <c r="Q169" s="630"/>
      <c r="R169" s="626">
        <f>'Семестровка уск виправлено'!L128</f>
        <v>4</v>
      </c>
      <c r="S169" s="626"/>
      <c r="T169" s="626"/>
      <c r="U169" s="626"/>
      <c r="V169" s="626"/>
      <c r="W169" s="626"/>
      <c r="X169" s="626"/>
      <c r="AD169" s="93">
        <f t="shared" si="18"/>
        <v>4</v>
      </c>
    </row>
    <row r="170" spans="1:31" x14ac:dyDescent="0.25">
      <c r="A170" s="1901" t="s">
        <v>330</v>
      </c>
      <c r="B170" s="1902"/>
      <c r="C170" s="1902"/>
      <c r="D170" s="1902"/>
      <c r="E170" s="1902"/>
      <c r="F170" s="1903"/>
      <c r="G170" s="365">
        <f>SUMIF(B136:B169,"*_*",G136:G169)</f>
        <v>12</v>
      </c>
      <c r="H170" s="350">
        <f>G170*30</f>
        <v>360</v>
      </c>
      <c r="I170" s="648"/>
      <c r="J170" s="352"/>
      <c r="K170" s="352"/>
      <c r="L170" s="352"/>
      <c r="M170" s="649"/>
      <c r="N170" s="626"/>
      <c r="O170" s="626"/>
      <c r="P170" s="626"/>
      <c r="Q170" s="626"/>
      <c r="R170" s="626"/>
      <c r="S170" s="626"/>
      <c r="T170" s="626"/>
      <c r="U170" s="626"/>
      <c r="V170" s="626"/>
      <c r="W170" s="626"/>
      <c r="X170" s="626"/>
      <c r="AD170" s="93">
        <f t="shared" si="18"/>
        <v>0</v>
      </c>
    </row>
    <row r="171" spans="1:31" ht="16.5" thickBot="1" x14ac:dyDescent="0.3">
      <c r="A171" s="1901" t="s">
        <v>294</v>
      </c>
      <c r="B171" s="1902"/>
      <c r="C171" s="1902"/>
      <c r="D171" s="1902"/>
      <c r="E171" s="1902"/>
      <c r="F171" s="1903"/>
      <c r="G171" s="365">
        <f>SUMIF($AD136:$AD169,"&gt;0",G136:G169)</f>
        <v>31</v>
      </c>
      <c r="H171" s="365">
        <f>SUMIF($AD136:$AD169,"&gt;0",H136:H169)</f>
        <v>930</v>
      </c>
      <c r="I171" s="365">
        <f t="shared" ref="I171:X171" si="19">SUMIF($AD136:$AD169,"&gt;0",I136:I169)</f>
        <v>330</v>
      </c>
      <c r="J171" s="365">
        <f t="shared" si="19"/>
        <v>165</v>
      </c>
      <c r="K171" s="365">
        <f t="shared" si="19"/>
        <v>0</v>
      </c>
      <c r="L171" s="365">
        <f t="shared" si="19"/>
        <v>165</v>
      </c>
      <c r="M171" s="365">
        <f t="shared" si="19"/>
        <v>600</v>
      </c>
      <c r="N171" s="365">
        <f t="shared" si="19"/>
        <v>0</v>
      </c>
      <c r="O171" s="365">
        <f t="shared" si="19"/>
        <v>0</v>
      </c>
      <c r="P171" s="365">
        <f t="shared" si="19"/>
        <v>6</v>
      </c>
      <c r="Q171" s="365">
        <f>SUMIF($AD136:$AD169,"&gt;0",Q136:Q169)</f>
        <v>8</v>
      </c>
      <c r="R171" s="365">
        <f t="shared" si="19"/>
        <v>13</v>
      </c>
      <c r="S171" s="365">
        <f t="shared" si="19"/>
        <v>0</v>
      </c>
      <c r="T171" s="365">
        <f t="shared" si="19"/>
        <v>0</v>
      </c>
      <c r="U171" s="365">
        <f t="shared" si="19"/>
        <v>0</v>
      </c>
      <c r="V171" s="365">
        <f t="shared" si="19"/>
        <v>0</v>
      </c>
      <c r="W171" s="365">
        <f t="shared" si="19"/>
        <v>0</v>
      </c>
      <c r="X171" s="365">
        <f t="shared" si="19"/>
        <v>0</v>
      </c>
      <c r="AD171" s="93">
        <f t="shared" si="18"/>
        <v>27</v>
      </c>
    </row>
    <row r="172" spans="1:31" ht="16.5" thickBot="1" x14ac:dyDescent="0.3">
      <c r="A172" s="1930" t="s">
        <v>252</v>
      </c>
      <c r="B172" s="1931"/>
      <c r="C172" s="1931"/>
      <c r="D172" s="1931"/>
      <c r="E172" s="1931"/>
      <c r="F172" s="1932"/>
      <c r="G172" s="707">
        <f>G170+G171</f>
        <v>43</v>
      </c>
      <c r="H172" s="707">
        <f>H170+H171</f>
        <v>1290</v>
      </c>
      <c r="I172" s="322"/>
      <c r="J172" s="322"/>
      <c r="K172" s="322"/>
      <c r="L172" s="322"/>
      <c r="M172" s="322"/>
      <c r="N172" s="322"/>
      <c r="O172" s="322"/>
      <c r="P172" s="322"/>
      <c r="Q172" s="322"/>
      <c r="R172" s="322"/>
      <c r="S172" s="322"/>
      <c r="T172" s="322"/>
      <c r="U172" s="322"/>
      <c r="V172" s="322"/>
      <c r="W172" s="322"/>
      <c r="X172" s="322"/>
      <c r="Y172" s="238">
        <f>SUM(Y136:Y167)</f>
        <v>0</v>
      </c>
      <c r="Z172" s="237">
        <f>SUM(Z136:Z167)</f>
        <v>0</v>
      </c>
      <c r="AA172" s="237">
        <f>SUM(AA136:AA167)</f>
        <v>0</v>
      </c>
      <c r="AB172" s="237">
        <f>SUM(AB136:AB167)</f>
        <v>0</v>
      </c>
      <c r="AC172" s="237">
        <f>SUM(AC136:AC167)</f>
        <v>0</v>
      </c>
      <c r="AE172" s="152">
        <f>G172*30</f>
        <v>1290</v>
      </c>
    </row>
    <row r="173" spans="1:31" ht="16.5" thickBot="1" x14ac:dyDescent="0.3">
      <c r="A173" s="1969" t="s">
        <v>333</v>
      </c>
      <c r="B173" s="1970"/>
      <c r="C173" s="1970"/>
      <c r="D173" s="1970"/>
      <c r="E173" s="1970"/>
      <c r="F173" s="1970"/>
      <c r="G173" s="700">
        <f>G170+G132</f>
        <v>22.5</v>
      </c>
      <c r="H173" s="350">
        <f>G173*30</f>
        <v>675</v>
      </c>
      <c r="I173" s="323"/>
      <c r="J173" s="322"/>
      <c r="K173" s="322"/>
      <c r="L173" s="322"/>
      <c r="M173" s="322"/>
      <c r="N173" s="322"/>
      <c r="O173" s="322"/>
      <c r="P173" s="322"/>
      <c r="Q173" s="322"/>
      <c r="R173" s="322"/>
      <c r="S173" s="322"/>
      <c r="T173" s="322"/>
      <c r="U173" s="322"/>
      <c r="V173" s="322"/>
      <c r="W173" s="322"/>
      <c r="X173" s="322"/>
      <c r="Y173" s="238"/>
      <c r="Z173" s="237"/>
      <c r="AA173" s="237"/>
      <c r="AB173" s="237"/>
      <c r="AC173" s="237"/>
    </row>
    <row r="174" spans="1:31" ht="16.5" thickBot="1" x14ac:dyDescent="0.3">
      <c r="A174" s="1969" t="s">
        <v>334</v>
      </c>
      <c r="B174" s="1970"/>
      <c r="C174" s="1970"/>
      <c r="D174" s="1970"/>
      <c r="E174" s="1970"/>
      <c r="F174" s="1970"/>
      <c r="G174" s="700">
        <f>G171+G133</f>
        <v>37</v>
      </c>
      <c r="H174" s="700">
        <f>H171+H133</f>
        <v>1110</v>
      </c>
      <c r="I174" s="700">
        <f t="shared" ref="I174:S174" si="20">I171+I133</f>
        <v>408</v>
      </c>
      <c r="J174" s="700">
        <f t="shared" si="20"/>
        <v>165</v>
      </c>
      <c r="K174" s="700">
        <f t="shared" si="20"/>
        <v>0</v>
      </c>
      <c r="L174" s="700">
        <f t="shared" si="20"/>
        <v>243</v>
      </c>
      <c r="M174" s="700">
        <f t="shared" si="20"/>
        <v>702</v>
      </c>
      <c r="N174" s="700">
        <f t="shared" si="20"/>
        <v>2</v>
      </c>
      <c r="O174" s="700">
        <f t="shared" si="20"/>
        <v>2</v>
      </c>
      <c r="P174" s="700">
        <f t="shared" si="20"/>
        <v>6</v>
      </c>
      <c r="Q174" s="700">
        <f t="shared" si="20"/>
        <v>10</v>
      </c>
      <c r="R174" s="700">
        <f t="shared" si="20"/>
        <v>13</v>
      </c>
      <c r="S174" s="700">
        <f t="shared" si="20"/>
        <v>0</v>
      </c>
      <c r="T174" s="322"/>
      <c r="U174" s="322"/>
      <c r="V174" s="322"/>
      <c r="W174" s="322"/>
      <c r="X174" s="322"/>
      <c r="Y174" s="238"/>
      <c r="Z174" s="237"/>
      <c r="AA174" s="237"/>
      <c r="AB174" s="237"/>
      <c r="AC174" s="237"/>
    </row>
    <row r="175" spans="1:31" ht="16.5" thickBot="1" x14ac:dyDescent="0.3">
      <c r="A175" s="1969" t="s">
        <v>253</v>
      </c>
      <c r="B175" s="1970"/>
      <c r="C175" s="1970"/>
      <c r="D175" s="1970"/>
      <c r="E175" s="1970"/>
      <c r="F175" s="1971"/>
      <c r="G175" s="725">
        <f>G172+G134</f>
        <v>59.5</v>
      </c>
      <c r="H175" s="726">
        <f>H172+H134</f>
        <v>1785</v>
      </c>
      <c r="I175" s="370"/>
      <c r="J175" s="370"/>
      <c r="K175" s="370"/>
      <c r="L175" s="370"/>
      <c r="M175" s="370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8">
        <f>Y172+Y134</f>
        <v>0</v>
      </c>
      <c r="Z175" s="237">
        <f>Z172+Z134</f>
        <v>0</v>
      </c>
      <c r="AA175" s="237">
        <f>AA172+AA134</f>
        <v>0</v>
      </c>
      <c r="AB175" s="237">
        <f>AB172+AB134</f>
        <v>0</v>
      </c>
      <c r="AC175" s="237">
        <f>AC172+AC134</f>
        <v>0</v>
      </c>
      <c r="AE175" s="152">
        <f>G175*30</f>
        <v>1785</v>
      </c>
    </row>
    <row r="176" spans="1:31" ht="16.5" thickBot="1" x14ac:dyDescent="0.3">
      <c r="A176" s="1968" t="s">
        <v>342</v>
      </c>
      <c r="B176" s="1968"/>
      <c r="C176" s="1968"/>
      <c r="D176" s="1968"/>
      <c r="E176" s="1968"/>
      <c r="F176" s="1968"/>
      <c r="G176" s="725">
        <f>G173+G104</f>
        <v>103</v>
      </c>
      <c r="H176" s="725">
        <f>H173+H104</f>
        <v>3090</v>
      </c>
      <c r="I176" s="370"/>
      <c r="J176" s="370"/>
      <c r="K176" s="370"/>
      <c r="L176" s="370"/>
      <c r="M176" s="370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739"/>
      <c r="Z176" s="739"/>
      <c r="AA176" s="322"/>
      <c r="AB176" s="322"/>
      <c r="AC176" s="322"/>
    </row>
    <row r="177" spans="1:29" ht="16.5" thickBot="1" x14ac:dyDescent="0.3">
      <c r="A177" s="1968" t="s">
        <v>343</v>
      </c>
      <c r="B177" s="1968"/>
      <c r="C177" s="1968"/>
      <c r="D177" s="1968"/>
      <c r="E177" s="1968"/>
      <c r="F177" s="1968"/>
      <c r="G177" s="725">
        <f>G174+G105</f>
        <v>114</v>
      </c>
      <c r="H177" s="725">
        <f t="shared" ref="H177:S177" si="21">H174+H105</f>
        <v>3420</v>
      </c>
      <c r="I177" s="725">
        <f t="shared" si="21"/>
        <v>1245</v>
      </c>
      <c r="J177" s="725">
        <f t="shared" si="21"/>
        <v>590</v>
      </c>
      <c r="K177" s="725">
        <f t="shared" si="21"/>
        <v>0</v>
      </c>
      <c r="L177" s="725">
        <f t="shared" si="21"/>
        <v>655</v>
      </c>
      <c r="M177" s="725">
        <f t="shared" si="21"/>
        <v>2175</v>
      </c>
      <c r="N177" s="740">
        <f t="shared" si="21"/>
        <v>26.466666666666669</v>
      </c>
      <c r="O177" s="740" t="e">
        <f t="shared" si="21"/>
        <v>#REF!</v>
      </c>
      <c r="P177" s="740">
        <f t="shared" si="21"/>
        <v>24</v>
      </c>
      <c r="Q177" s="740">
        <f t="shared" si="21"/>
        <v>22</v>
      </c>
      <c r="R177" s="740">
        <f t="shared" si="21"/>
        <v>17.5</v>
      </c>
      <c r="S177" s="740">
        <f t="shared" si="21"/>
        <v>0</v>
      </c>
      <c r="T177" s="237"/>
      <c r="U177" s="237"/>
      <c r="V177" s="237"/>
      <c r="W177" s="237"/>
      <c r="X177" s="237"/>
      <c r="Y177" s="739"/>
      <c r="Z177" s="739"/>
      <c r="AA177" s="322"/>
      <c r="AB177" s="322"/>
      <c r="AC177" s="322"/>
    </row>
    <row r="178" spans="1:29" s="93" customFormat="1" ht="16.5" thickBot="1" x14ac:dyDescent="0.3">
      <c r="A178" s="1968" t="s">
        <v>254</v>
      </c>
      <c r="B178" s="1968"/>
      <c r="C178" s="1968"/>
      <c r="D178" s="1968"/>
      <c r="E178" s="1968"/>
      <c r="F178" s="1968"/>
      <c r="G178" s="369">
        <f>G175+G106</f>
        <v>217</v>
      </c>
      <c r="H178" s="369">
        <f>H175+H106</f>
        <v>6510</v>
      </c>
      <c r="I178" s="370"/>
      <c r="J178" s="370"/>
      <c r="K178" s="370"/>
      <c r="L178" s="370"/>
      <c r="M178" s="370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AA178" s="371">
        <v>22</v>
      </c>
      <c r="AB178" s="371">
        <v>22</v>
      </c>
      <c r="AC178" s="371">
        <v>22</v>
      </c>
    </row>
    <row r="179" spans="1:29" s="93" customFormat="1" ht="16.5" thickBot="1" x14ac:dyDescent="0.3">
      <c r="A179" s="1964" t="s">
        <v>255</v>
      </c>
      <c r="B179" s="1964"/>
      <c r="C179" s="1964"/>
      <c r="D179" s="1964"/>
      <c r="E179" s="1964"/>
      <c r="F179" s="1964"/>
      <c r="G179" s="1964"/>
      <c r="H179" s="1964"/>
      <c r="I179" s="1964"/>
      <c r="J179" s="1964"/>
      <c r="K179" s="1964"/>
      <c r="L179" s="1964"/>
      <c r="M179" s="1964"/>
      <c r="N179" s="237">
        <f>N178</f>
        <v>0</v>
      </c>
      <c r="O179" s="237">
        <f t="shared" ref="O179:AC179" si="22">O178</f>
        <v>0</v>
      </c>
      <c r="P179" s="237">
        <f t="shared" si="22"/>
        <v>0</v>
      </c>
      <c r="Q179" s="237">
        <f t="shared" si="22"/>
        <v>0</v>
      </c>
      <c r="R179" s="237"/>
      <c r="S179" s="300">
        <f t="shared" si="22"/>
        <v>0</v>
      </c>
      <c r="T179" s="237">
        <f t="shared" si="22"/>
        <v>0</v>
      </c>
      <c r="U179" s="237">
        <f t="shared" si="22"/>
        <v>0</v>
      </c>
      <c r="V179" s="237">
        <f t="shared" si="22"/>
        <v>0</v>
      </c>
      <c r="W179" s="237">
        <f t="shared" si="22"/>
        <v>0</v>
      </c>
      <c r="X179" s="237">
        <f t="shared" si="22"/>
        <v>0</v>
      </c>
      <c r="Y179" s="238">
        <f t="shared" si="22"/>
        <v>0</v>
      </c>
      <c r="Z179" s="237">
        <f t="shared" si="22"/>
        <v>0</v>
      </c>
      <c r="AA179" s="237">
        <f t="shared" si="22"/>
        <v>22</v>
      </c>
      <c r="AB179" s="237">
        <f t="shared" si="22"/>
        <v>22</v>
      </c>
      <c r="AC179" s="237">
        <f t="shared" si="22"/>
        <v>22</v>
      </c>
    </row>
    <row r="180" spans="1:29" s="93" customFormat="1" ht="16.5" thickBot="1" x14ac:dyDescent="0.3">
      <c r="A180" s="1978" t="s">
        <v>256</v>
      </c>
      <c r="B180" s="1978"/>
      <c r="C180" s="1978"/>
      <c r="D180" s="1978"/>
      <c r="E180" s="1978"/>
      <c r="F180" s="1978"/>
      <c r="G180" s="1978"/>
      <c r="H180" s="1978"/>
      <c r="I180" s="1978"/>
      <c r="J180" s="1978"/>
      <c r="K180" s="1978"/>
      <c r="L180" s="1978"/>
      <c r="M180" s="1978"/>
      <c r="N180" s="727">
        <v>3</v>
      </c>
      <c r="O180" s="728"/>
      <c r="P180" s="729">
        <v>3</v>
      </c>
      <c r="Q180" s="729">
        <v>3</v>
      </c>
      <c r="R180" s="748">
        <v>3</v>
      </c>
      <c r="S180" s="752"/>
      <c r="T180" s="372"/>
      <c r="U180" s="372"/>
      <c r="V180" s="372"/>
      <c r="W180" s="372"/>
      <c r="X180" s="372"/>
    </row>
    <row r="181" spans="1:29" s="93" customFormat="1" ht="16.5" thickBot="1" x14ac:dyDescent="0.3">
      <c r="A181" s="1978" t="s">
        <v>257</v>
      </c>
      <c r="B181" s="1978"/>
      <c r="C181" s="1978"/>
      <c r="D181" s="1978"/>
      <c r="E181" s="1978"/>
      <c r="F181" s="1978"/>
      <c r="G181" s="1978"/>
      <c r="H181" s="1978"/>
      <c r="I181" s="1978"/>
      <c r="J181" s="1978"/>
      <c r="K181" s="1978"/>
      <c r="L181" s="1978"/>
      <c r="M181" s="1978"/>
      <c r="N181" s="730">
        <v>4</v>
      </c>
      <c r="O181" s="731"/>
      <c r="P181" s="732">
        <v>4</v>
      </c>
      <c r="Q181" s="732">
        <v>4</v>
      </c>
      <c r="R181" s="749">
        <v>2</v>
      </c>
      <c r="S181" s="752"/>
      <c r="T181" s="374"/>
      <c r="U181" s="374"/>
      <c r="V181" s="374"/>
      <c r="W181" s="374"/>
      <c r="X181" s="374"/>
    </row>
    <row r="182" spans="1:29" s="93" customFormat="1" ht="16.5" thickBot="1" x14ac:dyDescent="0.3">
      <c r="A182" s="1978" t="s">
        <v>258</v>
      </c>
      <c r="B182" s="1978"/>
      <c r="C182" s="1978"/>
      <c r="D182" s="1978"/>
      <c r="E182" s="1978"/>
      <c r="F182" s="1978"/>
      <c r="G182" s="1978"/>
      <c r="H182" s="1978"/>
      <c r="I182" s="1978"/>
      <c r="J182" s="1978"/>
      <c r="K182" s="1978"/>
      <c r="L182" s="1978"/>
      <c r="M182" s="1978"/>
      <c r="N182" s="733"/>
      <c r="O182" s="734"/>
      <c r="P182" s="734"/>
      <c r="Q182" s="735"/>
      <c r="R182" s="750"/>
      <c r="S182" s="752"/>
      <c r="T182" s="377"/>
      <c r="U182" s="377"/>
      <c r="V182" s="377"/>
      <c r="W182" s="377"/>
      <c r="X182" s="377"/>
    </row>
    <row r="183" spans="1:29" s="93" customFormat="1" ht="16.5" thickBot="1" x14ac:dyDescent="0.3">
      <c r="A183" s="1982" t="s">
        <v>259</v>
      </c>
      <c r="B183" s="1982"/>
      <c r="C183" s="1982"/>
      <c r="D183" s="1982"/>
      <c r="E183" s="1982"/>
      <c r="F183" s="1982"/>
      <c r="G183" s="1982"/>
      <c r="H183" s="1982"/>
      <c r="I183" s="1982"/>
      <c r="J183" s="1982"/>
      <c r="K183" s="1982"/>
      <c r="L183" s="1982"/>
      <c r="M183" s="1982"/>
      <c r="N183" s="736"/>
      <c r="O183" s="734"/>
      <c r="P183" s="737">
        <v>1</v>
      </c>
      <c r="Q183" s="738"/>
      <c r="R183" s="751">
        <v>1</v>
      </c>
      <c r="S183" s="752"/>
      <c r="T183" s="381"/>
      <c r="U183" s="380"/>
      <c r="V183" s="381"/>
      <c r="W183" s="381"/>
      <c r="X183" s="381"/>
    </row>
    <row r="184" spans="1:29" s="93" customFormat="1" ht="16.5" thickBot="1" x14ac:dyDescent="0.3">
      <c r="A184" s="1983" t="s">
        <v>260</v>
      </c>
      <c r="B184" s="1984"/>
      <c r="C184" s="1984"/>
      <c r="D184" s="1984"/>
      <c r="E184" s="1984"/>
      <c r="F184" s="1984"/>
      <c r="G184" s="1984"/>
      <c r="H184" s="1984"/>
      <c r="I184" s="1984"/>
      <c r="J184" s="1984"/>
      <c r="K184" s="1984"/>
      <c r="L184" s="1984"/>
      <c r="M184" s="1985"/>
      <c r="N184" s="1986" t="s">
        <v>261</v>
      </c>
      <c r="O184" s="1987"/>
      <c r="P184" s="1988"/>
      <c r="Q184" s="1979">
        <f>G106/G178*100</f>
        <v>72.58064516129032</v>
      </c>
      <c r="R184" s="1980"/>
      <c r="S184" s="1980"/>
      <c r="T184" s="1979" t="s">
        <v>42</v>
      </c>
      <c r="U184" s="1980"/>
      <c r="V184" s="1981"/>
      <c r="W184" s="1979">
        <f>G175/G178*100</f>
        <v>27.419354838709676</v>
      </c>
      <c r="X184" s="1981"/>
      <c r="Y184" s="382">
        <f>SUM(N184:X184)</f>
        <v>100</v>
      </c>
    </row>
    <row r="185" spans="1:29" s="93" customFormat="1" x14ac:dyDescent="0.25">
      <c r="A185" s="383"/>
      <c r="B185" s="383"/>
      <c r="C185" s="383"/>
      <c r="D185" s="383"/>
      <c r="E185" s="383"/>
      <c r="F185" s="383"/>
      <c r="G185" s="383"/>
      <c r="H185" s="383"/>
      <c r="I185" s="383"/>
      <c r="J185" s="383"/>
      <c r="K185" s="383"/>
      <c r="L185" s="383"/>
      <c r="M185" s="383"/>
      <c r="N185" s="384"/>
      <c r="O185" s="384"/>
      <c r="P185" s="384"/>
      <c r="Q185" s="385"/>
      <c r="R185" s="385"/>
      <c r="S185" s="385"/>
      <c r="T185" s="384"/>
      <c r="U185" s="384"/>
      <c r="V185" s="384"/>
      <c r="W185" s="384"/>
      <c r="X185" s="384"/>
    </row>
    <row r="186" spans="1:29" s="93" customFormat="1" x14ac:dyDescent="0.25">
      <c r="A186" s="386"/>
      <c r="B186" s="386"/>
      <c r="C186" s="386"/>
      <c r="D186" s="386"/>
      <c r="E186" s="386"/>
      <c r="F186" s="386"/>
      <c r="G186" s="386"/>
      <c r="H186" s="386"/>
      <c r="I186" s="386"/>
      <c r="J186" s="386"/>
      <c r="K186" s="386"/>
      <c r="L186" s="386"/>
      <c r="M186" s="386"/>
      <c r="N186" s="386"/>
      <c r="O186" s="386"/>
      <c r="P186" s="386"/>
      <c r="Q186" s="386"/>
      <c r="R186" s="386"/>
      <c r="S186" s="386"/>
      <c r="T186" s="386"/>
      <c r="U186" s="386"/>
      <c r="V186" s="386"/>
      <c r="W186" s="386"/>
      <c r="X186" s="386"/>
    </row>
    <row r="187" spans="1:29" s="93" customFormat="1" x14ac:dyDescent="0.25">
      <c r="A187" s="386"/>
      <c r="B187" s="387"/>
      <c r="C187" s="387"/>
      <c r="D187" s="387"/>
      <c r="E187" s="387"/>
      <c r="F187" s="387"/>
      <c r="G187" s="387"/>
      <c r="H187" s="387"/>
      <c r="I187" s="387"/>
      <c r="J187" s="387"/>
      <c r="K187" s="387"/>
      <c r="L187" s="386"/>
      <c r="M187" s="386"/>
      <c r="N187" s="386"/>
      <c r="O187" s="386"/>
      <c r="P187" s="386"/>
      <c r="Q187" s="386"/>
      <c r="R187" s="386"/>
      <c r="S187" s="386"/>
      <c r="T187" s="386"/>
      <c r="U187" s="386"/>
      <c r="V187" s="386"/>
      <c r="W187" s="386"/>
      <c r="X187" s="386"/>
    </row>
    <row r="188" spans="1:29" s="93" customFormat="1" x14ac:dyDescent="0.25">
      <c r="A188" s="386"/>
      <c r="B188" s="387" t="s">
        <v>262</v>
      </c>
      <c r="C188" s="387"/>
      <c r="D188" s="1973"/>
      <c r="E188" s="1973"/>
      <c r="F188" s="1974"/>
      <c r="G188" s="1974"/>
      <c r="H188" s="387"/>
      <c r="I188" s="1975" t="s">
        <v>263</v>
      </c>
      <c r="J188" s="1977"/>
      <c r="K188" s="1977"/>
      <c r="L188" s="386"/>
      <c r="M188" s="386"/>
      <c r="N188" s="386"/>
      <c r="O188" s="386"/>
      <c r="P188" s="386"/>
      <c r="Q188" s="386"/>
      <c r="R188" s="386"/>
      <c r="S188" s="386"/>
      <c r="T188" s="386"/>
      <c r="U188" s="386"/>
      <c r="V188" s="386"/>
      <c r="W188" s="386"/>
      <c r="X188" s="386"/>
    </row>
    <row r="189" spans="1:29" s="93" customFormat="1" x14ac:dyDescent="0.25">
      <c r="A189" s="386"/>
      <c r="B189" s="386"/>
      <c r="C189" s="386"/>
      <c r="D189" s="386"/>
      <c r="E189" s="386"/>
      <c r="F189" s="386"/>
      <c r="G189" s="386"/>
      <c r="H189" s="386"/>
      <c r="I189" s="386"/>
      <c r="J189" s="386"/>
      <c r="K189" s="386"/>
      <c r="L189" s="386"/>
      <c r="M189" s="386"/>
      <c r="N189" s="386"/>
      <c r="O189" s="386"/>
      <c r="P189" s="386"/>
      <c r="Q189" s="386"/>
      <c r="R189" s="386"/>
      <c r="S189" s="386"/>
      <c r="T189" s="386"/>
      <c r="U189" s="386"/>
      <c r="V189" s="386"/>
      <c r="W189" s="386"/>
      <c r="X189" s="386"/>
    </row>
    <row r="190" spans="1:29" s="93" customFormat="1" x14ac:dyDescent="0.25">
      <c r="A190" s="386"/>
      <c r="B190" s="387" t="s">
        <v>264</v>
      </c>
      <c r="C190" s="387"/>
      <c r="D190" s="1973"/>
      <c r="E190" s="1973"/>
      <c r="F190" s="1974"/>
      <c r="G190" s="1974"/>
      <c r="H190" s="387"/>
      <c r="I190" s="1975" t="s">
        <v>265</v>
      </c>
      <c r="J190" s="1976"/>
      <c r="K190" s="1976"/>
      <c r="L190" s="386"/>
      <c r="M190" s="386"/>
      <c r="N190" s="386"/>
      <c r="O190" s="386"/>
      <c r="P190" s="386"/>
      <c r="Q190" s="386"/>
      <c r="R190" s="386"/>
      <c r="S190" s="386"/>
      <c r="T190" s="386"/>
      <c r="U190" s="386"/>
      <c r="V190" s="386"/>
      <c r="W190" s="386"/>
      <c r="X190" s="386"/>
    </row>
    <row r="191" spans="1:29" s="93" customFormat="1" x14ac:dyDescent="0.25">
      <c r="A191" s="386"/>
      <c r="B191" s="386"/>
      <c r="C191" s="386"/>
      <c r="D191" s="386"/>
      <c r="E191" s="386"/>
      <c r="F191" s="386"/>
      <c r="G191" s="386"/>
      <c r="H191" s="386"/>
      <c r="I191" s="386"/>
      <c r="J191" s="386"/>
      <c r="K191" s="386"/>
      <c r="L191" s="386"/>
      <c r="M191" s="386"/>
      <c r="N191" s="386"/>
      <c r="O191" s="386"/>
      <c r="P191" s="386"/>
      <c r="Q191" s="386"/>
      <c r="R191" s="386"/>
      <c r="S191" s="386"/>
      <c r="T191" s="386"/>
      <c r="U191" s="386"/>
      <c r="V191" s="386"/>
      <c r="W191" s="386"/>
      <c r="X191" s="386"/>
    </row>
    <row r="192" spans="1:29" s="93" customFormat="1" x14ac:dyDescent="0.25">
      <c r="A192" s="386"/>
      <c r="B192" s="387" t="s">
        <v>266</v>
      </c>
      <c r="C192" s="387"/>
      <c r="D192" s="1973"/>
      <c r="E192" s="1973"/>
      <c r="F192" s="1974"/>
      <c r="G192" s="1974"/>
      <c r="H192" s="387"/>
      <c r="I192" s="1975" t="s">
        <v>265</v>
      </c>
      <c r="J192" s="1976"/>
      <c r="K192" s="1976"/>
      <c r="L192" s="386"/>
      <c r="M192" s="386"/>
      <c r="N192" s="386"/>
      <c r="O192" s="386"/>
      <c r="P192" s="386"/>
      <c r="Q192" s="386"/>
      <c r="R192" s="386"/>
      <c r="S192" s="386"/>
      <c r="T192" s="386"/>
      <c r="U192" s="386"/>
      <c r="V192" s="386"/>
      <c r="W192" s="386"/>
      <c r="X192" s="386"/>
    </row>
    <row r="193" spans="1:24" s="93" customFormat="1" x14ac:dyDescent="0.25">
      <c r="A193" s="102"/>
      <c r="B193" s="388"/>
      <c r="C193" s="1972" t="s">
        <v>138</v>
      </c>
      <c r="D193" s="1972"/>
      <c r="E193" s="1972"/>
      <c r="F193" s="1972"/>
      <c r="G193" s="1972"/>
      <c r="H193" s="1972"/>
      <c r="I193" s="1972"/>
      <c r="J193" s="1972"/>
      <c r="K193" s="1972"/>
      <c r="L193" s="389"/>
      <c r="M193" s="389"/>
      <c r="N193" s="386"/>
      <c r="O193" s="386"/>
      <c r="P193" s="386"/>
      <c r="Q193" s="386"/>
      <c r="R193" s="386"/>
      <c r="S193" s="386"/>
      <c r="T193" s="386"/>
      <c r="U193" s="386"/>
      <c r="V193" s="386"/>
      <c r="W193" s="386"/>
      <c r="X193" s="386"/>
    </row>
  </sheetData>
  <mergeCells count="88">
    <mergeCell ref="W184:X184"/>
    <mergeCell ref="A183:M183"/>
    <mergeCell ref="A184:M184"/>
    <mergeCell ref="N184:P184"/>
    <mergeCell ref="T184:V184"/>
    <mergeCell ref="A180:M180"/>
    <mergeCell ref="Q184:S184"/>
    <mergeCell ref="D188:G188"/>
    <mergeCell ref="A182:M182"/>
    <mergeCell ref="A181:M181"/>
    <mergeCell ref="C193:K193"/>
    <mergeCell ref="D192:G192"/>
    <mergeCell ref="I192:K192"/>
    <mergeCell ref="I188:K188"/>
    <mergeCell ref="D190:G190"/>
    <mergeCell ref="I190:K190"/>
    <mergeCell ref="A138:A141"/>
    <mergeCell ref="A179:M179"/>
    <mergeCell ref="A171:F171"/>
    <mergeCell ref="A172:F172"/>
    <mergeCell ref="A162:A165"/>
    <mergeCell ref="A166:A169"/>
    <mergeCell ref="A178:F178"/>
    <mergeCell ref="A158:A161"/>
    <mergeCell ref="A177:F177"/>
    <mergeCell ref="A173:F173"/>
    <mergeCell ref="A174:F174"/>
    <mergeCell ref="A175:F175"/>
    <mergeCell ref="A176:F176"/>
    <mergeCell ref="A170:F170"/>
    <mergeCell ref="A107:X107"/>
    <mergeCell ref="A154:A157"/>
    <mergeCell ref="A132:F132"/>
    <mergeCell ref="A133:F133"/>
    <mergeCell ref="A134:F134"/>
    <mergeCell ref="A150:A153"/>
    <mergeCell ref="A108:X108"/>
    <mergeCell ref="A110:A111"/>
    <mergeCell ref="A112:A113"/>
    <mergeCell ref="A114:A119"/>
    <mergeCell ref="A120:A125"/>
    <mergeCell ref="A146:A149"/>
    <mergeCell ref="A135:X135"/>
    <mergeCell ref="A136:A137"/>
    <mergeCell ref="A126:A131"/>
    <mergeCell ref="A142:A145"/>
    <mergeCell ref="A100:X100"/>
    <mergeCell ref="A103:F103"/>
    <mergeCell ref="A104:F104"/>
    <mergeCell ref="A105:F105"/>
    <mergeCell ref="A106:F106"/>
    <mergeCell ref="A90:F90"/>
    <mergeCell ref="A99:F99"/>
    <mergeCell ref="A45:F45"/>
    <mergeCell ref="A46:F46"/>
    <mergeCell ref="A47:F47"/>
    <mergeCell ref="A98:F98"/>
    <mergeCell ref="A91:F91"/>
    <mergeCell ref="A92:X92"/>
    <mergeCell ref="A97:F97"/>
    <mergeCell ref="A48:X48"/>
    <mergeCell ref="M3:M7"/>
    <mergeCell ref="A89:F89"/>
    <mergeCell ref="A10:X10"/>
    <mergeCell ref="N4:P4"/>
    <mergeCell ref="Q4:S4"/>
    <mergeCell ref="A9:X9"/>
    <mergeCell ref="H3:H7"/>
    <mergeCell ref="I3:L3"/>
    <mergeCell ref="E4:E7"/>
    <mergeCell ref="E3:F3"/>
    <mergeCell ref="N6:X6"/>
    <mergeCell ref="A1:X1"/>
    <mergeCell ref="A2:A7"/>
    <mergeCell ref="B2:B7"/>
    <mergeCell ref="C2:F2"/>
    <mergeCell ref="G2:G7"/>
    <mergeCell ref="H2:M2"/>
    <mergeCell ref="N2:X3"/>
    <mergeCell ref="W4:X4"/>
    <mergeCell ref="C3:C7"/>
    <mergeCell ref="F4:F7"/>
    <mergeCell ref="D3:D7"/>
    <mergeCell ref="T4:V4"/>
    <mergeCell ref="L4:L7"/>
    <mergeCell ref="I4:I7"/>
    <mergeCell ref="J4:J7"/>
    <mergeCell ref="K4:K7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0"/>
  <sheetViews>
    <sheetView view="pageBreakPreview" topLeftCell="A43" zoomScale="110" zoomScaleSheetLayoutView="110" workbookViewId="0">
      <selection activeCell="C42" sqref="C42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8.140625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108"/>
    <col min="34" max="34" width="9.85546875" style="1108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2" x14ac:dyDescent="0.25">
      <c r="C1" s="2291" t="s">
        <v>87</v>
      </c>
      <c r="D1" s="2291"/>
      <c r="E1" s="2291"/>
      <c r="F1" s="2291"/>
      <c r="G1" s="2291"/>
      <c r="H1" s="2291"/>
      <c r="I1" s="2291"/>
      <c r="J1" s="2291"/>
      <c r="K1" s="2291"/>
      <c r="L1" s="2291"/>
      <c r="M1" s="2291"/>
      <c r="N1" s="2291"/>
      <c r="AD1" s="11"/>
      <c r="AE1" s="11"/>
      <c r="AF1" s="11"/>
      <c r="AG1" s="30"/>
      <c r="AH1" s="30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50</v>
      </c>
      <c r="AD2" s="11"/>
      <c r="AE2" s="11"/>
      <c r="AF2" s="11"/>
      <c r="AG2" s="30"/>
      <c r="AH2" s="30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2261" t="s">
        <v>0</v>
      </c>
      <c r="D3" s="2263" t="s">
        <v>74</v>
      </c>
      <c r="E3" s="2254" t="s">
        <v>75</v>
      </c>
      <c r="F3" s="2258" t="s">
        <v>2</v>
      </c>
      <c r="G3" s="2258"/>
      <c r="H3" s="2258"/>
      <c r="I3" s="2258"/>
      <c r="J3" s="2258"/>
      <c r="K3" s="2255"/>
      <c r="L3" s="2254" t="s">
        <v>3</v>
      </c>
      <c r="M3" s="2254" t="s">
        <v>4</v>
      </c>
      <c r="N3" s="2254" t="s">
        <v>5</v>
      </c>
      <c r="AD3" s="11"/>
      <c r="AE3" s="11"/>
      <c r="AF3" s="11"/>
      <c r="AG3" s="30"/>
      <c r="AH3" s="30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2262"/>
      <c r="D4" s="2264"/>
      <c r="E4" s="2254"/>
      <c r="F4" s="2254" t="s">
        <v>6</v>
      </c>
      <c r="G4" s="2256" t="s">
        <v>7</v>
      </c>
      <c r="H4" s="2256"/>
      <c r="I4" s="2256"/>
      <c r="J4" s="2256"/>
      <c r="K4" s="2254" t="s">
        <v>8</v>
      </c>
      <c r="L4" s="2254"/>
      <c r="M4" s="2254"/>
      <c r="N4" s="2254"/>
      <c r="AD4" s="11"/>
      <c r="AE4" s="11"/>
      <c r="AF4" s="11"/>
      <c r="AG4" s="30"/>
      <c r="AH4" s="30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2262"/>
      <c r="D5" s="2264"/>
      <c r="E5" s="2254"/>
      <c r="F5" s="2255"/>
      <c r="G5" s="2254" t="s">
        <v>9</v>
      </c>
      <c r="H5" s="2258" t="s">
        <v>10</v>
      </c>
      <c r="I5" s="2255"/>
      <c r="J5" s="2255"/>
      <c r="K5" s="2255"/>
      <c r="L5" s="2254"/>
      <c r="M5" s="2254"/>
      <c r="N5" s="2254"/>
      <c r="AD5" s="11"/>
      <c r="AE5" s="11"/>
      <c r="AF5" s="11"/>
      <c r="AG5" s="30"/>
      <c r="AH5" s="30"/>
      <c r="AI5" s="11"/>
      <c r="AJ5" s="11"/>
      <c r="AK5" s="11"/>
      <c r="AL5" s="11"/>
      <c r="AM5" s="11"/>
      <c r="AN5" s="11"/>
      <c r="AO5" s="11"/>
      <c r="AP5" s="11"/>
    </row>
    <row r="6" spans="1:42" ht="39" x14ac:dyDescent="0.25">
      <c r="C6" s="2262"/>
      <c r="D6" s="2264"/>
      <c r="E6" s="2254"/>
      <c r="F6" s="2255"/>
      <c r="G6" s="2257"/>
      <c r="H6" s="2254" t="s">
        <v>11</v>
      </c>
      <c r="I6" s="2254" t="s">
        <v>12</v>
      </c>
      <c r="J6" s="2254" t="s">
        <v>13</v>
      </c>
      <c r="K6" s="2255"/>
      <c r="L6" s="2254"/>
      <c r="M6" s="2254"/>
      <c r="N6" s="2254"/>
      <c r="AD6" s="11"/>
      <c r="AE6" s="11"/>
      <c r="AF6" s="11"/>
      <c r="AG6" s="39" t="s">
        <v>466</v>
      </c>
      <c r="AH6" s="30" t="s">
        <v>467</v>
      </c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2262"/>
      <c r="D7" s="2264"/>
      <c r="E7" s="2254"/>
      <c r="F7" s="2255"/>
      <c r="G7" s="2257"/>
      <c r="H7" s="2254"/>
      <c r="I7" s="2254"/>
      <c r="J7" s="2254"/>
      <c r="K7" s="2255"/>
      <c r="L7" s="2254"/>
      <c r="M7" s="2254"/>
      <c r="N7" s="2254"/>
      <c r="AD7" s="11"/>
      <c r="AE7" s="11"/>
      <c r="AF7" s="11"/>
      <c r="AG7" s="30"/>
      <c r="AH7" s="30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2262"/>
      <c r="D8" s="2264"/>
      <c r="E8" s="2254"/>
      <c r="F8" s="2255"/>
      <c r="G8" s="2257"/>
      <c r="H8" s="2254"/>
      <c r="I8" s="2254"/>
      <c r="J8" s="2254"/>
      <c r="K8" s="2255"/>
      <c r="L8" s="2254"/>
      <c r="M8" s="2254"/>
      <c r="N8" s="2254"/>
      <c r="AD8" s="11"/>
      <c r="AE8" s="11"/>
      <c r="AF8" s="11"/>
      <c r="AG8" s="30"/>
      <c r="AH8" s="30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2267"/>
      <c r="D9" s="2268"/>
      <c r="E9" s="2254"/>
      <c r="F9" s="2255"/>
      <c r="G9" s="2257"/>
      <c r="H9" s="2254"/>
      <c r="I9" s="2254"/>
      <c r="J9" s="2254"/>
      <c r="K9" s="2255"/>
      <c r="L9" s="2254"/>
      <c r="M9" s="2254"/>
      <c r="N9" s="2254"/>
      <c r="AD9" s="11"/>
      <c r="AE9" s="11"/>
      <c r="AF9" s="11"/>
      <c r="AG9" s="30"/>
      <c r="AH9" s="30"/>
      <c r="AI9" s="11"/>
      <c r="AJ9" s="11"/>
      <c r="AK9" s="11"/>
      <c r="AL9" s="11"/>
      <c r="AM9" s="11"/>
      <c r="AN9" s="11"/>
      <c r="AO9" s="11"/>
      <c r="AP9" s="11"/>
    </row>
    <row r="10" spans="1:42" x14ac:dyDescent="0.25">
      <c r="A10" s="1078" t="s">
        <v>16</v>
      </c>
      <c r="B10" s="1078" t="s">
        <v>14</v>
      </c>
      <c r="C10" s="1081" t="s">
        <v>420</v>
      </c>
      <c r="D10" s="1082">
        <v>13</v>
      </c>
      <c r="E10" s="1079"/>
      <c r="F10" s="1071"/>
      <c r="G10" s="1073"/>
      <c r="H10" s="1070"/>
      <c r="I10" s="1070"/>
      <c r="J10" s="1070"/>
      <c r="K10" s="1071"/>
      <c r="L10" s="1070"/>
      <c r="M10" s="1070"/>
      <c r="N10" s="1070"/>
      <c r="AD10" s="11"/>
      <c r="AE10" s="11"/>
      <c r="AF10" s="11"/>
      <c r="AG10" s="1115">
        <f>D10+E10</f>
        <v>13</v>
      </c>
      <c r="AH10" s="30">
        <v>13</v>
      </c>
      <c r="AI10" s="42">
        <f>AG10-AH10</f>
        <v>0</v>
      </c>
      <c r="AJ10" s="11"/>
      <c r="AK10" s="11"/>
      <c r="AL10" s="11"/>
      <c r="AM10" s="11"/>
      <c r="AN10" s="11"/>
      <c r="AO10" s="11"/>
      <c r="AP10" s="11"/>
    </row>
    <row r="11" spans="1:42" ht="27" customHeight="1" x14ac:dyDescent="0.25">
      <c r="A11" s="22" t="s">
        <v>16</v>
      </c>
      <c r="B11" s="22" t="s">
        <v>31</v>
      </c>
      <c r="C11" s="23" t="s">
        <v>46</v>
      </c>
      <c r="D11" s="64">
        <v>1</v>
      </c>
      <c r="E11" s="64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107</v>
      </c>
      <c r="R11" s="68"/>
      <c r="T11" s="12" t="s">
        <v>106</v>
      </c>
      <c r="AG11" s="1115">
        <f>D11+E11</f>
        <v>3</v>
      </c>
      <c r="AH11" s="1108">
        <f>'семестровка 4 р'!D93</f>
        <v>3</v>
      </c>
      <c r="AI11" s="42">
        <f t="shared" ref="AI11:AI91" si="0">AG11-AH11</f>
        <v>0</v>
      </c>
      <c r="AN11" s="11"/>
      <c r="AO11" s="11"/>
      <c r="AP11" s="11"/>
    </row>
    <row r="12" spans="1:42" ht="27" customHeight="1" x14ac:dyDescent="0.25">
      <c r="C12" s="23"/>
      <c r="D12" s="64"/>
      <c r="E12" s="64"/>
      <c r="F12" s="10"/>
      <c r="G12" s="10"/>
      <c r="H12" s="10"/>
      <c r="I12" s="10"/>
      <c r="J12" s="10"/>
      <c r="K12" s="10"/>
      <c r="L12" s="9"/>
      <c r="M12" s="10"/>
      <c r="N12" s="9"/>
      <c r="R12" s="68"/>
      <c r="AG12" s="1115"/>
      <c r="AI12" s="42"/>
      <c r="AN12" s="11"/>
      <c r="AO12" s="11"/>
      <c r="AP12" s="11"/>
    </row>
    <row r="13" spans="1:42" x14ac:dyDescent="0.25">
      <c r="A13" s="22" t="s">
        <v>16</v>
      </c>
      <c r="B13" s="22" t="s">
        <v>14</v>
      </c>
      <c r="C13" s="23" t="s">
        <v>17</v>
      </c>
      <c r="D13" s="1053">
        <v>9.5</v>
      </c>
      <c r="E13" s="1054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 t="s">
        <v>346</v>
      </c>
      <c r="M13" s="10" t="s">
        <v>16</v>
      </c>
      <c r="N13" s="9">
        <f>G13/F13*100</f>
        <v>50</v>
      </c>
      <c r="O13" s="11" t="s">
        <v>68</v>
      </c>
      <c r="R13" s="68" t="s">
        <v>56</v>
      </c>
      <c r="S13" s="69">
        <f>E31+E39+E41+E79</f>
        <v>9</v>
      </c>
      <c r="T13" s="70">
        <f>E11+E31+E39+E41+E57+E79+E98</f>
        <v>15</v>
      </c>
      <c r="V13" s="68"/>
      <c r="W13" s="68"/>
      <c r="X13" s="68"/>
      <c r="Y13" s="68" t="s">
        <v>335</v>
      </c>
      <c r="Z13" s="68" t="s">
        <v>336</v>
      </c>
      <c r="AG13" s="1109">
        <f>'Семестровка уск виправлено (2)'!D13+'Семестровка уск виправлено (2)'!E13+'Семестровка уск виправлено (2)'!E59</f>
        <v>13.5</v>
      </c>
      <c r="AH13" s="1108">
        <f>'семестровка 4 р'!D12+'семестровка 4 р'!D30+'семестровка 4 р'!D52+'семестровка 4 р'!D72</f>
        <v>13.5</v>
      </c>
      <c r="AI13" s="42">
        <f t="shared" si="0"/>
        <v>0</v>
      </c>
      <c r="AN13" s="11"/>
      <c r="AO13" s="11"/>
      <c r="AP13" s="11"/>
    </row>
    <row r="14" spans="1:42" x14ac:dyDescent="0.25">
      <c r="C14" s="23"/>
      <c r="D14" s="1053"/>
      <c r="E14" s="1054"/>
      <c r="F14" s="10"/>
      <c r="G14" s="10"/>
      <c r="H14" s="10"/>
      <c r="I14" s="10"/>
      <c r="J14" s="10"/>
      <c r="K14" s="10"/>
      <c r="L14" s="9"/>
      <c r="M14" s="10"/>
      <c r="N14" s="9"/>
      <c r="R14" s="68"/>
      <c r="S14" s="69"/>
      <c r="T14" s="70"/>
      <c r="V14" s="68"/>
      <c r="W14" s="68"/>
      <c r="X14" s="68"/>
      <c r="Y14" s="68"/>
      <c r="Z14" s="68"/>
      <c r="AG14" s="1109"/>
      <c r="AI14" s="42"/>
      <c r="AN14" s="11"/>
      <c r="AO14" s="11"/>
      <c r="AP14" s="11"/>
    </row>
    <row r="15" spans="1:42" s="470" customFormat="1" x14ac:dyDescent="0.25">
      <c r="A15" s="715" t="s">
        <v>16</v>
      </c>
      <c r="B15" s="716" t="s">
        <v>14</v>
      </c>
      <c r="C15" s="8" t="s">
        <v>52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471"/>
      <c r="Q15" s="471"/>
      <c r="R15" s="472" t="s">
        <v>59</v>
      </c>
      <c r="S15" s="473">
        <f>E19+E33</f>
        <v>3</v>
      </c>
      <c r="T15" s="472">
        <v>3.5</v>
      </c>
      <c r="U15" s="471"/>
      <c r="V15" s="10"/>
      <c r="W15" s="10"/>
      <c r="X15" s="23" t="s">
        <v>47</v>
      </c>
      <c r="Y15" s="472"/>
      <c r="Z15" s="472"/>
      <c r="AA15" s="471"/>
      <c r="AB15" s="471"/>
      <c r="AC15" s="471"/>
      <c r="AD15" s="471"/>
      <c r="AE15" s="471"/>
      <c r="AF15" s="471"/>
      <c r="AG15" s="1111"/>
      <c r="AH15" s="1110"/>
      <c r="AI15" s="42">
        <f t="shared" si="0"/>
        <v>0</v>
      </c>
      <c r="AJ15" s="471"/>
      <c r="AK15" s="471"/>
      <c r="AL15" s="471"/>
      <c r="AM15" s="471"/>
    </row>
    <row r="16" spans="1:42" s="470" customFormat="1" x14ac:dyDescent="0.25">
      <c r="A16" s="715"/>
      <c r="B16" s="716"/>
      <c r="C16" s="8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471"/>
      <c r="Q16" s="471"/>
      <c r="R16" s="472"/>
      <c r="S16" s="473"/>
      <c r="T16" s="472"/>
      <c r="U16" s="471"/>
      <c r="V16" s="10"/>
      <c r="W16" s="10"/>
      <c r="X16" s="23"/>
      <c r="Y16" s="472"/>
      <c r="Z16" s="472"/>
      <c r="AA16" s="471"/>
      <c r="AB16" s="471"/>
      <c r="AC16" s="471"/>
      <c r="AD16" s="471"/>
      <c r="AE16" s="471"/>
      <c r="AF16" s="471"/>
      <c r="AG16" s="1111"/>
      <c r="AH16" s="1110"/>
      <c r="AI16" s="42"/>
      <c r="AJ16" s="471"/>
      <c r="AK16" s="471"/>
      <c r="AL16" s="471"/>
      <c r="AM16" s="471"/>
    </row>
    <row r="17" spans="1:42" s="470" customFormat="1" x14ac:dyDescent="0.25">
      <c r="A17" s="715" t="s">
        <v>16</v>
      </c>
      <c r="B17" s="716" t="s">
        <v>14</v>
      </c>
      <c r="C17" s="23" t="s">
        <v>76</v>
      </c>
      <c r="D17" s="58">
        <v>4</v>
      </c>
      <c r="E17" s="57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471"/>
      <c r="Q17" s="471"/>
      <c r="R17" s="472" t="s">
        <v>68</v>
      </c>
      <c r="S17" s="473">
        <f>E13+E59</f>
        <v>4</v>
      </c>
      <c r="T17" s="472">
        <v>4.5</v>
      </c>
      <c r="U17" s="471"/>
      <c r="V17" s="10" t="s">
        <v>16</v>
      </c>
      <c r="W17" s="10" t="s">
        <v>14</v>
      </c>
      <c r="X17" s="23" t="s">
        <v>41</v>
      </c>
      <c r="Y17" s="719">
        <f>SUMIFS(E$11:E$45,A$11:A$45,$A$144,B$11:B$45,$B$144)</f>
        <v>14</v>
      </c>
      <c r="Z17" s="720">
        <f>SUMIFS(D$10:D$45,A$10:A$45,$A$144,B$10:B$45,$B$144)</f>
        <v>47.5</v>
      </c>
      <c r="AA17" s="712">
        <f>D13+D17+D19+D23+D25+D29+D31+D33+D37+D39+D41</f>
        <v>34.5</v>
      </c>
      <c r="AB17" s="712">
        <f>E13+E17+E19+E23+E25+E29+E31+E33+E37+E39+E41</f>
        <v>18</v>
      </c>
      <c r="AC17" s="471"/>
      <c r="AD17" s="471"/>
      <c r="AE17" s="712">
        <f>E13+E17+E19</f>
        <v>3.5</v>
      </c>
      <c r="AF17" s="471"/>
      <c r="AG17" s="1111">
        <f>D17+D19+E19</f>
        <v>7</v>
      </c>
      <c r="AH17" s="1110">
        <f>'семестровка 4 р'!D13</f>
        <v>7</v>
      </c>
      <c r="AI17" s="42">
        <f t="shared" si="0"/>
        <v>0</v>
      </c>
      <c r="AJ17" s="471"/>
      <c r="AK17" s="471"/>
      <c r="AL17" s="471"/>
      <c r="AM17" s="471"/>
    </row>
    <row r="18" spans="1:42" s="470" customFormat="1" x14ac:dyDescent="0.25">
      <c r="A18" s="715"/>
      <c r="B18" s="716"/>
      <c r="C18" s="23"/>
      <c r="D18" s="58"/>
      <c r="E18" s="57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471"/>
      <c r="Q18" s="471"/>
      <c r="R18" s="472"/>
      <c r="S18" s="473"/>
      <c r="T18" s="472"/>
      <c r="U18" s="471"/>
      <c r="V18" s="10"/>
      <c r="W18" s="10"/>
      <c r="X18" s="23"/>
      <c r="Y18" s="719"/>
      <c r="Z18" s="720"/>
      <c r="AA18" s="712"/>
      <c r="AB18" s="712"/>
      <c r="AC18" s="471"/>
      <c r="AD18" s="471"/>
      <c r="AE18" s="712"/>
      <c r="AF18" s="471"/>
      <c r="AG18" s="1111"/>
      <c r="AH18" s="1110"/>
      <c r="AI18" s="42"/>
      <c r="AJ18" s="471"/>
      <c r="AK18" s="471"/>
      <c r="AL18" s="471"/>
      <c r="AM18" s="471"/>
    </row>
    <row r="19" spans="1:42" s="470" customFormat="1" x14ac:dyDescent="0.25">
      <c r="A19" s="715" t="s">
        <v>16</v>
      </c>
      <c r="B19" s="716" t="s">
        <v>14</v>
      </c>
      <c r="C19" s="23" t="s">
        <v>103</v>
      </c>
      <c r="D19" s="1053">
        <v>1.5</v>
      </c>
      <c r="E19" s="1054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59</v>
      </c>
      <c r="P19" s="471"/>
      <c r="Q19" s="471"/>
      <c r="R19" s="472" t="s">
        <v>78</v>
      </c>
      <c r="S19" s="473">
        <f>E27+E43+E67+E69+E71+E73+E81+E83+E99+E100+E101+E102+E103+E104+E105+E106+E107+E124+E125+E126+E127+E128+E129+E130+E131</f>
        <v>77</v>
      </c>
      <c r="T19" s="472">
        <v>82</v>
      </c>
      <c r="U19" s="471"/>
      <c r="V19" s="10" t="s">
        <v>16</v>
      </c>
      <c r="W19" s="10" t="s">
        <v>31</v>
      </c>
      <c r="X19" s="23" t="s">
        <v>42</v>
      </c>
      <c r="Y19" s="719">
        <f>SUMIFS(E$11:E$45,A$11:A$45,$A$145,B$11:B$45,$B$145)</f>
        <v>2</v>
      </c>
      <c r="Z19" s="719">
        <f>SUMIFS(D$11:D$45,A$11:A$45,$A$145,B$11:B$45,$B$145)</f>
        <v>1</v>
      </c>
      <c r="AA19" s="713">
        <f>D11</f>
        <v>1</v>
      </c>
      <c r="AB19" s="713">
        <f>E11</f>
        <v>2</v>
      </c>
      <c r="AC19" s="471"/>
      <c r="AD19" s="471"/>
      <c r="AE19" s="471"/>
      <c r="AF19" s="471"/>
      <c r="AG19" s="1111"/>
      <c r="AH19" s="1110"/>
      <c r="AI19" s="42">
        <f t="shared" si="0"/>
        <v>0</v>
      </c>
      <c r="AJ19" s="471"/>
      <c r="AK19" s="471"/>
      <c r="AL19" s="471"/>
      <c r="AM19" s="471"/>
    </row>
    <row r="20" spans="1:42" s="470" customFormat="1" x14ac:dyDescent="0.25">
      <c r="A20" s="715"/>
      <c r="B20" s="716"/>
      <c r="C20" s="23"/>
      <c r="D20" s="1053"/>
      <c r="E20" s="1054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471"/>
      <c r="Q20" s="471"/>
      <c r="R20" s="472"/>
      <c r="S20" s="473"/>
      <c r="T20" s="472"/>
      <c r="U20" s="471"/>
      <c r="V20" s="10"/>
      <c r="W20" s="10"/>
      <c r="X20" s="23"/>
      <c r="Y20" s="719"/>
      <c r="Z20" s="719"/>
      <c r="AA20" s="713"/>
      <c r="AB20" s="713"/>
      <c r="AC20" s="471"/>
      <c r="AD20" s="471"/>
      <c r="AE20" s="471"/>
      <c r="AF20" s="471"/>
      <c r="AG20" s="1111"/>
      <c r="AH20" s="1110"/>
      <c r="AI20" s="42"/>
      <c r="AJ20" s="471"/>
      <c r="AK20" s="471"/>
      <c r="AL20" s="471"/>
      <c r="AM20" s="471"/>
    </row>
    <row r="21" spans="1:42" x14ac:dyDescent="0.25">
      <c r="A21" s="717" t="s">
        <v>16</v>
      </c>
      <c r="B21" s="718" t="s">
        <v>14</v>
      </c>
      <c r="C21" s="8" t="s">
        <v>79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68" t="s">
        <v>57</v>
      </c>
      <c r="S21" s="69">
        <f>E45</f>
        <v>3</v>
      </c>
      <c r="T21" s="68">
        <v>3</v>
      </c>
      <c r="V21" s="10"/>
      <c r="W21" s="10"/>
      <c r="X21" s="23" t="s">
        <v>48</v>
      </c>
      <c r="Y21" s="719"/>
      <c r="Z21" s="720"/>
      <c r="AA21" s="714"/>
      <c r="AB21" s="714"/>
      <c r="AG21" s="1109"/>
      <c r="AI21" s="42">
        <f t="shared" si="0"/>
        <v>0</v>
      </c>
      <c r="AN21" s="11"/>
      <c r="AO21" s="11"/>
      <c r="AP21" s="11"/>
    </row>
    <row r="22" spans="1:42" x14ac:dyDescent="0.25">
      <c r="A22" s="717"/>
      <c r="B22" s="718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68"/>
      <c r="S22" s="69"/>
      <c r="T22" s="68"/>
      <c r="V22" s="10"/>
      <c r="W22" s="10"/>
      <c r="X22" s="23"/>
      <c r="Y22" s="719"/>
      <c r="Z22" s="720"/>
      <c r="AA22" s="714"/>
      <c r="AB22" s="714"/>
      <c r="AG22" s="1109"/>
      <c r="AI22" s="42"/>
      <c r="AN22" s="11"/>
      <c r="AO22" s="11"/>
      <c r="AP22" s="11"/>
    </row>
    <row r="23" spans="1:42" x14ac:dyDescent="0.25">
      <c r="A23" s="1055" t="s">
        <v>16</v>
      </c>
      <c r="B23" s="1056" t="s">
        <v>14</v>
      </c>
      <c r="C23" s="1074" t="s">
        <v>19</v>
      </c>
      <c r="D23" s="1053">
        <v>4</v>
      </c>
      <c r="E23" s="1054">
        <v>2</v>
      </c>
      <c r="F23" s="1057">
        <f t="shared" ref="F23:F33" si="1">E23*30</f>
        <v>60</v>
      </c>
      <c r="G23" s="1057">
        <f>H23+I23+J23</f>
        <v>30</v>
      </c>
      <c r="H23" s="1057">
        <v>15</v>
      </c>
      <c r="I23" s="1057"/>
      <c r="J23" s="1057">
        <v>15</v>
      </c>
      <c r="K23" s="1057">
        <f t="shared" ref="K23:K33" si="2">F23-G23</f>
        <v>30</v>
      </c>
      <c r="L23" s="1054">
        <f>G23/15</f>
        <v>2</v>
      </c>
      <c r="M23" s="1057" t="s">
        <v>18</v>
      </c>
      <c r="N23" s="1054">
        <f t="shared" ref="N23:N33" si="3">G23/F23*100</f>
        <v>50</v>
      </c>
      <c r="O23" s="1058" t="s">
        <v>69</v>
      </c>
      <c r="P23" s="1059"/>
      <c r="R23" s="68" t="s">
        <v>58</v>
      </c>
      <c r="S23" s="69">
        <f>E77</f>
        <v>3</v>
      </c>
      <c r="T23" s="68">
        <v>3</v>
      </c>
      <c r="V23" s="10" t="s">
        <v>13</v>
      </c>
      <c r="W23" s="10" t="s">
        <v>14</v>
      </c>
      <c r="X23" s="23" t="s">
        <v>41</v>
      </c>
      <c r="Y23" s="719">
        <f>SUMIFS(E$11:E$45,A$11:A$45,$A$147,B$11:B$45,$B$147)</f>
        <v>14</v>
      </c>
      <c r="Z23" s="720">
        <f>SUMIFS(D$11:D$45,A$11:A$45,$A$147,B$11:B$45,$B$147)</f>
        <v>11.5</v>
      </c>
      <c r="AA23" s="714">
        <f>D27+D35+D43+D45</f>
        <v>11.5</v>
      </c>
      <c r="AB23" s="714">
        <f>E27+E35+E43+E45</f>
        <v>10</v>
      </c>
      <c r="AG23" s="1115">
        <f>D23+E23</f>
        <v>6</v>
      </c>
      <c r="AH23" s="1108">
        <f>'семестровка 4 р'!D14</f>
        <v>6</v>
      </c>
      <c r="AI23" s="42">
        <f t="shared" si="0"/>
        <v>0</v>
      </c>
      <c r="AN23" s="11"/>
      <c r="AO23" s="11"/>
      <c r="AP23" s="11"/>
    </row>
    <row r="24" spans="1:42" x14ac:dyDescent="0.25">
      <c r="A24" s="1055"/>
      <c r="B24" s="1124"/>
      <c r="C24" s="1074"/>
      <c r="D24" s="1053"/>
      <c r="E24" s="1054"/>
      <c r="F24" s="1057"/>
      <c r="G24" s="1057"/>
      <c r="H24" s="1057"/>
      <c r="I24" s="1057"/>
      <c r="J24" s="1057"/>
      <c r="K24" s="1057"/>
      <c r="L24" s="1054"/>
      <c r="M24" s="1057"/>
      <c r="N24" s="1054"/>
      <c r="O24" s="1058"/>
      <c r="P24" s="1059"/>
      <c r="R24" s="68"/>
      <c r="S24" s="69"/>
      <c r="T24" s="68"/>
      <c r="V24" s="10"/>
      <c r="W24" s="10"/>
      <c r="X24" s="23"/>
      <c r="Y24" s="719"/>
      <c r="Z24" s="720"/>
      <c r="AA24" s="714"/>
      <c r="AB24" s="714"/>
      <c r="AG24" s="1115"/>
      <c r="AI24" s="42"/>
      <c r="AN24" s="11"/>
      <c r="AO24" s="11"/>
      <c r="AP24" s="11"/>
    </row>
    <row r="25" spans="1:42" x14ac:dyDescent="0.25">
      <c r="A25" s="22" t="s">
        <v>13</v>
      </c>
      <c r="B25" s="22" t="s">
        <v>14</v>
      </c>
      <c r="C25" s="23" t="s">
        <v>88</v>
      </c>
      <c r="D25" s="57"/>
      <c r="E25" s="57">
        <v>4</v>
      </c>
      <c r="F25" s="10">
        <f t="shared" si="1"/>
        <v>120</v>
      </c>
      <c r="G25" s="10">
        <f>H25+I25+J25</f>
        <v>45</v>
      </c>
      <c r="H25" s="1080">
        <v>30</v>
      </c>
      <c r="I25" s="1080"/>
      <c r="J25" s="1080">
        <v>15</v>
      </c>
      <c r="K25" s="10">
        <f t="shared" si="2"/>
        <v>75</v>
      </c>
      <c r="L25" s="9">
        <f>G25/15</f>
        <v>3</v>
      </c>
      <c r="M25" s="10" t="s">
        <v>18</v>
      </c>
      <c r="N25" s="9">
        <f t="shared" si="3"/>
        <v>37.5</v>
      </c>
      <c r="O25" s="11" t="s">
        <v>78</v>
      </c>
      <c r="R25" s="68" t="s">
        <v>73</v>
      </c>
      <c r="S25" s="70">
        <f>E11+E57+E98+E121</f>
        <v>9</v>
      </c>
      <c r="T25" s="69">
        <f>E121</f>
        <v>3</v>
      </c>
      <c r="V25" s="10" t="s">
        <v>13</v>
      </c>
      <c r="W25" s="10" t="s">
        <v>31</v>
      </c>
      <c r="X25" s="23" t="s">
        <v>42</v>
      </c>
      <c r="Y25" s="719">
        <f>SUMIFS(E$11:E$45,A$11:A$45,$A$148,B$11:B$45,$B$148)</f>
        <v>0</v>
      </c>
      <c r="Z25" s="720">
        <f>SUMIFS(D$11:D$45,A$11:A$45,$A$148,B$11:B$45,$B$148)</f>
        <v>0</v>
      </c>
      <c r="AA25" s="714"/>
      <c r="AB25" s="714"/>
      <c r="AG25" s="1115">
        <f t="shared" ref="AG25:AG45" si="4">D25+E25</f>
        <v>4</v>
      </c>
      <c r="AH25" s="1108">
        <f>'семестровка 4 р'!D75</f>
        <v>4</v>
      </c>
      <c r="AI25" s="42">
        <f t="shared" si="0"/>
        <v>0</v>
      </c>
      <c r="AN25" s="11"/>
      <c r="AO25" s="11"/>
      <c r="AP25" s="11"/>
    </row>
    <row r="26" spans="1:42" x14ac:dyDescent="0.25">
      <c r="C26" s="23"/>
      <c r="D26" s="57"/>
      <c r="E26" s="57"/>
      <c r="F26" s="10"/>
      <c r="G26" s="10"/>
      <c r="H26" s="1080"/>
      <c r="I26" s="1080"/>
      <c r="J26" s="1080"/>
      <c r="K26" s="10"/>
      <c r="L26" s="9"/>
      <c r="M26" s="10"/>
      <c r="N26" s="9"/>
      <c r="R26" s="68"/>
      <c r="S26" s="70"/>
      <c r="T26" s="69"/>
      <c r="V26" s="10"/>
      <c r="W26" s="10"/>
      <c r="X26" s="23"/>
      <c r="Y26" s="719"/>
      <c r="Z26" s="720"/>
      <c r="AA26" s="714"/>
      <c r="AB26" s="714"/>
      <c r="AG26" s="1115"/>
      <c r="AI26" s="42"/>
      <c r="AN26" s="11"/>
      <c r="AO26" s="11"/>
      <c r="AP26" s="11"/>
    </row>
    <row r="27" spans="1:42" x14ac:dyDescent="0.25">
      <c r="A27" s="22" t="s">
        <v>13</v>
      </c>
      <c r="B27" s="22" t="s">
        <v>14</v>
      </c>
      <c r="C27" s="23" t="s">
        <v>37</v>
      </c>
      <c r="D27" s="58">
        <v>3</v>
      </c>
      <c r="E27" s="57">
        <v>3</v>
      </c>
      <c r="F27" s="10">
        <f t="shared" si="1"/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 t="shared" si="2"/>
        <v>60</v>
      </c>
      <c r="L27" s="1067">
        <f>G27/15</f>
        <v>2</v>
      </c>
      <c r="M27" s="10" t="s">
        <v>18</v>
      </c>
      <c r="N27" s="9">
        <f t="shared" si="3"/>
        <v>33.333333333333329</v>
      </c>
      <c r="O27" s="11" t="s">
        <v>78</v>
      </c>
      <c r="R27" s="68" t="s">
        <v>71</v>
      </c>
      <c r="S27" s="70">
        <f>E109</f>
        <v>2</v>
      </c>
      <c r="T27" s="68">
        <v>1</v>
      </c>
      <c r="V27" s="68"/>
      <c r="W27" s="68"/>
      <c r="X27" s="68"/>
      <c r="Y27" s="719">
        <f>SUM(Y17:Y25)</f>
        <v>30</v>
      </c>
      <c r="Z27" s="719">
        <f>SUM(Z17:Z25)</f>
        <v>60</v>
      </c>
      <c r="AA27" s="712">
        <f>SUM(AA17:AA25)</f>
        <v>47</v>
      </c>
      <c r="AB27" s="712">
        <f>SUM(AB17:AB25)</f>
        <v>30</v>
      </c>
      <c r="AG27" s="1115">
        <f t="shared" si="4"/>
        <v>6</v>
      </c>
      <c r="AH27" s="1108">
        <f>'семестровка 4 р'!D94</f>
        <v>6</v>
      </c>
      <c r="AI27" s="42">
        <f t="shared" si="0"/>
        <v>0</v>
      </c>
      <c r="AN27" s="11"/>
      <c r="AO27" s="11"/>
      <c r="AP27" s="11"/>
    </row>
    <row r="28" spans="1:42" x14ac:dyDescent="0.25">
      <c r="C28" s="23"/>
      <c r="D28" s="58"/>
      <c r="E28" s="57"/>
      <c r="F28" s="10"/>
      <c r="G28" s="10"/>
      <c r="H28" s="10"/>
      <c r="I28" s="10"/>
      <c r="J28" s="10"/>
      <c r="K28" s="10"/>
      <c r="L28" s="1067"/>
      <c r="M28" s="10"/>
      <c r="N28" s="9"/>
      <c r="R28" s="68"/>
      <c r="S28" s="70"/>
      <c r="T28" s="68"/>
      <c r="V28" s="38"/>
      <c r="W28" s="38"/>
      <c r="X28" s="38"/>
      <c r="Y28" s="1052"/>
      <c r="Z28" s="1052"/>
      <c r="AA28" s="712"/>
      <c r="AB28" s="712"/>
      <c r="AG28" s="1115"/>
      <c r="AI28" s="42"/>
      <c r="AN28" s="11"/>
      <c r="AO28" s="11"/>
      <c r="AP28" s="11"/>
    </row>
    <row r="29" spans="1:42" x14ac:dyDescent="0.25">
      <c r="A29" s="1062" t="s">
        <v>16</v>
      </c>
      <c r="B29" s="1062" t="s">
        <v>14</v>
      </c>
      <c r="C29" s="1074" t="s">
        <v>21</v>
      </c>
      <c r="D29" s="1053">
        <v>4</v>
      </c>
      <c r="E29" s="1054">
        <v>1</v>
      </c>
      <c r="F29" s="1057">
        <f t="shared" si="1"/>
        <v>30</v>
      </c>
      <c r="G29" s="1057">
        <f>H29+I29+J29</f>
        <v>15</v>
      </c>
      <c r="H29" s="1080">
        <v>8</v>
      </c>
      <c r="I29" s="1057"/>
      <c r="J29" s="1057">
        <v>7</v>
      </c>
      <c r="K29" s="1057">
        <f t="shared" si="2"/>
        <v>15</v>
      </c>
      <c r="L29" s="1054">
        <v>1</v>
      </c>
      <c r="M29" s="1057" t="s">
        <v>16</v>
      </c>
      <c r="N29" s="1067">
        <f t="shared" si="3"/>
        <v>50</v>
      </c>
      <c r="O29" s="1058" t="s">
        <v>59</v>
      </c>
      <c r="P29" s="1059"/>
      <c r="R29" s="68" t="s">
        <v>69</v>
      </c>
      <c r="S29" s="69">
        <f>E25</f>
        <v>4</v>
      </c>
      <c r="T29" s="68">
        <v>5</v>
      </c>
      <c r="AG29" s="1115">
        <f t="shared" si="4"/>
        <v>5</v>
      </c>
      <c r="AH29" s="1108">
        <f>'семестровка 4 р'!D16</f>
        <v>5</v>
      </c>
      <c r="AI29" s="42">
        <f t="shared" si="0"/>
        <v>0</v>
      </c>
      <c r="AN29" s="11"/>
      <c r="AO29" s="11"/>
      <c r="AP29" s="11"/>
    </row>
    <row r="30" spans="1:42" x14ac:dyDescent="0.25">
      <c r="A30" s="1062"/>
      <c r="B30" s="1062"/>
      <c r="C30" s="1074"/>
      <c r="D30" s="1053"/>
      <c r="E30" s="1054"/>
      <c r="F30" s="1057"/>
      <c r="G30" s="1057"/>
      <c r="H30" s="1080"/>
      <c r="I30" s="1057"/>
      <c r="J30" s="1057"/>
      <c r="K30" s="1057"/>
      <c r="L30" s="1054"/>
      <c r="M30" s="1057"/>
      <c r="N30" s="1067"/>
      <c r="O30" s="1058"/>
      <c r="P30" s="1059"/>
      <c r="R30" s="68"/>
      <c r="S30" s="69"/>
      <c r="T30" s="68"/>
      <c r="AG30" s="1115"/>
      <c r="AI30" s="42"/>
      <c r="AN30" s="11"/>
      <c r="AO30" s="11"/>
      <c r="AP30" s="11"/>
    </row>
    <row r="31" spans="1:42" x14ac:dyDescent="0.25">
      <c r="A31" s="22" t="s">
        <v>16</v>
      </c>
      <c r="B31" s="22" t="s">
        <v>14</v>
      </c>
      <c r="C31" s="23" t="s">
        <v>61</v>
      </c>
      <c r="D31" s="58"/>
      <c r="E31" s="57">
        <v>1</v>
      </c>
      <c r="F31" s="10">
        <f t="shared" si="1"/>
        <v>30</v>
      </c>
      <c r="G31" s="10">
        <f>H31+I31+J31</f>
        <v>15</v>
      </c>
      <c r="H31" s="10">
        <v>8</v>
      </c>
      <c r="I31" s="10"/>
      <c r="J31" s="10">
        <v>7</v>
      </c>
      <c r="K31" s="10">
        <f t="shared" si="2"/>
        <v>15</v>
      </c>
      <c r="L31" s="9">
        <f>G31/15</f>
        <v>1</v>
      </c>
      <c r="M31" s="10" t="s">
        <v>16</v>
      </c>
      <c r="N31" s="9">
        <f t="shared" si="3"/>
        <v>50</v>
      </c>
      <c r="O31" s="11" t="s">
        <v>56</v>
      </c>
      <c r="R31" s="68"/>
      <c r="S31" s="69">
        <f>S13+S15+S17+S19+S21+S23+S25+S27+S29</f>
        <v>114</v>
      </c>
      <c r="T31" s="69">
        <f>T13+T15+T17+T19+T21+T23+T25+T27+T29</f>
        <v>120</v>
      </c>
      <c r="AG31" s="1115">
        <f t="shared" si="4"/>
        <v>1</v>
      </c>
      <c r="AH31" s="1108">
        <f>'семестровка 4 р'!D17</f>
        <v>1</v>
      </c>
      <c r="AI31" s="42">
        <f t="shared" si="0"/>
        <v>0</v>
      </c>
      <c r="AN31" s="11"/>
      <c r="AO31" s="11"/>
      <c r="AP31" s="11"/>
    </row>
    <row r="32" spans="1:42" x14ac:dyDescent="0.25">
      <c r="C32" s="23"/>
      <c r="D32" s="58"/>
      <c r="E32" s="57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1125"/>
      <c r="T32" s="1125"/>
      <c r="AG32" s="1115"/>
      <c r="AI32" s="42"/>
      <c r="AN32" s="11"/>
      <c r="AO32" s="11"/>
      <c r="AP32" s="11"/>
    </row>
    <row r="33" spans="1:42" x14ac:dyDescent="0.25">
      <c r="A33" s="22" t="s">
        <v>16</v>
      </c>
      <c r="B33" s="22" t="s">
        <v>14</v>
      </c>
      <c r="C33" s="23" t="s">
        <v>30</v>
      </c>
      <c r="D33" s="58">
        <v>2.5</v>
      </c>
      <c r="E33" s="57">
        <v>1.5</v>
      </c>
      <c r="F33" s="10">
        <f t="shared" si="1"/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 t="shared" si="2"/>
        <v>23</v>
      </c>
      <c r="L33" s="9">
        <f>G33/15</f>
        <v>1.4666666666666666</v>
      </c>
      <c r="M33" s="10" t="s">
        <v>16</v>
      </c>
      <c r="N33" s="9">
        <f t="shared" si="3"/>
        <v>48.888888888888886</v>
      </c>
      <c r="O33" s="11" t="s">
        <v>59</v>
      </c>
      <c r="AG33" s="1115">
        <f t="shared" si="4"/>
        <v>4</v>
      </c>
      <c r="AH33" s="1108">
        <f>'семестровка 4 р'!D33</f>
        <v>4</v>
      </c>
      <c r="AI33" s="42">
        <f t="shared" si="0"/>
        <v>0</v>
      </c>
      <c r="AN33" s="11"/>
      <c r="AO33" s="11"/>
      <c r="AP33" s="11"/>
    </row>
    <row r="34" spans="1:42" x14ac:dyDescent="0.25">
      <c r="C34" s="23"/>
      <c r="D34" s="58"/>
      <c r="E34" s="57"/>
      <c r="F34" s="10"/>
      <c r="G34" s="10"/>
      <c r="H34" s="10"/>
      <c r="I34" s="10"/>
      <c r="J34" s="10"/>
      <c r="K34" s="10"/>
      <c r="L34" s="9"/>
      <c r="M34" s="10"/>
      <c r="N34" s="9"/>
      <c r="AG34" s="1115"/>
      <c r="AI34" s="42"/>
      <c r="AN34" s="11"/>
      <c r="AO34" s="11"/>
      <c r="AP34" s="11"/>
    </row>
    <row r="35" spans="1:42" x14ac:dyDescent="0.25">
      <c r="A35" s="22" t="s">
        <v>13</v>
      </c>
      <c r="B35" s="22" t="s">
        <v>14</v>
      </c>
      <c r="C35" s="23" t="s">
        <v>413</v>
      </c>
      <c r="D35" s="58">
        <v>4.5</v>
      </c>
      <c r="E35" s="57"/>
      <c r="F35" s="10"/>
      <c r="G35" s="10"/>
      <c r="H35" s="10"/>
      <c r="I35" s="10"/>
      <c r="J35" s="10"/>
      <c r="K35" s="10"/>
      <c r="L35" s="9"/>
      <c r="M35" s="10"/>
      <c r="N35" s="9"/>
      <c r="AG35" s="1115">
        <f>D35+E35</f>
        <v>4.5</v>
      </c>
      <c r="AH35" s="1108">
        <f>'семестровка 4 р'!D34</f>
        <v>4.5</v>
      </c>
      <c r="AI35" s="42">
        <f t="shared" si="0"/>
        <v>0</v>
      </c>
      <c r="AN35" s="11"/>
      <c r="AO35" s="11"/>
      <c r="AP35" s="11"/>
    </row>
    <row r="36" spans="1:42" x14ac:dyDescent="0.25">
      <c r="C36" s="23"/>
      <c r="D36" s="58"/>
      <c r="E36" s="57"/>
      <c r="F36" s="10"/>
      <c r="G36" s="10"/>
      <c r="H36" s="10"/>
      <c r="I36" s="10"/>
      <c r="J36" s="10"/>
      <c r="K36" s="10"/>
      <c r="L36" s="9"/>
      <c r="M36" s="10"/>
      <c r="N36" s="9"/>
      <c r="AG36" s="1115"/>
      <c r="AI36" s="42"/>
      <c r="AN36" s="11"/>
      <c r="AO36" s="11"/>
      <c r="AP36" s="11"/>
    </row>
    <row r="37" spans="1:42" x14ac:dyDescent="0.25">
      <c r="A37" s="22" t="s">
        <v>16</v>
      </c>
      <c r="B37" s="22" t="s">
        <v>14</v>
      </c>
      <c r="C37" s="23" t="s">
        <v>32</v>
      </c>
      <c r="D37" s="58">
        <v>3</v>
      </c>
      <c r="E37" s="57"/>
      <c r="F37" s="10"/>
      <c r="G37" s="10"/>
      <c r="H37" s="10"/>
      <c r="I37" s="10"/>
      <c r="J37" s="10"/>
      <c r="K37" s="10"/>
      <c r="L37" s="9"/>
      <c r="M37" s="10"/>
      <c r="N37" s="9"/>
      <c r="AG37" s="1115">
        <f t="shared" si="4"/>
        <v>3</v>
      </c>
      <c r="AH37" s="1108">
        <f>'семестровка 4 р'!D35</f>
        <v>3</v>
      </c>
      <c r="AI37" s="42">
        <f t="shared" si="0"/>
        <v>0</v>
      </c>
      <c r="AN37" s="11"/>
      <c r="AO37" s="11"/>
      <c r="AP37" s="11"/>
    </row>
    <row r="38" spans="1:42" x14ac:dyDescent="0.25">
      <c r="C38" s="23"/>
      <c r="D38" s="58"/>
      <c r="E38" s="57"/>
      <c r="F38" s="10"/>
      <c r="G38" s="10"/>
      <c r="H38" s="10"/>
      <c r="I38" s="10"/>
      <c r="J38" s="10"/>
      <c r="K38" s="10"/>
      <c r="L38" s="9"/>
      <c r="M38" s="10"/>
      <c r="N38" s="9"/>
      <c r="AG38" s="1115"/>
      <c r="AI38" s="42"/>
      <c r="AN38" s="11"/>
      <c r="AO38" s="11"/>
      <c r="AP38" s="11"/>
    </row>
    <row r="39" spans="1:42" x14ac:dyDescent="0.25">
      <c r="A39" s="22" t="s">
        <v>16</v>
      </c>
      <c r="B39" s="22" t="s">
        <v>14</v>
      </c>
      <c r="C39" s="23" t="s">
        <v>20</v>
      </c>
      <c r="D39" s="58">
        <v>3</v>
      </c>
      <c r="E39" s="57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56</v>
      </c>
      <c r="AG39" s="1115">
        <f t="shared" si="4"/>
        <v>5</v>
      </c>
      <c r="AH39" s="1108">
        <f>'семестровка 4 р'!D15</f>
        <v>5</v>
      </c>
      <c r="AI39" s="42">
        <f t="shared" si="0"/>
        <v>0</v>
      </c>
      <c r="AN39" s="11"/>
      <c r="AO39" s="11"/>
      <c r="AP39" s="11"/>
    </row>
    <row r="40" spans="1:42" x14ac:dyDescent="0.25">
      <c r="C40" s="23"/>
      <c r="D40" s="1126"/>
      <c r="E40" s="60"/>
      <c r="F40" s="10"/>
      <c r="G40" s="10"/>
      <c r="H40" s="10"/>
      <c r="I40" s="10"/>
      <c r="J40" s="10"/>
      <c r="K40" s="10"/>
      <c r="L40" s="9"/>
      <c r="M40" s="10"/>
      <c r="N40" s="9"/>
      <c r="AG40" s="1115"/>
      <c r="AI40" s="42"/>
      <c r="AN40" s="11"/>
      <c r="AO40" s="11"/>
      <c r="AP40" s="11"/>
    </row>
    <row r="41" spans="1:42" s="6" customFormat="1" x14ac:dyDescent="0.25">
      <c r="A41" s="50" t="s">
        <v>16</v>
      </c>
      <c r="B41" s="50" t="s">
        <v>14</v>
      </c>
      <c r="C41" s="1075" t="s">
        <v>62</v>
      </c>
      <c r="D41" s="60">
        <v>3</v>
      </c>
      <c r="E41" s="60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741">
        <v>4</v>
      </c>
      <c r="M41" s="10" t="s">
        <v>29</v>
      </c>
      <c r="N41" s="1067">
        <f>G41/F41*100</f>
        <v>66.666666666666657</v>
      </c>
      <c r="O41" s="49" t="s">
        <v>56</v>
      </c>
      <c r="P41"/>
      <c r="Q41"/>
      <c r="R41" s="5">
        <f>E31+E39+E41+E79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115">
        <f t="shared" si="4"/>
        <v>6</v>
      </c>
      <c r="AH41" s="1112">
        <f>'семестровка 4 р'!D32</f>
        <v>6</v>
      </c>
      <c r="AI41" s="42">
        <f t="shared" si="0"/>
        <v>0</v>
      </c>
      <c r="AJ41"/>
      <c r="AK41"/>
      <c r="AL41"/>
      <c r="AM41"/>
      <c r="AN41" s="49"/>
      <c r="AO41" s="49"/>
      <c r="AP41" s="49"/>
    </row>
    <row r="42" spans="1:42" s="6" customFormat="1" x14ac:dyDescent="0.25">
      <c r="A42" s="50"/>
      <c r="B42" s="50"/>
      <c r="C42" s="1075"/>
      <c r="D42" s="60"/>
      <c r="E42" s="60"/>
      <c r="F42" s="10"/>
      <c r="G42" s="10"/>
      <c r="H42" s="10"/>
      <c r="I42" s="10"/>
      <c r="J42" s="10"/>
      <c r="K42" s="10"/>
      <c r="L42" s="741"/>
      <c r="M42" s="10"/>
      <c r="N42" s="1067"/>
      <c r="O42" s="49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115"/>
      <c r="AH42" s="1112"/>
      <c r="AI42" s="42"/>
      <c r="AJ42"/>
      <c r="AK42"/>
      <c r="AL42"/>
      <c r="AM42"/>
      <c r="AN42" s="49"/>
      <c r="AO42" s="49"/>
      <c r="AP42" s="49"/>
    </row>
    <row r="43" spans="1:42" s="6" customFormat="1" x14ac:dyDescent="0.25">
      <c r="A43" s="22" t="s">
        <v>13</v>
      </c>
      <c r="B43" s="22" t="s">
        <v>14</v>
      </c>
      <c r="C43" s="23" t="s">
        <v>80</v>
      </c>
      <c r="D43" s="58">
        <v>1</v>
      </c>
      <c r="E43" s="1067">
        <v>4</v>
      </c>
      <c r="F43" s="10">
        <f>E43*30</f>
        <v>120</v>
      </c>
      <c r="G43" s="10">
        <f>H43+I43+J43</f>
        <v>60</v>
      </c>
      <c r="H43" s="1068">
        <v>30</v>
      </c>
      <c r="I43" s="1068"/>
      <c r="J43" s="1068">
        <v>30</v>
      </c>
      <c r="K43" s="10">
        <f>F43-G43</f>
        <v>60</v>
      </c>
      <c r="L43" s="9">
        <f>G43/15</f>
        <v>4</v>
      </c>
      <c r="M43" s="10" t="s">
        <v>29</v>
      </c>
      <c r="N43" s="540">
        <f>G43/F43*100</f>
        <v>50</v>
      </c>
      <c r="O43" s="11" t="s">
        <v>78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115">
        <f t="shared" si="4"/>
        <v>5</v>
      </c>
      <c r="AH43" s="1112">
        <f>'семестровка 4 р'!D53</f>
        <v>5</v>
      </c>
      <c r="AI43" s="42">
        <f t="shared" si="0"/>
        <v>0</v>
      </c>
      <c r="AJ43"/>
      <c r="AK43"/>
      <c r="AL43"/>
      <c r="AM43"/>
      <c r="AN43" s="49"/>
      <c r="AO43" s="49"/>
      <c r="AP43" s="49"/>
    </row>
    <row r="44" spans="1:42" s="6" customFormat="1" x14ac:dyDescent="0.25">
      <c r="A44" s="22"/>
      <c r="B44" s="22"/>
      <c r="C44" s="23"/>
      <c r="D44" s="1127"/>
      <c r="E44" s="1067"/>
      <c r="F44" s="10"/>
      <c r="G44" s="10"/>
      <c r="H44" s="1068"/>
      <c r="I44" s="1068"/>
      <c r="J44" s="1068"/>
      <c r="K44" s="10"/>
      <c r="L44" s="9"/>
      <c r="M44" s="10"/>
      <c r="N44" s="540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115"/>
      <c r="AH44" s="1112"/>
      <c r="AI44" s="42"/>
      <c r="AJ44"/>
      <c r="AK44"/>
      <c r="AL44"/>
      <c r="AM44"/>
      <c r="AN44" s="49"/>
      <c r="AO44" s="49"/>
      <c r="AP44" s="49"/>
    </row>
    <row r="45" spans="1:42" s="6" customFormat="1" ht="15.75" thickBot="1" x14ac:dyDescent="0.3">
      <c r="A45" s="50" t="s">
        <v>13</v>
      </c>
      <c r="B45" s="50" t="s">
        <v>14</v>
      </c>
      <c r="C45" s="1075" t="s">
        <v>44</v>
      </c>
      <c r="D45" s="62">
        <v>3</v>
      </c>
      <c r="E45" s="57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49" t="s">
        <v>57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115">
        <f t="shared" si="4"/>
        <v>6</v>
      </c>
      <c r="AH45" s="1112">
        <f>'семестровка 4 р'!D55</f>
        <v>6</v>
      </c>
      <c r="AI45" s="42">
        <f t="shared" si="0"/>
        <v>0</v>
      </c>
      <c r="AJ45"/>
      <c r="AK45"/>
      <c r="AL45"/>
      <c r="AM45"/>
      <c r="AN45" s="49"/>
      <c r="AO45" s="49"/>
      <c r="AP45" s="49"/>
    </row>
    <row r="46" spans="1:42" ht="15.75" thickBot="1" x14ac:dyDescent="0.3">
      <c r="A46" s="27"/>
      <c r="B46" s="28"/>
      <c r="C46" s="16" t="s">
        <v>23</v>
      </c>
      <c r="D46" s="14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756">
        <f>SUM(L11:L45)+2</f>
        <v>29.466666666666669</v>
      </c>
      <c r="M46" s="17"/>
      <c r="N46" s="29"/>
      <c r="AD46" s="11"/>
      <c r="AE46" s="11"/>
      <c r="AF46" s="11"/>
      <c r="AG46" s="30"/>
      <c r="AH46" s="30"/>
      <c r="AI46" s="42">
        <f t="shared" si="0"/>
        <v>0</v>
      </c>
      <c r="AJ46" s="11"/>
      <c r="AK46" s="11"/>
      <c r="AL46" s="11"/>
      <c r="AM46" s="11"/>
      <c r="AN46" s="11"/>
      <c r="AO46" s="11"/>
      <c r="AP46" s="11"/>
    </row>
    <row r="47" spans="1:42" x14ac:dyDescent="0.25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11"/>
      <c r="AG47" s="30"/>
      <c r="AH47" s="30"/>
      <c r="AI47" s="42">
        <f t="shared" si="0"/>
        <v>0</v>
      </c>
      <c r="AJ47" s="11"/>
      <c r="AK47" s="11"/>
      <c r="AL47" s="11"/>
      <c r="AM47" s="11"/>
      <c r="AN47" s="11"/>
      <c r="AO47" s="11"/>
      <c r="AP47" s="11"/>
    </row>
    <row r="48" spans="1:42" x14ac:dyDescent="0.25">
      <c r="C48" s="1" t="s">
        <v>24</v>
      </c>
      <c r="R48" s="12">
        <v>37</v>
      </c>
      <c r="AD48" s="11"/>
      <c r="AE48" s="11"/>
      <c r="AF48" s="11"/>
      <c r="AG48" s="30"/>
      <c r="AH48" s="30"/>
      <c r="AI48" s="42">
        <f t="shared" si="0"/>
        <v>0</v>
      </c>
      <c r="AJ48" s="11"/>
      <c r="AK48" s="11"/>
      <c r="AL48" s="11"/>
      <c r="AM48" s="11"/>
      <c r="AN48" s="11"/>
      <c r="AO48" s="11"/>
      <c r="AP48" s="11"/>
    </row>
    <row r="49" spans="1:42" x14ac:dyDescent="0.25">
      <c r="C49" s="2261" t="s">
        <v>0</v>
      </c>
      <c r="D49" s="2263" t="s">
        <v>74</v>
      </c>
      <c r="E49" s="2254" t="s">
        <v>1</v>
      </c>
      <c r="F49" s="2258" t="s">
        <v>2</v>
      </c>
      <c r="G49" s="2258"/>
      <c r="H49" s="2258"/>
      <c r="I49" s="2258"/>
      <c r="J49" s="2258"/>
      <c r="K49" s="2255"/>
      <c r="L49" s="2254" t="s">
        <v>3</v>
      </c>
      <c r="M49" s="2254" t="s">
        <v>4</v>
      </c>
      <c r="N49" s="2254" t="s">
        <v>5</v>
      </c>
      <c r="R49" s="12">
        <v>25</v>
      </c>
      <c r="AD49" s="11"/>
      <c r="AE49" s="11"/>
      <c r="AF49" s="11"/>
      <c r="AG49" s="30"/>
      <c r="AH49" s="30"/>
      <c r="AI49" s="42">
        <f t="shared" si="0"/>
        <v>0</v>
      </c>
      <c r="AJ49" s="11"/>
      <c r="AK49" s="11"/>
      <c r="AL49" s="11"/>
      <c r="AM49" s="11"/>
      <c r="AN49" s="11"/>
      <c r="AO49" s="11"/>
      <c r="AP49" s="11"/>
    </row>
    <row r="50" spans="1:42" x14ac:dyDescent="0.25">
      <c r="C50" s="2262"/>
      <c r="D50" s="2264"/>
      <c r="E50" s="2254"/>
      <c r="F50" s="2254" t="s">
        <v>6</v>
      </c>
      <c r="G50" s="2256" t="s">
        <v>7</v>
      </c>
      <c r="H50" s="2256"/>
      <c r="I50" s="2256"/>
      <c r="J50" s="2256"/>
      <c r="K50" s="2254" t="s">
        <v>25</v>
      </c>
      <c r="L50" s="2254"/>
      <c r="M50" s="2254"/>
      <c r="N50" s="2254"/>
      <c r="R50" s="12">
        <v>19</v>
      </c>
      <c r="AD50" s="11"/>
      <c r="AE50" s="11"/>
      <c r="AF50" s="11"/>
      <c r="AG50" s="30"/>
      <c r="AH50" s="30"/>
      <c r="AI50" s="42">
        <f t="shared" si="0"/>
        <v>0</v>
      </c>
      <c r="AJ50" s="11"/>
      <c r="AK50" s="11"/>
      <c r="AL50" s="11"/>
      <c r="AM50" s="11"/>
      <c r="AN50" s="11"/>
      <c r="AO50" s="11"/>
      <c r="AP50" s="11"/>
    </row>
    <row r="51" spans="1:42" x14ac:dyDescent="0.25">
      <c r="C51" s="2262"/>
      <c r="D51" s="2264"/>
      <c r="E51" s="2254"/>
      <c r="F51" s="2255"/>
      <c r="G51" s="2254" t="s">
        <v>9</v>
      </c>
      <c r="H51" s="2258" t="s">
        <v>10</v>
      </c>
      <c r="I51" s="2255"/>
      <c r="J51" s="2255"/>
      <c r="K51" s="2255"/>
      <c r="L51" s="2254"/>
      <c r="M51" s="2254"/>
      <c r="N51" s="2254"/>
      <c r="R51" s="12">
        <f>SUM(R47:R50)</f>
        <v>120</v>
      </c>
      <c r="AD51" s="11"/>
      <c r="AE51" s="11"/>
      <c r="AF51" s="11"/>
      <c r="AG51" s="30"/>
      <c r="AH51" s="30"/>
      <c r="AI51" s="42">
        <f t="shared" si="0"/>
        <v>0</v>
      </c>
      <c r="AJ51" s="11"/>
      <c r="AK51" s="11"/>
      <c r="AL51" s="11"/>
      <c r="AM51" s="11"/>
      <c r="AN51" s="11"/>
      <c r="AO51" s="11"/>
      <c r="AP51" s="11"/>
    </row>
    <row r="52" spans="1:42" x14ac:dyDescent="0.25">
      <c r="C52" s="2262"/>
      <c r="D52" s="2264"/>
      <c r="E52" s="2254"/>
      <c r="F52" s="2255"/>
      <c r="G52" s="2257"/>
      <c r="H52" s="2259" t="s">
        <v>26</v>
      </c>
      <c r="I52" s="2259" t="s">
        <v>27</v>
      </c>
      <c r="J52" s="2259" t="s">
        <v>28</v>
      </c>
      <c r="K52" s="2255"/>
      <c r="L52" s="2254"/>
      <c r="M52" s="2254"/>
      <c r="N52" s="2254"/>
      <c r="AD52" s="11"/>
      <c r="AE52" s="11"/>
      <c r="AF52" s="11"/>
      <c r="AG52" s="30"/>
      <c r="AH52" s="30"/>
      <c r="AI52" s="42">
        <f t="shared" si="0"/>
        <v>0</v>
      </c>
      <c r="AJ52" s="11"/>
      <c r="AK52" s="11"/>
      <c r="AL52" s="11"/>
      <c r="AM52" s="11"/>
      <c r="AN52" s="11"/>
      <c r="AO52" s="11"/>
      <c r="AP52" s="11"/>
    </row>
    <row r="53" spans="1:42" x14ac:dyDescent="0.25">
      <c r="C53" s="2262"/>
      <c r="D53" s="2264"/>
      <c r="E53" s="2254"/>
      <c r="F53" s="2255"/>
      <c r="G53" s="2257"/>
      <c r="H53" s="2259"/>
      <c r="I53" s="2259"/>
      <c r="J53" s="2259"/>
      <c r="K53" s="2255"/>
      <c r="L53" s="2254"/>
      <c r="M53" s="2254"/>
      <c r="N53" s="2254"/>
      <c r="AD53" s="11"/>
      <c r="AE53" s="11"/>
      <c r="AF53" s="11"/>
      <c r="AG53" s="30"/>
      <c r="AH53" s="30"/>
      <c r="AI53" s="42">
        <f t="shared" si="0"/>
        <v>0</v>
      </c>
      <c r="AJ53" s="11"/>
      <c r="AK53" s="11"/>
      <c r="AL53" s="11"/>
      <c r="AM53" s="11"/>
      <c r="AN53" s="11"/>
      <c r="AO53" s="11"/>
      <c r="AP53" s="11"/>
    </row>
    <row r="54" spans="1:42" x14ac:dyDescent="0.25">
      <c r="C54" s="2262"/>
      <c r="D54" s="2264"/>
      <c r="E54" s="2254"/>
      <c r="F54" s="2255"/>
      <c r="G54" s="2257"/>
      <c r="H54" s="2259"/>
      <c r="I54" s="2259"/>
      <c r="J54" s="2259"/>
      <c r="K54" s="2255"/>
      <c r="L54" s="2254"/>
      <c r="M54" s="2254"/>
      <c r="N54" s="2254"/>
      <c r="AD54" s="11"/>
      <c r="AE54" s="11"/>
      <c r="AF54" s="11"/>
      <c r="AG54" s="30"/>
      <c r="AH54" s="30"/>
      <c r="AI54" s="42">
        <f t="shared" si="0"/>
        <v>0</v>
      </c>
      <c r="AJ54" s="11"/>
      <c r="AK54" s="11"/>
      <c r="AL54" s="11"/>
      <c r="AM54" s="11"/>
      <c r="AN54" s="11"/>
      <c r="AO54" s="11"/>
      <c r="AP54" s="11"/>
    </row>
    <row r="55" spans="1:42" ht="15" customHeight="1" x14ac:dyDescent="0.25">
      <c r="C55" s="2267"/>
      <c r="D55" s="2268"/>
      <c r="E55" s="2254"/>
      <c r="F55" s="2255"/>
      <c r="G55" s="2257"/>
      <c r="H55" s="2259"/>
      <c r="I55" s="2259"/>
      <c r="J55" s="2259"/>
      <c r="K55" s="2255"/>
      <c r="L55" s="2254"/>
      <c r="M55" s="2254"/>
      <c r="N55" s="2254"/>
      <c r="AD55" s="11"/>
      <c r="AE55" s="11"/>
      <c r="AF55" s="11"/>
      <c r="AG55" s="30"/>
      <c r="AH55" s="30"/>
      <c r="AI55" s="42">
        <f t="shared" si="0"/>
        <v>0</v>
      </c>
      <c r="AJ55" s="11"/>
      <c r="AK55" s="11"/>
      <c r="AL55" s="11"/>
      <c r="AM55" s="11"/>
      <c r="AN55" s="11"/>
      <c r="AO55" s="11"/>
      <c r="AP55" s="11"/>
    </row>
    <row r="56" spans="1:42" x14ac:dyDescent="0.25">
      <c r="A56" s="22" t="s">
        <v>13</v>
      </c>
      <c r="B56" s="22" t="s">
        <v>14</v>
      </c>
      <c r="C56" s="8" t="s">
        <v>95</v>
      </c>
      <c r="D56" s="58">
        <v>4.5</v>
      </c>
      <c r="E56" s="64"/>
      <c r="F56" s="10"/>
      <c r="G56" s="10"/>
      <c r="H56" s="10"/>
      <c r="I56" s="10"/>
      <c r="J56" s="10"/>
      <c r="K56" s="10"/>
      <c r="L56" s="9"/>
      <c r="M56" s="10"/>
      <c r="N56" s="9"/>
      <c r="AG56" s="1115">
        <f t="shared" ref="AG56:AG85" si="5">D56+E56</f>
        <v>4.5</v>
      </c>
      <c r="AH56" s="1108">
        <f>'семестровка 4 р'!D70</f>
        <v>4.5</v>
      </c>
      <c r="AI56" s="42">
        <f t="shared" si="0"/>
        <v>0</v>
      </c>
      <c r="AN56" s="11"/>
      <c r="AO56" s="11"/>
      <c r="AP56" s="11"/>
    </row>
    <row r="57" spans="1:42" ht="26.25" x14ac:dyDescent="0.25">
      <c r="A57" s="22" t="s">
        <v>16</v>
      </c>
      <c r="B57" s="22" t="s">
        <v>31</v>
      </c>
      <c r="C57" s="23" t="s">
        <v>36</v>
      </c>
      <c r="D57" s="58">
        <v>2</v>
      </c>
      <c r="E57" s="57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540">
        <f>G57/F57*100</f>
        <v>30</v>
      </c>
      <c r="O57" s="11" t="s">
        <v>107</v>
      </c>
      <c r="P57" s="12" t="s">
        <v>63</v>
      </c>
      <c r="V57" s="68"/>
      <c r="W57" s="68"/>
      <c r="X57" s="68"/>
      <c r="Y57" s="68" t="s">
        <v>335</v>
      </c>
      <c r="Z57" s="68" t="s">
        <v>336</v>
      </c>
      <c r="AG57" s="1115">
        <f t="shared" si="5"/>
        <v>4</v>
      </c>
      <c r="AH57" s="1108">
        <f>'семестровка 4 р'!D113</f>
        <v>4</v>
      </c>
      <c r="AI57" s="42">
        <f t="shared" si="0"/>
        <v>0</v>
      </c>
      <c r="AN57" s="11"/>
      <c r="AO57" s="11"/>
      <c r="AP57" s="11"/>
    </row>
    <row r="58" spans="1:42" x14ac:dyDescent="0.25">
      <c r="A58" s="1055" t="s">
        <v>16</v>
      </c>
      <c r="B58" s="1056" t="s">
        <v>14</v>
      </c>
      <c r="C58" s="1074" t="s">
        <v>33</v>
      </c>
      <c r="D58" s="1064">
        <v>3</v>
      </c>
      <c r="E58" s="1054">
        <v>3</v>
      </c>
      <c r="F58" s="1057">
        <f>E58*30</f>
        <v>90</v>
      </c>
      <c r="G58" s="1057">
        <f>H58+I58+J58</f>
        <v>36</v>
      </c>
      <c r="H58" s="1057">
        <v>18</v>
      </c>
      <c r="I58" s="1057"/>
      <c r="J58" s="1057">
        <v>18</v>
      </c>
      <c r="K58" s="1057">
        <f>F58-G58</f>
        <v>54</v>
      </c>
      <c r="L58" s="1054">
        <f>G58/9</f>
        <v>4</v>
      </c>
      <c r="M58" s="1057" t="s">
        <v>16</v>
      </c>
      <c r="N58" s="1054">
        <f>G58/F58*100</f>
        <v>40</v>
      </c>
      <c r="O58" s="1058" t="s">
        <v>69</v>
      </c>
      <c r="P58" s="1065" t="s">
        <v>63</v>
      </c>
      <c r="V58" s="68"/>
      <c r="W58" s="68"/>
      <c r="X58" s="68"/>
      <c r="Y58" s="68"/>
      <c r="Z58" s="68"/>
      <c r="AG58" s="1115">
        <f t="shared" si="5"/>
        <v>6</v>
      </c>
      <c r="AH58" s="1108">
        <f>'семестровка 4 р'!D31</f>
        <v>6</v>
      </c>
      <c r="AI58" s="42">
        <f t="shared" si="0"/>
        <v>0</v>
      </c>
      <c r="AN58" s="11"/>
      <c r="AO58" s="11"/>
      <c r="AP58" s="11"/>
    </row>
    <row r="59" spans="1:42" x14ac:dyDescent="0.25">
      <c r="A59" s="22" t="s">
        <v>16</v>
      </c>
      <c r="B59" s="22" t="s">
        <v>14</v>
      </c>
      <c r="C59" s="23" t="s">
        <v>17</v>
      </c>
      <c r="D59" s="58"/>
      <c r="E59" s="57">
        <v>2</v>
      </c>
      <c r="F59" s="10">
        <f>E59*30</f>
        <v>60</v>
      </c>
      <c r="G59" s="10">
        <f>H59+I59+J59</f>
        <v>36</v>
      </c>
      <c r="H59" s="10"/>
      <c r="I59" s="10"/>
      <c r="J59" s="10">
        <v>36</v>
      </c>
      <c r="K59" s="10">
        <f>F59-G59</f>
        <v>24</v>
      </c>
      <c r="L59" s="9" t="s">
        <v>346</v>
      </c>
      <c r="M59" s="10" t="s">
        <v>16</v>
      </c>
      <c r="N59" s="9">
        <f>G59/F59*100</f>
        <v>60</v>
      </c>
      <c r="O59" s="11" t="s">
        <v>68</v>
      </c>
      <c r="P59" s="12" t="s">
        <v>344</v>
      </c>
      <c r="V59" s="10"/>
      <c r="W59" s="10"/>
      <c r="X59" s="23" t="s">
        <v>47</v>
      </c>
      <c r="Y59" s="472"/>
      <c r="Z59" s="472"/>
      <c r="AG59" s="1115"/>
      <c r="AI59" s="42">
        <f t="shared" si="0"/>
        <v>0</v>
      </c>
      <c r="AN59" s="11"/>
      <c r="AO59" s="11"/>
      <c r="AP59" s="11"/>
    </row>
    <row r="60" spans="1:42" x14ac:dyDescent="0.25">
      <c r="C60" s="23"/>
      <c r="D60" s="58"/>
      <c r="E60" s="57"/>
      <c r="F60" s="10"/>
      <c r="G60" s="10"/>
      <c r="H60" s="10"/>
      <c r="I60" s="10"/>
      <c r="J60" s="10"/>
      <c r="K60" s="10"/>
      <c r="L60" s="9"/>
      <c r="M60" s="10"/>
      <c r="N60" s="9"/>
      <c r="V60" s="10"/>
      <c r="W60" s="10"/>
      <c r="X60" s="23"/>
      <c r="Y60" s="472"/>
      <c r="Z60" s="472"/>
      <c r="AG60" s="1115">
        <f t="shared" si="5"/>
        <v>0</v>
      </c>
      <c r="AI60" s="42">
        <f t="shared" si="0"/>
        <v>0</v>
      </c>
      <c r="AN60" s="11"/>
      <c r="AO60" s="11"/>
      <c r="AP60" s="11"/>
    </row>
    <row r="61" spans="1:42" x14ac:dyDescent="0.25">
      <c r="C61" s="8" t="s">
        <v>77</v>
      </c>
      <c r="D61" s="20"/>
      <c r="E61" s="9"/>
      <c r="F61" s="10"/>
      <c r="G61" s="10"/>
      <c r="H61" s="10"/>
      <c r="I61" s="10"/>
      <c r="J61" s="10"/>
      <c r="K61" s="10"/>
      <c r="L61" s="9"/>
      <c r="M61" s="10"/>
      <c r="N61" s="9"/>
      <c r="V61" s="10" t="s">
        <v>16</v>
      </c>
      <c r="W61" s="10" t="s">
        <v>14</v>
      </c>
      <c r="X61" s="23" t="s">
        <v>41</v>
      </c>
      <c r="Y61" s="719">
        <f>SUMIFS(E$56:E$86,A$56:A$86,$A$144,B$56:B$86,$B$144)</f>
        <v>5</v>
      </c>
      <c r="Z61" s="720">
        <f>SUMIFS(D$56:D$86,A$56:A$86,$A$144,B$56:B$86,$B$144)</f>
        <v>8</v>
      </c>
      <c r="AG61" s="1115">
        <f t="shared" si="5"/>
        <v>0</v>
      </c>
      <c r="AI61" s="42">
        <f t="shared" si="0"/>
        <v>0</v>
      </c>
      <c r="AN61" s="11"/>
      <c r="AO61" s="11"/>
      <c r="AP61" s="11"/>
    </row>
    <row r="62" spans="1:42" x14ac:dyDescent="0.25">
      <c r="C62" s="8"/>
      <c r="D62" s="20"/>
      <c r="E62" s="9"/>
      <c r="F62" s="10"/>
      <c r="G62" s="10"/>
      <c r="H62" s="10"/>
      <c r="I62" s="10"/>
      <c r="J62" s="10"/>
      <c r="K62" s="10"/>
      <c r="L62" s="9"/>
      <c r="M62" s="10"/>
      <c r="N62" s="9"/>
      <c r="V62" s="10"/>
      <c r="W62" s="10"/>
      <c r="X62" s="23"/>
      <c r="Y62" s="719"/>
      <c r="Z62" s="720"/>
      <c r="AG62" s="1115">
        <f t="shared" si="5"/>
        <v>0</v>
      </c>
      <c r="AI62" s="42">
        <f t="shared" si="0"/>
        <v>0</v>
      </c>
      <c r="AN62" s="11"/>
      <c r="AO62" s="11"/>
      <c r="AP62" s="11"/>
    </row>
    <row r="63" spans="1:42" x14ac:dyDescent="0.25">
      <c r="A63" s="22" t="s">
        <v>16</v>
      </c>
      <c r="B63" s="22" t="s">
        <v>31</v>
      </c>
      <c r="C63" s="23" t="s">
        <v>468</v>
      </c>
      <c r="D63" s="58">
        <v>3.5</v>
      </c>
      <c r="E63" s="57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31</v>
      </c>
      <c r="X63" s="23" t="s">
        <v>42</v>
      </c>
      <c r="Y63" s="719">
        <f>SUMIFS(E$56:E$86,A$56:A$86,$A$145,B$56:B$86,$B$145)</f>
        <v>2</v>
      </c>
      <c r="Z63" s="719">
        <f>SUMIFS(D$56:D$86,A$56:A$86,$A$145,B$56:B$86,$B$145)</f>
        <v>8.5</v>
      </c>
      <c r="AG63" s="1115">
        <f t="shared" si="5"/>
        <v>3.5</v>
      </c>
      <c r="AH63" s="1108">
        <f>'семестровка 4 р'!D76</f>
        <v>3.5</v>
      </c>
      <c r="AI63" s="42">
        <f t="shared" si="0"/>
        <v>0</v>
      </c>
      <c r="AN63" s="11"/>
      <c r="AO63" s="11"/>
      <c r="AP63" s="11"/>
    </row>
    <row r="64" spans="1:42" x14ac:dyDescent="0.25">
      <c r="C64" s="23"/>
      <c r="D64" s="58"/>
      <c r="E64" s="57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719"/>
      <c r="Z64" s="719"/>
      <c r="AG64" s="1115">
        <f t="shared" si="5"/>
        <v>0</v>
      </c>
      <c r="AI64" s="42">
        <f t="shared" si="0"/>
        <v>0</v>
      </c>
      <c r="AN64" s="11"/>
      <c r="AO64" s="11"/>
      <c r="AP64" s="11"/>
    </row>
    <row r="65" spans="1:42" x14ac:dyDescent="0.25">
      <c r="A65" s="22" t="s">
        <v>16</v>
      </c>
      <c r="B65" s="22" t="s">
        <v>31</v>
      </c>
      <c r="C65" s="23" t="s">
        <v>49</v>
      </c>
      <c r="D65" s="58">
        <v>3</v>
      </c>
      <c r="E65" s="57"/>
      <c r="F65" s="10"/>
      <c r="G65" s="10"/>
      <c r="H65" s="10"/>
      <c r="I65" s="10"/>
      <c r="J65" s="10"/>
      <c r="K65" s="10"/>
      <c r="L65" s="9"/>
      <c r="M65" s="10"/>
      <c r="N65" s="9"/>
      <c r="O65" s="30"/>
      <c r="V65" s="10"/>
      <c r="W65" s="10"/>
      <c r="X65" s="23" t="s">
        <v>48</v>
      </c>
      <c r="Y65" s="719"/>
      <c r="Z65" s="720"/>
      <c r="AG65" s="1115">
        <f t="shared" si="5"/>
        <v>3</v>
      </c>
      <c r="AH65" s="1108">
        <f>'семестровка 4 р'!D57</f>
        <v>3</v>
      </c>
      <c r="AI65" s="42">
        <f t="shared" si="0"/>
        <v>0</v>
      </c>
      <c r="AN65" s="11"/>
      <c r="AO65" s="11"/>
      <c r="AP65" s="11"/>
    </row>
    <row r="66" spans="1:42" x14ac:dyDescent="0.25">
      <c r="C66" s="23"/>
      <c r="D66" s="58"/>
      <c r="E66" s="57"/>
      <c r="F66" s="10"/>
      <c r="G66" s="10"/>
      <c r="H66" s="10"/>
      <c r="I66" s="10"/>
      <c r="J66" s="10"/>
      <c r="K66" s="10"/>
      <c r="L66" s="9"/>
      <c r="M66" s="10"/>
      <c r="N66" s="9"/>
      <c r="O66" s="746"/>
      <c r="V66" s="10"/>
      <c r="W66" s="10"/>
      <c r="X66" s="23"/>
      <c r="Y66" s="719"/>
      <c r="Z66" s="720"/>
      <c r="AG66" s="1115">
        <f t="shared" si="5"/>
        <v>0</v>
      </c>
      <c r="AI66" s="42">
        <f t="shared" si="0"/>
        <v>0</v>
      </c>
      <c r="AN66" s="11"/>
      <c r="AO66" s="11"/>
      <c r="AP66" s="11"/>
    </row>
    <row r="67" spans="1:42" x14ac:dyDescent="0.25">
      <c r="A67" s="22" t="s">
        <v>13</v>
      </c>
      <c r="B67" s="22" t="s">
        <v>14</v>
      </c>
      <c r="C67" s="23" t="s">
        <v>82</v>
      </c>
      <c r="D67" s="63">
        <v>0.5</v>
      </c>
      <c r="E67" s="57">
        <v>5</v>
      </c>
      <c r="F67" s="10">
        <f>E67*30</f>
        <v>150</v>
      </c>
      <c r="G67" s="10">
        <f>H67+I67+J67</f>
        <v>45</v>
      </c>
      <c r="H67" s="10">
        <v>27</v>
      </c>
      <c r="I67" s="10"/>
      <c r="J67" s="10">
        <v>18</v>
      </c>
      <c r="K67" s="10">
        <f>F67-G67</f>
        <v>105</v>
      </c>
      <c r="L67" s="9">
        <f>G67/9</f>
        <v>5</v>
      </c>
      <c r="M67" s="10" t="s">
        <v>18</v>
      </c>
      <c r="N67" s="9">
        <f>G67/F67*100</f>
        <v>30</v>
      </c>
      <c r="O67" s="11" t="s">
        <v>78</v>
      </c>
      <c r="P67" s="12" t="s">
        <v>64</v>
      </c>
      <c r="V67" s="10" t="s">
        <v>13</v>
      </c>
      <c r="W67" s="10" t="s">
        <v>14</v>
      </c>
      <c r="X67" s="23" t="s">
        <v>41</v>
      </c>
      <c r="Y67" s="719">
        <f>SUMIFS(E$56:E$86,A$56:A$86,$A$147,B$56:B$86,$B$147)</f>
        <v>18</v>
      </c>
      <c r="Z67" s="720">
        <f>SUMIFS(D$56:D$86,A$56:A$86,$A$147,B$56:B$86,$B$147)</f>
        <v>13</v>
      </c>
      <c r="AA67" s="47"/>
      <c r="AG67" s="1115">
        <f t="shared" si="5"/>
        <v>5.5</v>
      </c>
      <c r="AH67" s="1108">
        <f>'семестровка 4 р'!D117</f>
        <v>5.5</v>
      </c>
      <c r="AI67" s="42">
        <f t="shared" si="0"/>
        <v>0</v>
      </c>
      <c r="AN67" s="11"/>
      <c r="AO67" s="11"/>
      <c r="AP67" s="11"/>
    </row>
    <row r="68" spans="1:42" x14ac:dyDescent="0.25">
      <c r="C68" s="23"/>
      <c r="D68" s="63"/>
      <c r="E68" s="57"/>
      <c r="F68" s="10"/>
      <c r="G68" s="10"/>
      <c r="H68" s="10"/>
      <c r="I68" s="10"/>
      <c r="J68" s="10"/>
      <c r="K68" s="10"/>
      <c r="L68" s="9"/>
      <c r="M68" s="10"/>
      <c r="N68" s="9"/>
      <c r="V68" s="10"/>
      <c r="W68" s="10"/>
      <c r="X68" s="23"/>
      <c r="Y68" s="719"/>
      <c r="Z68" s="720"/>
      <c r="AA68" s="47"/>
      <c r="AG68" s="1115">
        <f t="shared" si="5"/>
        <v>0</v>
      </c>
      <c r="AI68" s="42">
        <f t="shared" si="0"/>
        <v>0</v>
      </c>
      <c r="AN68" s="11"/>
      <c r="AO68" s="11"/>
      <c r="AP68" s="11"/>
    </row>
    <row r="69" spans="1:42" x14ac:dyDescent="0.25">
      <c r="C69" s="23"/>
      <c r="D69" s="57"/>
      <c r="E69" s="57"/>
      <c r="F69" s="10"/>
      <c r="G69" s="10"/>
      <c r="H69" s="10"/>
      <c r="I69" s="10"/>
      <c r="J69" s="10"/>
      <c r="K69" s="10"/>
      <c r="L69" s="9"/>
      <c r="M69" s="10"/>
      <c r="N69" s="9"/>
      <c r="V69" s="10" t="s">
        <v>13</v>
      </c>
      <c r="W69" s="10" t="s">
        <v>31</v>
      </c>
      <c r="X69" s="23" t="s">
        <v>42</v>
      </c>
      <c r="Y69" s="719">
        <f>SUMIFS(E$56:E$86,A$56:A$86,$A$148,B$56:B$86,$B$148)</f>
        <v>5</v>
      </c>
      <c r="Z69" s="720">
        <f>SUMIFS(D$56:D$86,A$56:A$86,$A$148,B$56:B$86,$B$148)</f>
        <v>0</v>
      </c>
      <c r="AG69" s="1115">
        <f t="shared" si="5"/>
        <v>0</v>
      </c>
      <c r="AI69" s="42">
        <f t="shared" si="0"/>
        <v>0</v>
      </c>
      <c r="AN69" s="11"/>
      <c r="AO69" s="11"/>
      <c r="AP69" s="11"/>
    </row>
    <row r="70" spans="1:42" x14ac:dyDescent="0.25">
      <c r="C70" s="23"/>
      <c r="D70" s="57"/>
      <c r="E70" s="57"/>
      <c r="F70" s="10"/>
      <c r="G70" s="10"/>
      <c r="H70" s="10"/>
      <c r="I70" s="10"/>
      <c r="J70" s="10"/>
      <c r="K70" s="10"/>
      <c r="L70" s="9"/>
      <c r="M70" s="10"/>
      <c r="N70" s="9"/>
      <c r="V70" s="10"/>
      <c r="W70" s="10"/>
      <c r="X70" s="23"/>
      <c r="Y70" s="719"/>
      <c r="Z70" s="720"/>
      <c r="AG70" s="1115">
        <f t="shared" si="5"/>
        <v>0</v>
      </c>
      <c r="AI70" s="42">
        <f t="shared" si="0"/>
        <v>0</v>
      </c>
      <c r="AN70" s="11"/>
      <c r="AO70" s="11"/>
      <c r="AP70" s="11"/>
    </row>
    <row r="71" spans="1:42" s="34" customFormat="1" ht="29.25" customHeight="1" thickBot="1" x14ac:dyDescent="0.3">
      <c r="A71" s="32" t="s">
        <v>13</v>
      </c>
      <c r="B71" s="32" t="s">
        <v>14</v>
      </c>
      <c r="C71" s="23" t="s">
        <v>104</v>
      </c>
      <c r="D71" s="58"/>
      <c r="E71" s="57">
        <v>1</v>
      </c>
      <c r="F71" s="10">
        <f>E71*30</f>
        <v>30</v>
      </c>
      <c r="G71" s="10">
        <f>H71+I71+J71</f>
        <v>10</v>
      </c>
      <c r="H71" s="10"/>
      <c r="I71" s="10"/>
      <c r="J71" s="10">
        <v>10</v>
      </c>
      <c r="K71" s="10">
        <f>F71-G71</f>
        <v>20</v>
      </c>
      <c r="L71" s="9">
        <v>1</v>
      </c>
      <c r="M71" s="10" t="s">
        <v>16</v>
      </c>
      <c r="N71" s="9">
        <f>G71/F71*100</f>
        <v>33.333333333333329</v>
      </c>
      <c r="O71" s="11" t="s">
        <v>78</v>
      </c>
      <c r="P71" s="51" t="s">
        <v>64</v>
      </c>
      <c r="Q71" s="33"/>
      <c r="R71" s="33">
        <v>6</v>
      </c>
      <c r="S71" s="33"/>
      <c r="T71" s="33"/>
      <c r="U71" s="33"/>
      <c r="V71" s="68"/>
      <c r="W71" s="68"/>
      <c r="X71" s="68"/>
      <c r="Y71" s="719">
        <f>SUM(Y61:Y69)</f>
        <v>30</v>
      </c>
      <c r="Z71" s="719">
        <f>SUM(Z61:Z69)</f>
        <v>29.5</v>
      </c>
      <c r="AA71" s="33"/>
      <c r="AB71" s="33"/>
      <c r="AC71" s="33"/>
      <c r="AD71" s="33"/>
      <c r="AE71" s="33"/>
      <c r="AF71" s="33"/>
      <c r="AG71" s="1115">
        <f t="shared" si="5"/>
        <v>1</v>
      </c>
      <c r="AH71" s="1108">
        <f>'семестровка 4 р'!D77</f>
        <v>1</v>
      </c>
      <c r="AI71" s="42">
        <f t="shared" si="0"/>
        <v>0</v>
      </c>
      <c r="AJ71" s="33"/>
      <c r="AK71" s="33"/>
      <c r="AL71" s="33"/>
      <c r="AM71" s="33"/>
    </row>
    <row r="72" spans="1:42" s="34" customFormat="1" ht="29.25" customHeight="1" x14ac:dyDescent="0.25">
      <c r="A72" s="32"/>
      <c r="B72" s="32"/>
      <c r="C72" s="23"/>
      <c r="D72" s="58"/>
      <c r="E72" s="57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38"/>
      <c r="Q72" s="33"/>
      <c r="R72" s="33"/>
      <c r="S72" s="33"/>
      <c r="T72" s="33"/>
      <c r="U72" s="33"/>
      <c r="V72" s="38"/>
      <c r="W72" s="38"/>
      <c r="X72" s="38"/>
      <c r="Y72" s="1052"/>
      <c r="Z72" s="1052"/>
      <c r="AA72" s="33"/>
      <c r="AB72" s="33"/>
      <c r="AC72" s="33"/>
      <c r="AD72" s="33"/>
      <c r="AE72" s="33"/>
      <c r="AF72" s="33"/>
      <c r="AG72" s="1115">
        <f t="shared" si="5"/>
        <v>0</v>
      </c>
      <c r="AH72" s="1108"/>
      <c r="AI72" s="42">
        <f t="shared" si="0"/>
        <v>0</v>
      </c>
      <c r="AJ72" s="33"/>
      <c r="AK72" s="33"/>
      <c r="AL72" s="33"/>
      <c r="AM72" s="33"/>
    </row>
    <row r="73" spans="1:42" x14ac:dyDescent="0.25">
      <c r="A73" s="22" t="s">
        <v>13</v>
      </c>
      <c r="B73" s="22" t="s">
        <v>14</v>
      </c>
      <c r="C73" s="23" t="s">
        <v>90</v>
      </c>
      <c r="D73" s="1067">
        <v>0</v>
      </c>
      <c r="E73" s="1067">
        <v>5</v>
      </c>
      <c r="F73" s="10">
        <f>E73*30</f>
        <v>150</v>
      </c>
      <c r="G73" s="10">
        <f>H73+I73+J73</f>
        <v>63</v>
      </c>
      <c r="H73" s="1068">
        <v>36</v>
      </c>
      <c r="I73" s="10"/>
      <c r="J73" s="1068">
        <v>27</v>
      </c>
      <c r="K73" s="10">
        <f>F73-G73</f>
        <v>87</v>
      </c>
      <c r="L73" s="9">
        <f>G73/9</f>
        <v>7</v>
      </c>
      <c r="M73" s="10" t="s">
        <v>18</v>
      </c>
      <c r="N73" s="540">
        <f>G73/F73*100</f>
        <v>42</v>
      </c>
      <c r="O73" s="11" t="s">
        <v>78</v>
      </c>
      <c r="P73" s="12" t="s">
        <v>64</v>
      </c>
      <c r="AG73" s="1115">
        <f t="shared" si="5"/>
        <v>5</v>
      </c>
      <c r="AH73" s="1108">
        <f>'семестровка 4 р'!D95</f>
        <v>5</v>
      </c>
      <c r="AI73" s="42">
        <f t="shared" si="0"/>
        <v>0</v>
      </c>
      <c r="AN73" s="11"/>
      <c r="AO73" s="11"/>
      <c r="AP73" s="11"/>
    </row>
    <row r="74" spans="1:42" x14ac:dyDescent="0.25">
      <c r="C74" s="23"/>
      <c r="D74" s="57"/>
      <c r="E74" s="57"/>
      <c r="F74" s="10"/>
      <c r="G74" s="10"/>
      <c r="H74" s="10"/>
      <c r="I74" s="10"/>
      <c r="J74" s="10"/>
      <c r="K74" s="10"/>
      <c r="L74" s="9"/>
      <c r="M74" s="10"/>
      <c r="N74" s="540"/>
      <c r="AG74" s="1115">
        <f t="shared" si="5"/>
        <v>0</v>
      </c>
      <c r="AI74" s="42">
        <f t="shared" si="0"/>
        <v>0</v>
      </c>
      <c r="AN74" s="11"/>
      <c r="AO74" s="11"/>
      <c r="AP74" s="11"/>
    </row>
    <row r="75" spans="1:42" x14ac:dyDescent="0.25">
      <c r="A75" s="22" t="s">
        <v>13</v>
      </c>
      <c r="B75" s="22" t="s">
        <v>14</v>
      </c>
      <c r="C75" s="23" t="s">
        <v>35</v>
      </c>
      <c r="D75" s="58">
        <v>4</v>
      </c>
      <c r="E75" s="57"/>
      <c r="F75" s="10"/>
      <c r="G75" s="10"/>
      <c r="H75" s="10"/>
      <c r="I75" s="10"/>
      <c r="J75" s="10"/>
      <c r="K75" s="10"/>
      <c r="L75" s="9"/>
      <c r="M75" s="10"/>
      <c r="N75" s="9"/>
      <c r="AG75" s="1115">
        <f t="shared" si="5"/>
        <v>4</v>
      </c>
      <c r="AH75" s="1108">
        <f>'семестровка 4 р'!D73</f>
        <v>4</v>
      </c>
      <c r="AI75" s="42">
        <f t="shared" si="0"/>
        <v>0</v>
      </c>
      <c r="AN75" s="11"/>
      <c r="AO75" s="11"/>
      <c r="AP75" s="11"/>
    </row>
    <row r="76" spans="1:42" x14ac:dyDescent="0.25">
      <c r="C76" s="23"/>
      <c r="D76" s="58"/>
      <c r="E76" s="57"/>
      <c r="F76" s="10"/>
      <c r="G76" s="10"/>
      <c r="H76" s="10"/>
      <c r="I76" s="10"/>
      <c r="J76" s="10"/>
      <c r="K76" s="10"/>
      <c r="L76" s="9"/>
      <c r="M76" s="10"/>
      <c r="N76" s="9"/>
      <c r="AG76" s="1115">
        <f t="shared" si="5"/>
        <v>0</v>
      </c>
      <c r="AI76" s="42">
        <f t="shared" si="0"/>
        <v>0</v>
      </c>
      <c r="AN76" s="11"/>
      <c r="AO76" s="11"/>
      <c r="AP76" s="11"/>
    </row>
    <row r="77" spans="1:42" x14ac:dyDescent="0.25">
      <c r="A77" s="22" t="s">
        <v>13</v>
      </c>
      <c r="B77" s="22" t="s">
        <v>14</v>
      </c>
      <c r="C77" s="23" t="s">
        <v>54</v>
      </c>
      <c r="D77" s="58">
        <v>2</v>
      </c>
      <c r="E77" s="57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29</v>
      </c>
      <c r="N77" s="9">
        <f>G77/F77*100</f>
        <v>50</v>
      </c>
      <c r="O77" s="11" t="s">
        <v>58</v>
      </c>
      <c r="P77" s="12" t="s">
        <v>64</v>
      </c>
      <c r="AG77" s="1115">
        <f t="shared" si="5"/>
        <v>5</v>
      </c>
      <c r="AH77" s="1108">
        <f>'семестровка 4 р'!D74</f>
        <v>5</v>
      </c>
      <c r="AI77" s="42">
        <f t="shared" si="0"/>
        <v>0</v>
      </c>
      <c r="AN77" s="11"/>
      <c r="AO77" s="11"/>
      <c r="AP77" s="11"/>
    </row>
    <row r="78" spans="1:42" x14ac:dyDescent="0.25">
      <c r="C78" s="23"/>
      <c r="D78" s="58"/>
      <c r="E78" s="57"/>
      <c r="F78" s="10"/>
      <c r="G78" s="10"/>
      <c r="H78" s="10"/>
      <c r="I78" s="10"/>
      <c r="J78" s="10"/>
      <c r="K78" s="10"/>
      <c r="L78" s="9"/>
      <c r="M78" s="10"/>
      <c r="N78" s="9"/>
      <c r="AG78" s="1115">
        <f t="shared" si="5"/>
        <v>0</v>
      </c>
      <c r="AI78" s="42">
        <f t="shared" si="0"/>
        <v>0</v>
      </c>
      <c r="AN78" s="11"/>
      <c r="AO78" s="11"/>
      <c r="AP78" s="11"/>
    </row>
    <row r="79" spans="1:42" x14ac:dyDescent="0.25">
      <c r="A79" s="22" t="s">
        <v>13</v>
      </c>
      <c r="B79" s="22" t="s">
        <v>14</v>
      </c>
      <c r="C79" s="23" t="s">
        <v>38</v>
      </c>
      <c r="D79" s="58">
        <v>2</v>
      </c>
      <c r="E79" s="57">
        <v>3</v>
      </c>
      <c r="F79" s="10">
        <f>E79*30</f>
        <v>90</v>
      </c>
      <c r="G79" s="10">
        <f>H79+I79+J79</f>
        <v>45</v>
      </c>
      <c r="H79" s="10">
        <v>27</v>
      </c>
      <c r="I79" s="10"/>
      <c r="J79" s="10">
        <v>18</v>
      </c>
      <c r="K79" s="10">
        <f>F79-G79</f>
        <v>45</v>
      </c>
      <c r="L79" s="9">
        <f>G79/9</f>
        <v>5</v>
      </c>
      <c r="M79" s="10" t="s">
        <v>29</v>
      </c>
      <c r="N79" s="9">
        <f>G79/F79*100</f>
        <v>50</v>
      </c>
      <c r="O79" s="11" t="s">
        <v>56</v>
      </c>
      <c r="P79" s="12" t="s">
        <v>63</v>
      </c>
      <c r="AG79" s="1115">
        <f t="shared" si="5"/>
        <v>5</v>
      </c>
      <c r="AH79" s="1108">
        <f>'семестровка 4 р'!D54</f>
        <v>5</v>
      </c>
      <c r="AI79" s="42">
        <f t="shared" si="0"/>
        <v>0</v>
      </c>
      <c r="AN79" s="11"/>
      <c r="AO79" s="11"/>
      <c r="AP79" s="11"/>
    </row>
    <row r="80" spans="1:42" x14ac:dyDescent="0.25">
      <c r="C80" s="23"/>
      <c r="D80" s="58"/>
      <c r="E80" s="57"/>
      <c r="F80" s="10"/>
      <c r="G80" s="10"/>
      <c r="H80" s="10"/>
      <c r="I80" s="10"/>
      <c r="J80" s="10"/>
      <c r="K80" s="10"/>
      <c r="L80" s="9"/>
      <c r="M80" s="10"/>
      <c r="N80" s="9"/>
      <c r="AG80" s="1115">
        <f t="shared" si="5"/>
        <v>0</v>
      </c>
      <c r="AI80" s="42">
        <f t="shared" si="0"/>
        <v>0</v>
      </c>
      <c r="AN80" s="11"/>
      <c r="AO80" s="11"/>
      <c r="AP80" s="11"/>
    </row>
    <row r="81" spans="1:42" x14ac:dyDescent="0.25">
      <c r="A81" s="22" t="s">
        <v>13</v>
      </c>
      <c r="B81" s="22" t="s">
        <v>31</v>
      </c>
      <c r="C81" s="23" t="s">
        <v>81</v>
      </c>
      <c r="D81" s="1067">
        <v>0</v>
      </c>
      <c r="E81" s="1067">
        <v>5</v>
      </c>
      <c r="F81" s="10">
        <f>E81*30</f>
        <v>150</v>
      </c>
      <c r="G81" s="10">
        <f>H81+I81+J81</f>
        <v>54</v>
      </c>
      <c r="H81" s="1068">
        <v>27</v>
      </c>
      <c r="I81" s="10"/>
      <c r="J81" s="1068">
        <v>27</v>
      </c>
      <c r="K81" s="10">
        <f>F81-G81</f>
        <v>96</v>
      </c>
      <c r="L81" s="9">
        <f>G81/9</f>
        <v>6</v>
      </c>
      <c r="M81" s="10" t="s">
        <v>29</v>
      </c>
      <c r="N81" s="540">
        <f>G81/F81*100</f>
        <v>36</v>
      </c>
      <c r="O81" s="11" t="s">
        <v>78</v>
      </c>
      <c r="P81" s="12" t="s">
        <v>64</v>
      </c>
      <c r="AG81" s="1115">
        <f t="shared" si="5"/>
        <v>5</v>
      </c>
      <c r="AH81" s="1108">
        <f>'семестровка 4 р'!D97</f>
        <v>5</v>
      </c>
      <c r="AI81" s="42">
        <f t="shared" si="0"/>
        <v>0</v>
      </c>
      <c r="AN81" s="11"/>
      <c r="AO81" s="11"/>
      <c r="AP81" s="11"/>
    </row>
    <row r="82" spans="1:42" x14ac:dyDescent="0.25">
      <c r="C82" s="23"/>
      <c r="D82" s="57"/>
      <c r="E82" s="57"/>
      <c r="F82" s="10"/>
      <c r="G82" s="10"/>
      <c r="H82" s="10"/>
      <c r="I82" s="10"/>
      <c r="J82" s="10"/>
      <c r="K82" s="10"/>
      <c r="L82" s="9"/>
      <c r="M82" s="10"/>
      <c r="N82" s="540"/>
      <c r="AG82" s="1115"/>
      <c r="AI82" s="42">
        <f t="shared" si="0"/>
        <v>0</v>
      </c>
      <c r="AN82" s="11"/>
      <c r="AO82" s="11"/>
      <c r="AP82" s="11"/>
    </row>
    <row r="83" spans="1:42" x14ac:dyDescent="0.25">
      <c r="A83" s="22" t="s">
        <v>13</v>
      </c>
      <c r="B83" s="22" t="s">
        <v>14</v>
      </c>
      <c r="C83" s="23" t="s">
        <v>89</v>
      </c>
      <c r="D83" s="57"/>
      <c r="E83" s="57">
        <v>1</v>
      </c>
      <c r="F83" s="10">
        <f>E83*30</f>
        <v>30</v>
      </c>
      <c r="G83" s="10">
        <f>H83+I83+J83</f>
        <v>0</v>
      </c>
      <c r="H83" s="10"/>
      <c r="I83" s="10"/>
      <c r="J83" s="10"/>
      <c r="K83" s="10">
        <f>F83-G83</f>
        <v>30</v>
      </c>
      <c r="L83" s="9">
        <f>G83/18</f>
        <v>0</v>
      </c>
      <c r="M83" s="10" t="s">
        <v>29</v>
      </c>
      <c r="N83" s="9">
        <f>G83/F83*100</f>
        <v>0</v>
      </c>
      <c r="O83" s="11" t="s">
        <v>78</v>
      </c>
      <c r="P83" s="12" t="s">
        <v>63</v>
      </c>
      <c r="AG83" s="1115">
        <f t="shared" si="5"/>
        <v>1</v>
      </c>
      <c r="AH83" s="1108">
        <f>'семестровка 4 р'!D99</f>
        <v>1</v>
      </c>
      <c r="AI83" s="42">
        <f t="shared" si="0"/>
        <v>0</v>
      </c>
      <c r="AN83" s="11"/>
      <c r="AO83" s="11"/>
      <c r="AP83" s="11"/>
    </row>
    <row r="84" spans="1:42" x14ac:dyDescent="0.25">
      <c r="C84" s="992"/>
      <c r="D84" s="65"/>
      <c r="E84" s="65"/>
      <c r="F84" s="26"/>
      <c r="G84" s="26"/>
      <c r="H84" s="26"/>
      <c r="I84" s="26"/>
      <c r="J84" s="26"/>
      <c r="K84" s="26"/>
      <c r="L84" s="25"/>
      <c r="M84" s="26"/>
      <c r="N84" s="25"/>
      <c r="AG84" s="1115"/>
      <c r="AI84" s="42">
        <f t="shared" si="0"/>
        <v>0</v>
      </c>
      <c r="AN84" s="11"/>
      <c r="AO84" s="11"/>
      <c r="AP84" s="11"/>
    </row>
    <row r="85" spans="1:42" ht="15.75" thickBot="1" x14ac:dyDescent="0.3">
      <c r="A85" s="22" t="s">
        <v>16</v>
      </c>
      <c r="B85" s="22" t="s">
        <v>14</v>
      </c>
      <c r="C85" s="992" t="s">
        <v>34</v>
      </c>
      <c r="D85" s="67">
        <v>5</v>
      </c>
      <c r="E85" s="65"/>
      <c r="F85" s="26"/>
      <c r="G85" s="26"/>
      <c r="H85" s="26"/>
      <c r="I85" s="26"/>
      <c r="J85" s="26"/>
      <c r="K85" s="26"/>
      <c r="L85" s="25"/>
      <c r="M85" s="26"/>
      <c r="N85" s="25"/>
      <c r="R85" s="12">
        <v>6</v>
      </c>
      <c r="AG85" s="1115">
        <f t="shared" si="5"/>
        <v>5</v>
      </c>
      <c r="AH85" s="1108">
        <f>'семестровка 4 р'!D56</f>
        <v>5</v>
      </c>
      <c r="AI85" s="42">
        <f t="shared" si="0"/>
        <v>0</v>
      </c>
      <c r="AN85" s="11"/>
      <c r="AO85" s="11"/>
      <c r="AP85" s="11"/>
    </row>
    <row r="86" spans="1:42" ht="15.75" thickBot="1" x14ac:dyDescent="0.3">
      <c r="A86" s="35"/>
      <c r="B86" s="36"/>
      <c r="C86" s="13"/>
      <c r="D86" s="14">
        <f>SUM(D56:D85)</f>
        <v>29.5</v>
      </c>
      <c r="E86" s="15">
        <f>SUM(E56:E85)</f>
        <v>30</v>
      </c>
      <c r="F86" s="37"/>
      <c r="G86" s="37"/>
      <c r="H86" s="37"/>
      <c r="I86" s="37"/>
      <c r="J86" s="37"/>
      <c r="K86" s="37"/>
      <c r="L86" s="37"/>
      <c r="M86" s="37"/>
      <c r="N86" s="29"/>
      <c r="P86" s="12" t="s">
        <v>18</v>
      </c>
      <c r="Q86" s="12" t="s">
        <v>16</v>
      </c>
      <c r="AD86" s="11"/>
      <c r="AE86" s="11"/>
      <c r="AF86" s="11"/>
      <c r="AG86" s="30"/>
      <c r="AH86" s="30"/>
      <c r="AI86" s="42">
        <f t="shared" si="0"/>
        <v>0</v>
      </c>
      <c r="AJ86" s="11"/>
      <c r="AK86" s="11"/>
      <c r="AL86" s="11"/>
      <c r="AM86" s="11"/>
      <c r="AN86" s="11"/>
      <c r="AO86" s="11"/>
      <c r="AP86" s="11"/>
    </row>
    <row r="87" spans="1:42" x14ac:dyDescent="0.25">
      <c r="C87" s="2"/>
      <c r="D87" s="2"/>
      <c r="E87" s="4"/>
      <c r="L87" s="42"/>
      <c r="O87" s="11" t="s">
        <v>63</v>
      </c>
      <c r="P87" s="12">
        <v>1</v>
      </c>
      <c r="Q87" s="12">
        <v>3</v>
      </c>
      <c r="AD87" s="11"/>
      <c r="AE87" s="11"/>
      <c r="AF87" s="11"/>
      <c r="AG87" s="30"/>
      <c r="AH87" s="30"/>
      <c r="AI87" s="42">
        <f t="shared" si="0"/>
        <v>0</v>
      </c>
      <c r="AJ87" s="11"/>
      <c r="AK87" s="11"/>
      <c r="AL87" s="11"/>
      <c r="AM87" s="11"/>
      <c r="AN87" s="11"/>
      <c r="AO87" s="11"/>
      <c r="AP87" s="11"/>
    </row>
    <row r="88" spans="1:42" x14ac:dyDescent="0.25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O88" s="746" t="s">
        <v>64</v>
      </c>
      <c r="P88" s="12">
        <v>2</v>
      </c>
      <c r="Q88" s="12">
        <v>4</v>
      </c>
      <c r="AC88" s="11"/>
      <c r="AD88" s="11"/>
      <c r="AE88" s="11"/>
      <c r="AF88" s="11"/>
      <c r="AG88" s="30"/>
      <c r="AH88" s="30"/>
      <c r="AI88" s="42">
        <f t="shared" si="0"/>
        <v>0</v>
      </c>
      <c r="AJ88" s="11"/>
      <c r="AK88" s="11"/>
      <c r="AL88" s="11"/>
      <c r="AM88" s="11"/>
      <c r="AN88" s="11"/>
      <c r="AO88" s="11"/>
      <c r="AP88" s="11"/>
    </row>
    <row r="89" spans="1:42" x14ac:dyDescent="0.25">
      <c r="C89" s="1" t="s">
        <v>51</v>
      </c>
      <c r="D89" s="11"/>
      <c r="O89" s="1076"/>
      <c r="AC89" s="11"/>
      <c r="AD89" s="11"/>
      <c r="AE89" s="11"/>
      <c r="AF89" s="11"/>
      <c r="AG89" s="30"/>
      <c r="AH89" s="30"/>
      <c r="AI89" s="42">
        <f t="shared" si="0"/>
        <v>0</v>
      </c>
      <c r="AJ89" s="11"/>
      <c r="AK89" s="11"/>
      <c r="AL89" s="11"/>
      <c r="AM89" s="11"/>
      <c r="AN89" s="11"/>
      <c r="AO89" s="11"/>
      <c r="AP89" s="11"/>
    </row>
    <row r="90" spans="1:42" x14ac:dyDescent="0.25">
      <c r="C90" s="2261" t="s">
        <v>0</v>
      </c>
      <c r="D90" s="2263" t="s">
        <v>74</v>
      </c>
      <c r="E90" s="2254" t="s">
        <v>1</v>
      </c>
      <c r="F90" s="2258" t="s">
        <v>2</v>
      </c>
      <c r="G90" s="2258"/>
      <c r="H90" s="2258"/>
      <c r="I90" s="2258"/>
      <c r="J90" s="2258"/>
      <c r="K90" s="2255"/>
      <c r="L90" s="2254" t="s">
        <v>3</v>
      </c>
      <c r="M90" s="2254" t="s">
        <v>4</v>
      </c>
      <c r="N90" s="2254" t="s">
        <v>5</v>
      </c>
      <c r="AD90" s="11"/>
      <c r="AE90" s="11"/>
      <c r="AF90" s="11"/>
      <c r="AG90" s="30"/>
      <c r="AH90" s="30"/>
      <c r="AI90" s="42">
        <f t="shared" si="0"/>
        <v>0</v>
      </c>
      <c r="AJ90" s="11"/>
      <c r="AK90" s="11"/>
      <c r="AL90" s="11"/>
      <c r="AM90" s="11"/>
      <c r="AN90" s="11"/>
      <c r="AO90" s="11"/>
      <c r="AP90" s="11"/>
    </row>
    <row r="91" spans="1:42" x14ac:dyDescent="0.25">
      <c r="C91" s="2262"/>
      <c r="D91" s="2264"/>
      <c r="E91" s="2254"/>
      <c r="F91" s="2254" t="s">
        <v>6</v>
      </c>
      <c r="G91" s="2256" t="s">
        <v>7</v>
      </c>
      <c r="H91" s="2256"/>
      <c r="I91" s="2256"/>
      <c r="J91" s="2256"/>
      <c r="K91" s="2254" t="s">
        <v>25</v>
      </c>
      <c r="L91" s="2254"/>
      <c r="M91" s="2254"/>
      <c r="N91" s="2254"/>
      <c r="AD91" s="11"/>
      <c r="AE91" s="11"/>
      <c r="AF91" s="11"/>
      <c r="AG91" s="30"/>
      <c r="AH91" s="30"/>
      <c r="AI91" s="42">
        <f t="shared" si="0"/>
        <v>0</v>
      </c>
      <c r="AJ91" s="11"/>
      <c r="AK91" s="11"/>
      <c r="AL91" s="11"/>
      <c r="AM91" s="11"/>
      <c r="AN91" s="11"/>
      <c r="AO91" s="11"/>
      <c r="AP91" s="11"/>
    </row>
    <row r="92" spans="1:42" x14ac:dyDescent="0.25">
      <c r="C92" s="2262"/>
      <c r="D92" s="2264"/>
      <c r="E92" s="2254"/>
      <c r="F92" s="2255"/>
      <c r="G92" s="2254" t="s">
        <v>9</v>
      </c>
      <c r="H92" s="2258" t="s">
        <v>10</v>
      </c>
      <c r="I92" s="2255"/>
      <c r="J92" s="2255"/>
      <c r="K92" s="2255"/>
      <c r="L92" s="2254"/>
      <c r="M92" s="2254"/>
      <c r="N92" s="2254"/>
      <c r="AD92" s="11"/>
      <c r="AE92" s="11"/>
      <c r="AF92" s="11"/>
      <c r="AG92" s="30"/>
      <c r="AH92" s="30"/>
      <c r="AI92" s="42">
        <f t="shared" ref="AI92:AI131" si="6">AG92-AH92</f>
        <v>0</v>
      </c>
      <c r="AJ92" s="11"/>
      <c r="AK92" s="11"/>
      <c r="AL92" s="11"/>
      <c r="AM92" s="11"/>
      <c r="AN92" s="11"/>
      <c r="AO92" s="11"/>
      <c r="AP92" s="11"/>
    </row>
    <row r="93" spans="1:42" x14ac:dyDescent="0.25">
      <c r="C93" s="2262"/>
      <c r="D93" s="2264"/>
      <c r="E93" s="2254"/>
      <c r="F93" s="2255"/>
      <c r="G93" s="2257"/>
      <c r="H93" s="2259" t="s">
        <v>26</v>
      </c>
      <c r="I93" s="2259" t="s">
        <v>27</v>
      </c>
      <c r="J93" s="2259" t="s">
        <v>28</v>
      </c>
      <c r="K93" s="2255"/>
      <c r="L93" s="2254"/>
      <c r="M93" s="2254"/>
      <c r="N93" s="2254"/>
      <c r="AD93" s="11"/>
      <c r="AE93" s="11"/>
      <c r="AF93" s="11"/>
      <c r="AG93" s="30"/>
      <c r="AH93" s="30"/>
      <c r="AI93" s="42">
        <f t="shared" si="6"/>
        <v>0</v>
      </c>
      <c r="AJ93" s="11"/>
      <c r="AK93" s="11"/>
      <c r="AL93" s="11"/>
      <c r="AM93" s="11"/>
      <c r="AN93" s="11"/>
      <c r="AO93" s="11"/>
      <c r="AP93" s="11"/>
    </row>
    <row r="94" spans="1:42" x14ac:dyDescent="0.25">
      <c r="C94" s="2262"/>
      <c r="D94" s="2264"/>
      <c r="E94" s="2254"/>
      <c r="F94" s="2255"/>
      <c r="G94" s="2257"/>
      <c r="H94" s="2259"/>
      <c r="I94" s="2259"/>
      <c r="J94" s="2259"/>
      <c r="K94" s="2255"/>
      <c r="L94" s="2254"/>
      <c r="M94" s="2254"/>
      <c r="N94" s="2254"/>
      <c r="AD94" s="11"/>
      <c r="AE94" s="11"/>
      <c r="AF94" s="11"/>
      <c r="AG94" s="30"/>
      <c r="AH94" s="30"/>
      <c r="AI94" s="42">
        <f t="shared" si="6"/>
        <v>0</v>
      </c>
      <c r="AJ94" s="11"/>
      <c r="AK94" s="11"/>
      <c r="AL94" s="11"/>
      <c r="AM94" s="11"/>
      <c r="AN94" s="11"/>
      <c r="AO94" s="11"/>
      <c r="AP94" s="11"/>
    </row>
    <row r="95" spans="1:42" x14ac:dyDescent="0.25">
      <c r="C95" s="2262"/>
      <c r="D95" s="2264"/>
      <c r="E95" s="2254"/>
      <c r="F95" s="2255"/>
      <c r="G95" s="2257"/>
      <c r="H95" s="2259"/>
      <c r="I95" s="2259"/>
      <c r="J95" s="2259"/>
      <c r="K95" s="2255"/>
      <c r="L95" s="2254"/>
      <c r="M95" s="2254"/>
      <c r="N95" s="2254"/>
      <c r="AD95" s="11"/>
      <c r="AE95" s="11"/>
      <c r="AF95" s="11"/>
      <c r="AG95" s="30"/>
      <c r="AH95" s="30"/>
      <c r="AI95" s="42">
        <f t="shared" si="6"/>
        <v>0</v>
      </c>
      <c r="AJ95" s="11"/>
      <c r="AK95" s="11"/>
      <c r="AL95" s="11"/>
      <c r="AM95" s="11"/>
      <c r="AN95" s="11"/>
      <c r="AO95" s="11"/>
      <c r="AP95" s="11"/>
    </row>
    <row r="96" spans="1:42" ht="15" customHeight="1" x14ac:dyDescent="0.25">
      <c r="C96" s="2267"/>
      <c r="D96" s="2268"/>
      <c r="E96" s="2254"/>
      <c r="F96" s="2255"/>
      <c r="G96" s="2257"/>
      <c r="H96" s="2259"/>
      <c r="I96" s="2259"/>
      <c r="J96" s="2259"/>
      <c r="K96" s="2255"/>
      <c r="L96" s="2254"/>
      <c r="M96" s="2254"/>
      <c r="N96" s="2254"/>
      <c r="AD96" s="11"/>
      <c r="AE96" s="11"/>
      <c r="AF96" s="11"/>
      <c r="AG96" s="30"/>
      <c r="AH96" s="30"/>
      <c r="AI96" s="42">
        <f t="shared" si="6"/>
        <v>0</v>
      </c>
      <c r="AJ96" s="11"/>
      <c r="AK96" s="11"/>
      <c r="AL96" s="11"/>
      <c r="AM96" s="11"/>
      <c r="AN96" s="11"/>
      <c r="AO96" s="11"/>
      <c r="AP96" s="11"/>
    </row>
    <row r="97" spans="1:42" x14ac:dyDescent="0.25">
      <c r="A97" s="22" t="s">
        <v>13</v>
      </c>
      <c r="B97" s="22" t="s">
        <v>14</v>
      </c>
      <c r="C97" s="8" t="s">
        <v>96</v>
      </c>
      <c r="D97" s="61">
        <v>4.5</v>
      </c>
      <c r="E97" s="61"/>
      <c r="F97" s="10"/>
      <c r="G97" s="10"/>
      <c r="H97" s="10"/>
      <c r="I97" s="10"/>
      <c r="J97" s="10"/>
      <c r="K97" s="10"/>
      <c r="L97" s="9"/>
      <c r="M97" s="10"/>
      <c r="N97" s="9"/>
      <c r="AG97" s="1115">
        <f t="shared" ref="AG97:AG109" si="7">D97+E97</f>
        <v>4.5</v>
      </c>
      <c r="AH97" s="1108">
        <f>'семестровка 4 р'!D112</f>
        <v>4.5</v>
      </c>
      <c r="AI97" s="42">
        <f t="shared" si="6"/>
        <v>0</v>
      </c>
      <c r="AM97" s="11"/>
      <c r="AN97" s="11"/>
      <c r="AO97" s="11"/>
      <c r="AP97" s="11"/>
    </row>
    <row r="98" spans="1:42" ht="26.25" x14ac:dyDescent="0.25">
      <c r="A98" s="22" t="s">
        <v>16</v>
      </c>
      <c r="B98" s="22" t="s">
        <v>31</v>
      </c>
      <c r="C98" s="23" t="s">
        <v>105</v>
      </c>
      <c r="D98" s="59">
        <v>1</v>
      </c>
      <c r="E98" s="57">
        <v>2</v>
      </c>
      <c r="F98" s="10">
        <f>E98*30</f>
        <v>60</v>
      </c>
      <c r="G98" s="10">
        <f>H98+I98+J98</f>
        <v>30</v>
      </c>
      <c r="H98" s="10"/>
      <c r="I98" s="10"/>
      <c r="J98" s="10">
        <v>30</v>
      </c>
      <c r="K98" s="10">
        <f>F98-G98</f>
        <v>30</v>
      </c>
      <c r="L98" s="9">
        <f>G98/15</f>
        <v>2</v>
      </c>
      <c r="M98" s="10" t="s">
        <v>16</v>
      </c>
      <c r="N98" s="9">
        <f>G98/F98*100</f>
        <v>50</v>
      </c>
      <c r="O98" s="11" t="s">
        <v>107</v>
      </c>
      <c r="Q98" s="12" t="s">
        <v>55</v>
      </c>
      <c r="V98" s="68"/>
      <c r="W98" s="68"/>
      <c r="X98" s="68"/>
      <c r="Y98" s="68" t="s">
        <v>335</v>
      </c>
      <c r="Z98" s="68" t="s">
        <v>336</v>
      </c>
      <c r="AG98" s="1115">
        <f t="shared" si="7"/>
        <v>3</v>
      </c>
      <c r="AH98" s="1108">
        <f>'семестровка 4 р'!D129</f>
        <v>3</v>
      </c>
      <c r="AI98" s="42">
        <f t="shared" si="6"/>
        <v>0</v>
      </c>
      <c r="AN98" s="11"/>
      <c r="AO98" s="11"/>
      <c r="AP98" s="11"/>
    </row>
    <row r="99" spans="1:42" s="6" customFormat="1" ht="30.75" customHeight="1" x14ac:dyDescent="0.25">
      <c r="A99" s="22" t="s">
        <v>13</v>
      </c>
      <c r="B99" s="22" t="s">
        <v>31</v>
      </c>
      <c r="C99" s="23" t="s">
        <v>97</v>
      </c>
      <c r="D99" s="58">
        <v>2</v>
      </c>
      <c r="E99" s="60">
        <v>3</v>
      </c>
      <c r="F99" s="10">
        <f>E99*30</f>
        <v>90</v>
      </c>
      <c r="G99" s="10">
        <f t="shared" ref="G99:G105" si="8">H99+I99+J99</f>
        <v>30</v>
      </c>
      <c r="H99" s="10">
        <v>15</v>
      </c>
      <c r="I99" s="10"/>
      <c r="J99" s="1068">
        <v>15</v>
      </c>
      <c r="K99" s="10">
        <f t="shared" ref="K99:K107" si="9">F99-G99</f>
        <v>60</v>
      </c>
      <c r="L99" s="9">
        <f t="shared" ref="L99:L107" si="10">G99/15</f>
        <v>2</v>
      </c>
      <c r="M99" s="10" t="s">
        <v>29</v>
      </c>
      <c r="N99" s="540">
        <f>G99/F99*100</f>
        <v>33.333333333333329</v>
      </c>
      <c r="O99" s="11" t="s">
        <v>78</v>
      </c>
      <c r="P99" s="12"/>
      <c r="Q99" s="7"/>
      <c r="R99" s="7"/>
      <c r="S99" s="7"/>
      <c r="T99" s="7"/>
      <c r="U99" s="7"/>
      <c r="V99" s="10"/>
      <c r="W99" s="10"/>
      <c r="X99" s="23" t="s">
        <v>47</v>
      </c>
      <c r="Y99" s="472"/>
      <c r="Z99" s="472"/>
      <c r="AA99" s="7"/>
      <c r="AB99" s="7"/>
      <c r="AC99" s="7"/>
      <c r="AD99" s="7"/>
      <c r="AE99" s="7"/>
      <c r="AF99" s="7"/>
      <c r="AG99" s="1115">
        <f t="shared" si="7"/>
        <v>5</v>
      </c>
      <c r="AH99" s="1113">
        <f>'семестровка 4 р'!D116</f>
        <v>5</v>
      </c>
      <c r="AI99" s="42">
        <f t="shared" si="6"/>
        <v>0</v>
      </c>
      <c r="AJ99" s="7"/>
      <c r="AK99" s="7"/>
      <c r="AL99" s="7"/>
      <c r="AM99" s="7"/>
    </row>
    <row r="100" spans="1:42" s="6" customFormat="1" ht="26.25" x14ac:dyDescent="0.25">
      <c r="A100" s="22" t="s">
        <v>13</v>
      </c>
      <c r="B100" s="22" t="s">
        <v>31</v>
      </c>
      <c r="C100" s="23" t="s">
        <v>98</v>
      </c>
      <c r="D100" s="63">
        <v>2</v>
      </c>
      <c r="E100" s="60">
        <v>3</v>
      </c>
      <c r="F100" s="10">
        <f t="shared" ref="F100:F107" si="11">E100*30</f>
        <v>90</v>
      </c>
      <c r="G100" s="10">
        <f t="shared" si="8"/>
        <v>30</v>
      </c>
      <c r="H100" s="10">
        <v>15</v>
      </c>
      <c r="I100" s="10"/>
      <c r="J100" s="1068">
        <v>15</v>
      </c>
      <c r="K100" s="10">
        <f t="shared" si="9"/>
        <v>60</v>
      </c>
      <c r="L100" s="9">
        <f t="shared" si="10"/>
        <v>2</v>
      </c>
      <c r="M100" s="10" t="s">
        <v>29</v>
      </c>
      <c r="N100" s="540">
        <f t="shared" ref="N100:N105" si="12">G100/F100*100</f>
        <v>33.333333333333329</v>
      </c>
      <c r="O100" s="11" t="s">
        <v>78</v>
      </c>
      <c r="P100" s="12"/>
      <c r="Q100" s="7"/>
      <c r="R100" s="7"/>
      <c r="S100" s="7"/>
      <c r="T100" s="7"/>
      <c r="U100" s="7"/>
      <c r="V100" s="10" t="s">
        <v>16</v>
      </c>
      <c r="W100" s="10" t="s">
        <v>14</v>
      </c>
      <c r="X100" s="23" t="s">
        <v>41</v>
      </c>
      <c r="Y100" s="719">
        <f>SUMIFS(E$97:E$109,A$97:A$109,$A$144,B$97:B$109,$B$144)</f>
        <v>2</v>
      </c>
      <c r="Z100" s="720">
        <f>SUMIFS(D$97:D$109,A$97:A$109,$A$144,B$97:B$109,$B$144)</f>
        <v>1</v>
      </c>
      <c r="AA100" s="7"/>
      <c r="AB100" s="7"/>
      <c r="AG100" s="1115">
        <f t="shared" si="7"/>
        <v>5</v>
      </c>
      <c r="AH100" s="1114">
        <f>'семестровка 4 р'!D114</f>
        <v>5</v>
      </c>
      <c r="AI100" s="42">
        <f t="shared" si="6"/>
        <v>0</v>
      </c>
    </row>
    <row r="101" spans="1:42" s="6" customFormat="1" x14ac:dyDescent="0.25">
      <c r="A101" s="22" t="s">
        <v>13</v>
      </c>
      <c r="B101" s="22" t="s">
        <v>14</v>
      </c>
      <c r="C101" s="23" t="s">
        <v>91</v>
      </c>
      <c r="D101" s="1117">
        <v>3</v>
      </c>
      <c r="E101" s="1118">
        <v>3</v>
      </c>
      <c r="F101" s="10">
        <f t="shared" si="11"/>
        <v>90</v>
      </c>
      <c r="G101" s="10">
        <f t="shared" si="8"/>
        <v>45</v>
      </c>
      <c r="H101" s="1068">
        <v>30</v>
      </c>
      <c r="I101" s="10"/>
      <c r="J101" s="10">
        <v>15</v>
      </c>
      <c r="K101" s="10">
        <f t="shared" si="9"/>
        <v>45</v>
      </c>
      <c r="L101" s="9">
        <f t="shared" si="10"/>
        <v>3</v>
      </c>
      <c r="M101" s="10" t="s">
        <v>18</v>
      </c>
      <c r="N101" s="540">
        <f t="shared" si="12"/>
        <v>50</v>
      </c>
      <c r="O101" s="11" t="s">
        <v>78</v>
      </c>
      <c r="P101" s="12"/>
      <c r="Q101" s="7"/>
      <c r="R101" s="7"/>
      <c r="S101" s="7"/>
      <c r="T101" s="7"/>
      <c r="U101" s="7"/>
      <c r="V101" s="10" t="s">
        <v>16</v>
      </c>
      <c r="W101" s="10" t="s">
        <v>31</v>
      </c>
      <c r="X101" s="23" t="s">
        <v>42</v>
      </c>
      <c r="Y101" s="719">
        <f>SUMIFS(E$97:E$109,A$97:A$109,$A$145,B$97:B$109,$B$145)</f>
        <v>2</v>
      </c>
      <c r="Z101" s="719">
        <f>SUMIFS(D$97:D$108,A$97:A$108,$A$145,B$97:B$108,$B$145)</f>
        <v>1</v>
      </c>
      <c r="AA101" s="7"/>
      <c r="AB101" s="7"/>
      <c r="AG101" s="1115">
        <f t="shared" si="7"/>
        <v>6</v>
      </c>
      <c r="AH101" s="1114">
        <f>'семестровка 4 р'!D98</f>
        <v>6</v>
      </c>
      <c r="AI101" s="42">
        <f t="shared" si="6"/>
        <v>0</v>
      </c>
    </row>
    <row r="102" spans="1:42" s="6" customFormat="1" x14ac:dyDescent="0.25">
      <c r="A102" s="22" t="s">
        <v>13</v>
      </c>
      <c r="B102" s="22" t="s">
        <v>14</v>
      </c>
      <c r="C102" s="23" t="s">
        <v>93</v>
      </c>
      <c r="D102" s="1117">
        <v>1.5</v>
      </c>
      <c r="E102" s="1118">
        <v>3.5</v>
      </c>
      <c r="F102" s="10">
        <f t="shared" si="11"/>
        <v>105</v>
      </c>
      <c r="G102" s="10">
        <f t="shared" si="8"/>
        <v>45</v>
      </c>
      <c r="H102" s="10">
        <v>30</v>
      </c>
      <c r="I102" s="10"/>
      <c r="J102" s="10">
        <v>15</v>
      </c>
      <c r="K102" s="10">
        <f t="shared" si="9"/>
        <v>60</v>
      </c>
      <c r="L102" s="9">
        <f t="shared" si="10"/>
        <v>3</v>
      </c>
      <c r="M102" s="1069" t="s">
        <v>18</v>
      </c>
      <c r="N102" s="9">
        <f t="shared" si="12"/>
        <v>42.857142857142854</v>
      </c>
      <c r="O102" s="11" t="s">
        <v>78</v>
      </c>
      <c r="P102" s="12" t="s">
        <v>417</v>
      </c>
      <c r="Q102" s="7"/>
      <c r="R102" s="7"/>
      <c r="S102" s="7"/>
      <c r="T102" s="7"/>
      <c r="U102" s="7"/>
      <c r="V102" s="10"/>
      <c r="W102" s="10"/>
      <c r="X102" s="23" t="s">
        <v>48</v>
      </c>
      <c r="Y102" s="719"/>
      <c r="Z102" s="720"/>
      <c r="AA102" s="7"/>
      <c r="AB102" s="7"/>
      <c r="AC102" s="7"/>
      <c r="AD102" s="7"/>
      <c r="AE102" s="7"/>
      <c r="AF102" s="7"/>
      <c r="AG102" s="1115">
        <f t="shared" si="7"/>
        <v>5</v>
      </c>
      <c r="AH102" s="1113">
        <f>'семестровка 4 р'!D118</f>
        <v>5</v>
      </c>
      <c r="AI102" s="42">
        <f t="shared" si="6"/>
        <v>0</v>
      </c>
      <c r="AJ102" s="7"/>
      <c r="AK102" s="7"/>
      <c r="AL102" s="7"/>
      <c r="AM102" s="7"/>
    </row>
    <row r="103" spans="1:42" s="6" customFormat="1" x14ac:dyDescent="0.25">
      <c r="A103" s="22" t="s">
        <v>13</v>
      </c>
      <c r="B103" s="22" t="s">
        <v>14</v>
      </c>
      <c r="C103" s="23" t="s">
        <v>83</v>
      </c>
      <c r="D103" s="63">
        <v>2</v>
      </c>
      <c r="E103" s="60">
        <v>3</v>
      </c>
      <c r="F103" s="10">
        <f t="shared" si="11"/>
        <v>90</v>
      </c>
      <c r="G103" s="10">
        <f t="shared" si="8"/>
        <v>30</v>
      </c>
      <c r="H103" s="10">
        <v>15</v>
      </c>
      <c r="I103" s="10"/>
      <c r="J103" s="10">
        <v>15</v>
      </c>
      <c r="K103" s="10">
        <f t="shared" si="9"/>
        <v>60</v>
      </c>
      <c r="L103" s="9">
        <f t="shared" si="10"/>
        <v>2</v>
      </c>
      <c r="M103" s="10" t="s">
        <v>18</v>
      </c>
      <c r="N103" s="9">
        <f t="shared" si="12"/>
        <v>33.333333333333329</v>
      </c>
      <c r="O103" s="11" t="s">
        <v>78</v>
      </c>
      <c r="P103" s="12"/>
      <c r="Q103" s="7"/>
      <c r="R103" s="7"/>
      <c r="S103" s="7"/>
      <c r="T103" s="7"/>
      <c r="U103" s="7"/>
      <c r="V103" s="10" t="s">
        <v>13</v>
      </c>
      <c r="W103" s="10" t="s">
        <v>14</v>
      </c>
      <c r="X103" s="23" t="s">
        <v>41</v>
      </c>
      <c r="Y103" s="719">
        <f>SUMIFS(E$97:E$109,A$97:A$109,$A$147,B$97:B$109,$B$147)</f>
        <v>14</v>
      </c>
      <c r="Z103" s="720">
        <f>SUMIFS(D$97:D$108,A$97:A$108,$A$147,B$97:B$108,$B$147)</f>
        <v>16.5</v>
      </c>
      <c r="AA103" s="7"/>
      <c r="AB103" s="7"/>
      <c r="AC103" s="7"/>
      <c r="AD103" s="7"/>
      <c r="AE103" s="7"/>
      <c r="AF103" s="7"/>
      <c r="AG103" s="1115">
        <f t="shared" si="7"/>
        <v>5</v>
      </c>
      <c r="AH103" s="1113">
        <f>'семестровка 4 р'!D150</f>
        <v>5</v>
      </c>
      <c r="AI103" s="42">
        <f t="shared" si="6"/>
        <v>0</v>
      </c>
      <c r="AJ103" s="7"/>
      <c r="AK103" s="7"/>
      <c r="AL103" s="7"/>
    </row>
    <row r="104" spans="1:42" s="6" customFormat="1" x14ac:dyDescent="0.25">
      <c r="A104" s="22" t="s">
        <v>13</v>
      </c>
      <c r="B104" s="22" t="s">
        <v>14</v>
      </c>
      <c r="C104" s="23" t="s">
        <v>94</v>
      </c>
      <c r="D104" s="1117">
        <v>1.5</v>
      </c>
      <c r="E104" s="1118">
        <v>3.5</v>
      </c>
      <c r="F104" s="10">
        <f t="shared" si="11"/>
        <v>105</v>
      </c>
      <c r="G104" s="10">
        <f>H104+I104+J104</f>
        <v>45</v>
      </c>
      <c r="H104" s="10">
        <v>30</v>
      </c>
      <c r="I104" s="10"/>
      <c r="J104" s="10">
        <v>15</v>
      </c>
      <c r="K104" s="10">
        <f>F104-G104</f>
        <v>60</v>
      </c>
      <c r="L104" s="9">
        <f t="shared" si="10"/>
        <v>3</v>
      </c>
      <c r="M104" s="10" t="s">
        <v>18</v>
      </c>
      <c r="N104" s="9">
        <f>G104/F104*100</f>
        <v>42.857142857142854</v>
      </c>
      <c r="O104" s="11" t="s">
        <v>78</v>
      </c>
      <c r="P104" s="12"/>
      <c r="Q104" s="7"/>
      <c r="R104" s="7"/>
      <c r="S104" s="7"/>
      <c r="T104" s="7"/>
      <c r="U104" s="7"/>
      <c r="V104" s="10" t="s">
        <v>13</v>
      </c>
      <c r="W104" s="10" t="s">
        <v>31</v>
      </c>
      <c r="X104" s="23" t="s">
        <v>42</v>
      </c>
      <c r="Y104" s="719">
        <f>SUMIFS(E$97:E$109,A$97:A$109,$A$148,B$97:B$109,$B$148)</f>
        <v>12</v>
      </c>
      <c r="Z104" s="720">
        <f>SUMIFS(D$97:D$108,A$97:A$108,$A$148,B$97:B$108,$B$148)</f>
        <v>8</v>
      </c>
      <c r="AA104" s="7"/>
      <c r="AB104" s="7"/>
      <c r="AC104" s="7"/>
      <c r="AD104" s="7"/>
      <c r="AE104" s="7"/>
      <c r="AF104" s="7"/>
      <c r="AG104" s="1115">
        <f t="shared" si="7"/>
        <v>5</v>
      </c>
      <c r="AH104" s="1113">
        <f>'семестровка 4 р'!D130</f>
        <v>5</v>
      </c>
      <c r="AI104" s="42">
        <f t="shared" si="6"/>
        <v>0</v>
      </c>
      <c r="AJ104" s="7"/>
      <c r="AK104" s="7"/>
      <c r="AL104" s="7"/>
    </row>
    <row r="105" spans="1:42" s="6" customFormat="1" x14ac:dyDescent="0.25">
      <c r="A105" s="22" t="s">
        <v>13</v>
      </c>
      <c r="B105" s="22" t="s">
        <v>31</v>
      </c>
      <c r="C105" s="30" t="s">
        <v>99</v>
      </c>
      <c r="D105" s="63">
        <v>2</v>
      </c>
      <c r="E105" s="60">
        <v>3</v>
      </c>
      <c r="F105" s="10">
        <f t="shared" si="11"/>
        <v>90</v>
      </c>
      <c r="G105" s="10">
        <f t="shared" si="8"/>
        <v>30</v>
      </c>
      <c r="H105" s="10">
        <v>15</v>
      </c>
      <c r="I105" s="10"/>
      <c r="J105" s="10">
        <v>15</v>
      </c>
      <c r="K105" s="10">
        <f t="shared" si="9"/>
        <v>60</v>
      </c>
      <c r="L105" s="9">
        <f t="shared" si="10"/>
        <v>2</v>
      </c>
      <c r="M105" s="10" t="s">
        <v>29</v>
      </c>
      <c r="N105" s="9">
        <f t="shared" si="12"/>
        <v>33.333333333333329</v>
      </c>
      <c r="O105" s="11" t="s">
        <v>78</v>
      </c>
      <c r="P105" s="12"/>
      <c r="Q105" s="7"/>
      <c r="R105" s="7"/>
      <c r="S105" s="7"/>
      <c r="T105" s="7"/>
      <c r="U105" s="7"/>
      <c r="V105" s="68"/>
      <c r="W105" s="68"/>
      <c r="X105" s="68"/>
      <c r="Y105" s="719">
        <f>SUM(Y100:Y104)</f>
        <v>30</v>
      </c>
      <c r="Z105" s="719">
        <f>SUM(Z100:Z104)</f>
        <v>26.5</v>
      </c>
      <c r="AA105" s="7"/>
      <c r="AB105" s="7"/>
      <c r="AC105" s="7"/>
      <c r="AD105" s="7"/>
      <c r="AE105" s="7"/>
      <c r="AF105" s="7"/>
      <c r="AG105" s="1115">
        <f t="shared" si="7"/>
        <v>5</v>
      </c>
      <c r="AH105" s="1113">
        <f>'семестровка 4 р'!D132</f>
        <v>5</v>
      </c>
      <c r="AI105" s="42">
        <f t="shared" si="6"/>
        <v>0</v>
      </c>
      <c r="AJ105" s="7"/>
      <c r="AK105" s="7"/>
      <c r="AL105" s="7"/>
    </row>
    <row r="106" spans="1:42" s="6" customFormat="1" ht="15.75" customHeight="1" x14ac:dyDescent="0.25">
      <c r="A106" s="22" t="s">
        <v>13</v>
      </c>
      <c r="B106" s="22" t="s">
        <v>14</v>
      </c>
      <c r="C106" s="23" t="s">
        <v>92</v>
      </c>
      <c r="D106" s="63"/>
      <c r="E106" s="60">
        <v>1</v>
      </c>
      <c r="F106" s="10">
        <f t="shared" si="11"/>
        <v>30</v>
      </c>
      <c r="G106" s="10">
        <f>H106+I106+J106</f>
        <v>0</v>
      </c>
      <c r="H106" s="10">
        <v>0</v>
      </c>
      <c r="I106" s="10"/>
      <c r="J106" s="10">
        <v>0</v>
      </c>
      <c r="K106" s="10">
        <f t="shared" si="9"/>
        <v>30</v>
      </c>
      <c r="L106" s="9">
        <f>G106/15</f>
        <v>0</v>
      </c>
      <c r="M106" s="10" t="s">
        <v>29</v>
      </c>
      <c r="N106" s="9"/>
      <c r="O106" s="11" t="s">
        <v>78</v>
      </c>
      <c r="P106" s="12" t="s">
        <v>418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1115">
        <f t="shared" si="7"/>
        <v>1</v>
      </c>
      <c r="AH106" s="1113">
        <f>'семестровка 4 р'!D115</f>
        <v>1</v>
      </c>
      <c r="AI106" s="42">
        <f t="shared" si="6"/>
        <v>0</v>
      </c>
      <c r="AJ106" s="7"/>
      <c r="AK106" s="7"/>
      <c r="AL106" s="7"/>
    </row>
    <row r="107" spans="1:42" s="6" customFormat="1" ht="16.5" customHeight="1" x14ac:dyDescent="0.25">
      <c r="A107" s="22" t="s">
        <v>13</v>
      </c>
      <c r="B107" s="22" t="s">
        <v>31</v>
      </c>
      <c r="C107" s="23" t="s">
        <v>100</v>
      </c>
      <c r="D107" s="63">
        <v>2</v>
      </c>
      <c r="E107" s="60">
        <v>3</v>
      </c>
      <c r="F107" s="10">
        <f t="shared" si="11"/>
        <v>90</v>
      </c>
      <c r="G107" s="10">
        <f>H107+I107+J107</f>
        <v>30</v>
      </c>
      <c r="H107" s="10">
        <v>15</v>
      </c>
      <c r="I107" s="10"/>
      <c r="J107" s="1068">
        <v>15</v>
      </c>
      <c r="K107" s="10">
        <f t="shared" si="9"/>
        <v>60</v>
      </c>
      <c r="L107" s="9">
        <f t="shared" si="10"/>
        <v>2</v>
      </c>
      <c r="M107" s="10" t="s">
        <v>29</v>
      </c>
      <c r="N107" s="540">
        <f>G107/F107*100</f>
        <v>33.333333333333329</v>
      </c>
      <c r="O107" s="11"/>
      <c r="P107" s="1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1115">
        <f t="shared" si="7"/>
        <v>5</v>
      </c>
      <c r="AH107" s="1113">
        <f>'семестровка 4 р'!D131</f>
        <v>5</v>
      </c>
      <c r="AI107" s="42">
        <f t="shared" si="6"/>
        <v>0</v>
      </c>
      <c r="AJ107" s="7"/>
      <c r="AK107" s="7"/>
      <c r="AL107" s="7"/>
    </row>
    <row r="108" spans="1:42" s="6" customFormat="1" x14ac:dyDescent="0.25">
      <c r="A108" s="22" t="s">
        <v>13</v>
      </c>
      <c r="B108" s="22" t="s">
        <v>14</v>
      </c>
      <c r="C108" s="23" t="s">
        <v>60</v>
      </c>
      <c r="D108" s="58">
        <v>4</v>
      </c>
      <c r="E108" s="57"/>
      <c r="F108" s="10"/>
      <c r="G108" s="10"/>
      <c r="H108" s="10"/>
      <c r="I108" s="10"/>
      <c r="J108" s="10"/>
      <c r="K108" s="10"/>
      <c r="L108" s="9"/>
      <c r="M108" s="10"/>
      <c r="N108" s="9"/>
      <c r="O108" s="11"/>
      <c r="P108" s="38"/>
      <c r="Q108" s="7">
        <v>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1115">
        <f t="shared" si="7"/>
        <v>4</v>
      </c>
      <c r="AH108" s="1113">
        <f>'семестровка 4 р'!D96</f>
        <v>4</v>
      </c>
      <c r="AI108" s="42">
        <f t="shared" si="6"/>
        <v>0</v>
      </c>
      <c r="AJ108" s="7"/>
      <c r="AK108" s="7"/>
      <c r="AL108" s="7"/>
      <c r="AM108" s="7"/>
    </row>
    <row r="109" spans="1:42" x14ac:dyDescent="0.25">
      <c r="A109" s="22" t="s">
        <v>16</v>
      </c>
      <c r="B109" s="22" t="s">
        <v>14</v>
      </c>
      <c r="C109" s="23" t="s">
        <v>39</v>
      </c>
      <c r="D109" s="1081">
        <v>1</v>
      </c>
      <c r="E109" s="1116">
        <v>2</v>
      </c>
      <c r="F109" s="10">
        <f>E109*30</f>
        <v>60</v>
      </c>
      <c r="G109" s="10">
        <f>H109+I109+J109</f>
        <v>22</v>
      </c>
      <c r="H109" s="10">
        <v>15</v>
      </c>
      <c r="I109" s="10"/>
      <c r="J109" s="10">
        <v>7</v>
      </c>
      <c r="K109" s="10">
        <f>F109-G109</f>
        <v>38</v>
      </c>
      <c r="L109" s="9">
        <v>1.5</v>
      </c>
      <c r="M109" s="10" t="s">
        <v>16</v>
      </c>
      <c r="N109" s="9">
        <f>G109/F109*100</f>
        <v>36.666666666666664</v>
      </c>
      <c r="O109" s="11" t="s">
        <v>71</v>
      </c>
      <c r="P109" s="12" t="s">
        <v>65</v>
      </c>
      <c r="AC109" s="11"/>
      <c r="AD109" s="11"/>
      <c r="AE109" s="11"/>
      <c r="AF109" s="11"/>
      <c r="AG109" s="1115">
        <f t="shared" si="7"/>
        <v>3</v>
      </c>
      <c r="AH109" s="30">
        <f>'семестровка 4 р'!D134</f>
        <v>3</v>
      </c>
      <c r="AI109" s="42">
        <f t="shared" si="6"/>
        <v>0</v>
      </c>
      <c r="AJ109" s="11" t="s">
        <v>469</v>
      </c>
      <c r="AK109" s="11"/>
      <c r="AL109" s="11"/>
      <c r="AM109" s="11"/>
      <c r="AN109" s="11"/>
      <c r="AO109" s="11"/>
      <c r="AP109" s="11"/>
    </row>
    <row r="110" spans="1:42" ht="15.75" thickBot="1" x14ac:dyDescent="0.3">
      <c r="C110" s="18"/>
      <c r="D110" s="18"/>
      <c r="E110" s="25"/>
      <c r="F110" s="26"/>
      <c r="G110" s="26"/>
      <c r="H110" s="26"/>
      <c r="I110" s="26"/>
      <c r="J110" s="26"/>
      <c r="K110" s="26"/>
      <c r="L110" s="25"/>
      <c r="M110" s="26"/>
      <c r="N110" s="25"/>
      <c r="AC110" s="11"/>
      <c r="AD110" s="11"/>
      <c r="AE110" s="11"/>
      <c r="AF110" s="11"/>
      <c r="AG110" s="30"/>
      <c r="AH110" s="30"/>
      <c r="AI110" s="42">
        <f t="shared" si="6"/>
        <v>0</v>
      </c>
      <c r="AJ110" s="11"/>
      <c r="AK110" s="11"/>
      <c r="AL110" s="11"/>
      <c r="AM110" s="11"/>
      <c r="AN110" s="11"/>
      <c r="AO110" s="11"/>
      <c r="AP110" s="11"/>
    </row>
    <row r="111" spans="1:42" ht="15.75" thickBot="1" x14ac:dyDescent="0.3">
      <c r="A111" s="27"/>
      <c r="B111" s="28"/>
      <c r="C111" s="16"/>
      <c r="D111" s="21">
        <f>SUM(D97:D110)</f>
        <v>26.5</v>
      </c>
      <c r="E111" s="54">
        <f>SUM(E97:E110)</f>
        <v>30</v>
      </c>
      <c r="F111" s="37"/>
      <c r="G111" s="37"/>
      <c r="H111" s="37"/>
      <c r="I111" s="37"/>
      <c r="J111" s="37"/>
      <c r="K111" s="37"/>
      <c r="L111" s="747">
        <f>SUM(L98:L110)</f>
        <v>22.5</v>
      </c>
      <c r="M111" s="37"/>
      <c r="N111" s="29"/>
      <c r="O111" s="1076"/>
      <c r="AC111" s="11"/>
      <c r="AD111" s="11"/>
      <c r="AE111" s="11"/>
      <c r="AF111" s="11"/>
      <c r="AG111" s="30"/>
      <c r="AH111" s="30"/>
      <c r="AI111" s="42">
        <f t="shared" si="6"/>
        <v>0</v>
      </c>
      <c r="AJ111" s="11"/>
      <c r="AK111" s="11"/>
      <c r="AL111" s="11"/>
      <c r="AM111" s="11"/>
      <c r="AN111" s="11"/>
      <c r="AO111" s="11"/>
      <c r="AP111" s="11"/>
    </row>
    <row r="112" spans="1:42" x14ac:dyDescent="0.25">
      <c r="C112" s="2"/>
      <c r="D112" s="3"/>
      <c r="O112" s="1076"/>
      <c r="R112" s="12">
        <v>80</v>
      </c>
      <c r="AC112" s="11"/>
      <c r="AD112" s="11"/>
      <c r="AE112" s="11"/>
      <c r="AF112" s="11"/>
      <c r="AG112" s="30"/>
      <c r="AH112" s="30"/>
      <c r="AI112" s="42">
        <f t="shared" si="6"/>
        <v>0</v>
      </c>
      <c r="AJ112" s="11"/>
      <c r="AK112" s="11"/>
      <c r="AL112" s="11"/>
      <c r="AM112" s="11"/>
      <c r="AN112" s="11"/>
      <c r="AO112" s="11"/>
      <c r="AP112" s="11"/>
    </row>
    <row r="113" spans="1:42" x14ac:dyDescent="0.25">
      <c r="C113" s="1" t="s">
        <v>72</v>
      </c>
      <c r="D113" s="11"/>
      <c r="O113" s="1076"/>
      <c r="AC113" s="11"/>
      <c r="AD113" s="11"/>
      <c r="AE113" s="11"/>
      <c r="AF113" s="11"/>
      <c r="AG113" s="30"/>
      <c r="AH113" s="30"/>
      <c r="AI113" s="42">
        <f t="shared" si="6"/>
        <v>0</v>
      </c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2261" t="s">
        <v>0</v>
      </c>
      <c r="D114" s="2263" t="s">
        <v>74</v>
      </c>
      <c r="E114" s="2254" t="s">
        <v>1</v>
      </c>
      <c r="F114" s="2258" t="s">
        <v>2</v>
      </c>
      <c r="G114" s="2258"/>
      <c r="H114" s="2258"/>
      <c r="I114" s="2258"/>
      <c r="J114" s="2258"/>
      <c r="K114" s="2255"/>
      <c r="L114" s="2254" t="s">
        <v>3</v>
      </c>
      <c r="M114" s="2254" t="s">
        <v>4</v>
      </c>
      <c r="N114" s="2254" t="s">
        <v>5</v>
      </c>
      <c r="AD114" s="11"/>
      <c r="AE114" s="11"/>
      <c r="AF114" s="11"/>
      <c r="AG114" s="30"/>
      <c r="AH114" s="30"/>
      <c r="AI114" s="42">
        <f t="shared" si="6"/>
        <v>0</v>
      </c>
      <c r="AJ114" s="11"/>
      <c r="AK114" s="11"/>
      <c r="AL114" s="11"/>
      <c r="AM114" s="11"/>
      <c r="AN114" s="11"/>
      <c r="AO114" s="11"/>
      <c r="AP114" s="11"/>
    </row>
    <row r="115" spans="1:42" x14ac:dyDescent="0.25">
      <c r="C115" s="2262"/>
      <c r="D115" s="2264"/>
      <c r="E115" s="2254"/>
      <c r="F115" s="2254" t="s">
        <v>6</v>
      </c>
      <c r="G115" s="2256" t="s">
        <v>7</v>
      </c>
      <c r="H115" s="2256"/>
      <c r="I115" s="2256"/>
      <c r="J115" s="2256"/>
      <c r="K115" s="2254" t="s">
        <v>25</v>
      </c>
      <c r="L115" s="2254"/>
      <c r="M115" s="2254"/>
      <c r="N115" s="2254"/>
      <c r="AD115" s="11"/>
      <c r="AE115" s="11"/>
      <c r="AF115" s="11"/>
      <c r="AG115" s="30"/>
      <c r="AH115" s="30"/>
      <c r="AI115" s="42">
        <f t="shared" si="6"/>
        <v>0</v>
      </c>
      <c r="AJ115" s="11"/>
      <c r="AK115" s="11"/>
      <c r="AL115" s="11"/>
      <c r="AM115" s="11"/>
      <c r="AN115" s="11"/>
      <c r="AO115" s="11"/>
      <c r="AP115" s="11"/>
    </row>
    <row r="116" spans="1:42" x14ac:dyDescent="0.25">
      <c r="C116" s="2262"/>
      <c r="D116" s="2264"/>
      <c r="E116" s="2254"/>
      <c r="F116" s="2255"/>
      <c r="G116" s="2254" t="s">
        <v>9</v>
      </c>
      <c r="H116" s="2258" t="s">
        <v>10</v>
      </c>
      <c r="I116" s="2255"/>
      <c r="J116" s="2255"/>
      <c r="K116" s="2255"/>
      <c r="L116" s="2254"/>
      <c r="M116" s="2254"/>
      <c r="N116" s="2254"/>
      <c r="AD116" s="11"/>
      <c r="AE116" s="11"/>
      <c r="AF116" s="11"/>
      <c r="AG116" s="30"/>
      <c r="AH116" s="30"/>
      <c r="AI116" s="42">
        <f t="shared" si="6"/>
        <v>0</v>
      </c>
      <c r="AJ116" s="11"/>
      <c r="AK116" s="11"/>
      <c r="AL116" s="11"/>
      <c r="AM116" s="11"/>
      <c r="AN116" s="11"/>
      <c r="AO116" s="11"/>
      <c r="AP116" s="11"/>
    </row>
    <row r="117" spans="1:42" x14ac:dyDescent="0.25">
      <c r="C117" s="2262"/>
      <c r="D117" s="2264"/>
      <c r="E117" s="2254"/>
      <c r="F117" s="2255"/>
      <c r="G117" s="2257"/>
      <c r="H117" s="2259" t="s">
        <v>26</v>
      </c>
      <c r="I117" s="2259" t="s">
        <v>27</v>
      </c>
      <c r="J117" s="2259" t="s">
        <v>28</v>
      </c>
      <c r="K117" s="2255"/>
      <c r="L117" s="2254"/>
      <c r="M117" s="2254"/>
      <c r="N117" s="2254"/>
      <c r="AD117" s="11"/>
      <c r="AE117" s="11"/>
      <c r="AF117" s="11"/>
      <c r="AG117" s="30"/>
      <c r="AH117" s="30"/>
      <c r="AI117" s="42">
        <f t="shared" si="6"/>
        <v>0</v>
      </c>
      <c r="AJ117" s="11"/>
      <c r="AK117" s="11"/>
      <c r="AL117" s="11"/>
      <c r="AM117" s="11"/>
      <c r="AN117" s="11"/>
      <c r="AO117" s="11"/>
      <c r="AP117" s="11"/>
    </row>
    <row r="118" spans="1:42" x14ac:dyDescent="0.25">
      <c r="C118" s="2262"/>
      <c r="D118" s="2264"/>
      <c r="E118" s="2254"/>
      <c r="F118" s="2255"/>
      <c r="G118" s="2257"/>
      <c r="H118" s="2259"/>
      <c r="I118" s="2259"/>
      <c r="J118" s="2259"/>
      <c r="K118" s="2255"/>
      <c r="L118" s="2254"/>
      <c r="M118" s="2254"/>
      <c r="N118" s="2254"/>
      <c r="AD118" s="11"/>
      <c r="AE118" s="11"/>
      <c r="AF118" s="11"/>
      <c r="AG118" s="30"/>
      <c r="AH118" s="30"/>
      <c r="AI118" s="42">
        <f t="shared" si="6"/>
        <v>0</v>
      </c>
      <c r="AJ118" s="11"/>
      <c r="AK118" s="11"/>
      <c r="AL118" s="11"/>
      <c r="AM118" s="11"/>
      <c r="AN118" s="11"/>
      <c r="AO118" s="11"/>
      <c r="AP118" s="11"/>
    </row>
    <row r="119" spans="1:42" x14ac:dyDescent="0.25">
      <c r="C119" s="2262"/>
      <c r="D119" s="2264"/>
      <c r="E119" s="2254"/>
      <c r="F119" s="2255"/>
      <c r="G119" s="2257"/>
      <c r="H119" s="2259"/>
      <c r="I119" s="2259"/>
      <c r="J119" s="2259"/>
      <c r="K119" s="2255"/>
      <c r="L119" s="2254"/>
      <c r="M119" s="2254"/>
      <c r="N119" s="2254"/>
      <c r="AD119" s="11"/>
      <c r="AE119" s="11"/>
      <c r="AF119" s="11"/>
      <c r="AG119" s="30"/>
      <c r="AH119" s="30"/>
      <c r="AI119" s="42">
        <f t="shared" si="6"/>
        <v>0</v>
      </c>
      <c r="AJ119" s="11"/>
      <c r="AK119" s="11"/>
      <c r="AL119" s="11"/>
      <c r="AM119" s="11"/>
      <c r="AN119" s="11"/>
      <c r="AO119" s="11"/>
      <c r="AP119" s="11"/>
    </row>
    <row r="120" spans="1:42" ht="15" customHeight="1" x14ac:dyDescent="0.25">
      <c r="C120" s="2267"/>
      <c r="D120" s="2268"/>
      <c r="E120" s="2254"/>
      <c r="F120" s="2255"/>
      <c r="G120" s="2257"/>
      <c r="H120" s="2259"/>
      <c r="I120" s="2259"/>
      <c r="J120" s="2259"/>
      <c r="K120" s="2255"/>
      <c r="L120" s="2254"/>
      <c r="M120" s="2254"/>
      <c r="N120" s="2254"/>
      <c r="AD120" s="11"/>
      <c r="AE120" s="11"/>
      <c r="AF120" s="11"/>
      <c r="AG120" s="30"/>
      <c r="AH120" s="30"/>
      <c r="AI120" s="42">
        <f t="shared" si="6"/>
        <v>0</v>
      </c>
      <c r="AJ120" s="11"/>
      <c r="AK120" s="11"/>
      <c r="AL120" s="11"/>
      <c r="AM120" s="11"/>
      <c r="AN120" s="11"/>
      <c r="AO120" s="11"/>
      <c r="AP120" s="11"/>
    </row>
    <row r="121" spans="1:42" x14ac:dyDescent="0.25">
      <c r="A121" s="22" t="s">
        <v>16</v>
      </c>
      <c r="B121" s="22" t="s">
        <v>31</v>
      </c>
      <c r="C121" s="23" t="s">
        <v>465</v>
      </c>
      <c r="D121" s="56"/>
      <c r="E121" s="57">
        <v>3</v>
      </c>
      <c r="F121" s="10">
        <f>E121*30</f>
        <v>90</v>
      </c>
      <c r="G121" s="10">
        <f>H121+I121+J121</f>
        <v>39</v>
      </c>
      <c r="H121" s="10"/>
      <c r="I121" s="10"/>
      <c r="J121" s="10">
        <v>39</v>
      </c>
      <c r="K121" s="10">
        <f>F121-G121</f>
        <v>51</v>
      </c>
      <c r="L121" s="9">
        <f>G121/13</f>
        <v>3</v>
      </c>
      <c r="M121" s="10" t="s">
        <v>29</v>
      </c>
      <c r="N121" s="9">
        <f>G121/F121*100</f>
        <v>43.333333333333336</v>
      </c>
      <c r="O121" s="11" t="s">
        <v>73</v>
      </c>
      <c r="P121" s="12" t="s">
        <v>65</v>
      </c>
      <c r="AC121" s="11"/>
      <c r="AD121" s="11"/>
      <c r="AE121" s="11"/>
      <c r="AF121" s="11"/>
      <c r="AG121" s="1115">
        <f t="shared" ref="AG121:AG131" si="13">D121+E121</f>
        <v>3</v>
      </c>
      <c r="AH121" s="30">
        <f>'семестровка 4 р'!D149</f>
        <v>3</v>
      </c>
      <c r="AI121" s="42">
        <f t="shared" si="6"/>
        <v>0</v>
      </c>
      <c r="AJ121" s="11"/>
      <c r="AK121" s="11"/>
      <c r="AL121" s="11"/>
      <c r="AM121" s="11"/>
      <c r="AN121" s="11"/>
      <c r="AO121" s="11"/>
      <c r="AP121" s="11"/>
    </row>
    <row r="122" spans="1:42" x14ac:dyDescent="0.25">
      <c r="AG122" s="1115">
        <f t="shared" si="13"/>
        <v>0</v>
      </c>
      <c r="AI122" s="42">
        <f t="shared" si="6"/>
        <v>0</v>
      </c>
    </row>
    <row r="123" spans="1:42" x14ac:dyDescent="0.25">
      <c r="C123" s="39"/>
      <c r="D123" s="23"/>
      <c r="E123" s="31"/>
      <c r="F123" s="10"/>
      <c r="G123" s="10"/>
      <c r="H123" s="10"/>
      <c r="I123" s="10"/>
      <c r="J123" s="10"/>
      <c r="K123" s="10"/>
      <c r="L123" s="9">
        <f t="shared" ref="L123:L128" si="14">G123/13</f>
        <v>0</v>
      </c>
      <c r="M123" s="10"/>
      <c r="N123" s="9"/>
      <c r="O123" s="11" t="s">
        <v>78</v>
      </c>
      <c r="P123" s="12" t="s">
        <v>65</v>
      </c>
      <c r="AC123" s="11"/>
      <c r="AD123" s="11"/>
      <c r="AE123" s="11"/>
      <c r="AF123" s="11"/>
      <c r="AG123" s="1115">
        <f t="shared" si="13"/>
        <v>0</v>
      </c>
      <c r="AH123" s="30"/>
      <c r="AI123" s="42">
        <f t="shared" si="6"/>
        <v>0</v>
      </c>
      <c r="AJ123" s="11"/>
      <c r="AK123" s="11"/>
      <c r="AL123" s="11"/>
      <c r="AM123" s="11"/>
      <c r="AN123" s="11"/>
      <c r="AO123" s="11"/>
      <c r="AP123" s="11"/>
    </row>
    <row r="124" spans="1:42" ht="39" x14ac:dyDescent="0.25">
      <c r="A124" s="22" t="s">
        <v>13</v>
      </c>
      <c r="B124" s="22" t="s">
        <v>31</v>
      </c>
      <c r="C124" s="23" t="s">
        <v>85</v>
      </c>
      <c r="D124" s="56">
        <v>1</v>
      </c>
      <c r="E124" s="60">
        <v>4</v>
      </c>
      <c r="F124" s="10">
        <f>E124*30</f>
        <v>120</v>
      </c>
      <c r="G124" s="10">
        <f>H124+I124+J124</f>
        <v>52</v>
      </c>
      <c r="H124" s="10">
        <v>26</v>
      </c>
      <c r="I124" s="10"/>
      <c r="J124" s="10">
        <v>26</v>
      </c>
      <c r="K124" s="10">
        <f>F124-G124</f>
        <v>68</v>
      </c>
      <c r="L124" s="9">
        <f t="shared" si="14"/>
        <v>4</v>
      </c>
      <c r="M124" s="10" t="s">
        <v>29</v>
      </c>
      <c r="N124" s="9">
        <f>G124/F124*100</f>
        <v>43.333333333333336</v>
      </c>
      <c r="O124" s="11" t="s">
        <v>78</v>
      </c>
      <c r="P124" s="12" t="s">
        <v>65</v>
      </c>
      <c r="V124" s="68"/>
      <c r="W124" s="68"/>
      <c r="X124" s="68"/>
      <c r="Y124" s="68" t="s">
        <v>335</v>
      </c>
      <c r="Z124" s="68" t="s">
        <v>336</v>
      </c>
      <c r="AC124" s="11"/>
      <c r="AD124" s="11"/>
      <c r="AE124" s="11"/>
      <c r="AF124" s="11"/>
      <c r="AG124" s="1115">
        <f t="shared" si="13"/>
        <v>5</v>
      </c>
      <c r="AH124" s="30">
        <f>'семестровка 4 р'!D133</f>
        <v>5</v>
      </c>
      <c r="AI124" s="42">
        <f t="shared" si="6"/>
        <v>0</v>
      </c>
      <c r="AJ124" s="11"/>
      <c r="AK124" s="11"/>
      <c r="AL124" s="11"/>
      <c r="AM124" s="11"/>
      <c r="AN124" s="11"/>
      <c r="AO124" s="11"/>
      <c r="AP124" s="11"/>
    </row>
    <row r="125" spans="1:42" x14ac:dyDescent="0.25">
      <c r="A125" s="22" t="s">
        <v>13</v>
      </c>
      <c r="B125" s="22" t="s">
        <v>14</v>
      </c>
      <c r="C125" s="23" t="s">
        <v>84</v>
      </c>
      <c r="D125" s="56"/>
      <c r="E125" s="60">
        <v>1</v>
      </c>
      <c r="F125" s="10">
        <f>E125*30</f>
        <v>30</v>
      </c>
      <c r="G125" s="10"/>
      <c r="H125" s="10"/>
      <c r="I125" s="10"/>
      <c r="J125" s="10"/>
      <c r="K125" s="10">
        <f>F125-G125</f>
        <v>30</v>
      </c>
      <c r="L125" s="9">
        <f t="shared" si="14"/>
        <v>0</v>
      </c>
      <c r="M125" s="10" t="s">
        <v>29</v>
      </c>
      <c r="N125" s="9">
        <f>G125/F125*100</f>
        <v>0</v>
      </c>
      <c r="O125" s="11" t="s">
        <v>78</v>
      </c>
      <c r="P125" s="12" t="s">
        <v>419</v>
      </c>
      <c r="R125" s="12">
        <v>7</v>
      </c>
      <c r="V125" s="10"/>
      <c r="W125" s="10"/>
      <c r="X125" s="23" t="s">
        <v>47</v>
      </c>
      <c r="Y125" s="472"/>
      <c r="Z125" s="472"/>
      <c r="AC125" s="11"/>
      <c r="AD125" s="11"/>
      <c r="AE125" s="11"/>
      <c r="AF125" s="11"/>
      <c r="AG125" s="1115">
        <f t="shared" si="13"/>
        <v>1</v>
      </c>
      <c r="AH125" s="30">
        <f>'семестровка 4 р'!D151</f>
        <v>1</v>
      </c>
      <c r="AI125" s="42">
        <f t="shared" si="6"/>
        <v>0</v>
      </c>
      <c r="AJ125" s="11"/>
      <c r="AK125" s="11"/>
      <c r="AL125" s="11"/>
      <c r="AM125" s="11"/>
      <c r="AN125" s="11"/>
      <c r="AO125" s="11"/>
      <c r="AP125" s="11"/>
    </row>
    <row r="126" spans="1:42" ht="39" x14ac:dyDescent="0.25">
      <c r="A126" s="22" t="s">
        <v>13</v>
      </c>
      <c r="B126" s="22" t="s">
        <v>31</v>
      </c>
      <c r="C126" s="23" t="s">
        <v>101</v>
      </c>
      <c r="D126" s="56">
        <v>0.5</v>
      </c>
      <c r="E126" s="1119">
        <v>3.5</v>
      </c>
      <c r="F126" s="10">
        <f t="shared" ref="F126:F131" si="15">E126*30</f>
        <v>105</v>
      </c>
      <c r="G126" s="10">
        <f t="shared" ref="G126:G131" si="16">H126+I126+J126</f>
        <v>39</v>
      </c>
      <c r="H126" s="10">
        <v>26</v>
      </c>
      <c r="I126" s="10"/>
      <c r="J126" s="1068">
        <v>13</v>
      </c>
      <c r="K126" s="10">
        <f t="shared" ref="K126:K131" si="17">F126-G126</f>
        <v>66</v>
      </c>
      <c r="L126" s="9">
        <f t="shared" si="14"/>
        <v>3</v>
      </c>
      <c r="M126" s="10" t="s">
        <v>29</v>
      </c>
      <c r="N126" s="540">
        <f t="shared" ref="N126:N131" si="18">G126/F126*100</f>
        <v>37.142857142857146</v>
      </c>
      <c r="O126" s="11" t="s">
        <v>78</v>
      </c>
      <c r="P126" s="12" t="s">
        <v>66</v>
      </c>
      <c r="V126" s="10" t="s">
        <v>16</v>
      </c>
      <c r="W126" s="10" t="s">
        <v>14</v>
      </c>
      <c r="X126" s="23" t="s">
        <v>41</v>
      </c>
      <c r="Y126" s="719">
        <f>SUMIFS(E$121:E$131,A$121:A$131,$A$144,B$121:B$131,$B$144)</f>
        <v>0</v>
      </c>
      <c r="Z126" s="720">
        <f>SUMIFS(D$121:D$131,A$121:A$131,$A$144,B$121:B$131,$B$144)</f>
        <v>0</v>
      </c>
      <c r="AC126" s="11"/>
      <c r="AD126" s="11"/>
      <c r="AE126" s="11"/>
      <c r="AF126" s="11"/>
      <c r="AG126" s="1115">
        <f t="shared" si="13"/>
        <v>4</v>
      </c>
      <c r="AH126" s="30">
        <f>'семестровка 4 р'!D152</f>
        <v>4</v>
      </c>
      <c r="AI126" s="42">
        <f t="shared" si="6"/>
        <v>0</v>
      </c>
      <c r="AJ126" s="11"/>
      <c r="AK126" s="11"/>
      <c r="AL126" s="11"/>
      <c r="AM126" s="11"/>
      <c r="AN126" s="11"/>
      <c r="AO126" s="11"/>
      <c r="AP126" s="11"/>
    </row>
    <row r="127" spans="1:42" ht="39" x14ac:dyDescent="0.25">
      <c r="A127" s="22" t="s">
        <v>13</v>
      </c>
      <c r="B127" s="22" t="s">
        <v>31</v>
      </c>
      <c r="C127" s="23" t="s">
        <v>86</v>
      </c>
      <c r="D127" s="66">
        <v>1.5</v>
      </c>
      <c r="E127" s="1119">
        <v>2.5</v>
      </c>
      <c r="F127" s="10">
        <f t="shared" si="15"/>
        <v>75</v>
      </c>
      <c r="G127" s="10">
        <f t="shared" si="16"/>
        <v>26</v>
      </c>
      <c r="H127" s="1068">
        <v>13</v>
      </c>
      <c r="I127" s="10"/>
      <c r="J127" s="10">
        <v>13</v>
      </c>
      <c r="K127" s="10">
        <f t="shared" si="17"/>
        <v>49</v>
      </c>
      <c r="L127" s="9">
        <f t="shared" si="14"/>
        <v>2</v>
      </c>
      <c r="M127" s="10" t="s">
        <v>16</v>
      </c>
      <c r="N127" s="540">
        <f t="shared" si="18"/>
        <v>34.666666666666671</v>
      </c>
      <c r="O127" s="11" t="s">
        <v>78</v>
      </c>
      <c r="P127" s="40" t="s">
        <v>66</v>
      </c>
      <c r="Q127" s="40"/>
      <c r="R127" s="40"/>
      <c r="S127" s="40"/>
      <c r="T127" s="40"/>
      <c r="U127" s="40"/>
      <c r="V127" s="10" t="s">
        <v>16</v>
      </c>
      <c r="W127" s="10" t="s">
        <v>31</v>
      </c>
      <c r="X127" s="23" t="s">
        <v>42</v>
      </c>
      <c r="Y127" s="719">
        <f>SUMIFS(E$121:E$131,A$121:A$131,$A$145,B$121:B$131,$B$145)</f>
        <v>3</v>
      </c>
      <c r="Z127" s="719">
        <f>SUMIFS(D$121:D$131,A$121:A$131,$A$145,B$121:B$131,$B$145)</f>
        <v>0</v>
      </c>
      <c r="AA127" s="40"/>
      <c r="AB127" s="40"/>
      <c r="AC127" s="40"/>
      <c r="AD127" s="40"/>
      <c r="AE127" s="40"/>
      <c r="AF127" s="40"/>
      <c r="AG127" s="1115">
        <f t="shared" si="13"/>
        <v>4</v>
      </c>
      <c r="AH127" s="1110">
        <f>'семестровка 4 р'!D135</f>
        <v>4</v>
      </c>
      <c r="AI127" s="42">
        <f t="shared" si="6"/>
        <v>0</v>
      </c>
      <c r="AJ127" s="40"/>
      <c r="AK127" s="40"/>
      <c r="AL127" s="40"/>
      <c r="AM127" s="40"/>
      <c r="AN127" s="11"/>
      <c r="AO127" s="11"/>
      <c r="AP127" s="11"/>
    </row>
    <row r="128" spans="1:42" ht="26.25" x14ac:dyDescent="0.25">
      <c r="A128" s="22" t="s">
        <v>13</v>
      </c>
      <c r="B128" s="22" t="s">
        <v>31</v>
      </c>
      <c r="C128" s="23" t="s">
        <v>102</v>
      </c>
      <c r="D128" s="56">
        <v>1</v>
      </c>
      <c r="E128" s="57">
        <v>4</v>
      </c>
      <c r="F128" s="10">
        <f t="shared" si="15"/>
        <v>120</v>
      </c>
      <c r="G128" s="10">
        <f t="shared" si="16"/>
        <v>52</v>
      </c>
      <c r="H128" s="10">
        <v>26</v>
      </c>
      <c r="I128" s="10"/>
      <c r="J128" s="10">
        <v>26</v>
      </c>
      <c r="K128" s="10">
        <f t="shared" si="17"/>
        <v>68</v>
      </c>
      <c r="L128" s="9">
        <f t="shared" si="14"/>
        <v>4</v>
      </c>
      <c r="M128" s="10" t="s">
        <v>29</v>
      </c>
      <c r="N128" s="9">
        <f t="shared" si="18"/>
        <v>43.333333333333336</v>
      </c>
      <c r="O128" s="11" t="s">
        <v>78</v>
      </c>
      <c r="P128" s="12" t="s">
        <v>66</v>
      </c>
      <c r="V128" s="10"/>
      <c r="W128" s="10"/>
      <c r="X128" s="23" t="s">
        <v>48</v>
      </c>
      <c r="Y128" s="719"/>
      <c r="Z128" s="720"/>
      <c r="AC128" s="11"/>
      <c r="AD128" s="11"/>
      <c r="AE128" s="11"/>
      <c r="AF128" s="11"/>
      <c r="AG128" s="1115">
        <f t="shared" si="13"/>
        <v>5</v>
      </c>
      <c r="AH128" s="30">
        <f>'семестровка 4 р'!D153</f>
        <v>5</v>
      </c>
      <c r="AI128" s="42">
        <f t="shared" si="6"/>
        <v>0</v>
      </c>
      <c r="AJ128" s="11"/>
      <c r="AK128" s="11"/>
      <c r="AL128" s="11"/>
      <c r="AM128" s="11"/>
      <c r="AN128" s="11"/>
      <c r="AO128" s="11"/>
      <c r="AP128" s="11"/>
    </row>
    <row r="129" spans="1:42" x14ac:dyDescent="0.25">
      <c r="A129" s="22" t="s">
        <v>13</v>
      </c>
      <c r="B129" s="22" t="s">
        <v>14</v>
      </c>
      <c r="C129" s="41" t="s">
        <v>45</v>
      </c>
      <c r="D129" s="23"/>
      <c r="E129" s="64">
        <v>6</v>
      </c>
      <c r="F129" s="10">
        <f t="shared" si="15"/>
        <v>180</v>
      </c>
      <c r="G129" s="10">
        <f t="shared" si="16"/>
        <v>0</v>
      </c>
      <c r="H129" s="10"/>
      <c r="I129" s="10"/>
      <c r="J129" s="10"/>
      <c r="K129" s="10">
        <f t="shared" si="17"/>
        <v>180</v>
      </c>
      <c r="L129" s="9">
        <f>G129/13</f>
        <v>0</v>
      </c>
      <c r="M129" s="10" t="s">
        <v>29</v>
      </c>
      <c r="N129" s="9">
        <f t="shared" si="18"/>
        <v>0</v>
      </c>
      <c r="O129" s="11" t="s">
        <v>78</v>
      </c>
      <c r="V129" s="10" t="s">
        <v>13</v>
      </c>
      <c r="W129" s="10" t="s">
        <v>14</v>
      </c>
      <c r="X129" s="23" t="s">
        <v>41</v>
      </c>
      <c r="Y129" s="719">
        <f>SUMIFS(E$121:E$131,A$121:A$131,$A$147,B$121:B$131,$B$147)</f>
        <v>13</v>
      </c>
      <c r="Z129" s="720">
        <f>SUMIFS(D$121:D$131,A$121:A$131,$A$147,B$121:B$131,$B$147)</f>
        <v>0</v>
      </c>
      <c r="AC129" s="11"/>
      <c r="AD129" s="11"/>
      <c r="AE129" s="11"/>
      <c r="AF129" s="11"/>
      <c r="AG129" s="1115">
        <f t="shared" si="13"/>
        <v>6</v>
      </c>
      <c r="AH129" s="30">
        <f>'семестровка 4 р'!D146</f>
        <v>6</v>
      </c>
      <c r="AI129" s="42">
        <f t="shared" si="6"/>
        <v>0</v>
      </c>
      <c r="AJ129" s="11"/>
      <c r="AK129" s="11"/>
      <c r="AL129" s="11"/>
      <c r="AM129" s="11"/>
      <c r="AN129" s="11"/>
      <c r="AO129" s="11"/>
      <c r="AP129" s="11"/>
    </row>
    <row r="130" spans="1:42" x14ac:dyDescent="0.25">
      <c r="A130" s="22" t="s">
        <v>13</v>
      </c>
      <c r="B130" s="22" t="s">
        <v>14</v>
      </c>
      <c r="C130" s="23" t="s">
        <v>43</v>
      </c>
      <c r="D130" s="23"/>
      <c r="E130" s="57">
        <v>3</v>
      </c>
      <c r="F130" s="10">
        <f t="shared" si="15"/>
        <v>90</v>
      </c>
      <c r="G130" s="10">
        <f t="shared" si="16"/>
        <v>0</v>
      </c>
      <c r="H130" s="10"/>
      <c r="I130" s="10"/>
      <c r="J130" s="10"/>
      <c r="K130" s="10">
        <f t="shared" si="17"/>
        <v>90</v>
      </c>
      <c r="L130" s="9">
        <f>G130/13</f>
        <v>0</v>
      </c>
      <c r="M130" s="10"/>
      <c r="N130" s="9">
        <f t="shared" si="18"/>
        <v>0</v>
      </c>
      <c r="O130" s="11" t="s">
        <v>78</v>
      </c>
      <c r="V130" s="10" t="s">
        <v>13</v>
      </c>
      <c r="W130" s="10" t="s">
        <v>31</v>
      </c>
      <c r="X130" s="23" t="s">
        <v>42</v>
      </c>
      <c r="Y130" s="719">
        <f>SUMIFS(E$121:E$131,A$121:A$131,$A$148,B$121:B$131,$B$148)</f>
        <v>14</v>
      </c>
      <c r="Z130" s="720">
        <f>SUMIFS(D$121:D$131,A$121:A$131,$A$148,B$121:B$131,$B$148)</f>
        <v>4</v>
      </c>
      <c r="AC130" s="11"/>
      <c r="AD130" s="11"/>
      <c r="AE130" s="11"/>
      <c r="AF130" s="11"/>
      <c r="AG130" s="1115">
        <f t="shared" si="13"/>
        <v>3</v>
      </c>
      <c r="AH130" s="30">
        <f>'семестровка 4 р'!D147</f>
        <v>3</v>
      </c>
      <c r="AI130" s="42">
        <f t="shared" si="6"/>
        <v>0</v>
      </c>
      <c r="AJ130" s="11"/>
      <c r="AK130" s="11"/>
      <c r="AL130" s="11"/>
      <c r="AM130" s="11"/>
      <c r="AN130" s="11"/>
      <c r="AO130" s="11"/>
      <c r="AP130" s="11"/>
    </row>
    <row r="131" spans="1:42" ht="15.75" thickBot="1" x14ac:dyDescent="0.3">
      <c r="A131" s="22" t="s">
        <v>13</v>
      </c>
      <c r="B131" s="22" t="s">
        <v>14</v>
      </c>
      <c r="C131" s="23" t="s">
        <v>40</v>
      </c>
      <c r="D131" s="18"/>
      <c r="E131" s="65">
        <v>3</v>
      </c>
      <c r="F131" s="26">
        <f t="shared" si="15"/>
        <v>90</v>
      </c>
      <c r="G131" s="26">
        <f t="shared" si="16"/>
        <v>0</v>
      </c>
      <c r="H131" s="26"/>
      <c r="I131" s="26"/>
      <c r="J131" s="26"/>
      <c r="K131" s="26">
        <f t="shared" si="17"/>
        <v>90</v>
      </c>
      <c r="L131" s="25">
        <f>G131/13</f>
        <v>0</v>
      </c>
      <c r="M131" s="26"/>
      <c r="N131" s="25">
        <f t="shared" si="18"/>
        <v>0</v>
      </c>
      <c r="O131" s="11" t="s">
        <v>78</v>
      </c>
      <c r="V131" s="68"/>
      <c r="W131" s="68"/>
      <c r="X131" s="68"/>
      <c r="Y131" s="719">
        <f>SUM(Y126:Y130)</f>
        <v>30</v>
      </c>
      <c r="Z131" s="719">
        <f>SUM(Z126:Z130)</f>
        <v>4</v>
      </c>
      <c r="AC131" s="11"/>
      <c r="AD131" s="11"/>
      <c r="AE131" s="11"/>
      <c r="AF131" s="11"/>
      <c r="AG131" s="1115">
        <f t="shared" si="13"/>
        <v>3</v>
      </c>
      <c r="AH131" s="30">
        <f>'семестровка 4 р'!D148</f>
        <v>3</v>
      </c>
      <c r="AI131" s="42">
        <f t="shared" si="6"/>
        <v>0</v>
      </c>
      <c r="AJ131" s="11"/>
      <c r="AK131" s="11"/>
      <c r="AL131" s="11"/>
      <c r="AM131" s="11"/>
      <c r="AN131" s="11"/>
      <c r="AO131" s="11"/>
      <c r="AP131" s="11"/>
    </row>
    <row r="132" spans="1:42" ht="15.75" thickBot="1" x14ac:dyDescent="0.3">
      <c r="A132" s="27"/>
      <c r="B132" s="28"/>
      <c r="C132" s="23" t="s">
        <v>22</v>
      </c>
      <c r="D132" s="55">
        <f>SUM(D121:D131)</f>
        <v>4</v>
      </c>
      <c r="E132" s="54">
        <f>SUM(E121:E131)</f>
        <v>30</v>
      </c>
      <c r="F132" s="37"/>
      <c r="G132" s="37"/>
      <c r="H132" s="37"/>
      <c r="I132" s="37"/>
      <c r="J132" s="37"/>
      <c r="K132" s="37"/>
      <c r="L132" s="747">
        <f>SUM(L121:L131)</f>
        <v>16</v>
      </c>
      <c r="M132" s="37"/>
      <c r="N132" s="29"/>
      <c r="AG132" s="1115"/>
    </row>
    <row r="133" spans="1:42" x14ac:dyDescent="0.25">
      <c r="C133" s="1" t="s">
        <v>22</v>
      </c>
      <c r="D133" s="19">
        <f>D46+D86+D111+D132</f>
        <v>120</v>
      </c>
      <c r="E133" s="42">
        <f>E46+E86+E111+E132</f>
        <v>120</v>
      </c>
      <c r="AG133" s="1108">
        <f>SUM(AG10:AG132)</f>
        <v>240</v>
      </c>
      <c r="AH133" s="1108">
        <f>SUM(AH10:AH132)</f>
        <v>240</v>
      </c>
    </row>
    <row r="137" spans="1:42" x14ac:dyDescent="0.25">
      <c r="C137" s="2"/>
      <c r="D137" s="2"/>
      <c r="E137" s="4"/>
      <c r="AD137" s="11"/>
      <c r="AE137" s="11"/>
      <c r="AF137" s="11"/>
      <c r="AG137" s="30"/>
      <c r="AH137" s="30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25">
      <c r="AD138" s="11"/>
      <c r="AE138" s="11"/>
      <c r="AF138" s="11"/>
      <c r="AG138" s="30"/>
      <c r="AH138" s="30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25">
      <c r="C139" s="1" t="s">
        <v>22</v>
      </c>
      <c r="E139" s="43">
        <f>E140+E141</f>
        <v>118</v>
      </c>
      <c r="F139" s="43">
        <f>F140+F141</f>
        <v>3540</v>
      </c>
      <c r="G139" s="44">
        <f>F139/$F$139*100</f>
        <v>100</v>
      </c>
      <c r="H139" s="45"/>
      <c r="I139" s="46"/>
      <c r="J139" s="46"/>
      <c r="K139" s="46"/>
      <c r="L139" s="11" t="s">
        <v>68</v>
      </c>
      <c r="M139" s="11">
        <f t="shared" ref="M139:M147" ca="1" si="19">SUMIF($O$3:$O$136,L139,$E$3:$E$132)</f>
        <v>4</v>
      </c>
      <c r="O139" s="1077">
        <f ca="1">M139/$E$139*100</f>
        <v>3.3898305084745761</v>
      </c>
      <c r="Q139" s="11"/>
      <c r="V139" s="68"/>
      <c r="W139" s="68"/>
      <c r="X139" s="68"/>
      <c r="Y139" s="68" t="s">
        <v>335</v>
      </c>
      <c r="Z139" s="68" t="s">
        <v>336</v>
      </c>
      <c r="AD139" s="11"/>
      <c r="AE139" s="11"/>
      <c r="AF139" s="11"/>
      <c r="AG139" s="30"/>
      <c r="AH139" s="30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25">
      <c r="B140" s="22" t="s">
        <v>14</v>
      </c>
      <c r="C140" s="1" t="s">
        <v>41</v>
      </c>
      <c r="E140" s="44">
        <f>SUMIF(B$13:B$132,B140,E$13:E$132)</f>
        <v>80</v>
      </c>
      <c r="F140" s="22">
        <f>E140*30</f>
        <v>2400</v>
      </c>
      <c r="G140" s="44">
        <f>F140/F$139*100</f>
        <v>67.796610169491515</v>
      </c>
      <c r="H140" s="22"/>
      <c r="J140" s="42"/>
      <c r="K140" s="42"/>
      <c r="L140" s="11" t="s">
        <v>55</v>
      </c>
      <c r="M140" s="11">
        <f t="shared" ca="1" si="19"/>
        <v>0</v>
      </c>
      <c r="O140" s="1077">
        <f t="shared" ref="O140:O148" ca="1" si="20">M140/$E$139*100</f>
        <v>0</v>
      </c>
      <c r="Q140" s="11"/>
      <c r="V140" s="10"/>
      <c r="W140" s="10"/>
      <c r="X140" s="23" t="s">
        <v>47</v>
      </c>
      <c r="Y140" s="472"/>
      <c r="Z140" s="472"/>
      <c r="AD140" s="11"/>
      <c r="AE140" s="11"/>
      <c r="AF140" s="11"/>
      <c r="AG140" s="30"/>
      <c r="AH140" s="30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25">
      <c r="B141" s="22" t="s">
        <v>31</v>
      </c>
      <c r="C141" s="1" t="s">
        <v>42</v>
      </c>
      <c r="E141" s="44">
        <f>SUMIF(B$13:B$132,B141,E$13:E$132)</f>
        <v>38</v>
      </c>
      <c r="F141" s="22">
        <f t="shared" ref="F141:F148" si="21">E141*30</f>
        <v>1140</v>
      </c>
      <c r="G141" s="44">
        <f>F141/F$139*100</f>
        <v>32.20338983050847</v>
      </c>
      <c r="H141" s="22"/>
      <c r="L141" s="11" t="s">
        <v>69</v>
      </c>
      <c r="M141" s="11">
        <f t="shared" ca="1" si="19"/>
        <v>5</v>
      </c>
      <c r="O141" s="1077">
        <f t="shared" ca="1" si="20"/>
        <v>4.2372881355932197</v>
      </c>
      <c r="Q141" s="11"/>
      <c r="V141" s="10" t="s">
        <v>16</v>
      </c>
      <c r="W141" s="10" t="s">
        <v>14</v>
      </c>
      <c r="X141" s="23" t="s">
        <v>41</v>
      </c>
      <c r="Y141" s="719">
        <f>Y17+Y61+Y100+Y126</f>
        <v>21</v>
      </c>
      <c r="Z141" s="719">
        <f>Z17+Z61+Z100+Z126</f>
        <v>56.5</v>
      </c>
      <c r="AA141" s="12">
        <f>SUM(Y141:Z141)</f>
        <v>77.5</v>
      </c>
      <c r="AD141" s="11"/>
      <c r="AE141" s="11"/>
      <c r="AF141" s="11"/>
      <c r="AG141" s="30"/>
      <c r="AH141" s="30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25">
      <c r="E142" s="22"/>
      <c r="F142" s="22"/>
      <c r="G142" s="22"/>
      <c r="H142" s="22"/>
      <c r="L142" s="11" t="s">
        <v>73</v>
      </c>
      <c r="M142" s="11">
        <f t="shared" ca="1" si="19"/>
        <v>3</v>
      </c>
      <c r="O142" s="1077">
        <f t="shared" ca="1" si="20"/>
        <v>2.5423728813559325</v>
      </c>
      <c r="Q142" s="11"/>
      <c r="V142" s="10" t="s">
        <v>16</v>
      </c>
      <c r="W142" s="10" t="s">
        <v>31</v>
      </c>
      <c r="X142" s="23" t="s">
        <v>42</v>
      </c>
      <c r="Y142" s="719">
        <f>Y19+Y63+Y101+Y127</f>
        <v>9</v>
      </c>
      <c r="Z142" s="719">
        <f>Z19+Z63+Z101+Z127</f>
        <v>10.5</v>
      </c>
      <c r="AA142" s="12">
        <f>SUM(Y142:Z142)</f>
        <v>19.5</v>
      </c>
      <c r="AD142" s="11"/>
      <c r="AE142" s="11"/>
      <c r="AF142" s="11"/>
      <c r="AG142" s="30"/>
      <c r="AH142" s="30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25">
      <c r="C143" s="1" t="s">
        <v>47</v>
      </c>
      <c r="E143" s="48">
        <f>E144+E145</f>
        <v>28</v>
      </c>
      <c r="F143" s="48">
        <f>F144+F145</f>
        <v>840</v>
      </c>
      <c r="G143" s="44">
        <f>F143/$F$143*100</f>
        <v>100</v>
      </c>
      <c r="H143" s="22"/>
      <c r="L143" s="11" t="s">
        <v>57</v>
      </c>
      <c r="M143" s="11">
        <f t="shared" ca="1" si="19"/>
        <v>3</v>
      </c>
      <c r="O143" s="1077">
        <f t="shared" ca="1" si="20"/>
        <v>2.5423728813559325</v>
      </c>
      <c r="Q143" s="11"/>
      <c r="V143" s="10"/>
      <c r="W143" s="10"/>
      <c r="X143" s="23" t="s">
        <v>48</v>
      </c>
      <c r="Y143" s="719">
        <f>Y21+Y65+Y102+Y128</f>
        <v>0</v>
      </c>
      <c r="Z143" s="719">
        <f>Z21+Z65+Z102+Z128</f>
        <v>0</v>
      </c>
      <c r="AA143" s="12">
        <f>SUM(Y143:Z143)</f>
        <v>0</v>
      </c>
      <c r="AD143" s="11"/>
      <c r="AE143" s="11"/>
      <c r="AF143" s="11"/>
      <c r="AG143" s="30"/>
      <c r="AH143" s="30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25">
      <c r="A144" s="22" t="s">
        <v>16</v>
      </c>
      <c r="B144" s="22" t="s">
        <v>14</v>
      </c>
      <c r="C144" s="1" t="s">
        <v>41</v>
      </c>
      <c r="E144" s="22">
        <f>SUMIFS(E$13:E$132,A$13:A$132,A144,B$13:B$132,B144)</f>
        <v>21</v>
      </c>
      <c r="F144" s="22">
        <f t="shared" si="21"/>
        <v>630</v>
      </c>
      <c r="G144" s="44">
        <f>F144/F$143*100</f>
        <v>75</v>
      </c>
      <c r="H144" s="22"/>
      <c r="L144" s="11" t="s">
        <v>56</v>
      </c>
      <c r="M144" s="11">
        <f t="shared" ca="1" si="19"/>
        <v>9</v>
      </c>
      <c r="O144" s="1077">
        <f t="shared" ca="1" si="20"/>
        <v>7.6271186440677967</v>
      </c>
      <c r="Q144" s="11"/>
      <c r="V144" s="10" t="s">
        <v>13</v>
      </c>
      <c r="W144" s="10" t="s">
        <v>14</v>
      </c>
      <c r="X144" s="23" t="s">
        <v>41</v>
      </c>
      <c r="Y144" s="719">
        <f>Y23+Y67+Y103+Y129</f>
        <v>59</v>
      </c>
      <c r="Z144" s="719">
        <f>Z23+Z67+Z103+Z129</f>
        <v>41</v>
      </c>
      <c r="AA144" s="12">
        <f>SUM(Y144:Z144)</f>
        <v>100</v>
      </c>
      <c r="AB144" s="724">
        <f>Y144-E129-E130-E131</f>
        <v>47</v>
      </c>
      <c r="AD144" s="11"/>
      <c r="AE144" s="11"/>
      <c r="AF144" s="11"/>
      <c r="AG144" s="30"/>
      <c r="AH144" s="30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25">
      <c r="A145" s="22" t="s">
        <v>16</v>
      </c>
      <c r="B145" s="22" t="s">
        <v>31</v>
      </c>
      <c r="C145" s="1" t="s">
        <v>42</v>
      </c>
      <c r="E145" s="22">
        <f>SUMIFS(E$13:E$132,A$13:A$132,A145,B$13:B$132,B145)</f>
        <v>7</v>
      </c>
      <c r="F145" s="22">
        <f>E145*30</f>
        <v>210</v>
      </c>
      <c r="G145" s="44">
        <f>F145/F$143*100</f>
        <v>25</v>
      </c>
      <c r="H145" s="22"/>
      <c r="L145" s="11" t="s">
        <v>70</v>
      </c>
      <c r="M145" s="11">
        <f t="shared" ca="1" si="19"/>
        <v>0</v>
      </c>
      <c r="O145" s="1077">
        <f t="shared" ca="1" si="20"/>
        <v>0</v>
      </c>
      <c r="V145" s="10" t="s">
        <v>13</v>
      </c>
      <c r="W145" s="10" t="s">
        <v>31</v>
      </c>
      <c r="X145" s="23" t="s">
        <v>42</v>
      </c>
      <c r="Y145" s="719">
        <f>Y25+Y69+Y104+Y130</f>
        <v>31</v>
      </c>
      <c r="Z145" s="719">
        <f>Z25+Z69+Z104+Z130</f>
        <v>12</v>
      </c>
      <c r="AA145" s="12">
        <f>SUM(Y145:Z145)</f>
        <v>43</v>
      </c>
      <c r="AD145" s="11"/>
      <c r="AE145" s="11"/>
      <c r="AF145" s="11"/>
      <c r="AG145" s="30"/>
      <c r="AH145" s="30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25">
      <c r="C146" s="1" t="s">
        <v>48</v>
      </c>
      <c r="E146" s="48">
        <f>E147+E148</f>
        <v>90</v>
      </c>
      <c r="F146" s="48">
        <f>F147+F148</f>
        <v>2700</v>
      </c>
      <c r="G146" s="48">
        <f>G147+G148</f>
        <v>100</v>
      </c>
      <c r="L146" s="11" t="s">
        <v>71</v>
      </c>
      <c r="M146" s="11">
        <f t="shared" ca="1" si="19"/>
        <v>2</v>
      </c>
      <c r="O146" s="1077">
        <f t="shared" ca="1" si="20"/>
        <v>1.6949152542372881</v>
      </c>
      <c r="V146" s="68"/>
      <c r="W146" s="68"/>
      <c r="X146" s="68"/>
      <c r="Y146" s="719">
        <f>SUM(Y141:Y145)</f>
        <v>120</v>
      </c>
      <c r="Z146" s="719">
        <f>SUM(Z141:Z145)</f>
        <v>120</v>
      </c>
      <c r="AD146" s="11"/>
      <c r="AE146" s="11"/>
      <c r="AF146" s="11"/>
      <c r="AG146" s="30"/>
      <c r="AH146" s="30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25">
      <c r="A147" s="22" t="s">
        <v>13</v>
      </c>
      <c r="B147" s="22" t="s">
        <v>14</v>
      </c>
      <c r="C147" s="1" t="s">
        <v>41</v>
      </c>
      <c r="E147" s="22">
        <f>SUMIFS(E$13:E$132,A$13:A$132,A147,B$13:B$132,B147)</f>
        <v>59</v>
      </c>
      <c r="F147" s="22">
        <f t="shared" si="21"/>
        <v>1770</v>
      </c>
      <c r="G147" s="11">
        <f>F147/F$146*100</f>
        <v>65.555555555555557</v>
      </c>
      <c r="L147" s="11" t="s">
        <v>58</v>
      </c>
      <c r="M147" s="11">
        <f t="shared" ca="1" si="19"/>
        <v>3</v>
      </c>
      <c r="O147" s="1077">
        <f t="shared" ca="1" si="20"/>
        <v>2.5423728813559325</v>
      </c>
      <c r="AD147" s="11"/>
      <c r="AE147" s="11"/>
      <c r="AF147" s="11"/>
      <c r="AG147" s="30"/>
      <c r="AH147" s="30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25">
      <c r="A148" s="22" t="s">
        <v>13</v>
      </c>
      <c r="B148" s="22" t="s">
        <v>31</v>
      </c>
      <c r="C148" s="1" t="s">
        <v>42</v>
      </c>
      <c r="E148" s="22">
        <f>SUMIFS(E$13:E$132,A$13:A$132,A148,B$13:B$132,B148)</f>
        <v>31</v>
      </c>
      <c r="F148" s="22">
        <f t="shared" si="21"/>
        <v>930</v>
      </c>
      <c r="G148" s="11">
        <f>F148/F$146*100</f>
        <v>34.444444444444443</v>
      </c>
      <c r="M148" s="11">
        <f ca="1">SUM(M139:M147)</f>
        <v>29</v>
      </c>
      <c r="O148" s="1077">
        <f t="shared" ca="1" si="20"/>
        <v>24.576271186440678</v>
      </c>
      <c r="AD148" s="11"/>
      <c r="AE148" s="11"/>
      <c r="AF148" s="11"/>
      <c r="AG148" s="30"/>
      <c r="AH148" s="30"/>
      <c r="AI148" s="11"/>
      <c r="AJ148" s="11"/>
      <c r="AK148" s="11"/>
      <c r="AL148" s="11"/>
      <c r="AM148" s="11"/>
      <c r="AN148" s="11"/>
      <c r="AO148" s="11"/>
      <c r="AP148" s="11"/>
    </row>
    <row r="150" spans="1:42" x14ac:dyDescent="0.25">
      <c r="Y150" s="47">
        <f>Y144-E131-E130-E129</f>
        <v>47</v>
      </c>
      <c r="Z150" s="724">
        <f>Z144-D97-D56-D35</f>
        <v>27.5</v>
      </c>
      <c r="AA150" s="47">
        <f>SUM(Y150:Z150)</f>
        <v>74.5</v>
      </c>
    </row>
  </sheetData>
  <mergeCells count="61">
    <mergeCell ref="N114:N120"/>
    <mergeCell ref="L90:L96"/>
    <mergeCell ref="H92:J92"/>
    <mergeCell ref="M90:M96"/>
    <mergeCell ref="M114:M120"/>
    <mergeCell ref="L114:L120"/>
    <mergeCell ref="H93:H96"/>
    <mergeCell ref="I93:I96"/>
    <mergeCell ref="J93:J96"/>
    <mergeCell ref="N90:N96"/>
    <mergeCell ref="K91:K96"/>
    <mergeCell ref="L49:L55"/>
    <mergeCell ref="J52:J55"/>
    <mergeCell ref="F49:K49"/>
    <mergeCell ref="N49:N55"/>
    <mergeCell ref="G50:J50"/>
    <mergeCell ref="K50:K55"/>
    <mergeCell ref="G51:G55"/>
    <mergeCell ref="H51:J51"/>
    <mergeCell ref="H52:H55"/>
    <mergeCell ref="I52:I55"/>
    <mergeCell ref="M49:M55"/>
    <mergeCell ref="C114:C120"/>
    <mergeCell ref="D114:D120"/>
    <mergeCell ref="E114:E120"/>
    <mergeCell ref="F114:K114"/>
    <mergeCell ref="F115:F120"/>
    <mergeCell ref="G115:J115"/>
    <mergeCell ref="K115:K120"/>
    <mergeCell ref="G116:G120"/>
    <mergeCell ref="H116:J116"/>
    <mergeCell ref="H117:H120"/>
    <mergeCell ref="I117:I120"/>
    <mergeCell ref="J117:J120"/>
    <mergeCell ref="C49:C55"/>
    <mergeCell ref="C90:C96"/>
    <mergeCell ref="D90:D96"/>
    <mergeCell ref="E90:E96"/>
    <mergeCell ref="F91:F96"/>
    <mergeCell ref="D49:D55"/>
    <mergeCell ref="F50:F55"/>
    <mergeCell ref="F90:K90"/>
    <mergeCell ref="G91:J91"/>
    <mergeCell ref="E49:E55"/>
    <mergeCell ref="G92:G96"/>
    <mergeCell ref="C1:N1"/>
    <mergeCell ref="C3:C9"/>
    <mergeCell ref="D3:D9"/>
    <mergeCell ref="E3:E9"/>
    <mergeCell ref="F3:K3"/>
    <mergeCell ref="J6:J9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3" orientation="landscape" r:id="rId1"/>
  <rowBreaks count="2" manualBreakCount="2">
    <brk id="87" max="16383" man="1"/>
    <brk id="13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3"/>
  <sheetViews>
    <sheetView view="pageBreakPreview" topLeftCell="A64" workbookViewId="0">
      <selection activeCell="D77" activeCellId="15" sqref="D51 D52 D53 D54 D55 D56 D58 D57 D70 D71 D72 D73 D74 D75 D76 D77"/>
    </sheetView>
  </sheetViews>
  <sheetFormatPr defaultRowHeight="15" x14ac:dyDescent="0.25"/>
  <cols>
    <col min="1" max="1" width="3.85546875" style="50" customWidth="1"/>
    <col min="2" max="2" width="4.5703125" style="50" customWidth="1"/>
    <col min="3" max="3" width="47.5703125" style="1" customWidth="1"/>
    <col min="4" max="4" width="9.140625" style="49"/>
    <col min="5" max="5" width="7.140625" style="49" customWidth="1"/>
    <col min="6" max="6" width="7.28515625" style="49" customWidth="1"/>
    <col min="7" max="9" width="4.42578125" style="49" customWidth="1"/>
    <col min="10" max="10" width="5.5703125" style="49" customWidth="1"/>
    <col min="11" max="11" width="7" style="49" customWidth="1"/>
    <col min="12" max="12" width="6.5703125" style="49" customWidth="1"/>
    <col min="13" max="13" width="9.140625" style="49"/>
    <col min="14" max="14" width="4.85546875" style="49" customWidth="1"/>
    <col min="15" max="15" width="4.42578125" style="49" customWidth="1"/>
    <col min="16" max="16" width="3.85546875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29" width="0" style="49" hidden="1" customWidth="1"/>
    <col min="30" max="16384" width="9.140625" style="49"/>
  </cols>
  <sheetData>
    <row r="1" spans="1:30" ht="12.75" x14ac:dyDescent="0.2">
      <c r="C1" s="2292" t="s">
        <v>421</v>
      </c>
      <c r="D1" s="2292"/>
      <c r="E1" s="2292"/>
      <c r="F1" s="2292"/>
      <c r="G1" s="2292"/>
      <c r="H1" s="2292"/>
      <c r="I1" s="2292"/>
      <c r="J1" s="2292"/>
      <c r="K1" s="2292"/>
      <c r="L1" s="2292"/>
      <c r="M1" s="2292"/>
      <c r="N1" s="1083"/>
      <c r="O1" s="1083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30" ht="12.75" x14ac:dyDescent="0.2"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30" ht="15" customHeight="1" x14ac:dyDescent="0.2">
      <c r="C3" s="1" t="s">
        <v>50</v>
      </c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30" ht="15" customHeight="1" x14ac:dyDescent="0.2">
      <c r="C4" s="2293" t="s">
        <v>0</v>
      </c>
      <c r="D4" s="2254" t="s">
        <v>1</v>
      </c>
      <c r="E4" s="2258" t="s">
        <v>2</v>
      </c>
      <c r="F4" s="2258"/>
      <c r="G4" s="2258"/>
      <c r="H4" s="2258"/>
      <c r="I4" s="2258"/>
      <c r="J4" s="2255"/>
      <c r="K4" s="2254" t="s">
        <v>3</v>
      </c>
      <c r="L4" s="2254" t="s">
        <v>4</v>
      </c>
      <c r="M4" s="2254" t="s">
        <v>5</v>
      </c>
      <c r="N4" s="1084"/>
      <c r="O4" s="1084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30" ht="15" customHeight="1" x14ac:dyDescent="0.2">
      <c r="C5" s="2293"/>
      <c r="D5" s="2254"/>
      <c r="E5" s="2254" t="s">
        <v>6</v>
      </c>
      <c r="F5" s="2256" t="s">
        <v>7</v>
      </c>
      <c r="G5" s="2256"/>
      <c r="H5" s="2256"/>
      <c r="I5" s="2256"/>
      <c r="J5" s="2254" t="s">
        <v>8</v>
      </c>
      <c r="K5" s="2254"/>
      <c r="L5" s="2254"/>
      <c r="M5" s="2254"/>
      <c r="N5" s="1084"/>
      <c r="O5" s="1084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30" ht="15" customHeight="1" x14ac:dyDescent="0.2">
      <c r="C6" s="2293"/>
      <c r="D6" s="2254"/>
      <c r="E6" s="2255"/>
      <c r="F6" s="2254" t="s">
        <v>9</v>
      </c>
      <c r="G6" s="2258" t="s">
        <v>10</v>
      </c>
      <c r="H6" s="2255"/>
      <c r="I6" s="2255"/>
      <c r="J6" s="2255"/>
      <c r="K6" s="2254"/>
      <c r="L6" s="2254"/>
      <c r="M6" s="2254"/>
      <c r="N6" s="1084"/>
      <c r="O6" s="1084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30" ht="12.75" customHeight="1" x14ac:dyDescent="0.2">
      <c r="C7" s="2293"/>
      <c r="D7" s="2254"/>
      <c r="E7" s="2255"/>
      <c r="F7" s="2257"/>
      <c r="G7" s="2254" t="s">
        <v>11</v>
      </c>
      <c r="H7" s="2254" t="s">
        <v>12</v>
      </c>
      <c r="I7" s="2254" t="s">
        <v>13</v>
      </c>
      <c r="J7" s="2255"/>
      <c r="K7" s="2254"/>
      <c r="L7" s="2254"/>
      <c r="M7" s="2254"/>
      <c r="N7" s="1084"/>
      <c r="O7" s="1084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30" ht="12.75" x14ac:dyDescent="0.2">
      <c r="C8" s="2293"/>
      <c r="D8" s="2254"/>
      <c r="E8" s="2255"/>
      <c r="F8" s="2257"/>
      <c r="G8" s="2254"/>
      <c r="H8" s="2254"/>
      <c r="I8" s="2254"/>
      <c r="J8" s="2255"/>
      <c r="K8" s="2254"/>
      <c r="L8" s="2254"/>
      <c r="M8" s="2254"/>
      <c r="N8" s="1084"/>
      <c r="O8" s="1084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30" ht="12.75" x14ac:dyDescent="0.2">
      <c r="C9" s="2293"/>
      <c r="D9" s="2254"/>
      <c r="E9" s="2255"/>
      <c r="F9" s="2257"/>
      <c r="G9" s="2254"/>
      <c r="H9" s="2254"/>
      <c r="I9" s="2254"/>
      <c r="J9" s="2255"/>
      <c r="K9" s="2254"/>
      <c r="L9" s="2254"/>
      <c r="M9" s="2254"/>
      <c r="N9" s="1084"/>
      <c r="O9" s="1084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30" ht="12.75" x14ac:dyDescent="0.2">
      <c r="C10" s="2293"/>
      <c r="D10" s="2254"/>
      <c r="E10" s="2255"/>
      <c r="F10" s="2257"/>
      <c r="G10" s="2254"/>
      <c r="H10" s="2254"/>
      <c r="I10" s="2254"/>
      <c r="J10" s="2255"/>
      <c r="K10" s="2254"/>
      <c r="L10" s="2254"/>
      <c r="M10" s="2254"/>
      <c r="N10" s="1084"/>
      <c r="O10" s="1084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30" x14ac:dyDescent="0.25">
      <c r="A11" s="50" t="s">
        <v>16</v>
      </c>
      <c r="B11" s="50" t="s">
        <v>14</v>
      </c>
      <c r="C11" s="23" t="s">
        <v>15</v>
      </c>
      <c r="D11" s="994">
        <v>3</v>
      </c>
      <c r="E11" s="1085">
        <f>D11*30</f>
        <v>90</v>
      </c>
      <c r="F11" s="1085">
        <f t="shared" ref="F11:F17" si="0">G11+H11+I11</f>
        <v>45</v>
      </c>
      <c r="G11" s="1085"/>
      <c r="H11" s="1085"/>
      <c r="I11" s="1085">
        <v>45</v>
      </c>
      <c r="J11" s="1085">
        <f>E11-F11</f>
        <v>45</v>
      </c>
      <c r="K11" s="1086">
        <f>F11/15</f>
        <v>3</v>
      </c>
      <c r="L11" s="1085" t="s">
        <v>16</v>
      </c>
      <c r="M11" s="1086">
        <f>F11/E11*100</f>
        <v>50</v>
      </c>
      <c r="N11" s="1087" t="s">
        <v>59</v>
      </c>
      <c r="O11" s="1087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D11" t="s">
        <v>422</v>
      </c>
    </row>
    <row r="12" spans="1:30" x14ac:dyDescent="0.25">
      <c r="A12" s="50" t="s">
        <v>16</v>
      </c>
      <c r="B12" s="50" t="s">
        <v>14</v>
      </c>
      <c r="C12" s="23" t="s">
        <v>17</v>
      </c>
      <c r="D12" s="1086">
        <v>3</v>
      </c>
      <c r="E12" s="1085">
        <f t="shared" ref="E12:E17" si="1">D12*30</f>
        <v>90</v>
      </c>
      <c r="F12" s="1085">
        <f t="shared" si="0"/>
        <v>60</v>
      </c>
      <c r="G12" s="1085"/>
      <c r="H12" s="1085"/>
      <c r="I12" s="1085">
        <v>60</v>
      </c>
      <c r="J12" s="1085">
        <f t="shared" ref="J12:J17" si="2">E12-F12</f>
        <v>30</v>
      </c>
      <c r="K12" s="1086">
        <f t="shared" ref="K12:K17" si="3">F12/15</f>
        <v>4</v>
      </c>
      <c r="L12" s="1085" t="s">
        <v>16</v>
      </c>
      <c r="M12" s="1086">
        <f t="shared" ref="M12:M17" si="4">F12/E12*100</f>
        <v>66.666666666666657</v>
      </c>
      <c r="N12" s="1087" t="s">
        <v>59</v>
      </c>
      <c r="O12" s="1087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D12" t="s">
        <v>423</v>
      </c>
    </row>
    <row r="13" spans="1:30" x14ac:dyDescent="0.25">
      <c r="A13" s="50" t="s">
        <v>16</v>
      </c>
      <c r="B13" s="50" t="s">
        <v>14</v>
      </c>
      <c r="C13" s="23" t="s">
        <v>52</v>
      </c>
      <c r="D13" s="1086">
        <v>7</v>
      </c>
      <c r="E13" s="1085">
        <f t="shared" si="1"/>
        <v>210</v>
      </c>
      <c r="F13" s="1085">
        <f t="shared" si="0"/>
        <v>75</v>
      </c>
      <c r="G13" s="1085">
        <v>45</v>
      </c>
      <c r="H13" s="1085"/>
      <c r="I13" s="1085">
        <v>30</v>
      </c>
      <c r="J13" s="1085">
        <f t="shared" si="2"/>
        <v>135</v>
      </c>
      <c r="K13" s="1086">
        <f t="shared" si="3"/>
        <v>5</v>
      </c>
      <c r="L13" s="1085" t="s">
        <v>18</v>
      </c>
      <c r="M13" s="1086">
        <f t="shared" si="4"/>
        <v>35.714285714285715</v>
      </c>
      <c r="N13" s="1087" t="s">
        <v>59</v>
      </c>
      <c r="O13" s="1087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D13" t="s">
        <v>424</v>
      </c>
    </row>
    <row r="14" spans="1:30" x14ac:dyDescent="0.25">
      <c r="A14" s="50" t="s">
        <v>16</v>
      </c>
      <c r="B14" s="50" t="s">
        <v>14</v>
      </c>
      <c r="C14" s="23" t="s">
        <v>19</v>
      </c>
      <c r="D14" s="1086">
        <v>6</v>
      </c>
      <c r="E14" s="1085">
        <f t="shared" si="1"/>
        <v>180</v>
      </c>
      <c r="F14" s="1085">
        <f t="shared" si="0"/>
        <v>75</v>
      </c>
      <c r="G14" s="1085">
        <v>30</v>
      </c>
      <c r="H14" s="1085"/>
      <c r="I14" s="1085">
        <v>45</v>
      </c>
      <c r="J14" s="1085">
        <f t="shared" si="2"/>
        <v>105</v>
      </c>
      <c r="K14" s="1086">
        <f t="shared" si="3"/>
        <v>5</v>
      </c>
      <c r="L14" s="1085" t="s">
        <v>18</v>
      </c>
      <c r="M14" s="1086">
        <f t="shared" si="4"/>
        <v>41.666666666666671</v>
      </c>
      <c r="N14" s="1087" t="s">
        <v>59</v>
      </c>
      <c r="O14" s="1087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D14" t="s">
        <v>425</v>
      </c>
    </row>
    <row r="15" spans="1:30" x14ac:dyDescent="0.25">
      <c r="A15" s="50" t="s">
        <v>16</v>
      </c>
      <c r="B15" s="50" t="s">
        <v>14</v>
      </c>
      <c r="C15" s="23" t="s">
        <v>20</v>
      </c>
      <c r="D15" s="1086">
        <v>5</v>
      </c>
      <c r="E15" s="1085">
        <f t="shared" si="1"/>
        <v>150</v>
      </c>
      <c r="F15" s="1085">
        <f t="shared" si="0"/>
        <v>60</v>
      </c>
      <c r="G15" s="1085">
        <v>30</v>
      </c>
      <c r="H15" s="1085"/>
      <c r="I15" s="1085">
        <v>30</v>
      </c>
      <c r="J15" s="1085">
        <f t="shared" si="2"/>
        <v>90</v>
      </c>
      <c r="K15" s="1086">
        <f t="shared" si="3"/>
        <v>4</v>
      </c>
      <c r="L15" s="1085" t="s">
        <v>18</v>
      </c>
      <c r="M15" s="1086">
        <f t="shared" si="4"/>
        <v>40</v>
      </c>
      <c r="N15" s="1087" t="s">
        <v>56</v>
      </c>
      <c r="O15" s="1087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D15" t="s">
        <v>426</v>
      </c>
    </row>
    <row r="16" spans="1:30" x14ac:dyDescent="0.25">
      <c r="A16" s="50" t="s">
        <v>16</v>
      </c>
      <c r="B16" s="50" t="s">
        <v>14</v>
      </c>
      <c r="C16" s="23" t="s">
        <v>21</v>
      </c>
      <c r="D16" s="1086">
        <v>5</v>
      </c>
      <c r="E16" s="1085">
        <f t="shared" si="1"/>
        <v>150</v>
      </c>
      <c r="F16" s="1085">
        <f t="shared" si="0"/>
        <v>60</v>
      </c>
      <c r="G16" s="1085">
        <v>15</v>
      </c>
      <c r="H16" s="1085">
        <v>45</v>
      </c>
      <c r="I16" s="1085"/>
      <c r="J16" s="1085">
        <f t="shared" si="2"/>
        <v>90</v>
      </c>
      <c r="K16" s="1086">
        <f t="shared" si="3"/>
        <v>4</v>
      </c>
      <c r="L16" s="1085" t="s">
        <v>29</v>
      </c>
      <c r="M16" s="1086">
        <f t="shared" si="4"/>
        <v>40</v>
      </c>
      <c r="N16" s="1087" t="s">
        <v>59</v>
      </c>
      <c r="O16" s="1087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D16" t="s">
        <v>427</v>
      </c>
    </row>
    <row r="17" spans="1:30" x14ac:dyDescent="0.25">
      <c r="A17" s="50" t="s">
        <v>16</v>
      </c>
      <c r="B17" s="50" t="s">
        <v>14</v>
      </c>
      <c r="C17" s="23" t="s">
        <v>61</v>
      </c>
      <c r="D17" s="1086">
        <v>1</v>
      </c>
      <c r="E17" s="1085">
        <f t="shared" si="1"/>
        <v>30</v>
      </c>
      <c r="F17" s="1085">
        <f t="shared" si="0"/>
        <v>15</v>
      </c>
      <c r="G17" s="1085">
        <v>8</v>
      </c>
      <c r="H17" s="1085"/>
      <c r="I17" s="1085">
        <v>7</v>
      </c>
      <c r="J17" s="1085">
        <f t="shared" si="2"/>
        <v>15</v>
      </c>
      <c r="K17" s="1086">
        <f t="shared" si="3"/>
        <v>1</v>
      </c>
      <c r="L17" s="1085" t="s">
        <v>16</v>
      </c>
      <c r="M17" s="1086">
        <f t="shared" si="4"/>
        <v>50</v>
      </c>
      <c r="N17" s="1087" t="s">
        <v>56</v>
      </c>
      <c r="O17" s="1087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D17" t="s">
        <v>426</v>
      </c>
    </row>
    <row r="18" spans="1:30" x14ac:dyDescent="0.25">
      <c r="C18" s="41" t="s">
        <v>22</v>
      </c>
      <c r="D18" s="1088">
        <f t="shared" ref="D18:K18" si="5">SUM(D11:D17)</f>
        <v>30</v>
      </c>
      <c r="E18" s="1072">
        <f t="shared" si="5"/>
        <v>900</v>
      </c>
      <c r="F18" s="1072">
        <f t="shared" si="5"/>
        <v>390</v>
      </c>
      <c r="G18" s="1072">
        <f t="shared" si="5"/>
        <v>128</v>
      </c>
      <c r="H18" s="1072">
        <f t="shared" si="5"/>
        <v>45</v>
      </c>
      <c r="I18" s="1072">
        <f t="shared" si="5"/>
        <v>217</v>
      </c>
      <c r="J18" s="1072">
        <f t="shared" si="5"/>
        <v>510</v>
      </c>
      <c r="K18" s="1072">
        <f t="shared" si="5"/>
        <v>26</v>
      </c>
      <c r="L18" s="1072"/>
      <c r="M18" s="1072"/>
      <c r="N18" s="3"/>
      <c r="O18" s="3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D18"/>
    </row>
    <row r="19" spans="1:30" x14ac:dyDescent="0.25">
      <c r="C19" s="2" t="s">
        <v>23</v>
      </c>
      <c r="D19" s="3">
        <f>30-D18</f>
        <v>0</v>
      </c>
      <c r="E19" s="3"/>
      <c r="F19" s="3"/>
      <c r="G19" s="3"/>
      <c r="H19" s="3"/>
      <c r="I19" s="3"/>
      <c r="J19" s="3"/>
      <c r="K19" s="3"/>
      <c r="L19" s="3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D19"/>
    </row>
    <row r="20" spans="1:30" x14ac:dyDescent="0.25">
      <c r="AD20"/>
    </row>
    <row r="21" spans="1:30" x14ac:dyDescent="0.25">
      <c r="C21" s="1" t="s">
        <v>24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D21"/>
    </row>
    <row r="22" spans="1:30" ht="15" customHeight="1" x14ac:dyDescent="0.25">
      <c r="C22" s="2293" t="s">
        <v>0</v>
      </c>
      <c r="D22" s="2254" t="s">
        <v>1</v>
      </c>
      <c r="E22" s="2258" t="s">
        <v>2</v>
      </c>
      <c r="F22" s="2258"/>
      <c r="G22" s="2258"/>
      <c r="H22" s="2258"/>
      <c r="I22" s="2258"/>
      <c r="J22" s="2255"/>
      <c r="K22" s="2254" t="s">
        <v>3</v>
      </c>
      <c r="L22" s="2254" t="s">
        <v>4</v>
      </c>
      <c r="M22" s="2254" t="s">
        <v>5</v>
      </c>
      <c r="N22" s="1084"/>
      <c r="O22" s="1084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D22"/>
    </row>
    <row r="23" spans="1:30" ht="15" customHeight="1" x14ac:dyDescent="0.25">
      <c r="C23" s="2293"/>
      <c r="D23" s="2254"/>
      <c r="E23" s="2254" t="s">
        <v>6</v>
      </c>
      <c r="F23" s="2256" t="s">
        <v>7</v>
      </c>
      <c r="G23" s="2256"/>
      <c r="H23" s="2256"/>
      <c r="I23" s="2256"/>
      <c r="J23" s="2254" t="s">
        <v>25</v>
      </c>
      <c r="K23" s="2254"/>
      <c r="L23" s="2254"/>
      <c r="M23" s="2254"/>
      <c r="N23" s="1084"/>
      <c r="O23" s="1084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D23"/>
    </row>
    <row r="24" spans="1:30" ht="15" customHeight="1" x14ac:dyDescent="0.25">
      <c r="C24" s="2293"/>
      <c r="D24" s="2254"/>
      <c r="E24" s="2255"/>
      <c r="F24" s="2254" t="s">
        <v>9</v>
      </c>
      <c r="G24" s="2258" t="s">
        <v>10</v>
      </c>
      <c r="H24" s="2255"/>
      <c r="I24" s="2255"/>
      <c r="J24" s="2255"/>
      <c r="K24" s="2254"/>
      <c r="L24" s="2254"/>
      <c r="M24" s="2254"/>
      <c r="N24" s="1084"/>
      <c r="O24" s="1084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D24"/>
    </row>
    <row r="25" spans="1:30" ht="15" customHeight="1" x14ac:dyDescent="0.25">
      <c r="C25" s="2293"/>
      <c r="D25" s="2254"/>
      <c r="E25" s="2255"/>
      <c r="F25" s="2257"/>
      <c r="G25" s="2254" t="s">
        <v>11</v>
      </c>
      <c r="H25" s="2254" t="s">
        <v>12</v>
      </c>
      <c r="I25" s="2254" t="s">
        <v>13</v>
      </c>
      <c r="J25" s="2255"/>
      <c r="K25" s="2254"/>
      <c r="L25" s="2254"/>
      <c r="M25" s="2254"/>
      <c r="N25" s="1084"/>
      <c r="O25" s="1084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D25"/>
    </row>
    <row r="26" spans="1:30" x14ac:dyDescent="0.25">
      <c r="C26" s="2293"/>
      <c r="D26" s="2254"/>
      <c r="E26" s="2255"/>
      <c r="F26" s="2257"/>
      <c r="G26" s="2254"/>
      <c r="H26" s="2254"/>
      <c r="I26" s="2254"/>
      <c r="J26" s="2255"/>
      <c r="K26" s="2254"/>
      <c r="L26" s="2254"/>
      <c r="M26" s="2254"/>
      <c r="N26" s="1084"/>
      <c r="O26" s="1084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D26"/>
    </row>
    <row r="27" spans="1:30" x14ac:dyDescent="0.25">
      <c r="C27" s="2293"/>
      <c r="D27" s="2254"/>
      <c r="E27" s="2255"/>
      <c r="F27" s="2257"/>
      <c r="G27" s="2254"/>
      <c r="H27" s="2254"/>
      <c r="I27" s="2254"/>
      <c r="J27" s="2255"/>
      <c r="K27" s="2254"/>
      <c r="L27" s="2254"/>
      <c r="M27" s="2254"/>
      <c r="N27" s="1084"/>
      <c r="O27" s="1084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D27"/>
    </row>
    <row r="28" spans="1:30" ht="12.75" x14ac:dyDescent="0.2">
      <c r="C28" s="2293"/>
      <c r="D28" s="2254"/>
      <c r="E28" s="2255"/>
      <c r="F28" s="2257"/>
      <c r="G28" s="2254"/>
      <c r="H28" s="2254"/>
      <c r="I28" s="2254"/>
      <c r="J28" s="2255"/>
      <c r="K28" s="2254"/>
      <c r="L28" s="2254"/>
      <c r="M28" s="2254"/>
      <c r="N28" s="1084"/>
      <c r="O28" s="1084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30" x14ac:dyDescent="0.25">
      <c r="A29" s="50" t="s">
        <v>16</v>
      </c>
      <c r="B29" s="50" t="s">
        <v>14</v>
      </c>
      <c r="C29" s="23" t="s">
        <v>15</v>
      </c>
      <c r="D29" s="994">
        <v>3</v>
      </c>
      <c r="E29" s="1085">
        <f>D29*30</f>
        <v>90</v>
      </c>
      <c r="F29" s="1085">
        <f>G29+H29+I29</f>
        <v>36</v>
      </c>
      <c r="G29" s="1085"/>
      <c r="H29" s="1085"/>
      <c r="I29" s="1085">
        <v>36</v>
      </c>
      <c r="J29" s="1085">
        <f>E29-F29</f>
        <v>54</v>
      </c>
      <c r="K29" s="1086">
        <f>F29/18</f>
        <v>2</v>
      </c>
      <c r="L29" s="1085" t="s">
        <v>16</v>
      </c>
      <c r="M29" s="1086">
        <f>F29/E29*100</f>
        <v>40</v>
      </c>
      <c r="N29" s="1087" t="s">
        <v>59</v>
      </c>
      <c r="O29" s="1087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D29" t="s">
        <v>422</v>
      </c>
    </row>
    <row r="30" spans="1:30" x14ac:dyDescent="0.25">
      <c r="A30" s="50" t="s">
        <v>16</v>
      </c>
      <c r="B30" s="50" t="s">
        <v>14</v>
      </c>
      <c r="C30" s="23" t="s">
        <v>17</v>
      </c>
      <c r="D30" s="1086">
        <v>3.5</v>
      </c>
      <c r="E30" s="1085">
        <f t="shared" ref="E30:E36" si="6">D30*30</f>
        <v>105</v>
      </c>
      <c r="F30" s="1085">
        <f t="shared" ref="F30:F36" si="7">G30+H30+I30</f>
        <v>72</v>
      </c>
      <c r="G30" s="1085"/>
      <c r="H30" s="1085"/>
      <c r="I30" s="1085">
        <v>72</v>
      </c>
      <c r="J30" s="1085">
        <f t="shared" ref="J30:J36" si="8">E30-F30</f>
        <v>33</v>
      </c>
      <c r="K30" s="1086">
        <f t="shared" ref="K30:K36" si="9">F30/18</f>
        <v>4</v>
      </c>
      <c r="L30" s="1085" t="s">
        <v>16</v>
      </c>
      <c r="M30" s="1086">
        <f t="shared" ref="M30:M36" si="10">F30/E30*100</f>
        <v>68.571428571428569</v>
      </c>
      <c r="N30" s="1087" t="s">
        <v>59</v>
      </c>
      <c r="O30" s="1087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D30" t="s">
        <v>423</v>
      </c>
    </row>
    <row r="31" spans="1:30" x14ac:dyDescent="0.25">
      <c r="A31" s="50" t="s">
        <v>16</v>
      </c>
      <c r="B31" s="50" t="s">
        <v>14</v>
      </c>
      <c r="C31" s="23" t="s">
        <v>428</v>
      </c>
      <c r="D31" s="1086">
        <v>6</v>
      </c>
      <c r="E31" s="1085">
        <f t="shared" si="6"/>
        <v>180</v>
      </c>
      <c r="F31" s="1085">
        <f t="shared" si="7"/>
        <v>72</v>
      </c>
      <c r="G31" s="1085">
        <v>36</v>
      </c>
      <c r="H31" s="1085"/>
      <c r="I31" s="1085">
        <v>36</v>
      </c>
      <c r="J31" s="1085">
        <f t="shared" si="8"/>
        <v>108</v>
      </c>
      <c r="K31" s="1086">
        <f t="shared" si="9"/>
        <v>4</v>
      </c>
      <c r="L31" s="1085" t="s">
        <v>18</v>
      </c>
      <c r="M31" s="1086">
        <f t="shared" si="10"/>
        <v>40</v>
      </c>
      <c r="N31" s="1087" t="s">
        <v>59</v>
      </c>
      <c r="O31" s="1087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D31" t="s">
        <v>425</v>
      </c>
    </row>
    <row r="32" spans="1:30" x14ac:dyDescent="0.25">
      <c r="A32" s="50" t="s">
        <v>16</v>
      </c>
      <c r="B32" s="50" t="s">
        <v>14</v>
      </c>
      <c r="C32" s="23" t="s">
        <v>62</v>
      </c>
      <c r="D32" s="1086">
        <v>6</v>
      </c>
      <c r="E32" s="1085">
        <f t="shared" si="6"/>
        <v>180</v>
      </c>
      <c r="F32" s="1085">
        <f t="shared" si="7"/>
        <v>72</v>
      </c>
      <c r="G32" s="1085">
        <v>36</v>
      </c>
      <c r="H32" s="1085"/>
      <c r="I32" s="1085">
        <v>36</v>
      </c>
      <c r="J32" s="1085">
        <f t="shared" si="8"/>
        <v>108</v>
      </c>
      <c r="K32" s="1086">
        <f t="shared" si="9"/>
        <v>4</v>
      </c>
      <c r="L32" s="1085" t="s">
        <v>18</v>
      </c>
      <c r="M32" s="1086">
        <f t="shared" si="10"/>
        <v>40</v>
      </c>
      <c r="N32" s="1087" t="s">
        <v>56</v>
      </c>
      <c r="O32" s="1087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D32" t="s">
        <v>426</v>
      </c>
    </row>
    <row r="33" spans="1:30" x14ac:dyDescent="0.25">
      <c r="A33" s="50" t="s">
        <v>16</v>
      </c>
      <c r="B33" s="50" t="s">
        <v>14</v>
      </c>
      <c r="C33" s="23" t="s">
        <v>30</v>
      </c>
      <c r="D33" s="1086">
        <v>4</v>
      </c>
      <c r="E33" s="1085">
        <f t="shared" si="6"/>
        <v>120</v>
      </c>
      <c r="F33" s="1085">
        <f t="shared" si="7"/>
        <v>54</v>
      </c>
      <c r="G33" s="1085">
        <v>18</v>
      </c>
      <c r="H33" s="1085"/>
      <c r="I33" s="1085">
        <v>36</v>
      </c>
      <c r="J33" s="1085">
        <f t="shared" si="8"/>
        <v>66</v>
      </c>
      <c r="K33" s="1086">
        <f t="shared" si="9"/>
        <v>3</v>
      </c>
      <c r="L33" s="1085" t="s">
        <v>18</v>
      </c>
      <c r="M33" s="1086">
        <f t="shared" si="10"/>
        <v>45</v>
      </c>
      <c r="N33" s="1087" t="s">
        <v>59</v>
      </c>
      <c r="O33" s="1087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D33" t="s">
        <v>424</v>
      </c>
    </row>
    <row r="34" spans="1:30" x14ac:dyDescent="0.25">
      <c r="A34" s="50" t="s">
        <v>16</v>
      </c>
      <c r="B34" s="50" t="s">
        <v>14</v>
      </c>
      <c r="C34" s="23" t="s">
        <v>53</v>
      </c>
      <c r="D34" s="1086">
        <v>4.5</v>
      </c>
      <c r="E34" s="1085">
        <f t="shared" si="6"/>
        <v>135</v>
      </c>
      <c r="F34" s="1085">
        <f t="shared" si="7"/>
        <v>18</v>
      </c>
      <c r="G34" s="1085"/>
      <c r="H34" s="1085"/>
      <c r="I34" s="1085">
        <v>18</v>
      </c>
      <c r="J34" s="1085">
        <f t="shared" si="8"/>
        <v>117</v>
      </c>
      <c r="K34" s="1086">
        <f t="shared" si="9"/>
        <v>1</v>
      </c>
      <c r="L34" s="1085" t="s">
        <v>16</v>
      </c>
      <c r="M34" s="1086">
        <f t="shared" si="10"/>
        <v>13.333333333333334</v>
      </c>
      <c r="N34" s="1087" t="s">
        <v>55</v>
      </c>
      <c r="O34" s="1087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D34" t="s">
        <v>429</v>
      </c>
    </row>
    <row r="35" spans="1:30" x14ac:dyDescent="0.25">
      <c r="A35" s="50" t="s">
        <v>16</v>
      </c>
      <c r="B35" s="50" t="s">
        <v>14</v>
      </c>
      <c r="C35" s="23" t="s">
        <v>32</v>
      </c>
      <c r="D35" s="1086">
        <v>3</v>
      </c>
      <c r="E35" s="1085">
        <f t="shared" si="6"/>
        <v>90</v>
      </c>
      <c r="F35" s="1085">
        <f t="shared" si="7"/>
        <v>36</v>
      </c>
      <c r="G35" s="1085">
        <v>18</v>
      </c>
      <c r="H35" s="1085"/>
      <c r="I35" s="1085">
        <v>18</v>
      </c>
      <c r="J35" s="1085">
        <f t="shared" si="8"/>
        <v>54</v>
      </c>
      <c r="K35" s="1086">
        <f t="shared" si="9"/>
        <v>2</v>
      </c>
      <c r="L35" s="1085" t="s">
        <v>29</v>
      </c>
      <c r="M35" s="1086">
        <f t="shared" si="10"/>
        <v>40</v>
      </c>
      <c r="N35" s="1087" t="s">
        <v>59</v>
      </c>
      <c r="O35" s="1087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D35" t="s">
        <v>422</v>
      </c>
    </row>
    <row r="36" spans="1:30" x14ac:dyDescent="0.25">
      <c r="C36" s="23"/>
      <c r="D36" s="1086"/>
      <c r="E36" s="1085">
        <f t="shared" si="6"/>
        <v>0</v>
      </c>
      <c r="F36" s="1085">
        <f t="shared" si="7"/>
        <v>0</v>
      </c>
      <c r="G36" s="1085"/>
      <c r="H36" s="1085"/>
      <c r="I36" s="1085"/>
      <c r="J36" s="1085">
        <f t="shared" si="8"/>
        <v>0</v>
      </c>
      <c r="K36" s="1086">
        <f t="shared" si="9"/>
        <v>0</v>
      </c>
      <c r="L36" s="1085"/>
      <c r="M36" s="1086" t="e">
        <f t="shared" si="10"/>
        <v>#DIV/0!</v>
      </c>
      <c r="N36" s="1087"/>
      <c r="O36" s="1087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D36"/>
    </row>
    <row r="37" spans="1:30" x14ac:dyDescent="0.25">
      <c r="C37" s="41" t="s">
        <v>22</v>
      </c>
      <c r="D37" s="1088">
        <f>SUM(D29:D36)</f>
        <v>30</v>
      </c>
      <c r="E37" s="1072">
        <f t="shared" ref="E37:K37" si="11">SUM(E29:E36)</f>
        <v>900</v>
      </c>
      <c r="F37" s="1072">
        <f t="shared" si="11"/>
        <v>360</v>
      </c>
      <c r="G37" s="1072">
        <f t="shared" si="11"/>
        <v>108</v>
      </c>
      <c r="H37" s="1072">
        <f t="shared" si="11"/>
        <v>0</v>
      </c>
      <c r="I37" s="1072">
        <f t="shared" si="11"/>
        <v>252</v>
      </c>
      <c r="J37" s="1072">
        <f t="shared" si="11"/>
        <v>540</v>
      </c>
      <c r="K37" s="1072">
        <f t="shared" si="11"/>
        <v>20</v>
      </c>
      <c r="L37" s="1072"/>
      <c r="M37" s="1072"/>
      <c r="N37" s="3"/>
      <c r="O37" s="3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D37"/>
    </row>
    <row r="38" spans="1:30" ht="12.75" x14ac:dyDescent="0.2">
      <c r="C38" s="2" t="s">
        <v>23</v>
      </c>
      <c r="D38" s="4">
        <f>30-D37</f>
        <v>0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30" ht="12.75" x14ac:dyDescent="0.2">
      <c r="C39" s="2"/>
      <c r="D39" s="3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30" ht="12.75" x14ac:dyDescent="0.2">
      <c r="C40" s="2"/>
      <c r="D40" s="3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30" ht="12.75" x14ac:dyDescent="0.2">
      <c r="C41" s="2"/>
      <c r="D41" s="3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30" ht="12.75" x14ac:dyDescent="0.2">
      <c r="C42" s="2"/>
      <c r="D42" s="3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30" ht="12.75" x14ac:dyDescent="0.2">
      <c r="C43" s="1" t="s">
        <v>51</v>
      </c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30" ht="15" customHeight="1" x14ac:dyDescent="0.2">
      <c r="C44" s="2293" t="s">
        <v>0</v>
      </c>
      <c r="D44" s="2254" t="s">
        <v>1</v>
      </c>
      <c r="E44" s="2258" t="s">
        <v>2</v>
      </c>
      <c r="F44" s="2258"/>
      <c r="G44" s="2258"/>
      <c r="H44" s="2258"/>
      <c r="I44" s="2258"/>
      <c r="J44" s="2255"/>
      <c r="K44" s="2254" t="s">
        <v>3</v>
      </c>
      <c r="L44" s="2254" t="s">
        <v>4</v>
      </c>
      <c r="M44" s="2254" t="s">
        <v>5</v>
      </c>
      <c r="N44" s="1084"/>
      <c r="O44" s="1084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30" ht="15" customHeight="1" x14ac:dyDescent="0.2">
      <c r="C45" s="2293"/>
      <c r="D45" s="2254"/>
      <c r="E45" s="2254" t="s">
        <v>6</v>
      </c>
      <c r="F45" s="2256" t="s">
        <v>7</v>
      </c>
      <c r="G45" s="2256"/>
      <c r="H45" s="2256"/>
      <c r="I45" s="2256"/>
      <c r="J45" s="2254" t="s">
        <v>25</v>
      </c>
      <c r="K45" s="2254"/>
      <c r="L45" s="2254"/>
      <c r="M45" s="2254"/>
      <c r="N45" s="1084"/>
      <c r="O45" s="1084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30" ht="15" customHeight="1" x14ac:dyDescent="0.2">
      <c r="C46" s="2293"/>
      <c r="D46" s="2254"/>
      <c r="E46" s="2255"/>
      <c r="F46" s="2254" t="s">
        <v>9</v>
      </c>
      <c r="G46" s="2258" t="s">
        <v>10</v>
      </c>
      <c r="H46" s="2255"/>
      <c r="I46" s="2255"/>
      <c r="J46" s="2255"/>
      <c r="K46" s="2254"/>
      <c r="L46" s="2254"/>
      <c r="M46" s="2254"/>
      <c r="N46" s="1084"/>
      <c r="O46" s="1084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30" ht="15" customHeight="1" x14ac:dyDescent="0.2">
      <c r="C47" s="2293"/>
      <c r="D47" s="2254"/>
      <c r="E47" s="2255"/>
      <c r="F47" s="2257"/>
      <c r="G47" s="2254" t="s">
        <v>11</v>
      </c>
      <c r="H47" s="2254" t="s">
        <v>12</v>
      </c>
      <c r="I47" s="2254" t="s">
        <v>13</v>
      </c>
      <c r="J47" s="2255"/>
      <c r="K47" s="2254"/>
      <c r="L47" s="2254"/>
      <c r="M47" s="2254"/>
      <c r="N47" s="1084"/>
      <c r="O47" s="1084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30" ht="12.75" x14ac:dyDescent="0.2">
      <c r="C48" s="2293"/>
      <c r="D48" s="2254"/>
      <c r="E48" s="2255"/>
      <c r="F48" s="2257"/>
      <c r="G48" s="2254"/>
      <c r="H48" s="2254"/>
      <c r="I48" s="2254"/>
      <c r="J48" s="2255"/>
      <c r="K48" s="2254"/>
      <c r="L48" s="2254"/>
      <c r="M48" s="2254"/>
      <c r="N48" s="1084"/>
      <c r="O48" s="1084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30" ht="12.75" x14ac:dyDescent="0.2">
      <c r="C49" s="2293"/>
      <c r="D49" s="2254"/>
      <c r="E49" s="2255"/>
      <c r="F49" s="2257"/>
      <c r="G49" s="2254"/>
      <c r="H49" s="2254"/>
      <c r="I49" s="2254"/>
      <c r="J49" s="2255"/>
      <c r="K49" s="2254"/>
      <c r="L49" s="2254"/>
      <c r="M49" s="2254"/>
      <c r="N49" s="1084"/>
      <c r="O49" s="1084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30" ht="12.75" x14ac:dyDescent="0.2">
      <c r="C50" s="2293"/>
      <c r="D50" s="2254"/>
      <c r="E50" s="2255"/>
      <c r="F50" s="2257"/>
      <c r="G50" s="2254"/>
      <c r="H50" s="2254"/>
      <c r="I50" s="2254"/>
      <c r="J50" s="2255"/>
      <c r="K50" s="2254"/>
      <c r="L50" s="2254"/>
      <c r="M50" s="2254"/>
      <c r="N50" s="1084"/>
      <c r="O50" s="1084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30" ht="12.75" x14ac:dyDescent="0.2">
      <c r="A51" s="50" t="s">
        <v>16</v>
      </c>
      <c r="B51" s="50" t="s">
        <v>14</v>
      </c>
      <c r="C51" s="23" t="s">
        <v>420</v>
      </c>
      <c r="D51" s="994">
        <v>3</v>
      </c>
      <c r="E51" s="1085">
        <f>D51*30</f>
        <v>90</v>
      </c>
      <c r="F51" s="1085">
        <f>G51+H51+I51</f>
        <v>45</v>
      </c>
      <c r="G51" s="1085"/>
      <c r="H51" s="1085"/>
      <c r="I51" s="1085">
        <v>45</v>
      </c>
      <c r="J51" s="1085">
        <f>E51-F51</f>
        <v>45</v>
      </c>
      <c r="K51" s="1086">
        <f t="shared" ref="K51:K57" si="12">F51/15</f>
        <v>3</v>
      </c>
      <c r="L51" s="1085" t="s">
        <v>16</v>
      </c>
      <c r="M51" s="1086">
        <f>F51/E51*100</f>
        <v>50</v>
      </c>
      <c r="N51" s="1087" t="s">
        <v>59</v>
      </c>
      <c r="O51" s="1087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D51" s="49" t="s">
        <v>422</v>
      </c>
    </row>
    <row r="52" spans="1:30" ht="12.75" x14ac:dyDescent="0.2">
      <c r="A52" s="50" t="s">
        <v>16</v>
      </c>
      <c r="B52" s="50" t="s">
        <v>14</v>
      </c>
      <c r="C52" s="23" t="s">
        <v>17</v>
      </c>
      <c r="D52" s="1086">
        <v>3</v>
      </c>
      <c r="E52" s="1085">
        <f t="shared" ref="E52:E58" si="13">D52*30</f>
        <v>90</v>
      </c>
      <c r="F52" s="1085">
        <f t="shared" ref="F52:F58" si="14">G52+H52+I52</f>
        <v>60</v>
      </c>
      <c r="G52" s="1085"/>
      <c r="H52" s="1085"/>
      <c r="I52" s="1085">
        <v>60</v>
      </c>
      <c r="J52" s="1085">
        <f t="shared" ref="J52:J58" si="15">E52-F52</f>
        <v>30</v>
      </c>
      <c r="K52" s="1086">
        <f t="shared" si="12"/>
        <v>4</v>
      </c>
      <c r="L52" s="1085" t="s">
        <v>16</v>
      </c>
      <c r="M52" s="1086">
        <f t="shared" ref="M52:M58" si="16">F52/E52*100</f>
        <v>66.666666666666657</v>
      </c>
      <c r="N52" s="1087" t="s">
        <v>59</v>
      </c>
      <c r="O52" s="1087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D52" s="49" t="s">
        <v>423</v>
      </c>
    </row>
    <row r="53" spans="1:30" ht="12.75" x14ac:dyDescent="0.2">
      <c r="A53" s="50" t="s">
        <v>16</v>
      </c>
      <c r="B53" s="50" t="s">
        <v>14</v>
      </c>
      <c r="C53" s="23" t="s">
        <v>80</v>
      </c>
      <c r="D53" s="1086">
        <v>5</v>
      </c>
      <c r="E53" s="1085">
        <f t="shared" si="13"/>
        <v>150</v>
      </c>
      <c r="F53" s="1085">
        <f t="shared" si="14"/>
        <v>60</v>
      </c>
      <c r="G53" s="1085">
        <v>30</v>
      </c>
      <c r="H53" s="1085">
        <v>15</v>
      </c>
      <c r="I53" s="1085">
        <v>15</v>
      </c>
      <c r="J53" s="1085">
        <f t="shared" si="15"/>
        <v>90</v>
      </c>
      <c r="K53" s="1086">
        <f t="shared" si="12"/>
        <v>4</v>
      </c>
      <c r="L53" s="1085" t="s">
        <v>29</v>
      </c>
      <c r="M53" s="1086">
        <f t="shared" si="16"/>
        <v>40</v>
      </c>
      <c r="N53" s="1087" t="s">
        <v>55</v>
      </c>
      <c r="O53" s="1087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D53" s="49" t="s">
        <v>429</v>
      </c>
    </row>
    <row r="54" spans="1:30" ht="12.75" x14ac:dyDescent="0.2">
      <c r="A54" s="50" t="s">
        <v>16</v>
      </c>
      <c r="B54" s="50" t="s">
        <v>14</v>
      </c>
      <c r="C54" s="23" t="s">
        <v>38</v>
      </c>
      <c r="D54" s="1086">
        <v>5</v>
      </c>
      <c r="E54" s="1085">
        <f t="shared" si="13"/>
        <v>150</v>
      </c>
      <c r="F54" s="1085">
        <f t="shared" si="14"/>
        <v>60</v>
      </c>
      <c r="G54" s="1085">
        <v>30</v>
      </c>
      <c r="H54" s="1085"/>
      <c r="I54" s="1085">
        <v>30</v>
      </c>
      <c r="J54" s="1085">
        <f t="shared" si="15"/>
        <v>90</v>
      </c>
      <c r="K54" s="1086">
        <f t="shared" si="12"/>
        <v>4</v>
      </c>
      <c r="L54" s="1085" t="s">
        <v>18</v>
      </c>
      <c r="M54" s="1086">
        <f t="shared" si="16"/>
        <v>40</v>
      </c>
      <c r="N54" s="1087" t="s">
        <v>56</v>
      </c>
      <c r="O54" s="1087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D54" s="1089" t="s">
        <v>426</v>
      </c>
    </row>
    <row r="55" spans="1:30" ht="12.75" x14ac:dyDescent="0.2">
      <c r="A55" s="50" t="s">
        <v>13</v>
      </c>
      <c r="B55" s="50" t="s">
        <v>14</v>
      </c>
      <c r="C55" s="23" t="s">
        <v>44</v>
      </c>
      <c r="D55" s="1086">
        <v>6</v>
      </c>
      <c r="E55" s="1085">
        <f t="shared" si="13"/>
        <v>180</v>
      </c>
      <c r="F55" s="1085">
        <f t="shared" si="14"/>
        <v>60</v>
      </c>
      <c r="G55" s="1085">
        <v>30</v>
      </c>
      <c r="H55" s="1085"/>
      <c r="I55" s="1085">
        <v>30</v>
      </c>
      <c r="J55" s="1085">
        <f t="shared" si="15"/>
        <v>120</v>
      </c>
      <c r="K55" s="1086">
        <f t="shared" si="12"/>
        <v>4</v>
      </c>
      <c r="L55" s="1085" t="s">
        <v>18</v>
      </c>
      <c r="M55" s="1086">
        <f t="shared" si="16"/>
        <v>33.333333333333329</v>
      </c>
      <c r="N55" s="1087" t="s">
        <v>57</v>
      </c>
      <c r="O55" s="1087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D55" s="49" t="s">
        <v>430</v>
      </c>
    </row>
    <row r="56" spans="1:30" ht="12.75" x14ac:dyDescent="0.2">
      <c r="A56" s="50" t="s">
        <v>16</v>
      </c>
      <c r="B56" s="50" t="s">
        <v>14</v>
      </c>
      <c r="C56" s="23" t="s">
        <v>34</v>
      </c>
      <c r="D56" s="1086">
        <v>5</v>
      </c>
      <c r="E56" s="1085">
        <f t="shared" si="13"/>
        <v>150</v>
      </c>
      <c r="F56" s="1085">
        <f t="shared" si="14"/>
        <v>60</v>
      </c>
      <c r="G56" s="1085">
        <v>30</v>
      </c>
      <c r="H56" s="1085"/>
      <c r="I56" s="1085">
        <v>30</v>
      </c>
      <c r="J56" s="1085">
        <f t="shared" si="15"/>
        <v>90</v>
      </c>
      <c r="K56" s="1086">
        <f t="shared" si="12"/>
        <v>4</v>
      </c>
      <c r="L56" s="1085" t="s">
        <v>18</v>
      </c>
      <c r="M56" s="1086">
        <f t="shared" si="16"/>
        <v>40</v>
      </c>
      <c r="N56" s="1087" t="s">
        <v>58</v>
      </c>
      <c r="O56" s="1087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D56" s="49" t="s">
        <v>431</v>
      </c>
    </row>
    <row r="57" spans="1:30" ht="12.75" x14ac:dyDescent="0.2">
      <c r="A57" s="50" t="s">
        <v>16</v>
      </c>
      <c r="B57" s="50" t="s">
        <v>31</v>
      </c>
      <c r="C57" s="23" t="s">
        <v>49</v>
      </c>
      <c r="D57" s="1086">
        <v>3</v>
      </c>
      <c r="E57" s="1085">
        <f t="shared" si="13"/>
        <v>90</v>
      </c>
      <c r="F57" s="1085">
        <f t="shared" si="14"/>
        <v>30</v>
      </c>
      <c r="G57" s="1085">
        <v>15</v>
      </c>
      <c r="H57" s="1085"/>
      <c r="I57" s="1085">
        <v>15</v>
      </c>
      <c r="J57" s="1085">
        <f t="shared" si="15"/>
        <v>60</v>
      </c>
      <c r="K57" s="1086">
        <f t="shared" si="12"/>
        <v>2</v>
      </c>
      <c r="L57" s="1085" t="s">
        <v>16</v>
      </c>
      <c r="M57" s="1086">
        <f t="shared" si="16"/>
        <v>33.333333333333329</v>
      </c>
      <c r="N57" s="1087" t="s">
        <v>58</v>
      </c>
      <c r="O57" s="1087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D57" s="49" t="s">
        <v>431</v>
      </c>
    </row>
    <row r="58" spans="1:30" ht="12.75" x14ac:dyDescent="0.2">
      <c r="C58" s="23"/>
      <c r="D58" s="1086"/>
      <c r="E58" s="1085">
        <f t="shared" si="13"/>
        <v>0</v>
      </c>
      <c r="F58" s="1085">
        <f t="shared" si="14"/>
        <v>0</v>
      </c>
      <c r="G58" s="1085"/>
      <c r="H58" s="1085"/>
      <c r="I58" s="1085"/>
      <c r="J58" s="1085">
        <f t="shared" si="15"/>
        <v>0</v>
      </c>
      <c r="K58" s="1086">
        <f>F58/18</f>
        <v>0</v>
      </c>
      <c r="L58" s="1085"/>
      <c r="M58" s="1086" t="e">
        <f t="shared" si="16"/>
        <v>#DIV/0!</v>
      </c>
      <c r="N58" s="1087"/>
      <c r="O58" s="1087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30" ht="12.75" x14ac:dyDescent="0.2">
      <c r="C59" s="41" t="s">
        <v>22</v>
      </c>
      <c r="D59" s="1088">
        <f>SUM(D51:D58)</f>
        <v>30</v>
      </c>
      <c r="E59" s="1072">
        <f>SUM(E51:E58)</f>
        <v>900</v>
      </c>
      <c r="F59" s="1072">
        <f t="shared" ref="F59:L59" si="17">SUM(F51:F58)</f>
        <v>375</v>
      </c>
      <c r="G59" s="1072">
        <f t="shared" si="17"/>
        <v>135</v>
      </c>
      <c r="H59" s="1072">
        <f t="shared" si="17"/>
        <v>15</v>
      </c>
      <c r="I59" s="1072">
        <f t="shared" si="17"/>
        <v>225</v>
      </c>
      <c r="J59" s="1072">
        <f t="shared" si="17"/>
        <v>525</v>
      </c>
      <c r="K59" s="1072">
        <f t="shared" si="17"/>
        <v>25</v>
      </c>
      <c r="L59" s="1072">
        <f t="shared" si="17"/>
        <v>0</v>
      </c>
      <c r="M59" s="1072"/>
      <c r="N59" s="3"/>
      <c r="O59" s="3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30" ht="12.75" x14ac:dyDescent="0.2">
      <c r="C60" s="2" t="s">
        <v>23</v>
      </c>
      <c r="D60" s="3">
        <f>30-D59</f>
        <v>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30" ht="12.75" x14ac:dyDescent="0.2"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30" ht="15" customHeight="1" x14ac:dyDescent="0.2">
      <c r="C62" s="1" t="s">
        <v>432</v>
      </c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30" ht="15" customHeight="1" x14ac:dyDescent="0.2">
      <c r="C63" s="2293" t="s">
        <v>0</v>
      </c>
      <c r="D63" s="2254" t="s">
        <v>1</v>
      </c>
      <c r="E63" s="2258" t="s">
        <v>2</v>
      </c>
      <c r="F63" s="2258"/>
      <c r="G63" s="2258"/>
      <c r="H63" s="2258"/>
      <c r="I63" s="2258"/>
      <c r="J63" s="2255"/>
      <c r="K63" s="2254" t="s">
        <v>3</v>
      </c>
      <c r="L63" s="2254" t="s">
        <v>4</v>
      </c>
      <c r="M63" s="2254" t="s">
        <v>5</v>
      </c>
      <c r="N63" s="1084"/>
      <c r="O63" s="1084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30" ht="15" customHeight="1" x14ac:dyDescent="0.2">
      <c r="C64" s="2293"/>
      <c r="D64" s="2254"/>
      <c r="E64" s="2254" t="s">
        <v>6</v>
      </c>
      <c r="F64" s="2256" t="s">
        <v>7</v>
      </c>
      <c r="G64" s="2256"/>
      <c r="H64" s="2256"/>
      <c r="I64" s="2256"/>
      <c r="J64" s="2254" t="s">
        <v>25</v>
      </c>
      <c r="K64" s="2254"/>
      <c r="L64" s="2254"/>
      <c r="M64" s="2254"/>
      <c r="N64" s="1084"/>
      <c r="O64" s="1084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30" ht="15" customHeight="1" x14ac:dyDescent="0.2">
      <c r="C65" s="2293"/>
      <c r="D65" s="2254"/>
      <c r="E65" s="2255"/>
      <c r="F65" s="2254" t="s">
        <v>9</v>
      </c>
      <c r="G65" s="2258" t="s">
        <v>10</v>
      </c>
      <c r="H65" s="2255"/>
      <c r="I65" s="2255"/>
      <c r="J65" s="2255"/>
      <c r="K65" s="2254"/>
      <c r="L65" s="2254"/>
      <c r="M65" s="2254"/>
      <c r="N65" s="1084"/>
      <c r="O65" s="1084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30" ht="12.75" customHeight="1" x14ac:dyDescent="0.2">
      <c r="C66" s="2293"/>
      <c r="D66" s="2254"/>
      <c r="E66" s="2255"/>
      <c r="F66" s="2257"/>
      <c r="G66" s="2254" t="s">
        <v>11</v>
      </c>
      <c r="H66" s="2254" t="s">
        <v>12</v>
      </c>
      <c r="I66" s="2254" t="s">
        <v>13</v>
      </c>
      <c r="J66" s="2255"/>
      <c r="K66" s="2254"/>
      <c r="L66" s="2254"/>
      <c r="M66" s="2254"/>
      <c r="N66" s="1084"/>
      <c r="O66" s="1084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</row>
    <row r="67" spans="1:30" ht="12.75" x14ac:dyDescent="0.2">
      <c r="C67" s="2293"/>
      <c r="D67" s="2254"/>
      <c r="E67" s="2255"/>
      <c r="F67" s="2257"/>
      <c r="G67" s="2254"/>
      <c r="H67" s="2254"/>
      <c r="I67" s="2254"/>
      <c r="J67" s="2255"/>
      <c r="K67" s="2254"/>
      <c r="L67" s="2254"/>
      <c r="M67" s="2254"/>
      <c r="N67" s="1084"/>
      <c r="O67" s="1084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</row>
    <row r="68" spans="1:30" ht="12.75" x14ac:dyDescent="0.2">
      <c r="C68" s="2293"/>
      <c r="D68" s="2254"/>
      <c r="E68" s="2255"/>
      <c r="F68" s="2257"/>
      <c r="G68" s="2254"/>
      <c r="H68" s="2254"/>
      <c r="I68" s="2254"/>
      <c r="J68" s="2255"/>
      <c r="K68" s="2254"/>
      <c r="L68" s="2254"/>
      <c r="M68" s="2254"/>
      <c r="N68" s="1084"/>
      <c r="O68" s="1084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</row>
    <row r="69" spans="1:30" ht="12.75" x14ac:dyDescent="0.2">
      <c r="C69" s="2293"/>
      <c r="D69" s="2254"/>
      <c r="E69" s="2255"/>
      <c r="F69" s="2257"/>
      <c r="G69" s="2254"/>
      <c r="H69" s="2254"/>
      <c r="I69" s="2254"/>
      <c r="J69" s="2255"/>
      <c r="K69" s="2254"/>
      <c r="L69" s="2254"/>
      <c r="M69" s="2254"/>
      <c r="N69" s="1084"/>
      <c r="O69" s="1084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</row>
    <row r="70" spans="1:30" ht="12.75" x14ac:dyDescent="0.2">
      <c r="A70" s="50" t="s">
        <v>13</v>
      </c>
      <c r="B70" s="50" t="s">
        <v>14</v>
      </c>
      <c r="C70" s="41" t="s">
        <v>433</v>
      </c>
      <c r="D70" s="994">
        <v>4.5</v>
      </c>
      <c r="E70" s="1085">
        <f>D70*30</f>
        <v>135</v>
      </c>
      <c r="F70" s="1085">
        <f>G70+H70+I70</f>
        <v>0</v>
      </c>
      <c r="G70" s="1085"/>
      <c r="H70" s="1085"/>
      <c r="I70" s="1085"/>
      <c r="J70" s="1085">
        <f>E70-F70</f>
        <v>135</v>
      </c>
      <c r="K70" s="1086">
        <f>F70/18</f>
        <v>0</v>
      </c>
      <c r="L70" s="1085" t="s">
        <v>29</v>
      </c>
      <c r="M70" s="1086">
        <f>F70/E70*100</f>
        <v>0</v>
      </c>
      <c r="N70" s="1087" t="s">
        <v>55</v>
      </c>
      <c r="O70" s="1087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D70" s="49" t="s">
        <v>429</v>
      </c>
    </row>
    <row r="71" spans="1:30" ht="12.75" x14ac:dyDescent="0.2">
      <c r="A71" s="50" t="s">
        <v>16</v>
      </c>
      <c r="B71" s="50" t="s">
        <v>14</v>
      </c>
      <c r="C71" s="23" t="s">
        <v>15</v>
      </c>
      <c r="D71" s="1086">
        <v>4</v>
      </c>
      <c r="E71" s="1085">
        <f t="shared" ref="E71:E77" si="18">D71*30</f>
        <v>120</v>
      </c>
      <c r="F71" s="1085">
        <f t="shared" ref="F71:F77" si="19">G71+H71+I71</f>
        <v>54</v>
      </c>
      <c r="G71" s="1085"/>
      <c r="H71" s="1085"/>
      <c r="I71" s="1085">
        <v>54</v>
      </c>
      <c r="J71" s="1085">
        <f t="shared" ref="J71:J77" si="20">E71-F71</f>
        <v>66</v>
      </c>
      <c r="K71" s="1086">
        <f t="shared" ref="K71:K77" si="21">F71/18</f>
        <v>3</v>
      </c>
      <c r="L71" s="1085" t="s">
        <v>29</v>
      </c>
      <c r="M71" s="1086">
        <f t="shared" ref="M71:M77" si="22">F71/E71*100</f>
        <v>45</v>
      </c>
      <c r="N71" s="1087" t="s">
        <v>59</v>
      </c>
      <c r="O71" s="1087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D71" s="1090" t="s">
        <v>422</v>
      </c>
    </row>
    <row r="72" spans="1:30" ht="12.75" x14ac:dyDescent="0.2">
      <c r="A72" s="50" t="s">
        <v>16</v>
      </c>
      <c r="B72" s="50" t="s">
        <v>14</v>
      </c>
      <c r="C72" s="23" t="s">
        <v>17</v>
      </c>
      <c r="D72" s="1086">
        <v>4</v>
      </c>
      <c r="E72" s="1085">
        <f t="shared" si="18"/>
        <v>120</v>
      </c>
      <c r="F72" s="1085">
        <f t="shared" si="19"/>
        <v>72</v>
      </c>
      <c r="G72" s="1085"/>
      <c r="H72" s="1085"/>
      <c r="I72" s="1085">
        <v>72</v>
      </c>
      <c r="J72" s="1085">
        <f t="shared" si="20"/>
        <v>48</v>
      </c>
      <c r="K72" s="1086">
        <f t="shared" si="21"/>
        <v>4</v>
      </c>
      <c r="L72" s="1085" t="s">
        <v>29</v>
      </c>
      <c r="M72" s="1086">
        <f t="shared" si="22"/>
        <v>60</v>
      </c>
      <c r="N72" s="1087" t="s">
        <v>59</v>
      </c>
      <c r="O72" s="1087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D72" s="49" t="s">
        <v>423</v>
      </c>
    </row>
    <row r="73" spans="1:30" ht="12.75" x14ac:dyDescent="0.2">
      <c r="A73" s="50" t="s">
        <v>13</v>
      </c>
      <c r="B73" s="50" t="s">
        <v>14</v>
      </c>
      <c r="C73" s="1075" t="s">
        <v>35</v>
      </c>
      <c r="D73" s="1086">
        <v>4</v>
      </c>
      <c r="E73" s="1085">
        <f t="shared" si="18"/>
        <v>120</v>
      </c>
      <c r="F73" s="1085">
        <f t="shared" si="19"/>
        <v>54</v>
      </c>
      <c r="G73" s="1085">
        <v>18</v>
      </c>
      <c r="H73" s="1085"/>
      <c r="I73" s="1085">
        <v>36</v>
      </c>
      <c r="J73" s="1085">
        <f t="shared" si="20"/>
        <v>66</v>
      </c>
      <c r="K73" s="1086">
        <f t="shared" si="21"/>
        <v>3</v>
      </c>
      <c r="L73" s="1085" t="s">
        <v>18</v>
      </c>
      <c r="M73" s="1086">
        <f t="shared" si="22"/>
        <v>45</v>
      </c>
      <c r="N73" s="1087" t="s">
        <v>57</v>
      </c>
      <c r="O73" s="1087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D73" s="1090" t="s">
        <v>430</v>
      </c>
    </row>
    <row r="74" spans="1:30" ht="12.75" x14ac:dyDescent="0.2">
      <c r="A74" s="50" t="s">
        <v>13</v>
      </c>
      <c r="B74" s="50" t="s">
        <v>14</v>
      </c>
      <c r="C74" s="23" t="s">
        <v>54</v>
      </c>
      <c r="D74" s="1086">
        <v>5</v>
      </c>
      <c r="E74" s="1085">
        <f t="shared" si="18"/>
        <v>150</v>
      </c>
      <c r="F74" s="1085">
        <f t="shared" si="19"/>
        <v>72</v>
      </c>
      <c r="G74" s="1085">
        <v>36</v>
      </c>
      <c r="H74" s="1085"/>
      <c r="I74" s="1085">
        <v>36</v>
      </c>
      <c r="J74" s="1085">
        <f t="shared" si="20"/>
        <v>78</v>
      </c>
      <c r="K74" s="1086">
        <f t="shared" si="21"/>
        <v>4</v>
      </c>
      <c r="L74" s="1085" t="s">
        <v>18</v>
      </c>
      <c r="M74" s="1086">
        <f t="shared" si="22"/>
        <v>48</v>
      </c>
      <c r="N74" s="1087" t="s">
        <v>58</v>
      </c>
      <c r="O74" s="1087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D74" s="1090" t="s">
        <v>431</v>
      </c>
    </row>
    <row r="75" spans="1:30" ht="12.75" x14ac:dyDescent="0.2">
      <c r="A75" s="50" t="s">
        <v>13</v>
      </c>
      <c r="B75" s="50" t="s">
        <v>14</v>
      </c>
      <c r="C75" s="23" t="s">
        <v>273</v>
      </c>
      <c r="D75" s="1086">
        <v>4</v>
      </c>
      <c r="E75" s="1085">
        <f t="shared" si="18"/>
        <v>120</v>
      </c>
      <c r="F75" s="1085">
        <f t="shared" si="19"/>
        <v>54</v>
      </c>
      <c r="G75" s="1085">
        <v>18</v>
      </c>
      <c r="H75" s="1085"/>
      <c r="I75" s="1085">
        <v>36</v>
      </c>
      <c r="J75" s="1085">
        <f t="shared" si="20"/>
        <v>66</v>
      </c>
      <c r="K75" s="1086">
        <f t="shared" si="21"/>
        <v>3</v>
      </c>
      <c r="L75" s="1085" t="s">
        <v>18</v>
      </c>
      <c r="M75" s="1086">
        <f t="shared" si="22"/>
        <v>45</v>
      </c>
      <c r="N75" s="1087" t="s">
        <v>55</v>
      </c>
      <c r="O75" s="1087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D75" s="1090" t="s">
        <v>429</v>
      </c>
    </row>
    <row r="76" spans="1:30" ht="12.75" x14ac:dyDescent="0.2">
      <c r="A76" s="50" t="s">
        <v>16</v>
      </c>
      <c r="B76" s="50" t="s">
        <v>31</v>
      </c>
      <c r="C76" s="23" t="s">
        <v>434</v>
      </c>
      <c r="D76" s="1086">
        <v>3.5</v>
      </c>
      <c r="E76" s="1085">
        <f t="shared" si="18"/>
        <v>105</v>
      </c>
      <c r="F76" s="1085">
        <f t="shared" si="19"/>
        <v>36</v>
      </c>
      <c r="G76" s="1085">
        <v>18</v>
      </c>
      <c r="H76" s="1085"/>
      <c r="I76" s="1085">
        <v>18</v>
      </c>
      <c r="J76" s="1085">
        <f t="shared" si="20"/>
        <v>69</v>
      </c>
      <c r="K76" s="1086">
        <f t="shared" si="21"/>
        <v>2</v>
      </c>
      <c r="L76" s="1085" t="s">
        <v>16</v>
      </c>
      <c r="M76" s="1086">
        <f t="shared" si="22"/>
        <v>34.285714285714285</v>
      </c>
      <c r="N76" s="1087" t="s">
        <v>58</v>
      </c>
      <c r="O76" s="1087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D76" s="1090" t="s">
        <v>431</v>
      </c>
    </row>
    <row r="77" spans="1:30" ht="25.5" x14ac:dyDescent="0.2">
      <c r="A77" s="50" t="s">
        <v>13</v>
      </c>
      <c r="B77" s="50" t="s">
        <v>14</v>
      </c>
      <c r="C77" s="23" t="s">
        <v>435</v>
      </c>
      <c r="D77" s="1086">
        <v>1</v>
      </c>
      <c r="E77" s="1085">
        <f t="shared" si="18"/>
        <v>30</v>
      </c>
      <c r="F77" s="1085">
        <f t="shared" si="19"/>
        <v>15</v>
      </c>
      <c r="G77" s="1085"/>
      <c r="H77" s="1085"/>
      <c r="I77" s="1085">
        <v>15</v>
      </c>
      <c r="J77" s="1085">
        <f t="shared" si="20"/>
        <v>15</v>
      </c>
      <c r="K77" s="1086">
        <f t="shared" si="21"/>
        <v>0.83333333333333337</v>
      </c>
      <c r="L77" s="1085" t="s">
        <v>16</v>
      </c>
      <c r="M77" s="1086">
        <f t="shared" si="22"/>
        <v>50</v>
      </c>
      <c r="N77" s="1087" t="s">
        <v>55</v>
      </c>
      <c r="O77" s="1087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D77" s="49" t="s">
        <v>429</v>
      </c>
    </row>
    <row r="78" spans="1:30" ht="12.75" x14ac:dyDescent="0.2">
      <c r="C78" s="41" t="s">
        <v>22</v>
      </c>
      <c r="D78" s="1088">
        <f t="shared" ref="D78:K78" si="23">SUM(D70:D77)</f>
        <v>30</v>
      </c>
      <c r="E78" s="1072">
        <f t="shared" si="23"/>
        <v>900</v>
      </c>
      <c r="F78" s="1072">
        <f t="shared" si="23"/>
        <v>357</v>
      </c>
      <c r="G78" s="1072">
        <f t="shared" si="23"/>
        <v>90</v>
      </c>
      <c r="H78" s="1072">
        <f t="shared" si="23"/>
        <v>0</v>
      </c>
      <c r="I78" s="1072">
        <f t="shared" si="23"/>
        <v>267</v>
      </c>
      <c r="J78" s="1072">
        <f t="shared" si="23"/>
        <v>543</v>
      </c>
      <c r="K78" s="1072">
        <f t="shared" si="23"/>
        <v>19.833333333333332</v>
      </c>
      <c r="L78" s="1072"/>
      <c r="M78" s="1072"/>
      <c r="N78" s="3"/>
      <c r="O78" s="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30" ht="12.75" x14ac:dyDescent="0.2">
      <c r="C79" s="2" t="s">
        <v>23</v>
      </c>
      <c r="D79" s="4">
        <f>30-D78</f>
        <v>0</v>
      </c>
      <c r="E79" s="3"/>
      <c r="F79" s="3"/>
      <c r="G79" s="3"/>
      <c r="H79" s="3"/>
      <c r="I79" s="3"/>
      <c r="J79" s="3"/>
      <c r="K79" s="3"/>
      <c r="L79" s="3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30" ht="12.75" x14ac:dyDescent="0.2">
      <c r="C80" s="2"/>
      <c r="D80" s="3"/>
      <c r="E80" s="3"/>
      <c r="F80" s="3"/>
      <c r="G80" s="3"/>
      <c r="H80" s="3"/>
      <c r="I80" s="3"/>
      <c r="J80" s="3"/>
      <c r="K80" s="3"/>
      <c r="L80" s="3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30" ht="12.75" x14ac:dyDescent="0.2">
      <c r="C81" s="2"/>
      <c r="D81" s="3"/>
      <c r="E81" s="3"/>
      <c r="F81" s="3"/>
      <c r="G81" s="3"/>
      <c r="H81" s="3"/>
      <c r="I81" s="3"/>
      <c r="J81" s="3"/>
      <c r="K81" s="3"/>
      <c r="L81" s="3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30" ht="12.75" x14ac:dyDescent="0.2">
      <c r="C82" s="2"/>
      <c r="D82" s="3"/>
      <c r="E82" s="3"/>
      <c r="F82" s="3"/>
      <c r="G82" s="3"/>
      <c r="H82" s="3"/>
      <c r="I82" s="3"/>
      <c r="J82" s="3"/>
      <c r="K82" s="3"/>
      <c r="L82" s="3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30" ht="12.75" x14ac:dyDescent="0.2">
      <c r="C83" s="2"/>
      <c r="D83" s="3"/>
      <c r="E83" s="3"/>
      <c r="F83" s="3"/>
      <c r="G83" s="3"/>
      <c r="H83" s="3"/>
      <c r="I83" s="3"/>
      <c r="J83" s="3"/>
      <c r="K83" s="3"/>
      <c r="L83" s="3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30" ht="12.75" x14ac:dyDescent="0.2">
      <c r="C84" s="2"/>
      <c r="D84" s="3"/>
      <c r="E84" s="3"/>
      <c r="F84" s="3"/>
      <c r="G84" s="3"/>
      <c r="H84" s="3"/>
      <c r="I84" s="3"/>
      <c r="J84" s="3"/>
      <c r="K84" s="3"/>
      <c r="L84" s="3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30" ht="15" customHeight="1" x14ac:dyDescent="0.2">
      <c r="C85" s="1" t="s">
        <v>436</v>
      </c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30" ht="15" customHeight="1" x14ac:dyDescent="0.2">
      <c r="C86" s="2293" t="s">
        <v>0</v>
      </c>
      <c r="D86" s="2254" t="s">
        <v>1</v>
      </c>
      <c r="E86" s="2258" t="s">
        <v>2</v>
      </c>
      <c r="F86" s="2258"/>
      <c r="G86" s="2258"/>
      <c r="H86" s="2258"/>
      <c r="I86" s="2258"/>
      <c r="J86" s="2255"/>
      <c r="K86" s="2254" t="s">
        <v>3</v>
      </c>
      <c r="L86" s="2254" t="s">
        <v>4</v>
      </c>
      <c r="M86" s="2254" t="s">
        <v>5</v>
      </c>
      <c r="N86" s="1084"/>
      <c r="O86" s="1084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30" ht="15" customHeight="1" x14ac:dyDescent="0.2">
      <c r="C87" s="2293"/>
      <c r="D87" s="2254"/>
      <c r="E87" s="2254" t="s">
        <v>6</v>
      </c>
      <c r="F87" s="2256" t="s">
        <v>7</v>
      </c>
      <c r="G87" s="2256"/>
      <c r="H87" s="2256"/>
      <c r="I87" s="2256"/>
      <c r="J87" s="2254" t="s">
        <v>25</v>
      </c>
      <c r="K87" s="2254"/>
      <c r="L87" s="2254"/>
      <c r="M87" s="2254"/>
      <c r="N87" s="1084"/>
      <c r="O87" s="1084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30" ht="12.75" customHeight="1" x14ac:dyDescent="0.2">
      <c r="C88" s="2293"/>
      <c r="D88" s="2254"/>
      <c r="E88" s="2255"/>
      <c r="F88" s="2254" t="s">
        <v>9</v>
      </c>
      <c r="G88" s="2258" t="s">
        <v>10</v>
      </c>
      <c r="H88" s="2255"/>
      <c r="I88" s="2255"/>
      <c r="J88" s="2255"/>
      <c r="K88" s="2254"/>
      <c r="L88" s="2254"/>
      <c r="M88" s="2254"/>
      <c r="N88" s="1084"/>
      <c r="O88" s="1084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</row>
    <row r="89" spans="1:30" ht="12.75" customHeight="1" x14ac:dyDescent="0.2">
      <c r="C89" s="2293"/>
      <c r="D89" s="2254"/>
      <c r="E89" s="2255"/>
      <c r="F89" s="2257"/>
      <c r="G89" s="2254" t="s">
        <v>11</v>
      </c>
      <c r="H89" s="2254" t="s">
        <v>12</v>
      </c>
      <c r="I89" s="2254" t="s">
        <v>13</v>
      </c>
      <c r="J89" s="2255"/>
      <c r="K89" s="2254"/>
      <c r="L89" s="2254"/>
      <c r="M89" s="2254"/>
      <c r="N89" s="1084"/>
      <c r="O89" s="1084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30" ht="12.75" x14ac:dyDescent="0.2">
      <c r="C90" s="2293"/>
      <c r="D90" s="2254"/>
      <c r="E90" s="2255"/>
      <c r="F90" s="2257"/>
      <c r="G90" s="2254"/>
      <c r="H90" s="2254"/>
      <c r="I90" s="2254"/>
      <c r="J90" s="2255"/>
      <c r="K90" s="2254"/>
      <c r="L90" s="2254"/>
      <c r="M90" s="2254"/>
      <c r="N90" s="1084"/>
      <c r="O90" s="1084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30" ht="12.75" x14ac:dyDescent="0.2">
      <c r="C91" s="2293"/>
      <c r="D91" s="2254"/>
      <c r="E91" s="2255"/>
      <c r="F91" s="2257"/>
      <c r="G91" s="2254"/>
      <c r="H91" s="2254"/>
      <c r="I91" s="2254"/>
      <c r="J91" s="2255"/>
      <c r="K91" s="2254"/>
      <c r="L91" s="2254"/>
      <c r="M91" s="2254"/>
      <c r="N91" s="1084"/>
      <c r="O91" s="1084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30" ht="12.75" x14ac:dyDescent="0.2">
      <c r="C92" s="2293"/>
      <c r="D92" s="2254"/>
      <c r="E92" s="2255"/>
      <c r="F92" s="2257"/>
      <c r="G92" s="2254"/>
      <c r="H92" s="2254"/>
      <c r="I92" s="2254"/>
      <c r="J92" s="2255"/>
      <c r="K92" s="2254"/>
      <c r="L92" s="2254"/>
      <c r="M92" s="2254"/>
      <c r="N92" s="1084"/>
      <c r="O92" s="1084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30" ht="25.5" customHeight="1" x14ac:dyDescent="0.2">
      <c r="A93" s="50" t="s">
        <v>16</v>
      </c>
      <c r="B93" s="50" t="s">
        <v>31</v>
      </c>
      <c r="C93" s="23" t="s">
        <v>46</v>
      </c>
      <c r="D93" s="994">
        <v>3</v>
      </c>
      <c r="E93" s="1085">
        <f t="shared" ref="E93:E99" si="24">D93*30</f>
        <v>90</v>
      </c>
      <c r="F93" s="1085">
        <f t="shared" ref="F93:F99" si="25">G93+H93+I93</f>
        <v>45</v>
      </c>
      <c r="G93" s="1085"/>
      <c r="H93" s="1085"/>
      <c r="I93" s="1085">
        <v>45</v>
      </c>
      <c r="J93" s="1085">
        <f t="shared" ref="J93:J99" si="26">E93-F93</f>
        <v>45</v>
      </c>
      <c r="K93" s="1086">
        <f t="shared" ref="K93:K98" si="27">F93/15</f>
        <v>3</v>
      </c>
      <c r="L93" s="1085" t="s">
        <v>16</v>
      </c>
      <c r="M93" s="1086">
        <f t="shared" ref="M93:M99" si="28">F93/E93*100</f>
        <v>50</v>
      </c>
      <c r="N93" s="1087" t="s">
        <v>59</v>
      </c>
      <c r="O93" s="1087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D93" s="6" t="s">
        <v>426</v>
      </c>
    </row>
    <row r="94" spans="1:30" ht="12.75" x14ac:dyDescent="0.2">
      <c r="A94" s="50" t="s">
        <v>13</v>
      </c>
      <c r="B94" s="50" t="s">
        <v>14</v>
      </c>
      <c r="C94" s="23" t="s">
        <v>37</v>
      </c>
      <c r="D94" s="1086">
        <v>6</v>
      </c>
      <c r="E94" s="1085">
        <f t="shared" si="24"/>
        <v>180</v>
      </c>
      <c r="F94" s="1085">
        <f t="shared" si="25"/>
        <v>60</v>
      </c>
      <c r="G94" s="1085">
        <v>30</v>
      </c>
      <c r="H94" s="1085"/>
      <c r="I94" s="1085">
        <v>30</v>
      </c>
      <c r="J94" s="1085">
        <f t="shared" si="26"/>
        <v>120</v>
      </c>
      <c r="K94" s="1086">
        <f t="shared" si="27"/>
        <v>4</v>
      </c>
      <c r="L94" s="1085" t="s">
        <v>18</v>
      </c>
      <c r="M94" s="1086">
        <f t="shared" si="28"/>
        <v>33.333333333333329</v>
      </c>
      <c r="N94" s="1087" t="s">
        <v>55</v>
      </c>
      <c r="O94" s="1087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D94" s="49" t="s">
        <v>429</v>
      </c>
    </row>
    <row r="95" spans="1:30" ht="12.75" x14ac:dyDescent="0.2">
      <c r="A95" s="50" t="s">
        <v>13</v>
      </c>
      <c r="B95" s="50" t="s">
        <v>14</v>
      </c>
      <c r="C95" s="23" t="s">
        <v>90</v>
      </c>
      <c r="D95" s="1086">
        <v>5</v>
      </c>
      <c r="E95" s="1085">
        <f t="shared" si="24"/>
        <v>150</v>
      </c>
      <c r="F95" s="1085">
        <f t="shared" si="25"/>
        <v>60</v>
      </c>
      <c r="G95" s="1085">
        <v>30</v>
      </c>
      <c r="H95" s="1085"/>
      <c r="I95" s="1085">
        <v>30</v>
      </c>
      <c r="J95" s="1085">
        <f t="shared" si="26"/>
        <v>90</v>
      </c>
      <c r="K95" s="1086">
        <f t="shared" si="27"/>
        <v>4</v>
      </c>
      <c r="L95" s="1085" t="s">
        <v>18</v>
      </c>
      <c r="M95" s="1086">
        <f t="shared" si="28"/>
        <v>40</v>
      </c>
      <c r="N95" s="1087" t="s">
        <v>55</v>
      </c>
      <c r="O95" s="1087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D95" s="49" t="s">
        <v>429</v>
      </c>
    </row>
    <row r="96" spans="1:30" ht="12.75" x14ac:dyDescent="0.2">
      <c r="A96" s="50" t="s">
        <v>13</v>
      </c>
      <c r="B96" s="50" t="s">
        <v>14</v>
      </c>
      <c r="C96" s="23" t="s">
        <v>60</v>
      </c>
      <c r="D96" s="1086">
        <v>4</v>
      </c>
      <c r="E96" s="1085">
        <f t="shared" si="24"/>
        <v>120</v>
      </c>
      <c r="F96" s="1085">
        <f t="shared" si="25"/>
        <v>45</v>
      </c>
      <c r="G96" s="1085">
        <v>15</v>
      </c>
      <c r="H96" s="1085"/>
      <c r="I96" s="1085">
        <v>30</v>
      </c>
      <c r="J96" s="1085">
        <f t="shared" si="26"/>
        <v>75</v>
      </c>
      <c r="K96" s="1086">
        <f t="shared" si="27"/>
        <v>3</v>
      </c>
      <c r="L96" s="1085" t="s">
        <v>29</v>
      </c>
      <c r="M96" s="1086">
        <f t="shared" si="28"/>
        <v>37.5</v>
      </c>
      <c r="N96" s="1087" t="s">
        <v>56</v>
      </c>
      <c r="O96" s="1087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D96" s="49" t="s">
        <v>426</v>
      </c>
    </row>
    <row r="97" spans="1:30" ht="12.75" x14ac:dyDescent="0.2">
      <c r="A97" s="50" t="s">
        <v>13</v>
      </c>
      <c r="B97" s="50" t="s">
        <v>31</v>
      </c>
      <c r="C97" s="1091" t="s">
        <v>81</v>
      </c>
      <c r="D97" s="1086">
        <v>5</v>
      </c>
      <c r="E97" s="1085">
        <f t="shared" si="24"/>
        <v>150</v>
      </c>
      <c r="F97" s="1085">
        <f t="shared" si="25"/>
        <v>60</v>
      </c>
      <c r="G97" s="1085">
        <v>30</v>
      </c>
      <c r="H97" s="1085"/>
      <c r="I97" s="1085">
        <v>30</v>
      </c>
      <c r="J97" s="1085">
        <f t="shared" si="26"/>
        <v>90</v>
      </c>
      <c r="K97" s="1086">
        <f t="shared" si="27"/>
        <v>4</v>
      </c>
      <c r="L97" s="1085" t="s">
        <v>29</v>
      </c>
      <c r="M97" s="1086">
        <f t="shared" si="28"/>
        <v>40</v>
      </c>
      <c r="N97" s="1087" t="s">
        <v>55</v>
      </c>
      <c r="O97" s="1087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D97" s="49" t="s">
        <v>429</v>
      </c>
    </row>
    <row r="98" spans="1:30" ht="12.75" x14ac:dyDescent="0.2">
      <c r="A98" s="50" t="s">
        <v>13</v>
      </c>
      <c r="B98" s="50" t="s">
        <v>14</v>
      </c>
      <c r="C98" s="1075" t="s">
        <v>91</v>
      </c>
      <c r="D98" s="1086">
        <v>6</v>
      </c>
      <c r="E98" s="1085">
        <f t="shared" si="24"/>
        <v>180</v>
      </c>
      <c r="F98" s="1085">
        <f t="shared" si="25"/>
        <v>60</v>
      </c>
      <c r="G98" s="1085">
        <v>30</v>
      </c>
      <c r="H98" s="1085"/>
      <c r="I98" s="1085">
        <v>30</v>
      </c>
      <c r="J98" s="1085">
        <f t="shared" si="26"/>
        <v>120</v>
      </c>
      <c r="K98" s="1086">
        <f t="shared" si="27"/>
        <v>4</v>
      </c>
      <c r="L98" s="1085" t="s">
        <v>18</v>
      </c>
      <c r="M98" s="1086">
        <f t="shared" si="28"/>
        <v>33.333333333333329</v>
      </c>
      <c r="N98" s="1087" t="s">
        <v>55</v>
      </c>
      <c r="O98" s="1087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D98" s="49" t="s">
        <v>429</v>
      </c>
    </row>
    <row r="99" spans="1:30" ht="12.75" x14ac:dyDescent="0.2">
      <c r="A99" s="50" t="s">
        <v>13</v>
      </c>
      <c r="B99" s="50" t="s">
        <v>14</v>
      </c>
      <c r="C99" s="23" t="s">
        <v>89</v>
      </c>
      <c r="D99" s="1086">
        <v>1</v>
      </c>
      <c r="E99" s="1085">
        <f t="shared" si="24"/>
        <v>30</v>
      </c>
      <c r="F99" s="1085">
        <f t="shared" si="25"/>
        <v>0</v>
      </c>
      <c r="G99" s="1085"/>
      <c r="H99" s="1085"/>
      <c r="I99" s="1085"/>
      <c r="J99" s="1085">
        <f t="shared" si="26"/>
        <v>30</v>
      </c>
      <c r="K99" s="1086">
        <f>F99/18</f>
        <v>0</v>
      </c>
      <c r="L99" s="1085" t="s">
        <v>29</v>
      </c>
      <c r="M99" s="1086">
        <f t="shared" si="28"/>
        <v>0</v>
      </c>
      <c r="N99" s="1087" t="s">
        <v>55</v>
      </c>
      <c r="O99" s="1087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D99" s="49" t="s">
        <v>429</v>
      </c>
    </row>
    <row r="100" spans="1:30" ht="15" customHeight="1" x14ac:dyDescent="0.2">
      <c r="C100" s="41" t="s">
        <v>22</v>
      </c>
      <c r="D100" s="1088">
        <f t="shared" ref="D100:M100" si="29">SUM(D93:D99)</f>
        <v>30</v>
      </c>
      <c r="E100" s="1072">
        <f t="shared" si="29"/>
        <v>900</v>
      </c>
      <c r="F100" s="1072">
        <f t="shared" si="29"/>
        <v>330</v>
      </c>
      <c r="G100" s="1072">
        <f t="shared" si="29"/>
        <v>135</v>
      </c>
      <c r="H100" s="1072">
        <f t="shared" si="29"/>
        <v>0</v>
      </c>
      <c r="I100" s="1072">
        <f t="shared" si="29"/>
        <v>195</v>
      </c>
      <c r="J100" s="1072">
        <f t="shared" si="29"/>
        <v>570</v>
      </c>
      <c r="K100" s="1072">
        <f t="shared" si="29"/>
        <v>22</v>
      </c>
      <c r="L100" s="1072">
        <f t="shared" si="29"/>
        <v>0</v>
      </c>
      <c r="M100" s="1072">
        <f t="shared" si="29"/>
        <v>234.16666666666663</v>
      </c>
      <c r="N100" s="3"/>
      <c r="O100" s="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</row>
    <row r="101" spans="1:30" ht="15" customHeight="1" x14ac:dyDescent="0.2">
      <c r="C101" s="2" t="s">
        <v>23</v>
      </c>
      <c r="D101" s="3">
        <f>30-D100</f>
        <v>0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</row>
    <row r="102" spans="1:30" ht="15" customHeight="1" x14ac:dyDescent="0.2">
      <c r="C102" s="2"/>
      <c r="D102" s="3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</row>
    <row r="103" spans="1:30" ht="15" customHeight="1" x14ac:dyDescent="0.2">
      <c r="C103" s="2"/>
      <c r="D103" s="3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</row>
    <row r="104" spans="1:30" ht="12.75" x14ac:dyDescent="0.2">
      <c r="C104" s="1" t="s">
        <v>437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</row>
    <row r="105" spans="1:30" ht="12.75" customHeight="1" x14ac:dyDescent="0.2">
      <c r="C105" s="2293" t="s">
        <v>0</v>
      </c>
      <c r="D105" s="2254" t="s">
        <v>1</v>
      </c>
      <c r="E105" s="2258" t="s">
        <v>2</v>
      </c>
      <c r="F105" s="2258"/>
      <c r="G105" s="2258"/>
      <c r="H105" s="2258"/>
      <c r="I105" s="2258"/>
      <c r="J105" s="2255"/>
      <c r="K105" s="2254" t="s">
        <v>3</v>
      </c>
      <c r="L105" s="2254" t="s">
        <v>4</v>
      </c>
      <c r="M105" s="2254" t="s">
        <v>5</v>
      </c>
      <c r="N105" s="1084"/>
      <c r="O105" s="1084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</row>
    <row r="106" spans="1:30" ht="12.75" customHeight="1" x14ac:dyDescent="0.2">
      <c r="C106" s="2293"/>
      <c r="D106" s="2254"/>
      <c r="E106" s="2254" t="s">
        <v>6</v>
      </c>
      <c r="F106" s="2256" t="s">
        <v>7</v>
      </c>
      <c r="G106" s="2256"/>
      <c r="H106" s="2256"/>
      <c r="I106" s="2256"/>
      <c r="J106" s="2254" t="s">
        <v>25</v>
      </c>
      <c r="K106" s="2254"/>
      <c r="L106" s="2254"/>
      <c r="M106" s="2254"/>
      <c r="N106" s="1084"/>
      <c r="O106" s="1084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</row>
    <row r="107" spans="1:30" ht="12.75" customHeight="1" x14ac:dyDescent="0.2">
      <c r="C107" s="2293"/>
      <c r="D107" s="2254"/>
      <c r="E107" s="2255"/>
      <c r="F107" s="2254" t="s">
        <v>9</v>
      </c>
      <c r="G107" s="2258" t="s">
        <v>10</v>
      </c>
      <c r="H107" s="2255"/>
      <c r="I107" s="2255"/>
      <c r="J107" s="2255"/>
      <c r="K107" s="2254"/>
      <c r="L107" s="2254"/>
      <c r="M107" s="2254"/>
      <c r="N107" s="1084"/>
      <c r="O107" s="1084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</row>
    <row r="108" spans="1:30" ht="12.75" customHeight="1" x14ac:dyDescent="0.2">
      <c r="C108" s="2293"/>
      <c r="D108" s="2254"/>
      <c r="E108" s="2255"/>
      <c r="F108" s="2257"/>
      <c r="G108" s="2254" t="s">
        <v>11</v>
      </c>
      <c r="H108" s="2254" t="s">
        <v>12</v>
      </c>
      <c r="I108" s="2254" t="s">
        <v>13</v>
      </c>
      <c r="J108" s="2255"/>
      <c r="K108" s="2254"/>
      <c r="L108" s="2254"/>
      <c r="M108" s="2254"/>
      <c r="N108" s="1084"/>
      <c r="O108" s="1084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</row>
    <row r="109" spans="1:30" ht="12.75" x14ac:dyDescent="0.2">
      <c r="C109" s="2293"/>
      <c r="D109" s="2254"/>
      <c r="E109" s="2255"/>
      <c r="F109" s="2257"/>
      <c r="G109" s="2254"/>
      <c r="H109" s="2254"/>
      <c r="I109" s="2254"/>
      <c r="J109" s="2255"/>
      <c r="K109" s="2254"/>
      <c r="L109" s="2254"/>
      <c r="M109" s="2254"/>
      <c r="N109" s="1084"/>
      <c r="O109" s="1084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</row>
    <row r="110" spans="1:30" ht="12.75" x14ac:dyDescent="0.2">
      <c r="C110" s="2293"/>
      <c r="D110" s="2254"/>
      <c r="E110" s="2255"/>
      <c r="F110" s="2257"/>
      <c r="G110" s="2254"/>
      <c r="H110" s="2254"/>
      <c r="I110" s="2254"/>
      <c r="J110" s="2255"/>
      <c r="K110" s="2254"/>
      <c r="L110" s="2254"/>
      <c r="M110" s="2254"/>
      <c r="N110" s="1084"/>
      <c r="O110" s="1084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</row>
    <row r="111" spans="1:30" ht="12.75" x14ac:dyDescent="0.2">
      <c r="C111" s="2293"/>
      <c r="D111" s="2254"/>
      <c r="E111" s="2255"/>
      <c r="F111" s="2257"/>
      <c r="G111" s="2254"/>
      <c r="H111" s="2254"/>
      <c r="I111" s="2254"/>
      <c r="J111" s="2255"/>
      <c r="K111" s="2254"/>
      <c r="L111" s="2254"/>
      <c r="M111" s="2254"/>
      <c r="N111" s="1084"/>
      <c r="O111" s="1084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</row>
    <row r="112" spans="1:30" ht="12.75" x14ac:dyDescent="0.2">
      <c r="A112" s="50" t="s">
        <v>13</v>
      </c>
      <c r="B112" s="50" t="s">
        <v>14</v>
      </c>
      <c r="C112" s="41" t="s">
        <v>438</v>
      </c>
      <c r="D112" s="994">
        <v>4.5</v>
      </c>
      <c r="E112" s="1085">
        <f>D112*30</f>
        <v>135</v>
      </c>
      <c r="F112" s="1085">
        <f>G112+H112+I112</f>
        <v>0</v>
      </c>
      <c r="G112" s="1085"/>
      <c r="H112" s="1085"/>
      <c r="I112" s="1085"/>
      <c r="J112" s="1085">
        <f>E112-F112</f>
        <v>135</v>
      </c>
      <c r="K112" s="1086">
        <f>F112/18</f>
        <v>0</v>
      </c>
      <c r="L112" s="1085" t="s">
        <v>29</v>
      </c>
      <c r="M112" s="1086">
        <f>F112/E112*100</f>
        <v>0</v>
      </c>
      <c r="N112" s="1087" t="s">
        <v>55</v>
      </c>
      <c r="O112" s="1087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D112" s="49" t="s">
        <v>429</v>
      </c>
    </row>
    <row r="113" spans="1:30" ht="25.5" x14ac:dyDescent="0.2">
      <c r="A113" s="50" t="s">
        <v>16</v>
      </c>
      <c r="B113" s="50" t="s">
        <v>31</v>
      </c>
      <c r="C113" s="23" t="s">
        <v>36</v>
      </c>
      <c r="D113" s="1086">
        <v>4</v>
      </c>
      <c r="E113" s="1085">
        <f t="shared" ref="E113:E118" si="30">D113*30</f>
        <v>120</v>
      </c>
      <c r="F113" s="1085">
        <f t="shared" ref="F113:F118" si="31">G113+H113+I113</f>
        <v>54</v>
      </c>
      <c r="G113" s="1085"/>
      <c r="H113" s="1085"/>
      <c r="I113" s="1085">
        <v>54</v>
      </c>
      <c r="J113" s="1085">
        <f t="shared" ref="J113:J118" si="32">E113-F113</f>
        <v>66</v>
      </c>
      <c r="K113" s="1086">
        <f t="shared" ref="K113:K118" si="33">F113/18</f>
        <v>3</v>
      </c>
      <c r="L113" s="1085" t="s">
        <v>16</v>
      </c>
      <c r="M113" s="1086">
        <f t="shared" ref="M113:M118" si="34">F113/E113*100</f>
        <v>45</v>
      </c>
      <c r="N113" s="1087" t="s">
        <v>59</v>
      </c>
      <c r="O113" s="1087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D113" s="6" t="s">
        <v>426</v>
      </c>
    </row>
    <row r="114" spans="1:30" ht="25.5" x14ac:dyDescent="0.2">
      <c r="A114" s="50" t="s">
        <v>13</v>
      </c>
      <c r="B114" s="50" t="s">
        <v>31</v>
      </c>
      <c r="C114" s="23" t="s">
        <v>98</v>
      </c>
      <c r="D114" s="1086">
        <v>5</v>
      </c>
      <c r="E114" s="1085">
        <f t="shared" si="30"/>
        <v>150</v>
      </c>
      <c r="F114" s="1085">
        <f t="shared" si="31"/>
        <v>72</v>
      </c>
      <c r="G114" s="1085">
        <v>36</v>
      </c>
      <c r="H114" s="1085"/>
      <c r="I114" s="1085">
        <v>36</v>
      </c>
      <c r="J114" s="1085">
        <f t="shared" si="32"/>
        <v>78</v>
      </c>
      <c r="K114" s="1086">
        <f t="shared" si="33"/>
        <v>4</v>
      </c>
      <c r="L114" s="1085" t="s">
        <v>18</v>
      </c>
      <c r="M114" s="1086">
        <f t="shared" si="34"/>
        <v>48</v>
      </c>
      <c r="N114" s="1087" t="s">
        <v>55</v>
      </c>
      <c r="O114" s="1087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D114" s="49" t="s">
        <v>429</v>
      </c>
    </row>
    <row r="115" spans="1:30" ht="12.75" x14ac:dyDescent="0.2">
      <c r="A115" s="50" t="s">
        <v>13</v>
      </c>
      <c r="B115" s="50" t="s">
        <v>14</v>
      </c>
      <c r="C115" s="23" t="s">
        <v>92</v>
      </c>
      <c r="D115" s="1086">
        <v>1</v>
      </c>
      <c r="E115" s="1085">
        <f t="shared" si="30"/>
        <v>30</v>
      </c>
      <c r="F115" s="1085"/>
      <c r="G115" s="1085"/>
      <c r="H115" s="1085"/>
      <c r="I115" s="1085"/>
      <c r="J115" s="1085">
        <f t="shared" si="32"/>
        <v>30</v>
      </c>
      <c r="K115" s="1086"/>
      <c r="L115" s="1085" t="s">
        <v>29</v>
      </c>
      <c r="M115" s="1086"/>
      <c r="N115" s="1087" t="s">
        <v>55</v>
      </c>
      <c r="O115" s="1087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D115" s="49" t="s">
        <v>429</v>
      </c>
    </row>
    <row r="116" spans="1:30" ht="25.5" x14ac:dyDescent="0.2">
      <c r="A116" s="50" t="s">
        <v>13</v>
      </c>
      <c r="B116" s="50" t="s">
        <v>31</v>
      </c>
      <c r="C116" s="1075" t="s">
        <v>97</v>
      </c>
      <c r="D116" s="1086">
        <v>5</v>
      </c>
      <c r="E116" s="1085">
        <f t="shared" si="30"/>
        <v>150</v>
      </c>
      <c r="F116" s="1085">
        <f t="shared" si="31"/>
        <v>54</v>
      </c>
      <c r="G116" s="1085">
        <v>18</v>
      </c>
      <c r="H116" s="1085"/>
      <c r="I116" s="1085">
        <v>36</v>
      </c>
      <c r="J116" s="1085">
        <f t="shared" si="32"/>
        <v>96</v>
      </c>
      <c r="K116" s="1086">
        <f t="shared" si="33"/>
        <v>3</v>
      </c>
      <c r="L116" s="1085" t="s">
        <v>29</v>
      </c>
      <c r="M116" s="1086">
        <f t="shared" si="34"/>
        <v>36</v>
      </c>
      <c r="N116" s="1087" t="s">
        <v>55</v>
      </c>
      <c r="O116" s="1087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D116" s="49" t="s">
        <v>429</v>
      </c>
    </row>
    <row r="117" spans="1:30" ht="14.25" customHeight="1" x14ac:dyDescent="0.2">
      <c r="A117" s="50" t="s">
        <v>13</v>
      </c>
      <c r="B117" s="50" t="s">
        <v>14</v>
      </c>
      <c r="C117" s="1075" t="s">
        <v>82</v>
      </c>
      <c r="D117" s="1092">
        <v>5.5</v>
      </c>
      <c r="E117" s="1085">
        <f t="shared" si="30"/>
        <v>165</v>
      </c>
      <c r="F117" s="1085">
        <f t="shared" si="31"/>
        <v>72</v>
      </c>
      <c r="G117" s="1085">
        <v>36</v>
      </c>
      <c r="H117" s="1085"/>
      <c r="I117" s="1085">
        <v>36</v>
      </c>
      <c r="J117" s="1085">
        <f t="shared" si="32"/>
        <v>93</v>
      </c>
      <c r="K117" s="1086">
        <f t="shared" si="33"/>
        <v>4</v>
      </c>
      <c r="L117" s="1085" t="s">
        <v>18</v>
      </c>
      <c r="M117" s="1086">
        <f t="shared" si="34"/>
        <v>43.636363636363633</v>
      </c>
      <c r="N117" s="1087" t="s">
        <v>55</v>
      </c>
      <c r="O117" s="1087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D117" s="49" t="s">
        <v>429</v>
      </c>
    </row>
    <row r="118" spans="1:30" ht="28.5" customHeight="1" x14ac:dyDescent="0.2">
      <c r="A118" s="50" t="s">
        <v>13</v>
      </c>
      <c r="B118" s="50" t="s">
        <v>14</v>
      </c>
      <c r="C118" s="1093" t="s">
        <v>439</v>
      </c>
      <c r="D118" s="1086">
        <v>5</v>
      </c>
      <c r="E118" s="1085">
        <f t="shared" si="30"/>
        <v>150</v>
      </c>
      <c r="F118" s="1085">
        <f t="shared" si="31"/>
        <v>72</v>
      </c>
      <c r="G118" s="1085">
        <v>36</v>
      </c>
      <c r="H118" s="1085"/>
      <c r="I118" s="1085">
        <v>36</v>
      </c>
      <c r="J118" s="1085">
        <f t="shared" si="32"/>
        <v>78</v>
      </c>
      <c r="K118" s="1086">
        <f t="shared" si="33"/>
        <v>4</v>
      </c>
      <c r="L118" s="1085" t="s">
        <v>18</v>
      </c>
      <c r="M118" s="1086">
        <f t="shared" si="34"/>
        <v>48</v>
      </c>
      <c r="N118" s="1087" t="s">
        <v>55</v>
      </c>
      <c r="O118" s="1087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D118" s="49" t="s">
        <v>429</v>
      </c>
    </row>
    <row r="119" spans="1:30" ht="15" customHeight="1" x14ac:dyDescent="0.2">
      <c r="C119" s="41" t="s">
        <v>22</v>
      </c>
      <c r="D119" s="1088">
        <f t="shared" ref="D119:K119" si="35">SUM(D112:D118)</f>
        <v>30</v>
      </c>
      <c r="E119" s="1072">
        <f t="shared" si="35"/>
        <v>900</v>
      </c>
      <c r="F119" s="1072">
        <f t="shared" si="35"/>
        <v>324</v>
      </c>
      <c r="G119" s="1072">
        <f t="shared" si="35"/>
        <v>126</v>
      </c>
      <c r="H119" s="1072">
        <f t="shared" si="35"/>
        <v>0</v>
      </c>
      <c r="I119" s="1072">
        <f t="shared" si="35"/>
        <v>198</v>
      </c>
      <c r="J119" s="1072">
        <f t="shared" si="35"/>
        <v>576</v>
      </c>
      <c r="K119" s="1072">
        <f t="shared" si="35"/>
        <v>18</v>
      </c>
      <c r="L119" s="1072"/>
      <c r="M119" s="1072"/>
      <c r="N119" s="3"/>
      <c r="O119" s="3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</row>
    <row r="120" spans="1:30" ht="15" customHeight="1" x14ac:dyDescent="0.2">
      <c r="C120" s="2" t="s">
        <v>23</v>
      </c>
      <c r="D120" s="3">
        <f>30-D119</f>
        <v>0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</row>
    <row r="121" spans="1:30" ht="12.75" x14ac:dyDescent="0.2">
      <c r="C121" s="1" t="s">
        <v>440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</row>
    <row r="122" spans="1:30" ht="12.75" customHeight="1" x14ac:dyDescent="0.2">
      <c r="C122" s="2293" t="s">
        <v>0</v>
      </c>
      <c r="D122" s="2254" t="s">
        <v>1</v>
      </c>
      <c r="E122" s="2258" t="s">
        <v>2</v>
      </c>
      <c r="F122" s="2258"/>
      <c r="G122" s="2258"/>
      <c r="H122" s="2258"/>
      <c r="I122" s="2258"/>
      <c r="J122" s="2255"/>
      <c r="K122" s="2254" t="s">
        <v>3</v>
      </c>
      <c r="L122" s="2254" t="s">
        <v>4</v>
      </c>
      <c r="M122" s="2254" t="s">
        <v>5</v>
      </c>
      <c r="N122" s="1084"/>
      <c r="O122" s="1084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</row>
    <row r="123" spans="1:30" ht="12.75" customHeight="1" x14ac:dyDescent="0.2">
      <c r="C123" s="2293"/>
      <c r="D123" s="2254"/>
      <c r="E123" s="2254" t="s">
        <v>6</v>
      </c>
      <c r="F123" s="2256" t="s">
        <v>7</v>
      </c>
      <c r="G123" s="2256"/>
      <c r="H123" s="2256"/>
      <c r="I123" s="2256"/>
      <c r="J123" s="2254" t="s">
        <v>25</v>
      </c>
      <c r="K123" s="2254"/>
      <c r="L123" s="2254"/>
      <c r="M123" s="2254"/>
      <c r="N123" s="1084"/>
      <c r="O123" s="1084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</row>
    <row r="124" spans="1:30" ht="12.75" customHeight="1" x14ac:dyDescent="0.2">
      <c r="C124" s="2293"/>
      <c r="D124" s="2254"/>
      <c r="E124" s="2255"/>
      <c r="F124" s="2254" t="s">
        <v>9</v>
      </c>
      <c r="G124" s="2258" t="s">
        <v>10</v>
      </c>
      <c r="H124" s="2255"/>
      <c r="I124" s="2255"/>
      <c r="J124" s="2255"/>
      <c r="K124" s="2254"/>
      <c r="L124" s="2254"/>
      <c r="M124" s="2254"/>
      <c r="N124" s="1084"/>
      <c r="O124" s="1084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</row>
    <row r="125" spans="1:30" ht="12.75" customHeight="1" x14ac:dyDescent="0.2">
      <c r="C125" s="2293"/>
      <c r="D125" s="2254"/>
      <c r="E125" s="2255"/>
      <c r="F125" s="2257"/>
      <c r="G125" s="2254" t="s">
        <v>11</v>
      </c>
      <c r="H125" s="2254" t="s">
        <v>12</v>
      </c>
      <c r="I125" s="2254" t="s">
        <v>13</v>
      </c>
      <c r="J125" s="2255"/>
      <c r="K125" s="2254"/>
      <c r="L125" s="2254"/>
      <c r="M125" s="2254"/>
      <c r="N125" s="1084"/>
      <c r="O125" s="1084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</row>
    <row r="126" spans="1:30" ht="12.75" x14ac:dyDescent="0.2">
      <c r="C126" s="2293"/>
      <c r="D126" s="2254"/>
      <c r="E126" s="2255"/>
      <c r="F126" s="2257"/>
      <c r="G126" s="2254"/>
      <c r="H126" s="2254"/>
      <c r="I126" s="2254"/>
      <c r="J126" s="2255"/>
      <c r="K126" s="2254"/>
      <c r="L126" s="2254"/>
      <c r="M126" s="2254"/>
      <c r="N126" s="1084"/>
      <c r="O126" s="1084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</row>
    <row r="127" spans="1:30" ht="12.75" x14ac:dyDescent="0.2">
      <c r="C127" s="2293"/>
      <c r="D127" s="2254"/>
      <c r="E127" s="2255"/>
      <c r="F127" s="2257"/>
      <c r="G127" s="2254"/>
      <c r="H127" s="2254"/>
      <c r="I127" s="2254"/>
      <c r="J127" s="2255"/>
      <c r="K127" s="2254"/>
      <c r="L127" s="2254"/>
      <c r="M127" s="2254"/>
      <c r="N127" s="1084"/>
      <c r="O127" s="1084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</row>
    <row r="128" spans="1:30" ht="27" customHeight="1" x14ac:dyDescent="0.2">
      <c r="C128" s="2293"/>
      <c r="D128" s="2254"/>
      <c r="E128" s="2255"/>
      <c r="F128" s="2257"/>
      <c r="G128" s="2254"/>
      <c r="H128" s="2254"/>
      <c r="I128" s="2254"/>
      <c r="J128" s="2255"/>
      <c r="K128" s="2254"/>
      <c r="L128" s="2254"/>
      <c r="M128" s="2254"/>
      <c r="N128" s="1084"/>
      <c r="O128" s="1084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</row>
    <row r="129" spans="1:30" ht="25.5" x14ac:dyDescent="0.2">
      <c r="A129" s="50" t="s">
        <v>16</v>
      </c>
      <c r="B129" s="50" t="s">
        <v>31</v>
      </c>
      <c r="C129" s="23" t="s">
        <v>105</v>
      </c>
      <c r="D129" s="994">
        <v>3</v>
      </c>
      <c r="E129" s="1085">
        <f>D129*30</f>
        <v>90</v>
      </c>
      <c r="F129" s="1085">
        <f>G129+H129+I129</f>
        <v>45</v>
      </c>
      <c r="G129" s="1085"/>
      <c r="H129" s="1085"/>
      <c r="I129" s="1085">
        <v>45</v>
      </c>
      <c r="J129" s="1085">
        <f>E129-F129</f>
        <v>45</v>
      </c>
      <c r="K129" s="1086">
        <f t="shared" ref="K129:K135" si="36">F129/15</f>
        <v>3</v>
      </c>
      <c r="L129" s="1085" t="s">
        <v>16</v>
      </c>
      <c r="M129" s="1086">
        <f>F129/E129*100</f>
        <v>50</v>
      </c>
      <c r="N129" s="1087" t="s">
        <v>59</v>
      </c>
      <c r="O129" s="1087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D129" s="1090" t="s">
        <v>422</v>
      </c>
    </row>
    <row r="130" spans="1:30" ht="12.75" x14ac:dyDescent="0.2">
      <c r="A130" s="50" t="s">
        <v>13</v>
      </c>
      <c r="B130" s="50" t="s">
        <v>14</v>
      </c>
      <c r="C130" s="23" t="s">
        <v>94</v>
      </c>
      <c r="D130" s="1086">
        <v>5</v>
      </c>
      <c r="E130" s="1085">
        <f t="shared" ref="E130:E135" si="37">D130*30</f>
        <v>150</v>
      </c>
      <c r="F130" s="1085">
        <f t="shared" ref="F130:F135" si="38">G130+H130+I130</f>
        <v>60</v>
      </c>
      <c r="G130" s="1085">
        <v>30</v>
      </c>
      <c r="H130" s="1085"/>
      <c r="I130" s="1085">
        <v>30</v>
      </c>
      <c r="J130" s="1085">
        <f t="shared" ref="J130:J135" si="39">E130-F130</f>
        <v>90</v>
      </c>
      <c r="K130" s="1086">
        <f t="shared" si="36"/>
        <v>4</v>
      </c>
      <c r="L130" s="1085" t="s">
        <v>18</v>
      </c>
      <c r="M130" s="1086">
        <f t="shared" ref="M130:M135" si="40">F130/E130*100</f>
        <v>40</v>
      </c>
      <c r="N130" s="1087" t="s">
        <v>55</v>
      </c>
      <c r="O130" s="1087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D130" s="1090" t="s">
        <v>429</v>
      </c>
    </row>
    <row r="131" spans="1:30" ht="25.5" customHeight="1" x14ac:dyDescent="0.2">
      <c r="A131" s="50" t="s">
        <v>13</v>
      </c>
      <c r="B131" s="50" t="s">
        <v>31</v>
      </c>
      <c r="C131" s="1075" t="s">
        <v>100</v>
      </c>
      <c r="D131" s="1086">
        <v>5</v>
      </c>
      <c r="E131" s="1085">
        <f t="shared" si="37"/>
        <v>150</v>
      </c>
      <c r="F131" s="1085">
        <f t="shared" si="38"/>
        <v>60</v>
      </c>
      <c r="G131" s="1085">
        <v>30</v>
      </c>
      <c r="H131" s="1085"/>
      <c r="I131" s="1085">
        <v>30</v>
      </c>
      <c r="J131" s="1085">
        <f t="shared" si="39"/>
        <v>90</v>
      </c>
      <c r="K131" s="1086">
        <f t="shared" si="36"/>
        <v>4</v>
      </c>
      <c r="L131" s="1085" t="s">
        <v>18</v>
      </c>
      <c r="M131" s="1086">
        <f t="shared" si="40"/>
        <v>40</v>
      </c>
      <c r="N131" s="1087" t="s">
        <v>55</v>
      </c>
      <c r="O131" s="1087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D131" s="1090" t="s">
        <v>429</v>
      </c>
    </row>
    <row r="132" spans="1:30" ht="15" customHeight="1" x14ac:dyDescent="0.2">
      <c r="A132" s="50" t="s">
        <v>13</v>
      </c>
      <c r="B132" s="50" t="s">
        <v>31</v>
      </c>
      <c r="C132" s="1094" t="s">
        <v>99</v>
      </c>
      <c r="D132" s="1086">
        <v>5</v>
      </c>
      <c r="E132" s="1085">
        <f t="shared" si="37"/>
        <v>150</v>
      </c>
      <c r="F132" s="1085">
        <f t="shared" si="38"/>
        <v>60</v>
      </c>
      <c r="G132" s="1085">
        <v>30</v>
      </c>
      <c r="H132" s="1085"/>
      <c r="I132" s="1085">
        <v>30</v>
      </c>
      <c r="J132" s="1085">
        <f t="shared" si="39"/>
        <v>90</v>
      </c>
      <c r="K132" s="1086">
        <f t="shared" si="36"/>
        <v>4</v>
      </c>
      <c r="L132" s="1085" t="s">
        <v>29</v>
      </c>
      <c r="M132" s="1086">
        <f t="shared" si="40"/>
        <v>40</v>
      </c>
      <c r="N132" s="1087" t="s">
        <v>55</v>
      </c>
      <c r="O132" s="1087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D132" s="1090" t="s">
        <v>429</v>
      </c>
    </row>
    <row r="133" spans="1:30" ht="38.25" x14ac:dyDescent="0.2">
      <c r="A133" s="50" t="s">
        <v>13</v>
      </c>
      <c r="B133" s="50" t="s">
        <v>31</v>
      </c>
      <c r="C133" s="23" t="s">
        <v>441</v>
      </c>
      <c r="D133" s="1086">
        <v>5</v>
      </c>
      <c r="E133" s="1085">
        <f t="shared" si="37"/>
        <v>150</v>
      </c>
      <c r="F133" s="1085">
        <f t="shared" si="38"/>
        <v>60</v>
      </c>
      <c r="G133" s="1085">
        <v>30</v>
      </c>
      <c r="H133" s="1085"/>
      <c r="I133" s="1085">
        <v>30</v>
      </c>
      <c r="J133" s="1085">
        <f t="shared" si="39"/>
        <v>90</v>
      </c>
      <c r="K133" s="1086">
        <f t="shared" si="36"/>
        <v>4</v>
      </c>
      <c r="L133" s="1085" t="s">
        <v>18</v>
      </c>
      <c r="M133" s="1086">
        <f t="shared" si="40"/>
        <v>40</v>
      </c>
      <c r="N133" s="1087" t="s">
        <v>55</v>
      </c>
      <c r="O133" s="1087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D133" s="1090" t="s">
        <v>429</v>
      </c>
    </row>
    <row r="134" spans="1:30" ht="15" customHeight="1" x14ac:dyDescent="0.2">
      <c r="A134" s="50" t="s">
        <v>16</v>
      </c>
      <c r="B134" s="50" t="s">
        <v>14</v>
      </c>
      <c r="C134" s="1075" t="s">
        <v>39</v>
      </c>
      <c r="D134" s="1086">
        <v>3</v>
      </c>
      <c r="E134" s="1085">
        <f t="shared" si="37"/>
        <v>90</v>
      </c>
      <c r="F134" s="1085">
        <f t="shared" si="38"/>
        <v>30</v>
      </c>
      <c r="G134" s="1085">
        <v>15</v>
      </c>
      <c r="H134" s="1085"/>
      <c r="I134" s="1085">
        <v>15</v>
      </c>
      <c r="J134" s="1085">
        <f t="shared" si="39"/>
        <v>60</v>
      </c>
      <c r="K134" s="1086">
        <f t="shared" si="36"/>
        <v>2</v>
      </c>
      <c r="L134" s="1085" t="s">
        <v>29</v>
      </c>
      <c r="M134" s="1086">
        <f t="shared" si="40"/>
        <v>33.333333333333329</v>
      </c>
      <c r="N134" s="1087" t="s">
        <v>59</v>
      </c>
      <c r="O134" s="1087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D134" s="1090" t="s">
        <v>442</v>
      </c>
    </row>
    <row r="135" spans="1:30" ht="24.75" customHeight="1" x14ac:dyDescent="0.2">
      <c r="A135" s="50" t="s">
        <v>13</v>
      </c>
      <c r="B135" s="50" t="s">
        <v>31</v>
      </c>
      <c r="C135" s="23" t="s">
        <v>443</v>
      </c>
      <c r="D135" s="1086">
        <v>4</v>
      </c>
      <c r="E135" s="1085">
        <f t="shared" si="37"/>
        <v>120</v>
      </c>
      <c r="F135" s="1085">
        <f t="shared" si="38"/>
        <v>45</v>
      </c>
      <c r="G135" s="1085">
        <v>15</v>
      </c>
      <c r="H135" s="1085"/>
      <c r="I135" s="1085">
        <v>30</v>
      </c>
      <c r="J135" s="1085">
        <f t="shared" si="39"/>
        <v>75</v>
      </c>
      <c r="K135" s="1086">
        <f t="shared" si="36"/>
        <v>3</v>
      </c>
      <c r="L135" s="1085" t="s">
        <v>29</v>
      </c>
      <c r="M135" s="1086">
        <f t="shared" si="40"/>
        <v>37.5</v>
      </c>
      <c r="N135" s="1087" t="s">
        <v>55</v>
      </c>
      <c r="O135" s="1087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D135" s="1090" t="s">
        <v>429</v>
      </c>
    </row>
    <row r="136" spans="1:30" ht="15" customHeight="1" x14ac:dyDescent="0.2">
      <c r="C136" s="41" t="s">
        <v>22</v>
      </c>
      <c r="D136" s="1088">
        <f t="shared" ref="D136:M136" si="41">SUM(D129:D135)</f>
        <v>30</v>
      </c>
      <c r="E136" s="1072">
        <f t="shared" si="41"/>
        <v>900</v>
      </c>
      <c r="F136" s="1072">
        <f t="shared" si="41"/>
        <v>360</v>
      </c>
      <c r="G136" s="1072">
        <f t="shared" si="41"/>
        <v>150</v>
      </c>
      <c r="H136" s="1072">
        <f t="shared" si="41"/>
        <v>0</v>
      </c>
      <c r="I136" s="1072">
        <f t="shared" si="41"/>
        <v>210</v>
      </c>
      <c r="J136" s="1072">
        <f t="shared" si="41"/>
        <v>540</v>
      </c>
      <c r="K136" s="1072">
        <f t="shared" si="41"/>
        <v>24</v>
      </c>
      <c r="L136" s="1072">
        <f t="shared" si="41"/>
        <v>0</v>
      </c>
      <c r="M136" s="1072">
        <f t="shared" si="41"/>
        <v>280.83333333333331</v>
      </c>
      <c r="N136" s="3"/>
      <c r="O136" s="3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D136" s="1090"/>
    </row>
    <row r="137" spans="1:30" ht="15" customHeight="1" x14ac:dyDescent="0.2">
      <c r="C137" s="2" t="s">
        <v>23</v>
      </c>
      <c r="D137" s="3">
        <f>30-D136</f>
        <v>0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</row>
    <row r="138" spans="1:30" ht="12.75" x14ac:dyDescent="0.2">
      <c r="C138" s="1" t="s">
        <v>444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</row>
    <row r="139" spans="1:30" ht="12.75" customHeight="1" x14ac:dyDescent="0.2">
      <c r="C139" s="2293" t="s">
        <v>0</v>
      </c>
      <c r="D139" s="2254" t="s">
        <v>1</v>
      </c>
      <c r="E139" s="2258" t="s">
        <v>2</v>
      </c>
      <c r="F139" s="2258"/>
      <c r="G139" s="2258"/>
      <c r="H139" s="2258"/>
      <c r="I139" s="2258"/>
      <c r="J139" s="2255"/>
      <c r="K139" s="2254" t="s">
        <v>3</v>
      </c>
      <c r="L139" s="2254" t="s">
        <v>4</v>
      </c>
      <c r="M139" s="2254" t="s">
        <v>5</v>
      </c>
      <c r="N139" s="1084"/>
      <c r="O139" s="1084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</row>
    <row r="140" spans="1:30" ht="12.75" customHeight="1" x14ac:dyDescent="0.2">
      <c r="C140" s="2293"/>
      <c r="D140" s="2254"/>
      <c r="E140" s="2254" t="s">
        <v>6</v>
      </c>
      <c r="F140" s="2256" t="s">
        <v>7</v>
      </c>
      <c r="G140" s="2256"/>
      <c r="H140" s="2256"/>
      <c r="I140" s="2256"/>
      <c r="J140" s="2254" t="s">
        <v>25</v>
      </c>
      <c r="K140" s="2254"/>
      <c r="L140" s="2254"/>
      <c r="M140" s="2254"/>
      <c r="N140" s="1084"/>
      <c r="O140" s="1084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</row>
    <row r="141" spans="1:30" ht="12.75" customHeight="1" x14ac:dyDescent="0.2">
      <c r="C141" s="2293"/>
      <c r="D141" s="2254"/>
      <c r="E141" s="2255"/>
      <c r="F141" s="2254" t="s">
        <v>9</v>
      </c>
      <c r="G141" s="2258" t="s">
        <v>10</v>
      </c>
      <c r="H141" s="2255"/>
      <c r="I141" s="2255"/>
      <c r="J141" s="2255"/>
      <c r="K141" s="2254"/>
      <c r="L141" s="2254"/>
      <c r="M141" s="2254"/>
      <c r="N141" s="1084"/>
      <c r="O141" s="1084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</row>
    <row r="142" spans="1:30" ht="7.5" customHeight="1" x14ac:dyDescent="0.2">
      <c r="C142" s="2293"/>
      <c r="D142" s="2254"/>
      <c r="E142" s="2255"/>
      <c r="F142" s="2257"/>
      <c r="G142" s="2254" t="s">
        <v>11</v>
      </c>
      <c r="H142" s="2254" t="s">
        <v>12</v>
      </c>
      <c r="I142" s="2254" t="s">
        <v>13</v>
      </c>
      <c r="J142" s="2255"/>
      <c r="K142" s="2254"/>
      <c r="L142" s="2254"/>
      <c r="M142" s="2254"/>
      <c r="N142" s="1084"/>
      <c r="O142" s="1084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</row>
    <row r="143" spans="1:30" ht="7.5" customHeight="1" x14ac:dyDescent="0.2">
      <c r="C143" s="2293"/>
      <c r="D143" s="2254"/>
      <c r="E143" s="2255"/>
      <c r="F143" s="2257"/>
      <c r="G143" s="2254"/>
      <c r="H143" s="2254"/>
      <c r="I143" s="2254"/>
      <c r="J143" s="2255"/>
      <c r="K143" s="2254"/>
      <c r="L143" s="2254"/>
      <c r="M143" s="2254"/>
      <c r="N143" s="1084"/>
      <c r="O143" s="1084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</row>
    <row r="144" spans="1:30" ht="7.5" customHeight="1" x14ac:dyDescent="0.2">
      <c r="C144" s="2293"/>
      <c r="D144" s="2254"/>
      <c r="E144" s="2255"/>
      <c r="F144" s="2257"/>
      <c r="G144" s="2254"/>
      <c r="H144" s="2254"/>
      <c r="I144" s="2254"/>
      <c r="J144" s="2255"/>
      <c r="K144" s="2254"/>
      <c r="L144" s="2254"/>
      <c r="M144" s="2254"/>
      <c r="N144" s="1084"/>
      <c r="O144" s="1084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</row>
    <row r="145" spans="1:30" ht="7.5" customHeight="1" x14ac:dyDescent="0.2">
      <c r="C145" s="2293"/>
      <c r="D145" s="2254"/>
      <c r="E145" s="2255"/>
      <c r="F145" s="2257"/>
      <c r="G145" s="2254"/>
      <c r="H145" s="2254"/>
      <c r="I145" s="2254"/>
      <c r="J145" s="2255"/>
      <c r="K145" s="2254"/>
      <c r="L145" s="2254"/>
      <c r="M145" s="2254"/>
      <c r="N145" s="1084"/>
      <c r="O145" s="1084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</row>
    <row r="146" spans="1:30" ht="12.75" x14ac:dyDescent="0.2">
      <c r="A146" s="50" t="s">
        <v>13</v>
      </c>
      <c r="B146" s="50" t="s">
        <v>14</v>
      </c>
      <c r="C146" s="41" t="s">
        <v>45</v>
      </c>
      <c r="D146" s="994">
        <v>6</v>
      </c>
      <c r="E146" s="1085">
        <f>D146*30</f>
        <v>180</v>
      </c>
      <c r="F146" s="1085">
        <f>G146+H146+I146</f>
        <v>0</v>
      </c>
      <c r="G146" s="1085"/>
      <c r="H146" s="1085"/>
      <c r="I146" s="1085"/>
      <c r="J146" s="1085">
        <f>E146-F146</f>
        <v>180</v>
      </c>
      <c r="K146" s="1086">
        <f>F146/13</f>
        <v>0</v>
      </c>
      <c r="L146" s="1085" t="s">
        <v>29</v>
      </c>
      <c r="M146" s="1086">
        <f>F146/E146*100</f>
        <v>0</v>
      </c>
      <c r="N146" s="1087" t="s">
        <v>55</v>
      </c>
      <c r="O146" s="1087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D146" s="49" t="s">
        <v>429</v>
      </c>
    </row>
    <row r="147" spans="1:30" ht="12.75" x14ac:dyDescent="0.2">
      <c r="A147" s="50" t="s">
        <v>13</v>
      </c>
      <c r="B147" s="50" t="s">
        <v>14</v>
      </c>
      <c r="C147" s="23" t="s">
        <v>43</v>
      </c>
      <c r="D147" s="1086">
        <v>3</v>
      </c>
      <c r="E147" s="1085">
        <f t="shared" ref="E147:E153" si="42">D147*30</f>
        <v>90</v>
      </c>
      <c r="F147" s="1085">
        <f t="shared" ref="F147:F153" si="43">G147+H147+I147</f>
        <v>0</v>
      </c>
      <c r="G147" s="1085"/>
      <c r="H147" s="1085"/>
      <c r="I147" s="1085"/>
      <c r="J147" s="1085">
        <f t="shared" ref="J147:J153" si="44">E147-F147</f>
        <v>90</v>
      </c>
      <c r="K147" s="1086">
        <f t="shared" ref="K147:K153" si="45">F147/13</f>
        <v>0</v>
      </c>
      <c r="L147" s="1085"/>
      <c r="M147" s="1086">
        <f t="shared" ref="M147:M153" si="46">F147/E147*100</f>
        <v>0</v>
      </c>
      <c r="N147" s="1087" t="s">
        <v>55</v>
      </c>
      <c r="O147" s="1087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D147" s="1090"/>
    </row>
    <row r="148" spans="1:30" ht="12.75" x14ac:dyDescent="0.2">
      <c r="A148" s="50" t="s">
        <v>13</v>
      </c>
      <c r="B148" s="50" t="s">
        <v>14</v>
      </c>
      <c r="C148" s="23" t="s">
        <v>40</v>
      </c>
      <c r="D148" s="1086">
        <v>3</v>
      </c>
      <c r="E148" s="1085">
        <f t="shared" si="42"/>
        <v>90</v>
      </c>
      <c r="F148" s="1085">
        <f t="shared" si="43"/>
        <v>0</v>
      </c>
      <c r="G148" s="1085"/>
      <c r="H148" s="1085"/>
      <c r="I148" s="1085"/>
      <c r="J148" s="1085">
        <f t="shared" si="44"/>
        <v>90</v>
      </c>
      <c r="K148" s="1086">
        <f t="shared" si="45"/>
        <v>0</v>
      </c>
      <c r="L148" s="1085"/>
      <c r="M148" s="1086">
        <f t="shared" si="46"/>
        <v>0</v>
      </c>
      <c r="N148" s="1087" t="s">
        <v>55</v>
      </c>
      <c r="O148" s="1087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D148" s="1090"/>
    </row>
    <row r="149" spans="1:30" ht="25.5" x14ac:dyDescent="0.2">
      <c r="A149" s="50" t="s">
        <v>16</v>
      </c>
      <c r="B149" s="50" t="s">
        <v>31</v>
      </c>
      <c r="C149" s="23" t="s">
        <v>445</v>
      </c>
      <c r="D149" s="1086">
        <v>3</v>
      </c>
      <c r="E149" s="1085">
        <f t="shared" si="42"/>
        <v>90</v>
      </c>
      <c r="F149" s="1085">
        <f t="shared" si="43"/>
        <v>39</v>
      </c>
      <c r="G149" s="1085"/>
      <c r="H149" s="1085"/>
      <c r="I149" s="1085">
        <v>39</v>
      </c>
      <c r="J149" s="1085">
        <f t="shared" si="44"/>
        <v>51</v>
      </c>
      <c r="K149" s="1086">
        <f t="shared" si="45"/>
        <v>3</v>
      </c>
      <c r="L149" s="1085" t="s">
        <v>29</v>
      </c>
      <c r="M149" s="1086">
        <f t="shared" si="46"/>
        <v>43.333333333333336</v>
      </c>
      <c r="N149" s="1087" t="s">
        <v>59</v>
      </c>
      <c r="O149" s="1087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D149" s="1090" t="s">
        <v>422</v>
      </c>
    </row>
    <row r="150" spans="1:30" ht="12.75" x14ac:dyDescent="0.2">
      <c r="A150" s="50" t="s">
        <v>13</v>
      </c>
      <c r="B150" s="50" t="s">
        <v>14</v>
      </c>
      <c r="C150" s="23" t="s">
        <v>83</v>
      </c>
      <c r="D150" s="1086">
        <v>5</v>
      </c>
      <c r="E150" s="1085">
        <f t="shared" si="42"/>
        <v>150</v>
      </c>
      <c r="F150" s="1085">
        <f t="shared" si="43"/>
        <v>52</v>
      </c>
      <c r="G150" s="1085">
        <v>26</v>
      </c>
      <c r="H150" s="1085"/>
      <c r="I150" s="1085">
        <v>26</v>
      </c>
      <c r="J150" s="1085">
        <f t="shared" si="44"/>
        <v>98</v>
      </c>
      <c r="K150" s="1086">
        <f t="shared" si="45"/>
        <v>4</v>
      </c>
      <c r="L150" s="1085" t="s">
        <v>18</v>
      </c>
      <c r="M150" s="1086">
        <f t="shared" si="46"/>
        <v>34.666666666666671</v>
      </c>
      <c r="N150" s="1087" t="s">
        <v>55</v>
      </c>
      <c r="O150" s="1087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D150" s="49" t="s">
        <v>429</v>
      </c>
    </row>
    <row r="151" spans="1:30" ht="12.75" x14ac:dyDescent="0.2">
      <c r="A151" s="50" t="s">
        <v>13</v>
      </c>
      <c r="B151" s="50" t="s">
        <v>14</v>
      </c>
      <c r="C151" s="23" t="s">
        <v>84</v>
      </c>
      <c r="D151" s="1086">
        <v>1</v>
      </c>
      <c r="E151" s="1085">
        <f t="shared" si="42"/>
        <v>30</v>
      </c>
      <c r="F151" s="1085"/>
      <c r="G151" s="1085"/>
      <c r="H151" s="1085"/>
      <c r="I151" s="1085"/>
      <c r="J151" s="1085">
        <f t="shared" si="44"/>
        <v>30</v>
      </c>
      <c r="K151" s="1086"/>
      <c r="L151" s="1085" t="s">
        <v>29</v>
      </c>
      <c r="M151" s="1086"/>
      <c r="N151" s="1087" t="s">
        <v>55</v>
      </c>
      <c r="O151" s="1087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D151" s="49" t="s">
        <v>429</v>
      </c>
    </row>
    <row r="152" spans="1:30" ht="39" customHeight="1" x14ac:dyDescent="0.2">
      <c r="A152" s="50" t="s">
        <v>13</v>
      </c>
      <c r="B152" s="50" t="s">
        <v>31</v>
      </c>
      <c r="C152" s="23" t="s">
        <v>101</v>
      </c>
      <c r="D152" s="1086">
        <v>4</v>
      </c>
      <c r="E152" s="1085">
        <f t="shared" si="42"/>
        <v>120</v>
      </c>
      <c r="F152" s="1085">
        <f t="shared" si="43"/>
        <v>52</v>
      </c>
      <c r="G152" s="1085">
        <v>26</v>
      </c>
      <c r="H152" s="1085">
        <v>26</v>
      </c>
      <c r="I152" s="1085"/>
      <c r="J152" s="1085">
        <f t="shared" si="44"/>
        <v>68</v>
      </c>
      <c r="K152" s="1086">
        <f t="shared" si="45"/>
        <v>4</v>
      </c>
      <c r="L152" s="1085" t="s">
        <v>18</v>
      </c>
      <c r="M152" s="1086">
        <f t="shared" si="46"/>
        <v>43.333333333333336</v>
      </c>
      <c r="N152" s="1087" t="s">
        <v>55</v>
      </c>
      <c r="O152" s="1087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D152" s="49" t="s">
        <v>429</v>
      </c>
    </row>
    <row r="153" spans="1:30" ht="26.25" customHeight="1" x14ac:dyDescent="0.2">
      <c r="A153" s="50" t="s">
        <v>13</v>
      </c>
      <c r="B153" s="50" t="s">
        <v>31</v>
      </c>
      <c r="C153" s="1075" t="s">
        <v>102</v>
      </c>
      <c r="D153" s="1086">
        <v>5</v>
      </c>
      <c r="E153" s="1085">
        <f t="shared" si="42"/>
        <v>150</v>
      </c>
      <c r="F153" s="1085">
        <f t="shared" si="43"/>
        <v>52</v>
      </c>
      <c r="G153" s="1085">
        <v>26</v>
      </c>
      <c r="H153" s="1085"/>
      <c r="I153" s="1085">
        <v>26</v>
      </c>
      <c r="J153" s="1085">
        <f t="shared" si="44"/>
        <v>98</v>
      </c>
      <c r="K153" s="1086">
        <f t="shared" si="45"/>
        <v>4</v>
      </c>
      <c r="L153" s="1085" t="s">
        <v>18</v>
      </c>
      <c r="M153" s="1086">
        <f t="shared" si="46"/>
        <v>34.666666666666671</v>
      </c>
      <c r="N153" s="1087" t="s">
        <v>55</v>
      </c>
      <c r="O153" s="1087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D153" s="49" t="s">
        <v>429</v>
      </c>
    </row>
    <row r="154" spans="1:30" ht="12.75" x14ac:dyDescent="0.2">
      <c r="C154" s="41" t="s">
        <v>22</v>
      </c>
      <c r="D154" s="1088">
        <f t="shared" ref="D154:M154" si="47">SUM(D146:D153)</f>
        <v>30</v>
      </c>
      <c r="E154" s="1072">
        <f t="shared" si="47"/>
        <v>900</v>
      </c>
      <c r="F154" s="1072">
        <f t="shared" si="47"/>
        <v>195</v>
      </c>
      <c r="G154" s="1072">
        <f t="shared" si="47"/>
        <v>78</v>
      </c>
      <c r="H154" s="1072">
        <f t="shared" si="47"/>
        <v>26</v>
      </c>
      <c r="I154" s="1072">
        <f t="shared" si="47"/>
        <v>91</v>
      </c>
      <c r="J154" s="1072">
        <f t="shared" si="47"/>
        <v>705</v>
      </c>
      <c r="K154" s="1072">
        <f t="shared" si="47"/>
        <v>15</v>
      </c>
      <c r="L154" s="1072">
        <f t="shared" si="47"/>
        <v>0</v>
      </c>
      <c r="M154" s="1072">
        <f t="shared" si="47"/>
        <v>156</v>
      </c>
      <c r="N154" s="3"/>
      <c r="O154" s="3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</row>
    <row r="155" spans="1:30" ht="12.75" x14ac:dyDescent="0.2">
      <c r="C155" s="2" t="s">
        <v>23</v>
      </c>
      <c r="D155" s="4">
        <f>30-D154</f>
        <v>0</v>
      </c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</row>
    <row r="156" spans="1:30" ht="12.75" x14ac:dyDescent="0.2"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</row>
    <row r="157" spans="1:30" ht="12.75" x14ac:dyDescent="0.2">
      <c r="C157" s="1" t="s">
        <v>22</v>
      </c>
      <c r="D157" s="1095">
        <f>D158+D159</f>
        <v>240</v>
      </c>
      <c r="E157" s="1095">
        <f>E158+E159</f>
        <v>7200</v>
      </c>
      <c r="F157" s="1096">
        <f>E157/$E$157*100</f>
        <v>100</v>
      </c>
      <c r="G157" s="1097"/>
      <c r="H157" s="1098"/>
      <c r="I157" s="1098"/>
      <c r="J157" s="1098"/>
      <c r="K157" s="1098"/>
      <c r="L157" s="1098"/>
      <c r="M157" s="49" t="s">
        <v>59</v>
      </c>
      <c r="N157" s="49">
        <f>SUMIF($N$4:$N$153,M157,$D$4:$D$153)</f>
        <v>73.5</v>
      </c>
      <c r="O157" s="49">
        <f t="shared" ref="O157:O162" si="48">N157/$N$162</f>
        <v>0.30625000000000002</v>
      </c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</row>
    <row r="158" spans="1:30" ht="12.75" x14ac:dyDescent="0.2">
      <c r="B158" s="50" t="s">
        <v>14</v>
      </c>
      <c r="C158" s="1" t="s">
        <v>41</v>
      </c>
      <c r="D158" s="1096">
        <f>SUMIF(B$11:B$153,B158,D$11:D$153)</f>
        <v>177.5</v>
      </c>
      <c r="E158" s="50">
        <f>D158*30</f>
        <v>5325</v>
      </c>
      <c r="F158" s="1096">
        <f>E158/E$157*100</f>
        <v>73.958333333333343</v>
      </c>
      <c r="G158" s="50"/>
      <c r="I158" s="1099"/>
      <c r="J158" s="1099"/>
      <c r="K158" s="1099"/>
      <c r="M158" s="49" t="s">
        <v>56</v>
      </c>
      <c r="N158" s="49">
        <f>SUMIF($N$4:$N$153,M158,$D$4:$D$153)</f>
        <v>21</v>
      </c>
      <c r="O158" s="49">
        <f t="shared" si="48"/>
        <v>8.7499999999999994E-2</v>
      </c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</row>
    <row r="159" spans="1:30" ht="12.75" x14ac:dyDescent="0.2">
      <c r="B159" s="50" t="s">
        <v>31</v>
      </c>
      <c r="C159" s="1" t="s">
        <v>42</v>
      </c>
      <c r="D159" s="1096">
        <f>SUMIF(B$11:B$153,B159,D$11:D$153)</f>
        <v>62.5</v>
      </c>
      <c r="E159" s="50">
        <f t="shared" ref="E159:E166" si="49">D159*30</f>
        <v>1875</v>
      </c>
      <c r="F159" s="1100">
        <f>E159/E$157*100</f>
        <v>26.041666666666668</v>
      </c>
      <c r="G159" s="50"/>
      <c r="K159" s="1099"/>
      <c r="L159" s="1099"/>
      <c r="M159" s="49" t="s">
        <v>55</v>
      </c>
      <c r="N159" s="49">
        <f>SUMIF($N$4:$N$153,M159,$D$4:$D$153)</f>
        <v>119</v>
      </c>
      <c r="O159" s="49">
        <f t="shared" si="48"/>
        <v>0.49583333333333335</v>
      </c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</row>
    <row r="160" spans="1:30" ht="12.75" x14ac:dyDescent="0.2">
      <c r="D160" s="50"/>
      <c r="E160" s="50"/>
      <c r="F160" s="50"/>
      <c r="G160" s="50"/>
      <c r="M160" s="49" t="s">
        <v>57</v>
      </c>
      <c r="N160" s="49">
        <f>SUMIF($N$4:$N$153,M160,$D$4:$D$153)</f>
        <v>10</v>
      </c>
      <c r="O160" s="49">
        <f t="shared" si="48"/>
        <v>4.1666666666666664E-2</v>
      </c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</row>
    <row r="161" spans="1:34" ht="12.75" x14ac:dyDescent="0.2">
      <c r="C161" s="1" t="s">
        <v>47</v>
      </c>
      <c r="D161" s="1101">
        <f>D162+D163</f>
        <v>111.5</v>
      </c>
      <c r="E161" s="1101">
        <f>E162+E163</f>
        <v>3345</v>
      </c>
      <c r="F161" s="1096">
        <f>E161/$E$161*100</f>
        <v>100</v>
      </c>
      <c r="G161" s="50"/>
      <c r="M161" s="49" t="s">
        <v>58</v>
      </c>
      <c r="N161" s="49">
        <f>SUMIF($N$4:$N$153,M161,$D$4:$D$153)</f>
        <v>16.5</v>
      </c>
      <c r="O161" s="49">
        <f t="shared" si="48"/>
        <v>6.8750000000000006E-2</v>
      </c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</row>
    <row r="162" spans="1:34" ht="12.75" x14ac:dyDescent="0.2">
      <c r="A162" s="50" t="s">
        <v>16</v>
      </c>
      <c r="B162" s="50" t="s">
        <v>14</v>
      </c>
      <c r="C162" s="1" t="s">
        <v>41</v>
      </c>
      <c r="D162" s="50">
        <f>SUMIFS(D$11:D$153,A$11:A$153,A162,B$11:B$153,B162)</f>
        <v>92</v>
      </c>
      <c r="E162" s="50">
        <f t="shared" si="49"/>
        <v>2760</v>
      </c>
      <c r="F162" s="1096">
        <f>E162/E$161*100</f>
        <v>82.511210762331842</v>
      </c>
      <c r="G162" s="50"/>
      <c r="N162" s="49">
        <f>SUM(N157:N161)</f>
        <v>240</v>
      </c>
      <c r="O162" s="49">
        <f t="shared" si="48"/>
        <v>1</v>
      </c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</row>
    <row r="163" spans="1:34" ht="12.75" x14ac:dyDescent="0.2">
      <c r="A163" s="50" t="s">
        <v>16</v>
      </c>
      <c r="B163" s="50" t="s">
        <v>31</v>
      </c>
      <c r="C163" s="1" t="s">
        <v>42</v>
      </c>
      <c r="D163" s="50">
        <f>SUMIFS(D$11:D$153,A$11:A$153,A163,B$11:B$153,B163)</f>
        <v>19.5</v>
      </c>
      <c r="E163" s="50">
        <f t="shared" si="49"/>
        <v>585</v>
      </c>
      <c r="F163" s="1096">
        <f>E163/E$161*100</f>
        <v>17.488789237668161</v>
      </c>
      <c r="G163" s="50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</row>
    <row r="164" spans="1:34" ht="12.75" x14ac:dyDescent="0.2">
      <c r="C164" s="1" t="s">
        <v>48</v>
      </c>
      <c r="D164" s="1101">
        <f>D165+D166</f>
        <v>128.5</v>
      </c>
      <c r="E164" s="1101">
        <f>E165+E166</f>
        <v>3855</v>
      </c>
      <c r="F164" s="1101">
        <f>E164/$E$164*100</f>
        <v>100</v>
      </c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</row>
    <row r="165" spans="1:34" ht="12.75" x14ac:dyDescent="0.2">
      <c r="A165" s="50" t="s">
        <v>13</v>
      </c>
      <c r="B165" s="50" t="s">
        <v>14</v>
      </c>
      <c r="C165" s="1" t="s">
        <v>41</v>
      </c>
      <c r="D165" s="50">
        <f>SUMIFS(D$11:D$153,A$11:A$153,A165,B$11:B$153,B165)</f>
        <v>85.5</v>
      </c>
      <c r="E165" s="50">
        <f t="shared" si="49"/>
        <v>2565</v>
      </c>
      <c r="F165" s="49">
        <f>E165/E$164*100</f>
        <v>66.536964980544738</v>
      </c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</row>
    <row r="166" spans="1:34" ht="12.75" x14ac:dyDescent="0.2">
      <c r="A166" s="50" t="s">
        <v>13</v>
      </c>
      <c r="B166" s="50" t="s">
        <v>31</v>
      </c>
      <c r="C166" s="1" t="s">
        <v>42</v>
      </c>
      <c r="D166" s="50">
        <f>SUMIFS(D$11:D$153,A$11:A$153,A166,B$11:B$153,B166)</f>
        <v>43</v>
      </c>
      <c r="E166" s="50">
        <f t="shared" si="49"/>
        <v>1290</v>
      </c>
      <c r="F166" s="49">
        <f>E166/E$164*100</f>
        <v>33.463035019455248</v>
      </c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</row>
    <row r="167" spans="1:34" ht="15.75" x14ac:dyDescent="0.25">
      <c r="AD167" s="1102"/>
      <c r="AE167" s="93" t="s">
        <v>446</v>
      </c>
      <c r="AF167" s="93" t="s">
        <v>447</v>
      </c>
      <c r="AG167" s="93" t="s">
        <v>448</v>
      </c>
      <c r="AH167" s="93" t="s">
        <v>449</v>
      </c>
    </row>
    <row r="168" spans="1:34" ht="15.75" x14ac:dyDescent="0.25">
      <c r="AD168" s="1103" t="s">
        <v>450</v>
      </c>
      <c r="AE168" s="1104">
        <f>SUMIF(AD$11:AD$35,AD168,D$11:D$35)</f>
        <v>0</v>
      </c>
      <c r="AF168" s="49">
        <f>SUMIF(AD$51:AD$77,AD168,D$51:D$77)</f>
        <v>0</v>
      </c>
      <c r="AG168" s="49">
        <f>SUMIF(AD$90:AD$118,AD168,D$90:D$118)</f>
        <v>0</v>
      </c>
      <c r="AH168" s="49">
        <f>SUMIF(AD$126:AD$154,AD168,D$126:D$154)</f>
        <v>0</v>
      </c>
    </row>
    <row r="169" spans="1:34" ht="15.75" x14ac:dyDescent="0.25">
      <c r="AD169" s="1103" t="s">
        <v>451</v>
      </c>
      <c r="AE169" s="1104">
        <f t="shared" ref="AE169:AE192" si="50">SUMIF(AD$11:AD$35,AD169,D$11:D$35)</f>
        <v>0</v>
      </c>
      <c r="AF169" s="49">
        <f t="shared" ref="AF169:AF192" si="51">SUMIF(AD$51:AD$77,AD169,D$51:D$77)</f>
        <v>0</v>
      </c>
      <c r="AG169" s="49">
        <f t="shared" ref="AG169:AG192" si="52">SUMIF(AD$90:AD$118,AD169,D$90:D$118)</f>
        <v>0</v>
      </c>
      <c r="AH169" s="49">
        <f t="shared" ref="AH169:AH192" si="53">SUMIF(AD$126:AD$154,AD169,D$126:D$154)</f>
        <v>0</v>
      </c>
    </row>
    <row r="170" spans="1:34" ht="15.75" x14ac:dyDescent="0.25">
      <c r="AD170" s="1103" t="s">
        <v>452</v>
      </c>
      <c r="AE170" s="1104">
        <f t="shared" si="50"/>
        <v>0</v>
      </c>
      <c r="AF170" s="49">
        <f t="shared" si="51"/>
        <v>0</v>
      </c>
      <c r="AG170" s="49">
        <f t="shared" si="52"/>
        <v>0</v>
      </c>
      <c r="AH170" s="49">
        <f t="shared" si="53"/>
        <v>0</v>
      </c>
    </row>
    <row r="171" spans="1:34" ht="15.75" x14ac:dyDescent="0.25">
      <c r="AD171" s="1103" t="s">
        <v>453</v>
      </c>
      <c r="AE171" s="1104">
        <f t="shared" si="50"/>
        <v>0</v>
      </c>
      <c r="AF171" s="49">
        <f t="shared" si="51"/>
        <v>0</v>
      </c>
      <c r="AG171" s="49">
        <f t="shared" si="52"/>
        <v>0</v>
      </c>
      <c r="AH171" s="49">
        <f t="shared" si="53"/>
        <v>0</v>
      </c>
    </row>
    <row r="172" spans="1:34" ht="15.75" x14ac:dyDescent="0.25">
      <c r="AD172" s="1103" t="s">
        <v>454</v>
      </c>
      <c r="AE172" s="1104">
        <f t="shared" si="50"/>
        <v>0</v>
      </c>
      <c r="AF172" s="49">
        <f t="shared" si="51"/>
        <v>0</v>
      </c>
      <c r="AG172" s="49">
        <f t="shared" si="52"/>
        <v>0</v>
      </c>
      <c r="AH172" s="49">
        <f t="shared" si="53"/>
        <v>0</v>
      </c>
    </row>
    <row r="173" spans="1:34" ht="15.75" x14ac:dyDescent="0.25">
      <c r="AD173" s="1103" t="s">
        <v>427</v>
      </c>
      <c r="AE173" s="1104">
        <f t="shared" si="50"/>
        <v>5</v>
      </c>
      <c r="AF173" s="49">
        <f t="shared" si="51"/>
        <v>0</v>
      </c>
      <c r="AG173" s="49">
        <f t="shared" si="52"/>
        <v>0</v>
      </c>
      <c r="AH173" s="49">
        <f t="shared" si="53"/>
        <v>0</v>
      </c>
    </row>
    <row r="174" spans="1:34" ht="15.75" x14ac:dyDescent="0.25">
      <c r="AD174" s="1103" t="s">
        <v>455</v>
      </c>
      <c r="AE174" s="1104">
        <f t="shared" si="50"/>
        <v>0</v>
      </c>
      <c r="AF174" s="49">
        <f t="shared" si="51"/>
        <v>0</v>
      </c>
      <c r="AG174" s="49">
        <f t="shared" si="52"/>
        <v>0</v>
      </c>
      <c r="AH174" s="49">
        <f t="shared" si="53"/>
        <v>0</v>
      </c>
    </row>
    <row r="175" spans="1:34" ht="15.75" x14ac:dyDescent="0.25">
      <c r="AD175" s="1103" t="s">
        <v>456</v>
      </c>
      <c r="AE175" s="1104">
        <f t="shared" si="50"/>
        <v>0</v>
      </c>
      <c r="AF175" s="49">
        <f t="shared" si="51"/>
        <v>0</v>
      </c>
      <c r="AG175" s="49">
        <f t="shared" si="52"/>
        <v>0</v>
      </c>
      <c r="AH175" s="49">
        <f t="shared" si="53"/>
        <v>0</v>
      </c>
    </row>
    <row r="176" spans="1:34" ht="15.75" x14ac:dyDescent="0.25">
      <c r="AD176" s="1103" t="s">
        <v>457</v>
      </c>
      <c r="AE176" s="1104">
        <f t="shared" si="50"/>
        <v>0</v>
      </c>
      <c r="AF176" s="49">
        <f t="shared" si="51"/>
        <v>0</v>
      </c>
      <c r="AG176" s="49">
        <f t="shared" si="52"/>
        <v>0</v>
      </c>
      <c r="AH176" s="49">
        <f t="shared" si="53"/>
        <v>0</v>
      </c>
    </row>
    <row r="177" spans="30:34" ht="15.75" x14ac:dyDescent="0.25">
      <c r="AD177" s="1103" t="s">
        <v>425</v>
      </c>
      <c r="AE177" s="1104">
        <f t="shared" si="50"/>
        <v>12</v>
      </c>
      <c r="AF177" s="49">
        <f t="shared" si="51"/>
        <v>0</v>
      </c>
      <c r="AG177" s="49">
        <f t="shared" si="52"/>
        <v>0</v>
      </c>
      <c r="AH177" s="49">
        <f t="shared" si="53"/>
        <v>0</v>
      </c>
    </row>
    <row r="178" spans="30:34" ht="15.75" x14ac:dyDescent="0.25">
      <c r="AD178" s="1103" t="s">
        <v>458</v>
      </c>
      <c r="AE178" s="1104">
        <f t="shared" si="50"/>
        <v>0</v>
      </c>
      <c r="AF178" s="49">
        <f t="shared" si="51"/>
        <v>0</v>
      </c>
      <c r="AG178" s="49">
        <f t="shared" si="52"/>
        <v>0</v>
      </c>
      <c r="AH178" s="49">
        <f t="shared" si="53"/>
        <v>0</v>
      </c>
    </row>
    <row r="179" spans="30:34" ht="15.75" x14ac:dyDescent="0.25">
      <c r="AD179" s="1103" t="s">
        <v>459</v>
      </c>
      <c r="AE179" s="1104">
        <f t="shared" si="50"/>
        <v>0</v>
      </c>
      <c r="AF179" s="49">
        <f t="shared" si="51"/>
        <v>0</v>
      </c>
      <c r="AG179" s="49">
        <f t="shared" si="52"/>
        <v>0</v>
      </c>
      <c r="AH179" s="49">
        <f t="shared" si="53"/>
        <v>0</v>
      </c>
    </row>
    <row r="180" spans="30:34" ht="15.75" x14ac:dyDescent="0.25">
      <c r="AD180" s="1103" t="s">
        <v>460</v>
      </c>
      <c r="AE180" s="1104">
        <f t="shared" si="50"/>
        <v>0</v>
      </c>
      <c r="AF180" s="49">
        <f t="shared" si="51"/>
        <v>0</v>
      </c>
      <c r="AG180" s="49">
        <f t="shared" si="52"/>
        <v>0</v>
      </c>
      <c r="AH180" s="49">
        <f t="shared" si="53"/>
        <v>0</v>
      </c>
    </row>
    <row r="181" spans="30:34" ht="15.75" x14ac:dyDescent="0.25">
      <c r="AD181" s="1103" t="s">
        <v>461</v>
      </c>
      <c r="AE181" s="1104">
        <f t="shared" si="50"/>
        <v>0</v>
      </c>
      <c r="AF181" s="49">
        <f t="shared" si="51"/>
        <v>0</v>
      </c>
      <c r="AG181" s="49">
        <f t="shared" si="52"/>
        <v>0</v>
      </c>
      <c r="AH181" s="49">
        <f t="shared" si="53"/>
        <v>0</v>
      </c>
    </row>
    <row r="182" spans="30:34" ht="15.75" x14ac:dyDescent="0.25">
      <c r="AD182" s="1103" t="s">
        <v>462</v>
      </c>
      <c r="AE182" s="1104">
        <f t="shared" si="50"/>
        <v>0</v>
      </c>
      <c r="AF182" s="49">
        <f t="shared" si="51"/>
        <v>0</v>
      </c>
      <c r="AG182" s="49">
        <f t="shared" si="52"/>
        <v>0</v>
      </c>
      <c r="AH182" s="49">
        <f t="shared" si="53"/>
        <v>0</v>
      </c>
    </row>
    <row r="183" spans="30:34" ht="15.75" x14ac:dyDescent="0.25">
      <c r="AD183" s="1103" t="s">
        <v>463</v>
      </c>
      <c r="AE183" s="1104">
        <f t="shared" si="50"/>
        <v>0</v>
      </c>
      <c r="AF183" s="49">
        <f t="shared" si="51"/>
        <v>0</v>
      </c>
      <c r="AG183" s="49">
        <f t="shared" si="52"/>
        <v>0</v>
      </c>
      <c r="AH183" s="49">
        <f t="shared" si="53"/>
        <v>0</v>
      </c>
    </row>
    <row r="184" spans="30:34" ht="15.75" x14ac:dyDescent="0.25">
      <c r="AD184" s="1103" t="s">
        <v>464</v>
      </c>
      <c r="AE184" s="1104">
        <f t="shared" si="50"/>
        <v>0</v>
      </c>
      <c r="AF184" s="49">
        <f t="shared" si="51"/>
        <v>0</v>
      </c>
      <c r="AG184" s="49">
        <f t="shared" si="52"/>
        <v>0</v>
      </c>
      <c r="AH184" s="49">
        <f t="shared" si="53"/>
        <v>0</v>
      </c>
    </row>
    <row r="185" spans="30:34" ht="15.75" x14ac:dyDescent="0.25">
      <c r="AD185" s="1103" t="s">
        <v>442</v>
      </c>
      <c r="AE185" s="1104">
        <f t="shared" si="50"/>
        <v>0</v>
      </c>
      <c r="AF185" s="49">
        <f t="shared" si="51"/>
        <v>0</v>
      </c>
      <c r="AG185" s="49">
        <f t="shared" si="52"/>
        <v>0</v>
      </c>
      <c r="AH185" s="49">
        <f>SUMIF(AD$126:AD$154,AD185,D$126:D$154)+0.3</f>
        <v>3.3</v>
      </c>
    </row>
    <row r="186" spans="30:34" ht="15.75" x14ac:dyDescent="0.25">
      <c r="AD186" s="1103" t="s">
        <v>429</v>
      </c>
      <c r="AE186" s="1104">
        <f t="shared" si="50"/>
        <v>4.5</v>
      </c>
      <c r="AF186" s="49">
        <f t="shared" si="51"/>
        <v>14.5</v>
      </c>
      <c r="AG186" s="49">
        <f t="shared" si="52"/>
        <v>49</v>
      </c>
      <c r="AH186" s="49">
        <f>SUMIF(AD$126:AD$154,AD186,D$126:D$154)+5.7</f>
        <v>50.7</v>
      </c>
    </row>
    <row r="187" spans="30:34" ht="15.75" x14ac:dyDescent="0.25">
      <c r="AD187" s="1103" t="s">
        <v>430</v>
      </c>
      <c r="AE187" s="1104">
        <f t="shared" si="50"/>
        <v>0</v>
      </c>
      <c r="AF187" s="49">
        <f t="shared" si="51"/>
        <v>10</v>
      </c>
      <c r="AG187" s="49">
        <f t="shared" si="52"/>
        <v>0</v>
      </c>
      <c r="AH187" s="49">
        <f t="shared" si="53"/>
        <v>0</v>
      </c>
    </row>
    <row r="188" spans="30:34" ht="15.75" x14ac:dyDescent="0.25">
      <c r="AD188" s="1103" t="s">
        <v>426</v>
      </c>
      <c r="AE188" s="1104">
        <f t="shared" si="50"/>
        <v>12</v>
      </c>
      <c r="AF188" s="49">
        <f t="shared" si="51"/>
        <v>5</v>
      </c>
      <c r="AG188" s="49">
        <f t="shared" si="52"/>
        <v>11</v>
      </c>
      <c r="AH188" s="49">
        <f t="shared" si="53"/>
        <v>0</v>
      </c>
    </row>
    <row r="189" spans="30:34" ht="15.75" x14ac:dyDescent="0.25">
      <c r="AD189" s="1103" t="s">
        <v>422</v>
      </c>
      <c r="AE189" s="1104">
        <f t="shared" si="50"/>
        <v>9</v>
      </c>
      <c r="AF189" s="49">
        <f t="shared" si="51"/>
        <v>7</v>
      </c>
      <c r="AG189" s="49">
        <f t="shared" si="52"/>
        <v>0</v>
      </c>
      <c r="AH189" s="49">
        <f t="shared" si="53"/>
        <v>6</v>
      </c>
    </row>
    <row r="190" spans="30:34" ht="15.75" x14ac:dyDescent="0.25">
      <c r="AD190" s="1103" t="s">
        <v>424</v>
      </c>
      <c r="AE190" s="1104">
        <f t="shared" si="50"/>
        <v>11</v>
      </c>
      <c r="AF190" s="49">
        <f t="shared" si="51"/>
        <v>0</v>
      </c>
      <c r="AG190" s="49">
        <f t="shared" si="52"/>
        <v>0</v>
      </c>
      <c r="AH190" s="49">
        <f t="shared" si="53"/>
        <v>0</v>
      </c>
    </row>
    <row r="191" spans="30:34" ht="15.75" x14ac:dyDescent="0.25">
      <c r="AD191" s="1103" t="s">
        <v>423</v>
      </c>
      <c r="AE191" s="1104">
        <f t="shared" si="50"/>
        <v>6.5</v>
      </c>
      <c r="AF191" s="49">
        <f t="shared" si="51"/>
        <v>7</v>
      </c>
      <c r="AG191" s="49">
        <f t="shared" si="52"/>
        <v>0</v>
      </c>
      <c r="AH191" s="49">
        <f t="shared" si="53"/>
        <v>0</v>
      </c>
    </row>
    <row r="192" spans="30:34" x14ac:dyDescent="0.25">
      <c r="AD192" s="1105" t="s">
        <v>431</v>
      </c>
      <c r="AE192" s="1104">
        <f t="shared" si="50"/>
        <v>0</v>
      </c>
      <c r="AF192" s="49">
        <f t="shared" si="51"/>
        <v>16.5</v>
      </c>
      <c r="AG192" s="49">
        <f t="shared" si="52"/>
        <v>0</v>
      </c>
      <c r="AH192" s="49">
        <f t="shared" si="53"/>
        <v>0</v>
      </c>
    </row>
    <row r="193" spans="30:34" x14ac:dyDescent="0.25">
      <c r="AD193" s="1106"/>
      <c r="AE193" s="1107">
        <f>SUM(AE168:AE192)</f>
        <v>60</v>
      </c>
      <c r="AF193" s="1107">
        <f>SUM(AF168:AF192)</f>
        <v>60</v>
      </c>
      <c r="AG193" s="1107">
        <f>SUM(AG168:AG192)</f>
        <v>60</v>
      </c>
      <c r="AH193" s="1107">
        <f>SUM(AH168:AH192)</f>
        <v>60</v>
      </c>
    </row>
  </sheetData>
  <mergeCells count="113">
    <mergeCell ref="L139:L145"/>
    <mergeCell ref="K139:K145"/>
    <mergeCell ref="K122:K128"/>
    <mergeCell ref="L122:L128"/>
    <mergeCell ref="M139:M145"/>
    <mergeCell ref="H142:H145"/>
    <mergeCell ref="M105:M111"/>
    <mergeCell ref="G125:G128"/>
    <mergeCell ref="H125:H128"/>
    <mergeCell ref="K105:K111"/>
    <mergeCell ref="L105:L111"/>
    <mergeCell ref="M122:M128"/>
    <mergeCell ref="G124:I124"/>
    <mergeCell ref="I125:I128"/>
    <mergeCell ref="I108:I111"/>
    <mergeCell ref="C105:C111"/>
    <mergeCell ref="G108:G111"/>
    <mergeCell ref="H108:H111"/>
    <mergeCell ref="C122:C128"/>
    <mergeCell ref="D122:D128"/>
    <mergeCell ref="E122:J122"/>
    <mergeCell ref="E123:E128"/>
    <mergeCell ref="F123:I123"/>
    <mergeCell ref="J123:J128"/>
    <mergeCell ref="F124:F128"/>
    <mergeCell ref="D105:D111"/>
    <mergeCell ref="E105:J105"/>
    <mergeCell ref="C139:C145"/>
    <mergeCell ref="D139:D145"/>
    <mergeCell ref="E139:J139"/>
    <mergeCell ref="I142:I145"/>
    <mergeCell ref="E140:E145"/>
    <mergeCell ref="F140:I140"/>
    <mergeCell ref="J140:J145"/>
    <mergeCell ref="F141:F145"/>
    <mergeCell ref="G141:I141"/>
    <mergeCell ref="G142:G145"/>
    <mergeCell ref="E106:E111"/>
    <mergeCell ref="F106:I106"/>
    <mergeCell ref="G107:I107"/>
    <mergeCell ref="J106:J111"/>
    <mergeCell ref="F107:F111"/>
    <mergeCell ref="J23:J28"/>
    <mergeCell ref="K63:K69"/>
    <mergeCell ref="J64:J69"/>
    <mergeCell ref="F45:I45"/>
    <mergeCell ref="H47:H50"/>
    <mergeCell ref="F46:F50"/>
    <mergeCell ref="E64:E69"/>
    <mergeCell ref="G88:I88"/>
    <mergeCell ref="I89:I92"/>
    <mergeCell ref="C22:C28"/>
    <mergeCell ref="C86:C92"/>
    <mergeCell ref="C44:C50"/>
    <mergeCell ref="C63:C69"/>
    <mergeCell ref="G25:G28"/>
    <mergeCell ref="H25:H28"/>
    <mergeCell ref="E23:E28"/>
    <mergeCell ref="F64:I64"/>
    <mergeCell ref="F65:F69"/>
    <mergeCell ref="H66:H69"/>
    <mergeCell ref="D86:D92"/>
    <mergeCell ref="E86:J86"/>
    <mergeCell ref="E87:E92"/>
    <mergeCell ref="F88:F92"/>
    <mergeCell ref="F87:I87"/>
    <mergeCell ref="D44:D50"/>
    <mergeCell ref="D63:D69"/>
    <mergeCell ref="M86:M92"/>
    <mergeCell ref="K86:K92"/>
    <mergeCell ref="L86:L92"/>
    <mergeCell ref="J87:J92"/>
    <mergeCell ref="E63:J63"/>
    <mergeCell ref="I66:I69"/>
    <mergeCell ref="E45:E50"/>
    <mergeCell ref="L44:L50"/>
    <mergeCell ref="M44:M50"/>
    <mergeCell ref="G46:I46"/>
    <mergeCell ref="M63:M69"/>
    <mergeCell ref="K44:K50"/>
    <mergeCell ref="I47:I50"/>
    <mergeCell ref="G47:G50"/>
    <mergeCell ref="G66:G69"/>
    <mergeCell ref="E44:J44"/>
    <mergeCell ref="J45:J50"/>
    <mergeCell ref="G65:I65"/>
    <mergeCell ref="L63:L69"/>
    <mergeCell ref="G89:G92"/>
    <mergeCell ref="H89:H92"/>
    <mergeCell ref="C1:M1"/>
    <mergeCell ref="C4:C10"/>
    <mergeCell ref="D4:D10"/>
    <mergeCell ref="E4:J4"/>
    <mergeCell ref="K4:K10"/>
    <mergeCell ref="F6:F10"/>
    <mergeCell ref="D22:D28"/>
    <mergeCell ref="G6:I6"/>
    <mergeCell ref="M4:M10"/>
    <mergeCell ref="E5:E10"/>
    <mergeCell ref="F5:I5"/>
    <mergeCell ref="J5:J10"/>
    <mergeCell ref="G7:G10"/>
    <mergeCell ref="H7:H10"/>
    <mergeCell ref="I7:I10"/>
    <mergeCell ref="L4:L10"/>
    <mergeCell ref="L22:L28"/>
    <mergeCell ref="M22:M28"/>
    <mergeCell ref="E22:J22"/>
    <mergeCell ref="I25:I28"/>
    <mergeCell ref="F24:F28"/>
    <mergeCell ref="G24:I24"/>
    <mergeCell ref="F23:I23"/>
    <mergeCell ref="K22:K28"/>
  </mergeCells>
  <phoneticPr fontId="7" type="noConversion"/>
  <pageMargins left="0.70866141732283461" right="0.70866141732283461" top="0.39370078740157483" bottom="0.39370078740157483" header="0.31496062992125984" footer="0.31496062992125984"/>
  <pageSetup paperSize="9" scale="95" orientation="landscape" r:id="rId1"/>
  <rowBreaks count="3" manualBreakCount="3">
    <brk id="41" max="16383" man="1"/>
    <brk id="81" max="16383" man="1"/>
    <brk id="12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D239"/>
  <sheetViews>
    <sheetView view="pageBreakPreview" topLeftCell="A56" zoomScaleNormal="115" zoomScaleSheetLayoutView="115" workbookViewId="0">
      <selection activeCell="A77" sqref="A77:I79"/>
    </sheetView>
  </sheetViews>
  <sheetFormatPr defaultRowHeight="16.5" x14ac:dyDescent="0.25"/>
  <cols>
    <col min="1" max="1" width="21.7109375" style="1051" customWidth="1"/>
    <col min="2" max="2" width="10.7109375" style="1031" customWidth="1"/>
    <col min="3" max="3" width="9.28515625" style="1031" bestFit="1" customWidth="1"/>
    <col min="4" max="4" width="8.28515625" style="1031" customWidth="1"/>
    <col min="5" max="5" width="8.5703125" style="1031" customWidth="1"/>
    <col min="6" max="6" width="8" style="1031" customWidth="1"/>
    <col min="7" max="7" width="2.7109375" style="1031" customWidth="1"/>
    <col min="8" max="8" width="1.85546875" style="1031" customWidth="1"/>
    <col min="9" max="9" width="13.140625" style="1031" customWidth="1"/>
    <col min="10" max="17" width="9.140625" style="1031" hidden="1" customWidth="1"/>
    <col min="18" max="18" width="11" style="1031" hidden="1" customWidth="1"/>
    <col min="19" max="23" width="9.140625" style="1031" hidden="1" customWidth="1"/>
    <col min="24" max="24" width="15.85546875" style="1031" hidden="1" customWidth="1"/>
    <col min="25" max="28" width="9.140625" style="1031" hidden="1" customWidth="1"/>
    <col min="29" max="16384" width="9.140625" style="1031"/>
  </cols>
  <sheetData>
    <row r="1" spans="1:30" ht="24" customHeight="1" x14ac:dyDescent="0.25">
      <c r="A1" s="2295"/>
      <c r="B1" s="2295"/>
      <c r="C1" s="2295"/>
      <c r="D1" s="2295"/>
      <c r="E1" s="2295"/>
      <c r="F1" s="2295"/>
      <c r="G1" s="2295"/>
      <c r="H1" s="2295"/>
      <c r="I1" s="2295"/>
    </row>
    <row r="2" spans="1:30" ht="19.5" customHeight="1" x14ac:dyDescent="0.25">
      <c r="A2" s="2296"/>
      <c r="B2" s="2296"/>
      <c r="C2" s="1032" t="s">
        <v>381</v>
      </c>
      <c r="D2" s="1033" t="s">
        <v>382</v>
      </c>
      <c r="E2" s="1033" t="s">
        <v>383</v>
      </c>
      <c r="F2" s="1033" t="s">
        <v>384</v>
      </c>
      <c r="G2" s="2297" t="s">
        <v>385</v>
      </c>
      <c r="H2" s="2297"/>
      <c r="I2" s="2297"/>
    </row>
    <row r="3" spans="1:30" x14ac:dyDescent="0.25">
      <c r="A3" s="2294" t="str">
        <f>'Семестровка уск виправлено'!C11</f>
        <v>Іноземна мова (за професійним спрямуванням) / Соціологія</v>
      </c>
      <c r="B3" s="2294"/>
      <c r="C3" s="2294"/>
      <c r="D3" s="2294"/>
      <c r="E3" s="2294"/>
      <c r="F3" s="2294"/>
      <c r="G3" s="2294"/>
      <c r="H3" s="2294"/>
      <c r="I3" s="2294"/>
      <c r="AD3" s="1129" t="s">
        <v>414</v>
      </c>
    </row>
    <row r="4" spans="1:30" x14ac:dyDescent="0.25">
      <c r="A4" s="1149" t="s">
        <v>389</v>
      </c>
      <c r="B4" s="1149"/>
      <c r="C4" s="1150">
        <f>'Семестровка уск виправлено'!L11</f>
        <v>2</v>
      </c>
      <c r="D4" s="1150">
        <f>'Семестровка уск виправлено'!H11</f>
        <v>15</v>
      </c>
      <c r="E4" s="1150">
        <f>'Семестровка уск виправлено'!I11</f>
        <v>0</v>
      </c>
      <c r="F4" s="1150">
        <f>'Семестровка уск виправлено'!J11</f>
        <v>15</v>
      </c>
      <c r="G4" s="1149"/>
      <c r="H4" s="1149"/>
      <c r="I4" s="1151" t="str">
        <f>'Семестровка уск виправлено'!M11</f>
        <v>З</v>
      </c>
      <c r="AC4" s="1031" t="str">
        <f>'Семестровка уск виправлено'!O11</f>
        <v>МП/М</v>
      </c>
    </row>
    <row r="5" spans="1:30" x14ac:dyDescent="0.25">
      <c r="A5" s="1149" t="s">
        <v>414</v>
      </c>
      <c r="B5" s="1149"/>
      <c r="C5" s="1150"/>
      <c r="D5" s="1150"/>
      <c r="E5" s="1150"/>
      <c r="F5" s="1150"/>
      <c r="G5" s="1149"/>
      <c r="H5" s="1149"/>
      <c r="I5" s="1151"/>
    </row>
    <row r="6" spans="1:30" x14ac:dyDescent="0.25">
      <c r="A6" s="2294" t="str">
        <f>'Семестровка уск виправлено'!C13</f>
        <v>Фізичне виховання</v>
      </c>
      <c r="B6" s="2294"/>
      <c r="C6" s="2294"/>
      <c r="D6" s="2294"/>
      <c r="E6" s="2294"/>
      <c r="F6" s="2294"/>
      <c r="G6" s="2294"/>
      <c r="H6" s="2294"/>
      <c r="I6" s="2294"/>
    </row>
    <row r="7" spans="1:30" x14ac:dyDescent="0.25">
      <c r="A7" s="1149" t="s">
        <v>389</v>
      </c>
      <c r="B7" s="1149"/>
      <c r="C7" s="1150" t="str">
        <f>'Семестровка уск виправлено'!L13</f>
        <v>2+с*</v>
      </c>
      <c r="D7" s="1150">
        <f>'Семестровка уск виправлено'!H13</f>
        <v>0</v>
      </c>
      <c r="E7" s="1150">
        <f>'Семестровка уск виправлено'!I13</f>
        <v>0</v>
      </c>
      <c r="F7" s="1150">
        <f>'Семестровка уск виправлено'!J13</f>
        <v>30</v>
      </c>
      <c r="G7" s="1149"/>
      <c r="H7" s="1149"/>
      <c r="I7" s="1151" t="str">
        <f>'Семестровка уск виправлено'!M13</f>
        <v>З</v>
      </c>
      <c r="AC7" s="1031" t="str">
        <f>'Семестровка уск виправлено'!O13</f>
        <v>ФВ</v>
      </c>
    </row>
    <row r="8" spans="1:30" x14ac:dyDescent="0.25">
      <c r="A8" s="1149" t="s">
        <v>414</v>
      </c>
      <c r="B8" s="1149"/>
      <c r="C8" s="1150"/>
      <c r="D8" s="1150"/>
      <c r="E8" s="1150"/>
      <c r="F8" s="1150"/>
      <c r="G8" s="1149"/>
      <c r="H8" s="1149"/>
      <c r="I8" s="1151"/>
    </row>
    <row r="9" spans="1:30" x14ac:dyDescent="0.25">
      <c r="A9" s="2294" t="str">
        <f>'Семестровка уск виправлено'!C19</f>
        <v>Історія української культури</v>
      </c>
      <c r="B9" s="2294"/>
      <c r="C9" s="2294"/>
      <c r="D9" s="2294"/>
      <c r="E9" s="2294"/>
      <c r="F9" s="2294"/>
      <c r="G9" s="2294"/>
      <c r="H9" s="2294"/>
      <c r="I9" s="2294"/>
    </row>
    <row r="10" spans="1:30" x14ac:dyDescent="0.25">
      <c r="A10" s="1149" t="s">
        <v>389</v>
      </c>
      <c r="B10" s="1149"/>
      <c r="C10" s="1150">
        <f>'Семестровка уск виправлено'!L19</f>
        <v>2</v>
      </c>
      <c r="D10" s="1150">
        <f>'Семестровка уск виправлено'!H19</f>
        <v>15</v>
      </c>
      <c r="E10" s="1150">
        <f>'Семестровка уск виправлено'!I19</f>
        <v>0</v>
      </c>
      <c r="F10" s="1150">
        <f>'Семестровка уск виправлено'!J19</f>
        <v>15</v>
      </c>
      <c r="G10" s="1149"/>
      <c r="H10" s="1149"/>
      <c r="I10" s="1151" t="str">
        <f>'Семестровка уск виправлено'!M19</f>
        <v>З</v>
      </c>
      <c r="AC10" s="1031" t="str">
        <f>'Семестровка уск виправлено'!O19</f>
        <v>Г</v>
      </c>
    </row>
    <row r="11" spans="1:30" x14ac:dyDescent="0.25">
      <c r="A11" s="1149" t="s">
        <v>414</v>
      </c>
      <c r="B11" s="1149"/>
      <c r="C11" s="1150"/>
      <c r="D11" s="1150"/>
      <c r="E11" s="1150"/>
      <c r="F11" s="1150"/>
      <c r="G11" s="1149"/>
      <c r="H11" s="1149"/>
      <c r="I11" s="1151"/>
    </row>
    <row r="12" spans="1:30" x14ac:dyDescent="0.25">
      <c r="A12" s="2294" t="str">
        <f>'Семестровка уск виправлено'!C23</f>
        <v>Вища математика</v>
      </c>
      <c r="B12" s="2294"/>
      <c r="C12" s="2294"/>
      <c r="D12" s="2294"/>
      <c r="E12" s="2294"/>
      <c r="F12" s="2294"/>
      <c r="G12" s="2294"/>
      <c r="H12" s="2294"/>
      <c r="I12" s="2294"/>
    </row>
    <row r="13" spans="1:30" x14ac:dyDescent="0.25">
      <c r="A13" s="1149" t="s">
        <v>389</v>
      </c>
      <c r="B13" s="1149"/>
      <c r="C13" s="1150">
        <f>'Семестровка уск виправлено'!L23</f>
        <v>2</v>
      </c>
      <c r="D13" s="1150">
        <f>'Семестровка уск виправлено'!H23</f>
        <v>15</v>
      </c>
      <c r="E13" s="1150">
        <f>'Семестровка уск виправлено'!I23</f>
        <v>0</v>
      </c>
      <c r="F13" s="1150">
        <f>'Семестровка уск виправлено'!J23</f>
        <v>15</v>
      </c>
      <c r="G13" s="1149"/>
      <c r="H13" s="1149"/>
      <c r="I13" s="1151" t="str">
        <f>'Семестровка уск виправлено'!M23</f>
        <v>З</v>
      </c>
      <c r="AC13" s="1031" t="str">
        <f>'Семестровка уск виправлено'!O23</f>
        <v>ВМ</v>
      </c>
    </row>
    <row r="14" spans="1:30" x14ac:dyDescent="0.25">
      <c r="A14" s="1149" t="s">
        <v>414</v>
      </c>
      <c r="B14" s="1149"/>
      <c r="C14" s="1150"/>
      <c r="D14" s="1150"/>
      <c r="E14" s="1150"/>
      <c r="F14" s="1150"/>
      <c r="G14" s="1149"/>
      <c r="H14" s="1149"/>
      <c r="I14" s="1151"/>
    </row>
    <row r="15" spans="1:30" x14ac:dyDescent="0.25">
      <c r="A15" s="2294" t="str">
        <f>'Семестровка уск виправлено'!C25</f>
        <v xml:space="preserve">Гроші та кредит </v>
      </c>
      <c r="B15" s="2294"/>
      <c r="C15" s="2294"/>
      <c r="D15" s="2294"/>
      <c r="E15" s="2294"/>
      <c r="F15" s="2294"/>
      <c r="G15" s="2294"/>
      <c r="H15" s="2294"/>
      <c r="I15" s="2294"/>
    </row>
    <row r="16" spans="1:30" x14ac:dyDescent="0.25">
      <c r="A16" s="1149" t="s">
        <v>389</v>
      </c>
      <c r="B16" s="1149"/>
      <c r="C16" s="1150">
        <f>'Семестровка уск виправлено'!L25</f>
        <v>3</v>
      </c>
      <c r="D16" s="1150">
        <f>'Семестровка уск виправлено'!H25</f>
        <v>30</v>
      </c>
      <c r="E16" s="1150">
        <f>'Семестровка уск виправлено'!I25</f>
        <v>0</v>
      </c>
      <c r="F16" s="1150">
        <f>'Семестровка уск виправлено'!J25</f>
        <v>15</v>
      </c>
      <c r="G16" s="1149"/>
      <c r="H16" s="1149"/>
      <c r="I16" s="1151" t="str">
        <f>'Семестровка уск виправлено'!M25</f>
        <v>І</v>
      </c>
      <c r="AC16" s="1031" t="str">
        <f>'Семестровка уск виправлено'!O25</f>
        <v>ФБСП</v>
      </c>
    </row>
    <row r="17" spans="1:29" x14ac:dyDescent="0.25">
      <c r="A17" s="1149" t="s">
        <v>414</v>
      </c>
      <c r="B17" s="1149"/>
      <c r="C17" s="1150"/>
      <c r="D17" s="1150"/>
      <c r="E17" s="1150"/>
      <c r="F17" s="1150"/>
      <c r="G17" s="1149"/>
      <c r="H17" s="1149"/>
      <c r="I17" s="1151"/>
    </row>
    <row r="18" spans="1:29" x14ac:dyDescent="0.25">
      <c r="A18" s="2294" t="str">
        <f>'Семестровка уск виправлено'!C27</f>
        <v>Фінанси</v>
      </c>
      <c r="B18" s="2294"/>
      <c r="C18" s="2294"/>
      <c r="D18" s="2294"/>
      <c r="E18" s="2294"/>
      <c r="F18" s="2294"/>
      <c r="G18" s="2294"/>
      <c r="H18" s="2294"/>
      <c r="I18" s="2294"/>
    </row>
    <row r="19" spans="1:29" x14ac:dyDescent="0.25">
      <c r="A19" s="1149" t="s">
        <v>389</v>
      </c>
      <c r="B19" s="1149"/>
      <c r="C19" s="1150">
        <f>'Семестровка уск виправлено'!L27</f>
        <v>3</v>
      </c>
      <c r="D19" s="1150">
        <f>'Семестровка уск виправлено'!H27</f>
        <v>15</v>
      </c>
      <c r="E19" s="1150">
        <f>'Семестровка уск виправлено'!I27</f>
        <v>0</v>
      </c>
      <c r="F19" s="1150">
        <f>'Семестровка уск виправлено'!J27</f>
        <v>15</v>
      </c>
      <c r="G19" s="1149"/>
      <c r="H19" s="1149"/>
      <c r="I19" s="1151" t="str">
        <f>'Семестровка уск виправлено'!M27</f>
        <v>І</v>
      </c>
      <c r="AC19" s="1031" t="str">
        <f>'Семестровка уск виправлено'!O27</f>
        <v>ФБСП</v>
      </c>
    </row>
    <row r="20" spans="1:29" x14ac:dyDescent="0.25">
      <c r="A20" s="1149" t="s">
        <v>414</v>
      </c>
      <c r="B20" s="1149"/>
      <c r="C20" s="1150"/>
      <c r="D20" s="1150"/>
      <c r="E20" s="1150"/>
      <c r="F20" s="1150"/>
      <c r="G20" s="1149"/>
      <c r="H20" s="1149"/>
      <c r="I20" s="1151"/>
    </row>
    <row r="21" spans="1:29" x14ac:dyDescent="0.25">
      <c r="A21" s="2294" t="str">
        <f>'Семестровка уск виправлено'!C29</f>
        <v>Інформатика</v>
      </c>
      <c r="B21" s="2294"/>
      <c r="C21" s="2294"/>
      <c r="D21" s="2294"/>
      <c r="E21" s="2294"/>
      <c r="F21" s="2294"/>
      <c r="G21" s="2294"/>
      <c r="H21" s="2294"/>
      <c r="I21" s="2294"/>
    </row>
    <row r="22" spans="1:29" x14ac:dyDescent="0.25">
      <c r="A22" s="1149" t="s">
        <v>389</v>
      </c>
      <c r="B22" s="1149"/>
      <c r="C22" s="1150">
        <f>'Семестровка уск виправлено'!L29</f>
        <v>1</v>
      </c>
      <c r="D22" s="1150">
        <f>'Семестровка уск виправлено'!H29</f>
        <v>8</v>
      </c>
      <c r="E22" s="1150">
        <f>'Семестровка уск виправлено'!I29</f>
        <v>0</v>
      </c>
      <c r="F22" s="1150">
        <f>'Семестровка уск виправлено'!J29</f>
        <v>7</v>
      </c>
      <c r="G22" s="1149"/>
      <c r="H22" s="1149"/>
      <c r="I22" s="1151" t="str">
        <f>'Семестровка уск виправлено'!M29</f>
        <v>З</v>
      </c>
      <c r="AC22" s="1031" t="str">
        <f>'Семестровка уск виправлено'!O29</f>
        <v>Г</v>
      </c>
    </row>
    <row r="23" spans="1:29" x14ac:dyDescent="0.25">
      <c r="A23" s="1149" t="s">
        <v>414</v>
      </c>
      <c r="B23" s="1149"/>
      <c r="C23" s="1150"/>
      <c r="D23" s="1150"/>
      <c r="E23" s="1150"/>
      <c r="F23" s="1150"/>
      <c r="G23" s="1149"/>
      <c r="H23" s="1149"/>
      <c r="I23" s="1151"/>
    </row>
    <row r="24" spans="1:29" x14ac:dyDescent="0.25">
      <c r="A24" s="2294" t="str">
        <f>'Семестровка уск виправлено'!C31</f>
        <v>Вступ до навчального процесу</v>
      </c>
      <c r="B24" s="2294"/>
      <c r="C24" s="2294"/>
      <c r="D24" s="2294"/>
      <c r="E24" s="2294"/>
      <c r="F24" s="2294"/>
      <c r="G24" s="2294"/>
      <c r="H24" s="2294"/>
      <c r="I24" s="2294"/>
    </row>
    <row r="25" spans="1:29" x14ac:dyDescent="0.25">
      <c r="A25" s="1149" t="s">
        <v>389</v>
      </c>
      <c r="B25" s="1149"/>
      <c r="C25" s="1150">
        <f>'Семестровка уск виправлено'!L31</f>
        <v>1</v>
      </c>
      <c r="D25" s="1150">
        <f>'Семестровка уск виправлено'!H31</f>
        <v>8</v>
      </c>
      <c r="E25" s="1150">
        <f>'Семестровка уск виправлено'!I31</f>
        <v>0</v>
      </c>
      <c r="F25" s="1150">
        <f>'Семестровка уск виправлено'!J31</f>
        <v>7</v>
      </c>
      <c r="G25" s="1149"/>
      <c r="H25" s="1149"/>
      <c r="I25" s="1151" t="str">
        <f>'Семестровка уск виправлено'!M31</f>
        <v>З</v>
      </c>
      <c r="AC25" s="1031" t="str">
        <f>'Семестровка уск виправлено'!O31</f>
        <v>М</v>
      </c>
    </row>
    <row r="26" spans="1:29" x14ac:dyDescent="0.25">
      <c r="A26" s="1149" t="s">
        <v>414</v>
      </c>
      <c r="B26" s="1149"/>
      <c r="C26" s="1150"/>
      <c r="D26" s="1150"/>
      <c r="E26" s="1150"/>
      <c r="F26" s="1150"/>
      <c r="G26" s="1149"/>
      <c r="H26" s="1149"/>
      <c r="I26" s="1151"/>
    </row>
    <row r="27" spans="1:29" x14ac:dyDescent="0.25">
      <c r="A27" s="2294" t="str">
        <f>'Семестровка уск виправлено'!C33</f>
        <v>Філософія</v>
      </c>
      <c r="B27" s="2294"/>
      <c r="C27" s="2294"/>
      <c r="D27" s="2294"/>
      <c r="E27" s="2294"/>
      <c r="F27" s="2294"/>
      <c r="G27" s="2294"/>
      <c r="H27" s="2294"/>
      <c r="I27" s="2294"/>
    </row>
    <row r="28" spans="1:29" x14ac:dyDescent="0.25">
      <c r="A28" s="1149" t="s">
        <v>389</v>
      </c>
      <c r="B28" s="1149"/>
      <c r="C28" s="1150">
        <f>'Семестровка уск виправлено'!L33</f>
        <v>1.4666666666666666</v>
      </c>
      <c r="D28" s="1150">
        <f>'Семестровка уск виправлено'!H33</f>
        <v>15</v>
      </c>
      <c r="E28" s="1150">
        <f>'Семестровка уск виправлено'!I33</f>
        <v>0</v>
      </c>
      <c r="F28" s="1150">
        <f>'Семестровка уск виправлено'!J33</f>
        <v>7</v>
      </c>
      <c r="G28" s="1149"/>
      <c r="H28" s="1149"/>
      <c r="I28" s="1151" t="str">
        <f>'Семестровка уск виправлено'!M33</f>
        <v>З</v>
      </c>
      <c r="AC28" s="1031" t="str">
        <f>'Семестровка уск виправлено'!O33</f>
        <v>Г</v>
      </c>
    </row>
    <row r="29" spans="1:29" x14ac:dyDescent="0.25">
      <c r="A29" s="1149" t="s">
        <v>414</v>
      </c>
      <c r="B29" s="1149"/>
      <c r="C29" s="1150"/>
      <c r="D29" s="1150"/>
      <c r="E29" s="1150"/>
      <c r="F29" s="1150"/>
      <c r="G29" s="1149"/>
      <c r="H29" s="1149"/>
      <c r="I29" s="1151"/>
    </row>
    <row r="30" spans="1:29" x14ac:dyDescent="0.25">
      <c r="A30" s="2294" t="str">
        <f>'Семестровка уск виправлено'!C39</f>
        <v>Основи економічної теорії</v>
      </c>
      <c r="B30" s="2294"/>
      <c r="C30" s="2294"/>
      <c r="D30" s="2294"/>
      <c r="E30" s="2294"/>
      <c r="F30" s="2294"/>
      <c r="G30" s="2294"/>
      <c r="H30" s="2294"/>
      <c r="I30" s="2294"/>
    </row>
    <row r="31" spans="1:29" x14ac:dyDescent="0.25">
      <c r="A31" s="1149" t="s">
        <v>389</v>
      </c>
      <c r="B31" s="1149"/>
      <c r="C31" s="1150">
        <f>'Семестровка уск виправлено'!L39</f>
        <v>2</v>
      </c>
      <c r="D31" s="1150">
        <f>'Семестровка уск виправлено'!H39</f>
        <v>15</v>
      </c>
      <c r="E31" s="1150">
        <f>'Семестровка уск виправлено'!I39</f>
        <v>0</v>
      </c>
      <c r="F31" s="1150">
        <f>'Семестровка уск виправлено'!J39</f>
        <v>15</v>
      </c>
      <c r="G31" s="1149"/>
      <c r="H31" s="1149"/>
      <c r="I31" s="1151" t="str">
        <f>'Семестровка уск виправлено'!M39</f>
        <v>З</v>
      </c>
      <c r="AC31" s="1031" t="str">
        <f>'Семестровка уск виправлено'!O39</f>
        <v>М</v>
      </c>
    </row>
    <row r="32" spans="1:29" x14ac:dyDescent="0.25">
      <c r="A32" s="1149" t="s">
        <v>414</v>
      </c>
      <c r="B32" s="1149"/>
      <c r="C32" s="1150"/>
      <c r="D32" s="1150"/>
      <c r="E32" s="1150"/>
      <c r="F32" s="1150"/>
      <c r="G32" s="1149"/>
      <c r="H32" s="1149"/>
      <c r="I32" s="1151"/>
    </row>
    <row r="33" spans="1:29" x14ac:dyDescent="0.25">
      <c r="A33" s="2294" t="str">
        <f>'Семестровка уск виправлено'!C41</f>
        <v>Мікро- та макроекономіка</v>
      </c>
      <c r="B33" s="2294"/>
      <c r="C33" s="2294"/>
      <c r="D33" s="2294"/>
      <c r="E33" s="2294"/>
      <c r="F33" s="2294"/>
      <c r="G33" s="2294"/>
      <c r="H33" s="2294"/>
      <c r="I33" s="2294"/>
    </row>
    <row r="34" spans="1:29" x14ac:dyDescent="0.25">
      <c r="A34" s="1149" t="s">
        <v>389</v>
      </c>
      <c r="B34" s="1149"/>
      <c r="C34" s="1150">
        <f>'Семестровка уск виправлено'!L41</f>
        <v>4</v>
      </c>
      <c r="D34" s="1150">
        <f>'Семестровка уск виправлено'!H41</f>
        <v>30</v>
      </c>
      <c r="E34" s="1150">
        <f>'Семестровка уск виправлено'!I41</f>
        <v>0</v>
      </c>
      <c r="F34" s="1150">
        <f>'Семестровка уск виправлено'!J41</f>
        <v>30</v>
      </c>
      <c r="G34" s="1149"/>
      <c r="H34" s="1149"/>
      <c r="I34" s="1151" t="str">
        <f>'Семестровка уск виправлено'!M41</f>
        <v>ДЗ</v>
      </c>
      <c r="AC34" s="1031" t="str">
        <f>'Семестровка уск виправлено'!O41</f>
        <v>М</v>
      </c>
    </row>
    <row r="35" spans="1:29" x14ac:dyDescent="0.25">
      <c r="A35" s="1149" t="s">
        <v>414</v>
      </c>
      <c r="B35" s="1149"/>
      <c r="C35" s="1150"/>
      <c r="D35" s="1150"/>
      <c r="E35" s="1150"/>
      <c r="F35" s="1150"/>
      <c r="G35" s="1149"/>
      <c r="H35" s="1149"/>
      <c r="I35" s="1151"/>
    </row>
    <row r="36" spans="1:29" x14ac:dyDescent="0.25">
      <c r="A36" s="2294" t="str">
        <f>'Семестровка уск виправлено'!C43</f>
        <v>Регіоналістика</v>
      </c>
      <c r="B36" s="2294"/>
      <c r="C36" s="2294"/>
      <c r="D36" s="2294"/>
      <c r="E36" s="2294"/>
      <c r="F36" s="2294"/>
      <c r="G36" s="2294"/>
      <c r="H36" s="2294"/>
      <c r="I36" s="2294"/>
    </row>
    <row r="37" spans="1:29" x14ac:dyDescent="0.25">
      <c r="A37" s="1149" t="s">
        <v>389</v>
      </c>
      <c r="B37" s="1149"/>
      <c r="C37" s="1150">
        <f>'Семестровка уск виправлено'!L43</f>
        <v>4</v>
      </c>
      <c r="D37" s="1150">
        <f>'Семестровка уск виправлено'!H43</f>
        <v>30</v>
      </c>
      <c r="E37" s="1150">
        <f>'Семестровка уск виправлено'!I43</f>
        <v>0</v>
      </c>
      <c r="F37" s="1150">
        <f>'Семестровка уск виправлено'!J43</f>
        <v>30</v>
      </c>
      <c r="G37" s="1149"/>
      <c r="H37" s="1149"/>
      <c r="I37" s="1151" t="str">
        <f>'Семестровка уск виправлено'!M43</f>
        <v>ДЗ</v>
      </c>
      <c r="AC37" s="1031" t="str">
        <f>'Семестровка уск виправлено'!O43</f>
        <v>ФБСП</v>
      </c>
    </row>
    <row r="38" spans="1:29" x14ac:dyDescent="0.25">
      <c r="A38" s="1149" t="s">
        <v>414</v>
      </c>
      <c r="B38" s="1149"/>
      <c r="C38" s="1150"/>
      <c r="D38" s="1150"/>
      <c r="E38" s="1150"/>
      <c r="F38" s="1150"/>
      <c r="G38" s="1149"/>
      <c r="H38" s="1149"/>
      <c r="I38" s="1151"/>
    </row>
    <row r="39" spans="1:29" x14ac:dyDescent="0.25">
      <c r="A39" s="2294" t="str">
        <f>'Семестровка уск виправлено'!C45</f>
        <v>Економіка підприємства</v>
      </c>
      <c r="B39" s="2294"/>
      <c r="C39" s="2294"/>
      <c r="D39" s="2294"/>
      <c r="E39" s="2294"/>
      <c r="F39" s="2294"/>
      <c r="G39" s="2294"/>
      <c r="H39" s="2294"/>
      <c r="I39" s="2294"/>
    </row>
    <row r="40" spans="1:29" x14ac:dyDescent="0.25">
      <c r="A40" s="1149" t="s">
        <v>389</v>
      </c>
      <c r="B40" s="1149"/>
      <c r="C40" s="1150">
        <f>'Семестровка уск виправлено'!L45</f>
        <v>3</v>
      </c>
      <c r="D40" s="1150">
        <f>'Семестровка уск виправлено'!H45</f>
        <v>30</v>
      </c>
      <c r="E40" s="1150">
        <f>'Семестровка уск виправлено'!I45</f>
        <v>0</v>
      </c>
      <c r="F40" s="1150">
        <f>'Семестровка уск виправлено'!J45</f>
        <v>15</v>
      </c>
      <c r="G40" s="1149"/>
      <c r="H40" s="1149"/>
      <c r="I40" s="1151" t="str">
        <f>'Семестровка уск виправлено'!M45</f>
        <v>З</v>
      </c>
      <c r="AC40" s="1031" t="str">
        <f>'Семестровка уск виправлено'!O45</f>
        <v>ЕП</v>
      </c>
    </row>
    <row r="41" spans="1:29" x14ac:dyDescent="0.25">
      <c r="A41" s="1149" t="s">
        <v>414</v>
      </c>
      <c r="B41" s="1152"/>
      <c r="C41" s="1153"/>
      <c r="D41" s="1153"/>
      <c r="E41" s="1153"/>
      <c r="F41" s="1153"/>
      <c r="G41" s="1152"/>
      <c r="H41" s="1154"/>
      <c r="I41" s="1155"/>
    </row>
    <row r="42" spans="1:29" x14ac:dyDescent="0.25">
      <c r="A42" s="1129"/>
      <c r="B42" s="1040"/>
      <c r="C42" s="1041"/>
      <c r="D42" s="1041"/>
      <c r="E42" s="1041"/>
      <c r="F42" s="1041"/>
      <c r="G42" s="1040"/>
      <c r="H42" s="1039"/>
      <c r="I42" s="1042"/>
    </row>
    <row r="43" spans="1:29" x14ac:dyDescent="0.25">
      <c r="A43" s="1129"/>
      <c r="B43" s="1040"/>
      <c r="C43" s="1041"/>
      <c r="D43" s="1041"/>
      <c r="E43" s="1041"/>
      <c r="F43" s="1041"/>
      <c r="G43" s="1040"/>
      <c r="H43" s="1039"/>
      <c r="I43" s="1042"/>
    </row>
    <row r="44" spans="1:29" x14ac:dyDescent="0.25">
      <c r="A44" s="1129"/>
      <c r="B44" s="1040"/>
      <c r="C44" s="1041"/>
      <c r="D44" s="1041"/>
      <c r="E44" s="1041"/>
      <c r="F44" s="1041"/>
      <c r="G44" s="1040"/>
      <c r="H44" s="1039"/>
      <c r="I44" s="1042"/>
    </row>
    <row r="45" spans="1:29" x14ac:dyDescent="0.25">
      <c r="A45" s="1129"/>
      <c r="B45" s="1040"/>
      <c r="C45" s="1041"/>
      <c r="D45" s="1041"/>
      <c r="E45" s="1041"/>
      <c r="F45" s="1041"/>
      <c r="G45" s="1040"/>
      <c r="H45" s="1039"/>
      <c r="I45" s="1042"/>
    </row>
    <row r="46" spans="1:29" x14ac:dyDescent="0.25">
      <c r="A46" s="1038"/>
      <c r="B46" s="1043"/>
      <c r="C46" s="1043"/>
      <c r="D46" s="1043"/>
      <c r="E46" s="1043"/>
      <c r="F46" s="1043"/>
      <c r="G46" s="1043"/>
      <c r="H46" s="1043"/>
      <c r="I46" s="1043"/>
    </row>
    <row r="47" spans="1:29" x14ac:dyDescent="0.25">
      <c r="A47" s="2298"/>
      <c r="B47" s="2298"/>
      <c r="C47" s="2298"/>
      <c r="D47" s="2298"/>
      <c r="E47" s="2298"/>
      <c r="F47" s="2298"/>
      <c r="G47" s="2298"/>
      <c r="H47" s="2298"/>
      <c r="I47" s="2298"/>
    </row>
    <row r="48" spans="1:29" x14ac:dyDescent="0.25">
      <c r="A48" s="1036"/>
      <c r="B48" s="1034"/>
      <c r="C48" s="1035"/>
      <c r="D48" s="1035"/>
      <c r="E48" s="1035"/>
      <c r="F48" s="1035"/>
      <c r="G48" s="1034"/>
      <c r="H48" s="1036"/>
      <c r="I48" s="1037"/>
    </row>
    <row r="49" spans="1:30" x14ac:dyDescent="0.25">
      <c r="A49" s="1036"/>
      <c r="B49" s="1034"/>
      <c r="C49" s="1035"/>
      <c r="D49" s="1035"/>
      <c r="E49" s="1035"/>
      <c r="F49" s="1035"/>
      <c r="G49" s="1034"/>
      <c r="H49" s="1036"/>
      <c r="I49" s="1037"/>
    </row>
    <row r="50" spans="1:30" x14ac:dyDescent="0.25">
      <c r="A50" s="2294" t="str">
        <f>'Семестровка уск виправлено'!C57</f>
        <v>Іноземна мова (за професійним спрямуванням) / Психологія управління</v>
      </c>
      <c r="B50" s="2294"/>
      <c r="C50" s="2294"/>
      <c r="D50" s="2294"/>
      <c r="E50" s="2294"/>
      <c r="F50" s="2294"/>
      <c r="G50" s="2294"/>
      <c r="H50" s="2294"/>
      <c r="I50" s="2294"/>
    </row>
    <row r="51" spans="1:30" ht="30.75" customHeight="1" x14ac:dyDescent="0.25">
      <c r="A51" s="1156" t="s">
        <v>494</v>
      </c>
      <c r="B51" s="1157"/>
      <c r="C51" s="1158">
        <f>'Семестровка уск виправлено'!L57</f>
        <v>2</v>
      </c>
      <c r="D51" s="1158">
        <f>'Семестровка уск виправлено'!H57</f>
        <v>0</v>
      </c>
      <c r="E51" s="1158">
        <f>'Семестровка уск виправлено'!I57</f>
        <v>0</v>
      </c>
      <c r="F51" s="1158">
        <f>'Семестровка уск виправлено'!J57</f>
        <v>18</v>
      </c>
      <c r="G51" s="1157"/>
      <c r="H51" s="1156"/>
      <c r="I51" s="1151" t="str">
        <f>'Семестровка уск виправлено'!M57</f>
        <v>З</v>
      </c>
      <c r="J51" s="1128"/>
      <c r="K51" s="1128"/>
      <c r="L51" s="1128"/>
      <c r="M51" s="1128"/>
      <c r="N51" s="1128"/>
      <c r="O51" s="1128"/>
      <c r="P51" s="1128"/>
      <c r="Q51" s="1128"/>
      <c r="R51" s="1128"/>
      <c r="S51" s="1128"/>
      <c r="T51" s="1128"/>
      <c r="U51" s="1128"/>
      <c r="V51" s="1128"/>
      <c r="W51" s="1128"/>
      <c r="X51" s="1128"/>
      <c r="Y51" s="1128"/>
      <c r="Z51" s="1128"/>
      <c r="AA51" s="1128"/>
      <c r="AB51" s="1128"/>
      <c r="AC51" s="1128" t="str">
        <f>'Семестровка уск виправлено'!O57</f>
        <v>МП/М</v>
      </c>
      <c r="AD51" s="1128" t="str">
        <f>'Семестровка уск виправлено'!P57</f>
        <v>2а</v>
      </c>
    </row>
    <row r="52" spans="1:30" ht="30.75" customHeight="1" x14ac:dyDescent="0.25">
      <c r="A52" s="1149" t="s">
        <v>414</v>
      </c>
      <c r="B52" s="1157"/>
      <c r="C52" s="1158"/>
      <c r="D52" s="1158"/>
      <c r="E52" s="1158"/>
      <c r="F52" s="1158"/>
      <c r="G52" s="1157"/>
      <c r="H52" s="1156"/>
      <c r="I52" s="1151"/>
      <c r="J52" s="1128"/>
      <c r="K52" s="1128"/>
      <c r="L52" s="1128"/>
      <c r="M52" s="1128"/>
      <c r="N52" s="1128"/>
      <c r="O52" s="1128"/>
      <c r="P52" s="1128"/>
      <c r="Q52" s="1128"/>
      <c r="R52" s="1128"/>
      <c r="S52" s="1128"/>
      <c r="T52" s="1128"/>
      <c r="U52" s="1128"/>
      <c r="V52" s="1128"/>
      <c r="W52" s="1128"/>
      <c r="X52" s="1128"/>
      <c r="Y52" s="1128"/>
      <c r="Z52" s="1128"/>
      <c r="AA52" s="1128"/>
      <c r="AB52" s="1128"/>
      <c r="AC52" s="1128"/>
      <c r="AD52" s="1128"/>
    </row>
    <row r="53" spans="1:30" x14ac:dyDescent="0.25">
      <c r="A53" s="2294" t="str">
        <f>'Семестровка уск виправлено'!C59</f>
        <v>Економіко-математичні методи та моделі</v>
      </c>
      <c r="B53" s="2294"/>
      <c r="C53" s="2294"/>
      <c r="D53" s="2294"/>
      <c r="E53" s="2294"/>
      <c r="F53" s="2294"/>
      <c r="G53" s="2294"/>
      <c r="H53" s="2294"/>
      <c r="I53" s="2294"/>
    </row>
    <row r="54" spans="1:30" x14ac:dyDescent="0.25">
      <c r="A54" s="1156" t="s">
        <v>494</v>
      </c>
      <c r="B54" s="1157"/>
      <c r="C54" s="1158">
        <f>'Семестровка уск виправлено'!L59</f>
        <v>4</v>
      </c>
      <c r="D54" s="1158">
        <f>'Семестровка уск виправлено'!H59</f>
        <v>18</v>
      </c>
      <c r="E54" s="1158">
        <f>'Семестровка уск виправлено'!I59</f>
        <v>0</v>
      </c>
      <c r="F54" s="1158">
        <f>'Семестровка уск виправлено'!J59</f>
        <v>18</v>
      </c>
      <c r="G54" s="1157"/>
      <c r="H54" s="1156"/>
      <c r="I54" s="1151" t="str">
        <f>'Семестровка уск виправлено'!M59</f>
        <v>З</v>
      </c>
      <c r="J54" s="1128"/>
      <c r="K54" s="1128"/>
      <c r="L54" s="1128"/>
      <c r="M54" s="1128"/>
      <c r="N54" s="1128"/>
      <c r="O54" s="1128"/>
      <c r="P54" s="1128"/>
      <c r="Q54" s="1128"/>
      <c r="R54" s="1128"/>
      <c r="S54" s="1128"/>
      <c r="T54" s="1128"/>
      <c r="U54" s="1128"/>
      <c r="V54" s="1128"/>
      <c r="W54" s="1128"/>
      <c r="X54" s="1128"/>
      <c r="Y54" s="1128"/>
      <c r="Z54" s="1128"/>
      <c r="AA54" s="1128"/>
      <c r="AB54" s="1128"/>
      <c r="AC54" s="1128" t="str">
        <f>'Семестровка уск виправлено'!O59</f>
        <v>ВМ</v>
      </c>
      <c r="AD54" s="1031" t="str">
        <f>'Семестровка уск виправлено'!P59</f>
        <v>2а</v>
      </c>
    </row>
    <row r="55" spans="1:30" x14ac:dyDescent="0.25">
      <c r="A55" s="1149" t="s">
        <v>414</v>
      </c>
      <c r="B55" s="1157"/>
      <c r="C55" s="1158"/>
      <c r="D55" s="1158"/>
      <c r="E55" s="1158"/>
      <c r="F55" s="1158"/>
      <c r="G55" s="1157"/>
      <c r="H55" s="1156"/>
      <c r="I55" s="1151"/>
      <c r="J55" s="1128"/>
      <c r="K55" s="1128"/>
      <c r="L55" s="1128"/>
      <c r="M55" s="1128"/>
      <c r="N55" s="1128"/>
      <c r="O55" s="1128"/>
      <c r="P55" s="1128"/>
      <c r="Q55" s="1128"/>
      <c r="R55" s="1128"/>
      <c r="S55" s="1128"/>
      <c r="T55" s="1128"/>
      <c r="U55" s="1128"/>
      <c r="V55" s="1128"/>
      <c r="W55" s="1128"/>
      <c r="X55" s="1128"/>
      <c r="Y55" s="1128"/>
      <c r="Z55" s="1128"/>
      <c r="AA55" s="1128"/>
      <c r="AB55" s="1128"/>
      <c r="AC55" s="1128"/>
    </row>
    <row r="56" spans="1:30" x14ac:dyDescent="0.25">
      <c r="A56" s="2294" t="str">
        <f>'Семестровка уск виправлено'!C61</f>
        <v>Фізичне виховання</v>
      </c>
      <c r="B56" s="2294"/>
      <c r="C56" s="2294"/>
      <c r="D56" s="2294"/>
      <c r="E56" s="2294"/>
      <c r="F56" s="2294"/>
      <c r="G56" s="2294"/>
      <c r="H56" s="2294"/>
      <c r="I56" s="2294"/>
    </row>
    <row r="57" spans="1:30" x14ac:dyDescent="0.25">
      <c r="A57" s="1156" t="s">
        <v>494</v>
      </c>
      <c r="B57" s="1157"/>
      <c r="C57" s="1158" t="str">
        <f>'Семестровка уск виправлено'!L61</f>
        <v>2+с*</v>
      </c>
      <c r="D57" s="1158">
        <f>'Семестровка уск виправлено'!H61</f>
        <v>0</v>
      </c>
      <c r="E57" s="1158">
        <f>'Семестровка уск виправлено'!I61</f>
        <v>0</v>
      </c>
      <c r="F57" s="1158">
        <f>'Семестровка уск виправлено'!J61</f>
        <v>36</v>
      </c>
      <c r="G57" s="1157"/>
      <c r="H57" s="1156"/>
      <c r="I57" s="1151" t="str">
        <f>'Семестровка уск виправлено'!M61</f>
        <v>З</v>
      </c>
      <c r="J57" s="1128"/>
      <c r="K57" s="1128"/>
      <c r="L57" s="1128"/>
      <c r="M57" s="1128"/>
      <c r="N57" s="1128"/>
      <c r="O57" s="1128"/>
      <c r="P57" s="1128"/>
      <c r="Q57" s="1128"/>
      <c r="R57" s="1128"/>
      <c r="S57" s="1128"/>
      <c r="T57" s="1128"/>
      <c r="U57" s="1128"/>
      <c r="V57" s="1128"/>
      <c r="W57" s="1128"/>
      <c r="X57" s="1128"/>
      <c r="Y57" s="1128"/>
      <c r="Z57" s="1128"/>
      <c r="AA57" s="1128"/>
      <c r="AB57" s="1128"/>
      <c r="AC57" s="1128" t="str">
        <f>'Семестровка уск виправлено'!O61</f>
        <v>ФВ</v>
      </c>
      <c r="AD57" s="1031" t="str">
        <f>'Семестровка уск виправлено'!P61</f>
        <v>2а,2б</v>
      </c>
    </row>
    <row r="58" spans="1:30" x14ac:dyDescent="0.25">
      <c r="A58" s="1149" t="s">
        <v>414</v>
      </c>
      <c r="B58" s="1157"/>
      <c r="C58" s="1158"/>
      <c r="D58" s="1158"/>
      <c r="E58" s="1158"/>
      <c r="F58" s="1158"/>
      <c r="G58" s="1157"/>
      <c r="H58" s="1156"/>
      <c r="I58" s="1151"/>
      <c r="J58" s="1128"/>
      <c r="K58" s="1128"/>
      <c r="L58" s="1128"/>
      <c r="M58" s="1128"/>
      <c r="N58" s="1128"/>
      <c r="O58" s="1128"/>
      <c r="P58" s="1128"/>
      <c r="Q58" s="1128"/>
      <c r="R58" s="1128"/>
      <c r="S58" s="1128"/>
      <c r="T58" s="1128"/>
      <c r="U58" s="1128"/>
      <c r="V58" s="1128"/>
      <c r="W58" s="1128"/>
      <c r="X58" s="1128"/>
      <c r="Y58" s="1128"/>
      <c r="Z58" s="1128"/>
      <c r="AA58" s="1128"/>
      <c r="AB58" s="1128"/>
      <c r="AC58" s="1128"/>
    </row>
    <row r="59" spans="1:30" x14ac:dyDescent="0.25">
      <c r="A59" s="2294" t="str">
        <f>'Семестровка уск виправлено'!C69</f>
        <v>Податкова система та оподаткування</v>
      </c>
      <c r="B59" s="2294"/>
      <c r="C59" s="2294"/>
      <c r="D59" s="2294"/>
      <c r="E59" s="2294"/>
      <c r="F59" s="2294"/>
      <c r="G59" s="2294"/>
      <c r="H59" s="2294"/>
      <c r="I59" s="2294"/>
    </row>
    <row r="60" spans="1:30" x14ac:dyDescent="0.25">
      <c r="A60" s="1156" t="s">
        <v>494</v>
      </c>
      <c r="B60" s="1157"/>
      <c r="C60" s="1158">
        <f>'Семестровка уск виправлено'!L69</f>
        <v>5</v>
      </c>
      <c r="D60" s="1158">
        <f>'Семестровка уск виправлено'!H69</f>
        <v>27</v>
      </c>
      <c r="E60" s="1158">
        <f>'Семестровка уск виправлено'!I69</f>
        <v>0</v>
      </c>
      <c r="F60" s="1158">
        <f>'Семестровка уск виправлено'!J69</f>
        <v>18</v>
      </c>
      <c r="G60" s="1157"/>
      <c r="H60" s="1156"/>
      <c r="I60" s="1151" t="str">
        <f>'Семестровка уск виправлено'!M69</f>
        <v>І</v>
      </c>
      <c r="J60" s="1128"/>
      <c r="K60" s="1128"/>
      <c r="L60" s="1128"/>
      <c r="M60" s="1128"/>
      <c r="N60" s="1128"/>
      <c r="O60" s="1128"/>
      <c r="P60" s="1128"/>
      <c r="Q60" s="1128"/>
      <c r="R60" s="1128"/>
      <c r="S60" s="1128"/>
      <c r="T60" s="1128"/>
      <c r="U60" s="1128"/>
      <c r="V60" s="1128"/>
      <c r="W60" s="1128"/>
      <c r="X60" s="1128"/>
      <c r="Y60" s="1128"/>
      <c r="Z60" s="1128"/>
      <c r="AA60" s="1128"/>
      <c r="AB60" s="1128"/>
      <c r="AC60" s="1128" t="str">
        <f>'Семестровка уск виправлено'!O69</f>
        <v>ФБСП</v>
      </c>
      <c r="AD60" s="1031" t="str">
        <f>'Семестровка уск виправлено'!P69</f>
        <v>2б</v>
      </c>
    </row>
    <row r="61" spans="1:30" x14ac:dyDescent="0.25">
      <c r="A61" s="1149" t="s">
        <v>414</v>
      </c>
      <c r="B61" s="1157"/>
      <c r="C61" s="1158"/>
      <c r="D61" s="1158"/>
      <c r="E61" s="1158"/>
      <c r="F61" s="1158"/>
      <c r="G61" s="1157"/>
      <c r="H61" s="1156"/>
      <c r="I61" s="1151"/>
      <c r="J61" s="1128"/>
      <c r="K61" s="1128"/>
      <c r="L61" s="1128"/>
      <c r="M61" s="1128"/>
      <c r="N61" s="1128"/>
      <c r="O61" s="1128"/>
      <c r="P61" s="1128"/>
      <c r="Q61" s="1128"/>
      <c r="R61" s="1128"/>
      <c r="S61" s="1128"/>
      <c r="T61" s="1128"/>
      <c r="U61" s="1128"/>
      <c r="V61" s="1128"/>
      <c r="W61" s="1128"/>
      <c r="X61" s="1128"/>
      <c r="Y61" s="1128"/>
      <c r="Z61" s="1128"/>
      <c r="AA61" s="1128"/>
      <c r="AB61" s="1128"/>
      <c r="AC61" s="1128"/>
    </row>
    <row r="62" spans="1:30" x14ac:dyDescent="0.25">
      <c r="A62" s="2294" t="str">
        <f>'Семестровка уск виправлено'!C71</f>
        <v>Тренінг "Ділова кар'єра та технологія працевлаштування"</v>
      </c>
      <c r="B62" s="2294"/>
      <c r="C62" s="2294"/>
      <c r="D62" s="2294"/>
      <c r="E62" s="2294"/>
      <c r="F62" s="2294"/>
      <c r="G62" s="2294"/>
      <c r="H62" s="2294"/>
      <c r="I62" s="2294"/>
    </row>
    <row r="63" spans="1:30" x14ac:dyDescent="0.25">
      <c r="A63" s="1156" t="s">
        <v>494</v>
      </c>
      <c r="B63" s="1157"/>
      <c r="C63" s="1158">
        <f>'Семестровка уск виправлено'!L71</f>
        <v>1</v>
      </c>
      <c r="D63" s="1158">
        <f>'Семестровка уск виправлено'!H71</f>
        <v>0</v>
      </c>
      <c r="E63" s="1158">
        <f>'Семестровка уск виправлено'!I71</f>
        <v>0</v>
      </c>
      <c r="F63" s="1158">
        <v>9</v>
      </c>
      <c r="G63" s="1157"/>
      <c r="H63" s="1156"/>
      <c r="I63" s="1151" t="str">
        <f>'Семестровка уск виправлено'!M71</f>
        <v>З</v>
      </c>
      <c r="J63" s="1128"/>
      <c r="K63" s="1128"/>
      <c r="L63" s="1128"/>
      <c r="M63" s="1128"/>
      <c r="N63" s="1128"/>
      <c r="O63" s="1128"/>
      <c r="P63" s="1128"/>
      <c r="Q63" s="1128"/>
      <c r="R63" s="1128"/>
      <c r="S63" s="1128"/>
      <c r="T63" s="1128"/>
      <c r="U63" s="1128"/>
      <c r="V63" s="1128"/>
      <c r="W63" s="1128"/>
      <c r="X63" s="1128"/>
      <c r="Y63" s="1128"/>
      <c r="Z63" s="1128"/>
      <c r="AA63" s="1128"/>
      <c r="AB63" s="1128"/>
      <c r="AC63" s="1128" t="str">
        <f>'Семестровка уск виправлено'!O71</f>
        <v>ФБСП</v>
      </c>
      <c r="AD63" s="1031" t="str">
        <f>'Семестровка уск виправлено'!P71</f>
        <v>2б</v>
      </c>
    </row>
    <row r="64" spans="1:30" x14ac:dyDescent="0.25">
      <c r="A64" s="1149" t="s">
        <v>414</v>
      </c>
      <c r="B64" s="1157"/>
      <c r="C64" s="1158"/>
      <c r="D64" s="1158"/>
      <c r="E64" s="1158"/>
      <c r="F64" s="1158"/>
      <c r="G64" s="1157"/>
      <c r="H64" s="1156"/>
      <c r="I64" s="1151"/>
      <c r="J64" s="1128"/>
      <c r="K64" s="1128"/>
      <c r="L64" s="1128"/>
      <c r="M64" s="1128"/>
      <c r="N64" s="1128"/>
      <c r="O64" s="1128"/>
      <c r="P64" s="1128"/>
      <c r="Q64" s="1128"/>
      <c r="R64" s="1128"/>
      <c r="S64" s="1128"/>
      <c r="T64" s="1128"/>
      <c r="U64" s="1128"/>
      <c r="V64" s="1128"/>
      <c r="W64" s="1128"/>
      <c r="X64" s="1128"/>
      <c r="Y64" s="1128"/>
      <c r="Z64" s="1128"/>
      <c r="AA64" s="1128"/>
      <c r="AB64" s="1128"/>
      <c r="AC64" s="1128"/>
    </row>
    <row r="65" spans="1:30" x14ac:dyDescent="0.25">
      <c r="A65" s="2301" t="str">
        <f>'Семестровка уск виправлено'!C73</f>
        <v>Бюджетна система</v>
      </c>
      <c r="B65" s="2301"/>
      <c r="C65" s="2301"/>
      <c r="D65" s="2301"/>
      <c r="E65" s="2301"/>
      <c r="F65" s="2301"/>
      <c r="G65" s="2301"/>
      <c r="H65" s="2301"/>
      <c r="I65" s="2301"/>
    </row>
    <row r="66" spans="1:30" x14ac:dyDescent="0.25">
      <c r="A66" s="1159" t="s">
        <v>494</v>
      </c>
      <c r="B66" s="1160"/>
      <c r="C66" s="1161">
        <f>'Семестровка уск виправлено'!L73</f>
        <v>7</v>
      </c>
      <c r="D66" s="1161">
        <f>'Семестровка уск виправлено'!H73</f>
        <v>36</v>
      </c>
      <c r="E66" s="1161">
        <f>'Семестровка уск виправлено'!I73</f>
        <v>0</v>
      </c>
      <c r="F66" s="1161">
        <f>'Семестровка уск виправлено'!J73</f>
        <v>27</v>
      </c>
      <c r="G66" s="1160"/>
      <c r="H66" s="1159"/>
      <c r="I66" s="1162" t="str">
        <f>'Семестровка уск виправлено'!M73</f>
        <v>І</v>
      </c>
      <c r="J66" s="1128"/>
      <c r="K66" s="1128"/>
      <c r="L66" s="1128"/>
      <c r="M66" s="1128"/>
      <c r="N66" s="1128"/>
      <c r="O66" s="1128"/>
      <c r="P66" s="1128"/>
      <c r="Q66" s="1128"/>
      <c r="R66" s="1128"/>
      <c r="S66" s="1128"/>
      <c r="T66" s="1128"/>
      <c r="U66" s="1128"/>
      <c r="V66" s="1128"/>
      <c r="W66" s="1128"/>
      <c r="X66" s="1128"/>
      <c r="Y66" s="1128"/>
      <c r="Z66" s="1128"/>
      <c r="AA66" s="1128"/>
      <c r="AB66" s="1128"/>
      <c r="AC66" s="1128" t="str">
        <f>'Семестровка уск виправлено'!O73</f>
        <v>ФБСП</v>
      </c>
      <c r="AD66" s="1031" t="str">
        <f>'Семестровка уск виправлено'!P73</f>
        <v>2б</v>
      </c>
    </row>
    <row r="67" spans="1:30" x14ac:dyDescent="0.25">
      <c r="A67" s="1163" t="s">
        <v>414</v>
      </c>
      <c r="B67" s="1160"/>
      <c r="C67" s="1161"/>
      <c r="D67" s="1161"/>
      <c r="E67" s="1161"/>
      <c r="F67" s="1161"/>
      <c r="G67" s="1160"/>
      <c r="H67" s="1159"/>
      <c r="I67" s="1162"/>
      <c r="J67" s="1128"/>
      <c r="K67" s="1128"/>
      <c r="L67" s="1128"/>
      <c r="M67" s="1128"/>
      <c r="N67" s="1128"/>
      <c r="O67" s="1128"/>
      <c r="P67" s="1128"/>
      <c r="Q67" s="1128"/>
      <c r="R67" s="1128"/>
      <c r="S67" s="1128"/>
      <c r="T67" s="1128"/>
      <c r="U67" s="1128"/>
      <c r="V67" s="1128"/>
      <c r="W67" s="1128"/>
      <c r="X67" s="1128"/>
      <c r="Y67" s="1128"/>
      <c r="Z67" s="1128"/>
      <c r="AA67" s="1128"/>
      <c r="AB67" s="1128"/>
      <c r="AC67" s="1128"/>
    </row>
    <row r="68" spans="1:30" x14ac:dyDescent="0.25">
      <c r="A68" s="2294" t="str">
        <f>'Семестровка уск виправлено'!C77</f>
        <v>Бухгалтерський облік</v>
      </c>
      <c r="B68" s="2294"/>
      <c r="C68" s="2294"/>
      <c r="D68" s="2294"/>
      <c r="E68" s="2294"/>
      <c r="F68" s="2294"/>
      <c r="G68" s="2294"/>
      <c r="H68" s="2294"/>
      <c r="I68" s="2294"/>
    </row>
    <row r="69" spans="1:30" x14ac:dyDescent="0.25">
      <c r="A69" s="1156" t="s">
        <v>494</v>
      </c>
      <c r="B69" s="1157"/>
      <c r="C69" s="1158">
        <f>'Семестровка уск виправлено'!L77</f>
        <v>5</v>
      </c>
      <c r="D69" s="1158">
        <f>'Семестровка уск виправлено'!H77</f>
        <v>27</v>
      </c>
      <c r="E69" s="1158">
        <f>'Семестровка уск виправлено'!I77</f>
        <v>0</v>
      </c>
      <c r="F69" s="1158">
        <f>'Семестровка уск виправлено'!J77</f>
        <v>18</v>
      </c>
      <c r="G69" s="1157"/>
      <c r="H69" s="1156"/>
      <c r="I69" s="1151" t="str">
        <f>'Семестровка уск виправлено'!M77</f>
        <v>ДЗ</v>
      </c>
      <c r="J69" s="1128"/>
      <c r="K69" s="1128"/>
      <c r="L69" s="1128"/>
      <c r="M69" s="1128"/>
      <c r="N69" s="1128"/>
      <c r="O69" s="1128"/>
      <c r="P69" s="1128"/>
      <c r="Q69" s="1128"/>
      <c r="R69" s="1128"/>
      <c r="S69" s="1128"/>
      <c r="T69" s="1128"/>
      <c r="U69" s="1128"/>
      <c r="V69" s="1128"/>
      <c r="W69" s="1128"/>
      <c r="X69" s="1128"/>
      <c r="Y69" s="1128"/>
      <c r="Z69" s="1128"/>
      <c r="AA69" s="1128"/>
      <c r="AB69" s="1128"/>
      <c r="AC69" s="1128" t="str">
        <f>'Семестровка уск виправлено'!O77</f>
        <v>ОА</v>
      </c>
      <c r="AD69" s="1031" t="str">
        <f>'Семестровка уск виправлено'!P77</f>
        <v>2б</v>
      </c>
    </row>
    <row r="70" spans="1:30" x14ac:dyDescent="0.25">
      <c r="A70" s="1149" t="s">
        <v>414</v>
      </c>
      <c r="B70" s="1157"/>
      <c r="C70" s="1158"/>
      <c r="D70" s="1158"/>
      <c r="E70" s="1158"/>
      <c r="F70" s="1158"/>
      <c r="G70" s="1157"/>
      <c r="H70" s="1156"/>
      <c r="I70" s="1151"/>
      <c r="J70" s="1128"/>
      <c r="K70" s="1128"/>
      <c r="L70" s="1128"/>
      <c r="M70" s="1128"/>
      <c r="N70" s="1128"/>
      <c r="O70" s="1128"/>
      <c r="P70" s="1128"/>
      <c r="Q70" s="1128"/>
      <c r="R70" s="1128"/>
      <c r="S70" s="1128"/>
      <c r="T70" s="1128"/>
      <c r="U70" s="1128"/>
      <c r="V70" s="1128"/>
      <c r="W70" s="1128"/>
      <c r="X70" s="1128"/>
      <c r="Y70" s="1128"/>
      <c r="Z70" s="1128"/>
      <c r="AA70" s="1128"/>
      <c r="AB70" s="1128"/>
      <c r="AC70" s="1128"/>
    </row>
    <row r="71" spans="1:30" x14ac:dyDescent="0.25">
      <c r="A71" s="2294" t="str">
        <f>'Семестровка уск виправлено'!C79</f>
        <v>Менеджмент</v>
      </c>
      <c r="B71" s="2294"/>
      <c r="C71" s="2294"/>
      <c r="D71" s="2294"/>
      <c r="E71" s="2294"/>
      <c r="F71" s="2294"/>
      <c r="G71" s="2294"/>
      <c r="H71" s="2294"/>
      <c r="I71" s="2294"/>
    </row>
    <row r="72" spans="1:30" x14ac:dyDescent="0.25">
      <c r="A72" s="1156" t="s">
        <v>494</v>
      </c>
      <c r="B72" s="1157"/>
      <c r="C72" s="1158">
        <f>'Семестровка уск виправлено'!L79</f>
        <v>5</v>
      </c>
      <c r="D72" s="1158">
        <f>'Семестровка уск виправлено'!H79</f>
        <v>27</v>
      </c>
      <c r="E72" s="1158">
        <f>'Семестровка уск виправлено'!I79</f>
        <v>0</v>
      </c>
      <c r="F72" s="1158">
        <f>'Семестровка уск виправлено'!J79</f>
        <v>18</v>
      </c>
      <c r="G72" s="1157"/>
      <c r="H72" s="1156"/>
      <c r="I72" s="1151" t="str">
        <f>'Семестровка уск виправлено'!M79</f>
        <v>ДЗ</v>
      </c>
      <c r="J72" s="1128"/>
      <c r="K72" s="1128"/>
      <c r="L72" s="1128"/>
      <c r="M72" s="1128"/>
      <c r="N72" s="1128"/>
      <c r="O72" s="1128"/>
      <c r="P72" s="1128"/>
      <c r="Q72" s="1128"/>
      <c r="R72" s="1128"/>
      <c r="S72" s="1128"/>
      <c r="T72" s="1128"/>
      <c r="U72" s="1128"/>
      <c r="V72" s="1128"/>
      <c r="W72" s="1128"/>
      <c r="X72" s="1128"/>
      <c r="Y72" s="1128"/>
      <c r="Z72" s="1128"/>
      <c r="AA72" s="1128"/>
      <c r="AB72" s="1128"/>
      <c r="AC72" s="1128" t="str">
        <f>'Семестровка уск виправлено'!O79</f>
        <v>М</v>
      </c>
      <c r="AD72" s="1031" t="str">
        <f>'Семестровка уск виправлено'!P79</f>
        <v>2а</v>
      </c>
    </row>
    <row r="73" spans="1:30" x14ac:dyDescent="0.25">
      <c r="A73" s="1149" t="s">
        <v>414</v>
      </c>
      <c r="B73" s="1157"/>
      <c r="C73" s="1158"/>
      <c r="D73" s="1158"/>
      <c r="E73" s="1158"/>
      <c r="F73" s="1158"/>
      <c r="G73" s="1157"/>
      <c r="H73" s="1156"/>
      <c r="I73" s="1151"/>
      <c r="J73" s="1128"/>
      <c r="K73" s="1128"/>
      <c r="L73" s="1128"/>
      <c r="M73" s="1128"/>
      <c r="N73" s="1128"/>
      <c r="O73" s="1128"/>
      <c r="P73" s="1128"/>
      <c r="Q73" s="1128"/>
      <c r="R73" s="1128"/>
      <c r="S73" s="1128"/>
      <c r="T73" s="1128"/>
      <c r="U73" s="1128"/>
      <c r="V73" s="1128"/>
      <c r="W73" s="1128"/>
      <c r="X73" s="1128"/>
      <c r="Y73" s="1128"/>
      <c r="Z73" s="1128"/>
      <c r="AA73" s="1128"/>
      <c r="AB73" s="1128"/>
      <c r="AC73" s="1128"/>
    </row>
    <row r="74" spans="1:30" x14ac:dyDescent="0.25">
      <c r="A74" s="2299" t="str">
        <f>'Семестровка уск виправлено'!C81</f>
        <v>Інвестування / Бізнес-моделювання</v>
      </c>
      <c r="B74" s="2299"/>
      <c r="C74" s="2299"/>
      <c r="D74" s="2299"/>
      <c r="E74" s="2299"/>
      <c r="F74" s="2299"/>
      <c r="G74" s="2299"/>
      <c r="H74" s="2299"/>
      <c r="I74" s="2299"/>
    </row>
    <row r="75" spans="1:30" ht="17.25" customHeight="1" x14ac:dyDescent="0.25">
      <c r="A75" s="1164" t="s">
        <v>494</v>
      </c>
      <c r="B75" s="1165"/>
      <c r="C75" s="1166">
        <f>'Семестровка уск виправлено'!L81</f>
        <v>6</v>
      </c>
      <c r="D75" s="1166">
        <f>'Семестровка уск виправлено'!H81</f>
        <v>27</v>
      </c>
      <c r="E75" s="1166">
        <f>'Семестровка уск виправлено'!I81</f>
        <v>0</v>
      </c>
      <c r="F75" s="1166">
        <f>'Семестровка уск виправлено'!J81</f>
        <v>27</v>
      </c>
      <c r="G75" s="1165"/>
      <c r="H75" s="1164"/>
      <c r="I75" s="1167" t="str">
        <f>'Семестровка уск виправлено'!M81</f>
        <v>ДЗ</v>
      </c>
      <c r="J75" s="1128"/>
      <c r="K75" s="1128"/>
      <c r="L75" s="1128"/>
      <c r="M75" s="1128"/>
      <c r="N75" s="1128"/>
      <c r="O75" s="1128"/>
      <c r="P75" s="1128"/>
      <c r="Q75" s="1128"/>
      <c r="R75" s="1128"/>
      <c r="S75" s="1128"/>
      <c r="T75" s="1128"/>
      <c r="U75" s="1128"/>
      <c r="V75" s="1128"/>
      <c r="W75" s="1128"/>
      <c r="X75" s="1128"/>
      <c r="Y75" s="1128"/>
      <c r="Z75" s="1128"/>
      <c r="AA75" s="1128"/>
      <c r="AB75" s="1128"/>
      <c r="AC75" s="1128" t="str">
        <f>'Семестровка уск виправлено'!O81</f>
        <v>ФБСП</v>
      </c>
      <c r="AD75" s="1031" t="str">
        <f>'Семестровка уск виправлено'!P81</f>
        <v>2б</v>
      </c>
    </row>
    <row r="76" spans="1:30" ht="17.25" customHeight="1" x14ac:dyDescent="0.25">
      <c r="A76" s="1168" t="s">
        <v>414</v>
      </c>
      <c r="B76" s="1165"/>
      <c r="C76" s="1166"/>
      <c r="D76" s="1166"/>
      <c r="E76" s="1166"/>
      <c r="F76" s="1166"/>
      <c r="G76" s="1165"/>
      <c r="H76" s="1164"/>
      <c r="I76" s="1167"/>
      <c r="J76" s="1128"/>
      <c r="K76" s="1128"/>
      <c r="L76" s="1128"/>
      <c r="M76" s="1128"/>
      <c r="N76" s="1128"/>
      <c r="O76" s="1128"/>
      <c r="P76" s="1128"/>
      <c r="Q76" s="1128"/>
      <c r="R76" s="1128"/>
      <c r="S76" s="1128"/>
      <c r="T76" s="1128"/>
      <c r="U76" s="1128"/>
      <c r="V76" s="1128"/>
      <c r="W76" s="1128"/>
      <c r="X76" s="1128"/>
      <c r="Y76" s="1128"/>
      <c r="Z76" s="1128"/>
      <c r="AA76" s="1128"/>
      <c r="AB76" s="1128"/>
      <c r="AC76" s="1128"/>
    </row>
    <row r="77" spans="1:30" ht="17.25" customHeight="1" x14ac:dyDescent="0.25">
      <c r="A77" s="2300" t="str">
        <f>'Семестровка уск виправлено'!C83</f>
        <v>Курсова робота "Фінанси"</v>
      </c>
      <c r="B77" s="2300"/>
      <c r="C77" s="2300"/>
      <c r="D77" s="2300"/>
      <c r="E77" s="2300"/>
      <c r="F77" s="2300"/>
      <c r="G77" s="2300"/>
      <c r="H77" s="2300"/>
      <c r="I77" s="2300"/>
    </row>
    <row r="78" spans="1:30" ht="17.25" customHeight="1" x14ac:dyDescent="0.25">
      <c r="A78" s="1131" t="s">
        <v>494</v>
      </c>
      <c r="B78" s="1133"/>
      <c r="C78" s="1134">
        <v>1</v>
      </c>
      <c r="D78" s="1134">
        <f>'Семестровка уск виправлено'!G83</f>
        <v>0</v>
      </c>
      <c r="E78" s="1134">
        <f>'Семестровка уск виправлено'!H83</f>
        <v>0</v>
      </c>
      <c r="F78" s="1134">
        <v>9</v>
      </c>
      <c r="G78" s="1132"/>
      <c r="H78" s="1131"/>
      <c r="I78" s="1130" t="str">
        <f>'Семестровка уск виправлено'!M83</f>
        <v>ДЗ</v>
      </c>
      <c r="J78" s="1128"/>
      <c r="K78" s="1128"/>
      <c r="L78" s="1128"/>
      <c r="M78" s="1128"/>
      <c r="N78" s="1128"/>
      <c r="O78" s="1128"/>
      <c r="P78" s="1128"/>
      <c r="Q78" s="1128"/>
      <c r="R78" s="1128"/>
      <c r="S78" s="1128"/>
      <c r="T78" s="1128"/>
      <c r="U78" s="1128"/>
      <c r="V78" s="1128"/>
      <c r="W78" s="1128"/>
      <c r="X78" s="1128"/>
      <c r="Y78" s="1128"/>
      <c r="Z78" s="1128"/>
      <c r="AA78" s="1128"/>
      <c r="AB78" s="1128"/>
      <c r="AC78" s="1128" t="str">
        <f>'Семестровка уск виправлено'!O83</f>
        <v>ФБСП</v>
      </c>
      <c r="AD78" s="1031" t="str">
        <f>'Семестровка уск виправлено'!P83</f>
        <v>2а</v>
      </c>
    </row>
    <row r="79" spans="1:30" ht="17.25" customHeight="1" x14ac:dyDescent="0.25">
      <c r="A79" s="1129" t="s">
        <v>414</v>
      </c>
      <c r="B79" s="1034"/>
      <c r="C79" s="1035"/>
      <c r="D79" s="1035"/>
      <c r="E79" s="1035"/>
      <c r="F79" s="1035"/>
      <c r="G79" s="1034"/>
      <c r="H79" s="1036"/>
      <c r="I79" s="1037"/>
    </row>
    <row r="80" spans="1:30" ht="17.25" customHeight="1" x14ac:dyDescent="0.25">
      <c r="A80" s="1038"/>
      <c r="B80" s="1034"/>
      <c r="C80" s="1035"/>
      <c r="D80" s="1035"/>
      <c r="E80" s="1035"/>
      <c r="F80" s="1035"/>
      <c r="G80" s="1034"/>
      <c r="H80" s="1036"/>
      <c r="I80" s="1037"/>
    </row>
    <row r="81" spans="1:9" ht="17.25" customHeight="1" x14ac:dyDescent="0.25">
      <c r="A81" s="1036"/>
      <c r="B81" s="1034"/>
      <c r="C81" s="1035"/>
      <c r="D81" s="1035"/>
      <c r="E81" s="1035"/>
      <c r="F81" s="1035"/>
      <c r="G81" s="1034"/>
      <c r="H81" s="1036"/>
      <c r="I81" s="1037"/>
    </row>
    <row r="82" spans="1:9" ht="17.25" customHeight="1" x14ac:dyDescent="0.25">
      <c r="A82" s="1036"/>
      <c r="B82" s="1034"/>
      <c r="C82" s="1035"/>
      <c r="D82" s="1035"/>
      <c r="E82" s="1035"/>
      <c r="F82" s="1035"/>
      <c r="G82" s="1034"/>
      <c r="H82" s="1036"/>
      <c r="I82" s="1037"/>
    </row>
    <row r="83" spans="1:9" ht="17.25" customHeight="1" x14ac:dyDescent="0.25">
      <c r="A83" s="1036"/>
      <c r="B83" s="1034"/>
      <c r="C83" s="1035"/>
      <c r="D83" s="1035"/>
      <c r="E83" s="1035"/>
      <c r="F83" s="1035"/>
      <c r="G83" s="1034"/>
      <c r="H83" s="1036"/>
      <c r="I83" s="1037"/>
    </row>
    <row r="84" spans="1:9" ht="17.25" customHeight="1" x14ac:dyDescent="0.25">
      <c r="A84" s="2298"/>
      <c r="B84" s="2298"/>
      <c r="C84" s="2298"/>
      <c r="D84" s="2298"/>
      <c r="E84" s="2298"/>
      <c r="F84" s="2298"/>
      <c r="G84" s="2298"/>
      <c r="H84" s="2298"/>
      <c r="I84" s="2298"/>
    </row>
    <row r="85" spans="1:9" ht="17.25" customHeight="1" x14ac:dyDescent="0.25">
      <c r="A85" s="1036"/>
      <c r="B85" s="1034"/>
      <c r="C85" s="1035"/>
      <c r="D85" s="1035"/>
      <c r="E85" s="1035"/>
      <c r="F85" s="1035"/>
      <c r="G85" s="1034"/>
      <c r="H85" s="1036"/>
      <c r="I85" s="1037"/>
    </row>
    <row r="86" spans="1:9" ht="17.25" customHeight="1" x14ac:dyDescent="0.25">
      <c r="A86" s="1036"/>
      <c r="B86" s="1034"/>
      <c r="C86" s="1035"/>
      <c r="D86" s="1035"/>
      <c r="E86" s="1035"/>
      <c r="F86" s="1035"/>
      <c r="G86" s="1034"/>
      <c r="H86" s="1036"/>
      <c r="I86" s="1037"/>
    </row>
    <row r="87" spans="1:9" ht="17.25" customHeight="1" x14ac:dyDescent="0.25">
      <c r="A87" s="1036"/>
      <c r="B87" s="1034"/>
      <c r="C87" s="1035"/>
      <c r="D87" s="1035"/>
      <c r="E87" s="1035"/>
      <c r="F87" s="1035"/>
      <c r="G87" s="1034"/>
      <c r="H87" s="1036"/>
      <c r="I87" s="1037"/>
    </row>
    <row r="88" spans="1:9" ht="17.25" customHeight="1" x14ac:dyDescent="0.25">
      <c r="A88" s="2298"/>
      <c r="B88" s="2298"/>
      <c r="C88" s="2298"/>
      <c r="D88" s="2298"/>
      <c r="E88" s="2298"/>
      <c r="F88" s="2298"/>
      <c r="G88" s="2298"/>
      <c r="H88" s="2298"/>
      <c r="I88" s="2298"/>
    </row>
    <row r="89" spans="1:9" ht="17.25" customHeight="1" x14ac:dyDescent="0.25">
      <c r="A89" s="1036"/>
      <c r="B89" s="1034"/>
      <c r="C89" s="1035"/>
      <c r="D89" s="1035"/>
      <c r="E89" s="1035"/>
      <c r="F89" s="1035"/>
      <c r="G89" s="1034"/>
      <c r="H89" s="1036"/>
      <c r="I89" s="1037"/>
    </row>
    <row r="90" spans="1:9" ht="17.25" customHeight="1" x14ac:dyDescent="0.25">
      <c r="A90" s="1036"/>
      <c r="B90" s="1043"/>
      <c r="C90" s="1043"/>
      <c r="D90" s="1043"/>
      <c r="E90" s="1043"/>
      <c r="F90" s="1043"/>
      <c r="G90" s="1043"/>
      <c r="H90" s="1043"/>
      <c r="I90" s="1043"/>
    </row>
    <row r="91" spans="1:9" ht="17.25" customHeight="1" x14ac:dyDescent="0.25">
      <c r="A91" s="1036"/>
      <c r="B91" s="1034"/>
      <c r="C91" s="1035"/>
      <c r="D91" s="1035"/>
      <c r="E91" s="1035"/>
      <c r="F91" s="1035"/>
      <c r="G91" s="1034"/>
      <c r="H91" s="1036"/>
      <c r="I91" s="1037"/>
    </row>
    <row r="92" spans="1:9" ht="17.25" customHeight="1" x14ac:dyDescent="0.25">
      <c r="A92" s="2298"/>
      <c r="B92" s="2298"/>
      <c r="C92" s="2298"/>
      <c r="D92" s="2298"/>
      <c r="E92" s="2298"/>
      <c r="F92" s="2298"/>
      <c r="G92" s="2298"/>
      <c r="H92" s="2298"/>
      <c r="I92" s="2298"/>
    </row>
    <row r="93" spans="1:9" ht="17.25" customHeight="1" x14ac:dyDescent="0.25">
      <c r="A93" s="1036"/>
      <c r="B93" s="1034"/>
      <c r="C93" s="1035"/>
      <c r="D93" s="1035"/>
      <c r="E93" s="1035"/>
      <c r="F93" s="1035"/>
      <c r="G93" s="1034"/>
      <c r="H93" s="1036"/>
      <c r="I93" s="1037"/>
    </row>
    <row r="94" spans="1:9" ht="17.25" customHeight="1" x14ac:dyDescent="0.25">
      <c r="A94" s="1036"/>
      <c r="B94" s="1043"/>
      <c r="C94" s="1043"/>
      <c r="D94" s="1043"/>
      <c r="E94" s="1043"/>
      <c r="F94" s="1043"/>
      <c r="G94" s="1043"/>
      <c r="H94" s="1043"/>
      <c r="I94" s="1043"/>
    </row>
    <row r="95" spans="1:9" ht="17.25" customHeight="1" x14ac:dyDescent="0.25">
      <c r="A95" s="1036"/>
      <c r="B95" s="1034"/>
      <c r="C95" s="1035"/>
      <c r="D95" s="1035"/>
      <c r="E95" s="1035"/>
      <c r="F95" s="1035"/>
      <c r="G95" s="1034"/>
      <c r="H95" s="1036"/>
      <c r="I95" s="1037"/>
    </row>
    <row r="96" spans="1:9" ht="17.25" customHeight="1" x14ac:dyDescent="0.25">
      <c r="A96" s="1036"/>
      <c r="B96" s="1034"/>
      <c r="C96" s="1035"/>
      <c r="D96" s="1035"/>
      <c r="E96" s="1035"/>
      <c r="F96" s="1035"/>
      <c r="G96" s="1034"/>
      <c r="H96" s="1036"/>
      <c r="I96" s="1037"/>
    </row>
    <row r="97" spans="1:9" ht="17.25" customHeight="1" x14ac:dyDescent="0.25">
      <c r="A97" s="1036"/>
      <c r="B97" s="1043"/>
      <c r="C97" s="1043"/>
      <c r="D97" s="1035"/>
      <c r="E97" s="1035"/>
      <c r="F97" s="1035"/>
      <c r="G97" s="1034"/>
      <c r="H97" s="1036"/>
      <c r="I97" s="1037"/>
    </row>
    <row r="98" spans="1:9" ht="17.25" customHeight="1" x14ac:dyDescent="0.25">
      <c r="A98" s="1038"/>
      <c r="B98" s="1043"/>
      <c r="C98" s="1043"/>
      <c r="D98" s="1035"/>
      <c r="E98" s="1035"/>
      <c r="F98" s="1035"/>
      <c r="G98" s="1034"/>
      <c r="H98" s="1036"/>
      <c r="I98" s="1037"/>
    </row>
    <row r="99" spans="1:9" ht="17.25" customHeight="1" x14ac:dyDescent="0.25">
      <c r="A99" s="1036"/>
      <c r="B99" s="1034"/>
      <c r="C99" s="1035"/>
      <c r="D99" s="1035"/>
      <c r="E99" s="1035"/>
      <c r="F99" s="1035"/>
      <c r="G99" s="1034"/>
      <c r="H99" s="1036"/>
      <c r="I99" s="1037"/>
    </row>
    <row r="100" spans="1:9" ht="17.25" customHeight="1" x14ac:dyDescent="0.25">
      <c r="A100" s="1036"/>
      <c r="B100" s="1034"/>
      <c r="C100" s="1035"/>
      <c r="D100" s="1035"/>
      <c r="E100" s="1035"/>
      <c r="F100" s="1035"/>
      <c r="G100" s="1034"/>
      <c r="H100" s="1036"/>
      <c r="I100" s="1037"/>
    </row>
    <row r="101" spans="1:9" ht="17.25" customHeight="1" x14ac:dyDescent="0.25">
      <c r="A101" s="1036"/>
      <c r="B101" s="1034"/>
      <c r="C101" s="1035"/>
      <c r="D101" s="1035"/>
      <c r="E101" s="1035"/>
      <c r="F101" s="1035"/>
      <c r="G101" s="1034"/>
      <c r="H101" s="1036"/>
      <c r="I101" s="1037"/>
    </row>
    <row r="102" spans="1:9" ht="17.25" customHeight="1" x14ac:dyDescent="0.25">
      <c r="A102" s="1036"/>
      <c r="B102" s="1034"/>
      <c r="C102" s="1035"/>
      <c r="D102" s="1035"/>
      <c r="E102" s="1035"/>
      <c r="F102" s="1035"/>
      <c r="G102" s="1034"/>
      <c r="H102" s="1036"/>
      <c r="I102" s="1037"/>
    </row>
    <row r="103" spans="1:9" ht="17.25" customHeight="1" x14ac:dyDescent="0.25">
      <c r="A103" s="1036"/>
      <c r="B103" s="1034"/>
      <c r="C103" s="1035"/>
      <c r="D103" s="1035"/>
      <c r="E103" s="1035"/>
      <c r="F103" s="1035"/>
      <c r="G103" s="1034"/>
      <c r="H103" s="1036"/>
      <c r="I103" s="1037"/>
    </row>
    <row r="104" spans="1:9" ht="17.25" customHeight="1" x14ac:dyDescent="0.25">
      <c r="A104" s="1036"/>
      <c r="B104" s="1034"/>
      <c r="C104" s="1035"/>
      <c r="D104" s="1035"/>
      <c r="E104" s="1035"/>
      <c r="F104" s="1035"/>
      <c r="G104" s="1034"/>
      <c r="H104" s="1036"/>
      <c r="I104" s="1037"/>
    </row>
    <row r="105" spans="1:9" ht="17.25" customHeight="1" x14ac:dyDescent="0.25">
      <c r="A105" s="1036"/>
      <c r="B105" s="1034"/>
      <c r="C105" s="1035"/>
      <c r="D105" s="1035"/>
      <c r="E105" s="1035"/>
      <c r="F105" s="1035"/>
      <c r="G105" s="1034"/>
      <c r="H105" s="1036"/>
      <c r="I105" s="1037"/>
    </row>
    <row r="106" spans="1:9" ht="17.25" customHeight="1" x14ac:dyDescent="0.25">
      <c r="A106" s="1036"/>
      <c r="B106" s="1034"/>
      <c r="C106" s="1035"/>
      <c r="D106" s="1035"/>
      <c r="E106" s="1035"/>
      <c r="F106" s="1035"/>
      <c r="G106" s="1034"/>
      <c r="H106" s="1036"/>
      <c r="I106" s="1037"/>
    </row>
    <row r="107" spans="1:9" ht="17.25" customHeight="1" x14ac:dyDescent="0.25">
      <c r="A107" s="1036"/>
      <c r="B107" s="1034"/>
      <c r="C107" s="1035"/>
      <c r="D107" s="1035"/>
      <c r="E107" s="1035"/>
      <c r="F107" s="1035"/>
      <c r="G107" s="1034"/>
      <c r="H107" s="1036"/>
      <c r="I107" s="1037"/>
    </row>
    <row r="108" spans="1:9" ht="17.25" customHeight="1" x14ac:dyDescent="0.25">
      <c r="A108" s="1036"/>
      <c r="B108" s="1034"/>
      <c r="C108" s="1035"/>
      <c r="D108" s="1035"/>
      <c r="E108" s="1035"/>
      <c r="F108" s="1035"/>
      <c r="G108" s="1034"/>
      <c r="H108" s="1036"/>
      <c r="I108" s="1037"/>
    </row>
    <row r="109" spans="1:9" ht="17.25" customHeight="1" x14ac:dyDescent="0.25">
      <c r="A109" s="1036"/>
      <c r="B109" s="1034"/>
      <c r="C109" s="1035"/>
      <c r="D109" s="1035"/>
      <c r="E109" s="1035"/>
      <c r="F109" s="1035"/>
      <c r="G109" s="1034"/>
      <c r="H109" s="1036"/>
      <c r="I109" s="1037"/>
    </row>
    <row r="110" spans="1:9" ht="17.25" customHeight="1" x14ac:dyDescent="0.25">
      <c r="A110" s="1036"/>
      <c r="B110" s="1034"/>
      <c r="C110" s="1035"/>
      <c r="D110" s="1035"/>
      <c r="E110" s="1035"/>
      <c r="F110" s="1035"/>
      <c r="G110" s="1034"/>
      <c r="H110" s="1036"/>
      <c r="I110" s="1037"/>
    </row>
    <row r="111" spans="1:9" ht="17.25" customHeight="1" x14ac:dyDescent="0.25">
      <c r="A111" s="1036"/>
      <c r="B111" s="1034"/>
      <c r="C111" s="1035"/>
      <c r="D111" s="1035"/>
      <c r="E111" s="1035"/>
      <c r="F111" s="1035"/>
      <c r="G111" s="1034"/>
      <c r="H111" s="1036"/>
      <c r="I111" s="1037"/>
    </row>
    <row r="112" spans="1:9" ht="17.25" customHeight="1" x14ac:dyDescent="0.25">
      <c r="A112" s="1036"/>
      <c r="B112" s="1034"/>
      <c r="C112" s="1035"/>
      <c r="D112" s="1035"/>
      <c r="E112" s="1035"/>
      <c r="F112" s="1035"/>
      <c r="G112" s="1034"/>
      <c r="H112" s="1036"/>
      <c r="I112" s="1037"/>
    </row>
    <row r="113" spans="1:9" ht="17.25" customHeight="1" x14ac:dyDescent="0.25">
      <c r="A113" s="1036"/>
      <c r="B113" s="1034"/>
      <c r="C113" s="1035"/>
      <c r="D113" s="1035"/>
      <c r="E113" s="1035"/>
      <c r="F113" s="1035"/>
      <c r="G113" s="1034"/>
      <c r="H113" s="1036"/>
      <c r="I113" s="1037"/>
    </row>
    <row r="114" spans="1:9" ht="17.25" customHeight="1" x14ac:dyDescent="0.25">
      <c r="A114" s="1039"/>
      <c r="B114" s="1040"/>
      <c r="C114" s="1041"/>
      <c r="D114" s="1041"/>
      <c r="E114" s="1041"/>
      <c r="F114" s="1041"/>
      <c r="G114" s="1040"/>
      <c r="H114" s="1039"/>
      <c r="I114" s="1042"/>
    </row>
    <row r="115" spans="1:9" ht="17.25" customHeight="1" x14ac:dyDescent="0.25">
      <c r="A115" s="1039"/>
      <c r="B115" s="1040"/>
      <c r="C115" s="1041"/>
      <c r="D115" s="1041"/>
      <c r="E115" s="1041"/>
      <c r="F115" s="1041"/>
      <c r="G115" s="1040"/>
      <c r="H115" s="1039"/>
      <c r="I115" s="1042"/>
    </row>
    <row r="116" spans="1:9" ht="17.25" customHeight="1" x14ac:dyDescent="0.25">
      <c r="A116" s="1039"/>
      <c r="B116" s="1040"/>
      <c r="C116" s="1041"/>
      <c r="D116" s="1041"/>
      <c r="E116" s="1041"/>
      <c r="F116" s="1041"/>
      <c r="G116" s="1040"/>
      <c r="H116" s="1039"/>
      <c r="I116" s="1042"/>
    </row>
    <row r="117" spans="1:9" x14ac:dyDescent="0.25">
      <c r="A117" s="1039"/>
      <c r="C117" s="1041"/>
      <c r="D117" s="1041"/>
      <c r="E117" s="1041"/>
      <c r="F117" s="1041"/>
      <c r="G117" s="1040"/>
      <c r="H117" s="1039"/>
      <c r="I117" s="1042"/>
    </row>
    <row r="118" spans="1:9" x14ac:dyDescent="0.25">
      <c r="A118" s="1044"/>
      <c r="B118" s="1045"/>
      <c r="C118" s="1046"/>
      <c r="D118" s="1046"/>
      <c r="E118" s="1046"/>
      <c r="F118" s="1047"/>
      <c r="G118" s="1046"/>
      <c r="H118" s="1046"/>
      <c r="I118" s="1042"/>
    </row>
    <row r="119" spans="1:9" x14ac:dyDescent="0.25">
      <c r="A119" s="1039"/>
      <c r="C119" s="1041"/>
      <c r="D119" s="1041"/>
      <c r="E119" s="1041"/>
      <c r="F119" s="1041"/>
      <c r="G119" s="1040"/>
      <c r="H119" s="1039"/>
      <c r="I119" s="1042"/>
    </row>
    <row r="120" spans="1:9" x14ac:dyDescent="0.25">
      <c r="A120" s="1039"/>
      <c r="C120" s="1041"/>
      <c r="D120" s="1041"/>
      <c r="E120" s="1041"/>
      <c r="F120" s="1041"/>
      <c r="G120" s="1040"/>
      <c r="H120" s="1039"/>
      <c r="I120" s="1042"/>
    </row>
    <row r="121" spans="1:9" x14ac:dyDescent="0.25">
      <c r="A121" s="1039"/>
      <c r="C121" s="1041"/>
      <c r="D121" s="1041"/>
      <c r="E121" s="1041"/>
      <c r="F121" s="1041"/>
      <c r="G121" s="1040"/>
      <c r="H121" s="1039"/>
      <c r="I121" s="1042"/>
    </row>
    <row r="122" spans="1:9" x14ac:dyDescent="0.25">
      <c r="A122" s="1039"/>
      <c r="C122" s="1041"/>
      <c r="D122" s="1041"/>
      <c r="E122" s="1041"/>
      <c r="F122" s="1041"/>
      <c r="G122" s="1040"/>
      <c r="H122" s="1039"/>
      <c r="I122" s="1042"/>
    </row>
    <row r="123" spans="1:9" x14ac:dyDescent="0.25">
      <c r="A123" s="1039"/>
      <c r="C123" s="1041"/>
      <c r="D123" s="1041"/>
      <c r="E123" s="1041"/>
      <c r="F123" s="1041"/>
      <c r="G123" s="1040"/>
      <c r="H123" s="1039"/>
      <c r="I123" s="1042"/>
    </row>
    <row r="124" spans="1:9" x14ac:dyDescent="0.25">
      <c r="A124" s="1039"/>
      <c r="C124" s="1041"/>
      <c r="D124" s="1041"/>
      <c r="E124" s="1041"/>
      <c r="F124" s="1041"/>
      <c r="G124" s="1040"/>
      <c r="H124" s="1039"/>
      <c r="I124" s="1042"/>
    </row>
    <row r="125" spans="1:9" hidden="1" x14ac:dyDescent="0.25">
      <c r="A125" s="1039"/>
      <c r="C125" s="1041"/>
      <c r="D125" s="1041"/>
      <c r="E125" s="1041"/>
      <c r="F125" s="1041"/>
      <c r="G125" s="1040"/>
      <c r="H125" s="1039"/>
      <c r="I125" s="1042"/>
    </row>
    <row r="126" spans="1:9" hidden="1" x14ac:dyDescent="0.25">
      <c r="A126" s="1039"/>
      <c r="C126" s="1041"/>
      <c r="D126" s="1041"/>
      <c r="E126" s="1041"/>
      <c r="F126" s="1041"/>
      <c r="G126" s="1040"/>
      <c r="H126" s="1039"/>
      <c r="I126" s="1042"/>
    </row>
    <row r="127" spans="1:9" hidden="1" x14ac:dyDescent="0.25">
      <c r="A127" s="1039"/>
      <c r="C127" s="1041"/>
      <c r="D127" s="1041"/>
      <c r="E127" s="1041"/>
      <c r="F127" s="1041"/>
      <c r="G127" s="1040"/>
      <c r="H127" s="1039"/>
      <c r="I127" s="1042"/>
    </row>
    <row r="128" spans="1:9" hidden="1" x14ac:dyDescent="0.25">
      <c r="A128" s="1039"/>
      <c r="C128" s="1041"/>
      <c r="D128" s="1041"/>
      <c r="E128" s="1041"/>
      <c r="F128" s="1041"/>
      <c r="G128" s="1040"/>
      <c r="H128" s="1039"/>
      <c r="I128" s="1042"/>
    </row>
    <row r="129" spans="1:9" hidden="1" x14ac:dyDescent="0.25">
      <c r="A129" s="1039"/>
      <c r="C129" s="1041"/>
      <c r="D129" s="1041"/>
      <c r="E129" s="1041"/>
      <c r="F129" s="1041"/>
      <c r="G129" s="1040"/>
      <c r="H129" s="1039"/>
      <c r="I129" s="1042"/>
    </row>
    <row r="130" spans="1:9" hidden="1" x14ac:dyDescent="0.25">
      <c r="A130" s="1039"/>
      <c r="C130" s="1041"/>
      <c r="D130" s="1041"/>
      <c r="E130" s="1041"/>
      <c r="F130" s="1041"/>
      <c r="G130" s="1040"/>
      <c r="H130" s="1039"/>
      <c r="I130" s="1042"/>
    </row>
    <row r="131" spans="1:9" hidden="1" x14ac:dyDescent="0.25">
      <c r="A131" s="1039"/>
      <c r="C131" s="1041"/>
      <c r="D131" s="1041"/>
      <c r="E131" s="1041"/>
      <c r="F131" s="1041"/>
      <c r="G131" s="1040"/>
      <c r="H131" s="1039"/>
      <c r="I131" s="1042"/>
    </row>
    <row r="132" spans="1:9" hidden="1" x14ac:dyDescent="0.25">
      <c r="A132" s="1039"/>
      <c r="C132" s="1041"/>
      <c r="D132" s="1041"/>
      <c r="E132" s="1041"/>
      <c r="F132" s="1041"/>
      <c r="G132" s="1040"/>
      <c r="H132" s="1039"/>
      <c r="I132" s="1042"/>
    </row>
    <row r="133" spans="1:9" hidden="1" x14ac:dyDescent="0.25">
      <c r="A133" s="1039"/>
      <c r="C133" s="1041"/>
      <c r="D133" s="1041"/>
      <c r="E133" s="1041"/>
      <c r="F133" s="1041"/>
      <c r="G133" s="1040"/>
      <c r="H133" s="1039"/>
      <c r="I133" s="1042"/>
    </row>
    <row r="134" spans="1:9" hidden="1" x14ac:dyDescent="0.25">
      <c r="A134" s="1039"/>
      <c r="C134" s="1041"/>
      <c r="D134" s="1041"/>
      <c r="E134" s="1041"/>
      <c r="F134" s="1041"/>
      <c r="G134" s="1040"/>
      <c r="H134" s="1039"/>
      <c r="I134" s="1042"/>
    </row>
    <row r="135" spans="1:9" hidden="1" x14ac:dyDescent="0.25">
      <c r="A135" s="1039"/>
      <c r="C135" s="1041"/>
      <c r="D135" s="1041"/>
      <c r="E135" s="1041"/>
      <c r="F135" s="1041"/>
      <c r="G135" s="1040"/>
      <c r="H135" s="1039"/>
      <c r="I135" s="1042"/>
    </row>
    <row r="136" spans="1:9" hidden="1" x14ac:dyDescent="0.25">
      <c r="A136" s="1039"/>
      <c r="C136" s="1041"/>
      <c r="D136" s="1041"/>
      <c r="E136" s="1041"/>
      <c r="F136" s="1041"/>
      <c r="G136" s="1040"/>
      <c r="H136" s="1039"/>
      <c r="I136" s="1042"/>
    </row>
    <row r="137" spans="1:9" hidden="1" x14ac:dyDescent="0.25">
      <c r="A137" s="1039"/>
      <c r="C137" s="1041"/>
      <c r="D137" s="1041"/>
      <c r="E137" s="1041"/>
      <c r="F137" s="1041"/>
      <c r="G137" s="1040"/>
      <c r="H137" s="1039"/>
      <c r="I137" s="1042"/>
    </row>
    <row r="138" spans="1:9" hidden="1" x14ac:dyDescent="0.25">
      <c r="A138" s="1039"/>
      <c r="C138" s="1041"/>
      <c r="D138" s="1041"/>
      <c r="E138" s="1041"/>
      <c r="F138" s="1041"/>
      <c r="G138" s="1040"/>
      <c r="H138" s="1039"/>
      <c r="I138" s="1042"/>
    </row>
    <row r="139" spans="1:9" hidden="1" x14ac:dyDescent="0.25">
      <c r="A139" s="1039"/>
      <c r="C139" s="1041"/>
      <c r="D139" s="1041"/>
      <c r="E139" s="1041"/>
      <c r="F139" s="1041"/>
      <c r="G139" s="1040"/>
      <c r="H139" s="1039"/>
      <c r="I139" s="1042"/>
    </row>
    <row r="140" spans="1:9" hidden="1" x14ac:dyDescent="0.25">
      <c r="A140" s="1039"/>
      <c r="C140" s="1041"/>
      <c r="D140" s="1041"/>
      <c r="E140" s="1041"/>
      <c r="F140" s="1041"/>
      <c r="G140" s="1040"/>
      <c r="H140" s="1039"/>
      <c r="I140" s="1042"/>
    </row>
    <row r="141" spans="1:9" hidden="1" x14ac:dyDescent="0.25">
      <c r="A141" s="1039"/>
      <c r="C141" s="1041"/>
      <c r="D141" s="1041"/>
      <c r="E141" s="1041"/>
      <c r="F141" s="1041"/>
      <c r="G141" s="1040"/>
      <c r="H141" s="1039"/>
      <c r="I141" s="1042"/>
    </row>
    <row r="142" spans="1:9" hidden="1" x14ac:dyDescent="0.25">
      <c r="A142" s="1039"/>
      <c r="C142" s="1041"/>
      <c r="D142" s="1041"/>
      <c r="E142" s="1041"/>
      <c r="F142" s="1041"/>
      <c r="G142" s="1040"/>
      <c r="H142" s="1039"/>
      <c r="I142" s="1042"/>
    </row>
    <row r="143" spans="1:9" hidden="1" x14ac:dyDescent="0.25">
      <c r="A143" s="1039"/>
      <c r="C143" s="1041"/>
      <c r="D143" s="1041"/>
      <c r="E143" s="1041"/>
      <c r="F143" s="1041"/>
      <c r="G143" s="1040"/>
      <c r="H143" s="1039"/>
      <c r="I143" s="1042"/>
    </row>
    <row r="144" spans="1:9" hidden="1" x14ac:dyDescent="0.25">
      <c r="A144" s="1039"/>
      <c r="C144" s="1041"/>
      <c r="D144" s="1041"/>
      <c r="E144" s="1041"/>
      <c r="F144" s="1041"/>
      <c r="G144" s="1040"/>
      <c r="H144" s="1039"/>
      <c r="I144" s="1042"/>
    </row>
    <row r="145" spans="1:9" x14ac:dyDescent="0.25">
      <c r="A145" s="1039"/>
      <c r="C145" s="1041"/>
      <c r="D145" s="1041"/>
      <c r="E145" s="1041"/>
      <c r="F145" s="1041"/>
      <c r="G145" s="1040"/>
      <c r="H145" s="1039"/>
      <c r="I145" s="1042"/>
    </row>
    <row r="146" spans="1:9" x14ac:dyDescent="0.25">
      <c r="A146" s="1039"/>
      <c r="C146" s="1041"/>
      <c r="D146" s="1041"/>
      <c r="E146" s="1041"/>
      <c r="F146" s="1041"/>
      <c r="G146" s="1040"/>
      <c r="H146" s="1039"/>
      <c r="I146" s="1042"/>
    </row>
    <row r="147" spans="1:9" hidden="1" x14ac:dyDescent="0.25">
      <c r="A147" s="1039"/>
      <c r="B147" s="1040"/>
      <c r="C147" s="1041"/>
      <c r="D147" s="1041"/>
      <c r="E147" s="1041"/>
      <c r="F147" s="1041"/>
      <c r="G147" s="1040"/>
      <c r="H147" s="1039"/>
      <c r="I147" s="1042"/>
    </row>
    <row r="148" spans="1:9" hidden="1" x14ac:dyDescent="0.25">
      <c r="A148" s="1039" t="s">
        <v>386</v>
      </c>
      <c r="B148" s="1040"/>
      <c r="C148" s="1041"/>
      <c r="D148" s="1041"/>
      <c r="E148" s="1041"/>
      <c r="F148" s="1041"/>
      <c r="G148" s="1040"/>
      <c r="H148" s="1039"/>
      <c r="I148" s="1042"/>
    </row>
    <row r="149" spans="1:9" hidden="1" x14ac:dyDescent="0.25">
      <c r="A149" s="1039"/>
      <c r="B149" s="1040"/>
      <c r="C149" s="1041"/>
      <c r="D149" s="1041"/>
      <c r="E149" s="1041"/>
      <c r="F149" s="1041"/>
      <c r="G149" s="1040"/>
      <c r="H149" s="1039"/>
      <c r="I149" s="1042"/>
    </row>
    <row r="150" spans="1:9" hidden="1" x14ac:dyDescent="0.25">
      <c r="A150" s="1039" t="s">
        <v>387</v>
      </c>
      <c r="B150" s="1040"/>
      <c r="C150" s="1041"/>
      <c r="D150" s="1041"/>
      <c r="E150" s="1041"/>
      <c r="F150" s="1041"/>
      <c r="G150" s="1040"/>
      <c r="H150" s="1039"/>
      <c r="I150" s="1042"/>
    </row>
    <row r="151" spans="1:9" hidden="1" x14ac:dyDescent="0.25">
      <c r="A151" s="2295" t="s">
        <v>388</v>
      </c>
      <c r="B151" s="2295"/>
      <c r="C151" s="2295"/>
      <c r="D151" s="2295"/>
      <c r="E151" s="2295"/>
      <c r="F151" s="2295"/>
      <c r="G151" s="2295"/>
      <c r="H151" s="2295"/>
      <c r="I151" s="2295"/>
    </row>
    <row r="152" spans="1:9" hidden="1" x14ac:dyDescent="0.25">
      <c r="A152" s="1039" t="s">
        <v>389</v>
      </c>
      <c r="B152" s="1040"/>
      <c r="C152" s="1041">
        <v>4</v>
      </c>
      <c r="D152" s="1041">
        <v>28</v>
      </c>
      <c r="E152" s="1041">
        <v>28</v>
      </c>
      <c r="F152" s="1041">
        <v>0</v>
      </c>
      <c r="G152" s="1040"/>
      <c r="H152" s="1039"/>
      <c r="I152" s="1042" t="s">
        <v>390</v>
      </c>
    </row>
    <row r="153" spans="1:9" hidden="1" x14ac:dyDescent="0.25">
      <c r="A153" s="1039" t="s">
        <v>391</v>
      </c>
      <c r="B153" s="1040"/>
      <c r="C153" s="1041"/>
      <c r="D153" s="1041"/>
      <c r="E153" s="1041"/>
      <c r="F153" s="1041"/>
      <c r="G153" s="1040"/>
      <c r="H153" s="1039"/>
      <c r="I153" s="1042"/>
    </row>
    <row r="154" spans="1:9" hidden="1" x14ac:dyDescent="0.25">
      <c r="A154" s="1039"/>
      <c r="B154" s="1040"/>
      <c r="C154" s="1041"/>
      <c r="D154" s="1041"/>
      <c r="E154" s="1041"/>
      <c r="F154" s="1041"/>
      <c r="G154" s="1040"/>
      <c r="H154" s="1039"/>
      <c r="I154" s="1042"/>
    </row>
    <row r="155" spans="1:9" hidden="1" x14ac:dyDescent="0.25">
      <c r="A155" s="1039"/>
      <c r="B155" s="1040"/>
      <c r="C155" s="1041"/>
      <c r="D155" s="1041"/>
      <c r="E155" s="1041"/>
      <c r="F155" s="1041"/>
      <c r="G155" s="1040"/>
      <c r="H155" s="1039"/>
      <c r="I155" s="1042"/>
    </row>
    <row r="156" spans="1:9" hidden="1" x14ac:dyDescent="0.25">
      <c r="A156" s="1039" t="s">
        <v>392</v>
      </c>
      <c r="B156" s="1040"/>
      <c r="C156" s="1041"/>
      <c r="D156" s="1041"/>
      <c r="E156" s="1041"/>
      <c r="F156" s="1041"/>
      <c r="G156" s="1040"/>
      <c r="H156" s="1039"/>
      <c r="I156" s="1042"/>
    </row>
    <row r="157" spans="1:9" hidden="1" x14ac:dyDescent="0.25">
      <c r="A157" s="2295" t="s">
        <v>76</v>
      </c>
      <c r="B157" s="2295"/>
      <c r="C157" s="2295"/>
      <c r="D157" s="2295"/>
      <c r="E157" s="2295"/>
      <c r="F157" s="2295"/>
      <c r="G157" s="2295"/>
      <c r="H157" s="2295"/>
      <c r="I157" s="2295"/>
    </row>
    <row r="158" spans="1:9" hidden="1" x14ac:dyDescent="0.25">
      <c r="A158" s="1039" t="s">
        <v>389</v>
      </c>
      <c r="B158" s="1040"/>
      <c r="C158" s="1041">
        <v>4</v>
      </c>
      <c r="D158" s="1041">
        <v>28</v>
      </c>
      <c r="E158" s="1041">
        <v>0</v>
      </c>
      <c r="F158" s="1041">
        <v>28</v>
      </c>
      <c r="G158" s="1040"/>
      <c r="H158" s="1039"/>
      <c r="I158" s="1042" t="s">
        <v>390</v>
      </c>
    </row>
    <row r="159" spans="1:9" hidden="1" x14ac:dyDescent="0.25">
      <c r="A159" s="1039" t="s">
        <v>391</v>
      </c>
      <c r="B159" s="1040"/>
      <c r="C159" s="1041"/>
      <c r="D159" s="1041"/>
      <c r="E159" s="1041"/>
      <c r="F159" s="1041"/>
      <c r="G159" s="1040"/>
      <c r="H159" s="1039"/>
      <c r="I159" s="1042"/>
    </row>
    <row r="160" spans="1:9" hidden="1" x14ac:dyDescent="0.25">
      <c r="A160" s="1031"/>
    </row>
    <row r="161" spans="1:9" hidden="1" x14ac:dyDescent="0.25">
      <c r="A161" s="1031"/>
    </row>
    <row r="162" spans="1:9" hidden="1" x14ac:dyDescent="0.25">
      <c r="A162" s="1031"/>
    </row>
    <row r="163" spans="1:9" hidden="1" x14ac:dyDescent="0.25">
      <c r="A163" s="1039" t="s">
        <v>393</v>
      </c>
      <c r="B163" s="1040"/>
      <c r="C163" s="1041"/>
      <c r="D163" s="1041"/>
      <c r="E163" s="1041"/>
      <c r="F163" s="1041"/>
      <c r="G163" s="1040"/>
      <c r="H163" s="1039"/>
      <c r="I163" s="1042"/>
    </row>
    <row r="164" spans="1:9" hidden="1" x14ac:dyDescent="0.25">
      <c r="A164" s="2295" t="s">
        <v>394</v>
      </c>
      <c r="B164" s="2295"/>
      <c r="C164" s="2295"/>
      <c r="D164" s="2295"/>
      <c r="E164" s="2295"/>
      <c r="F164" s="2295"/>
      <c r="G164" s="2295"/>
      <c r="H164" s="2295"/>
      <c r="I164" s="2295"/>
    </row>
    <row r="165" spans="1:9" hidden="1" x14ac:dyDescent="0.25">
      <c r="A165" s="1039" t="s">
        <v>395</v>
      </c>
      <c r="B165" s="1040"/>
      <c r="C165" s="1041">
        <v>2</v>
      </c>
      <c r="D165" s="1041">
        <v>8</v>
      </c>
      <c r="E165" s="1041">
        <v>0</v>
      </c>
      <c r="F165" s="1041">
        <v>8</v>
      </c>
      <c r="G165" s="1040"/>
      <c r="H165" s="1039"/>
      <c r="I165" s="1042" t="s">
        <v>396</v>
      </c>
    </row>
    <row r="166" spans="1:9" hidden="1" x14ac:dyDescent="0.25">
      <c r="A166" s="1039" t="s">
        <v>391</v>
      </c>
      <c r="B166" s="1040"/>
      <c r="C166" s="1041"/>
      <c r="D166" s="1041"/>
      <c r="E166" s="1041"/>
      <c r="F166" s="1041"/>
      <c r="G166" s="1040"/>
      <c r="H166" s="1039"/>
      <c r="I166" s="1042"/>
    </row>
    <row r="167" spans="1:9" hidden="1" x14ac:dyDescent="0.25">
      <c r="A167" s="1031"/>
    </row>
    <row r="168" spans="1:9" hidden="1" x14ac:dyDescent="0.25">
      <c r="A168" s="1031"/>
    </row>
    <row r="169" spans="1:9" ht="18" hidden="1" x14ac:dyDescent="0.25">
      <c r="A169" s="1048" t="s">
        <v>397</v>
      </c>
      <c r="B169" s="1040"/>
      <c r="C169" s="1041"/>
      <c r="D169" s="1041"/>
      <c r="E169" s="1041"/>
      <c r="F169" s="1041"/>
      <c r="G169" s="1040"/>
      <c r="H169" s="1039"/>
      <c r="I169" s="1042"/>
    </row>
    <row r="170" spans="1:9" hidden="1" x14ac:dyDescent="0.25">
      <c r="A170" s="1031"/>
    </row>
    <row r="171" spans="1:9" hidden="1" x14ac:dyDescent="0.25">
      <c r="A171" s="2295" t="s">
        <v>398</v>
      </c>
      <c r="B171" s="2295"/>
      <c r="C171" s="2295"/>
      <c r="D171" s="2295"/>
      <c r="E171" s="2295"/>
      <c r="F171" s="2295"/>
      <c r="G171" s="2295"/>
      <c r="H171" s="2295"/>
      <c r="I171" s="2295"/>
    </row>
    <row r="172" spans="1:9" hidden="1" x14ac:dyDescent="0.25">
      <c r="A172" s="1039" t="s">
        <v>389</v>
      </c>
      <c r="B172" s="1040"/>
      <c r="C172" s="1041">
        <v>2</v>
      </c>
      <c r="D172" s="1041">
        <v>14</v>
      </c>
      <c r="E172" s="1041">
        <v>0</v>
      </c>
      <c r="F172" s="1041">
        <v>14</v>
      </c>
      <c r="G172" s="1040"/>
      <c r="H172" s="1039"/>
      <c r="I172" s="1042" t="s">
        <v>396</v>
      </c>
    </row>
    <row r="173" spans="1:9" hidden="1" x14ac:dyDescent="0.25">
      <c r="A173" s="1039" t="s">
        <v>391</v>
      </c>
      <c r="B173" s="1040"/>
      <c r="C173" s="1041"/>
      <c r="D173" s="1041"/>
      <c r="E173" s="1041"/>
      <c r="F173" s="1041"/>
      <c r="G173" s="1040"/>
      <c r="H173" s="1039"/>
      <c r="I173" s="1042"/>
    </row>
    <row r="174" spans="1:9" hidden="1" x14ac:dyDescent="0.25">
      <c r="A174" s="1049"/>
      <c r="C174" s="1050"/>
    </row>
    <row r="175" spans="1:9" hidden="1" x14ac:dyDescent="0.25">
      <c r="A175" s="2295" t="s">
        <v>399</v>
      </c>
      <c r="B175" s="2295"/>
      <c r="C175" s="2295"/>
      <c r="D175" s="2295"/>
      <c r="E175" s="2295"/>
      <c r="F175" s="2295"/>
      <c r="G175" s="2295"/>
      <c r="H175" s="2295"/>
      <c r="I175" s="2295"/>
    </row>
    <row r="176" spans="1:9" hidden="1" x14ac:dyDescent="0.25">
      <c r="A176" s="1039" t="s">
        <v>389</v>
      </c>
      <c r="B176" s="1040"/>
      <c r="C176" s="1041">
        <v>4</v>
      </c>
      <c r="D176" s="1041">
        <v>28</v>
      </c>
      <c r="E176" s="1041">
        <v>0</v>
      </c>
      <c r="F176" s="1041">
        <v>28</v>
      </c>
      <c r="G176" s="1040"/>
      <c r="H176" s="1039"/>
      <c r="I176" s="1042" t="s">
        <v>390</v>
      </c>
    </row>
    <row r="177" spans="1:9" hidden="1" x14ac:dyDescent="0.25">
      <c r="A177" s="1039" t="s">
        <v>391</v>
      </c>
      <c r="B177" s="1040"/>
      <c r="C177" s="1041"/>
      <c r="D177" s="1041"/>
      <c r="E177" s="1041"/>
      <c r="F177" s="1041"/>
      <c r="G177" s="1040"/>
      <c r="H177" s="1039"/>
      <c r="I177" s="1042"/>
    </row>
    <row r="178" spans="1:9" hidden="1" x14ac:dyDescent="0.25">
      <c r="A178" s="1049"/>
      <c r="C178" s="1050"/>
    </row>
    <row r="179" spans="1:9" hidden="1" x14ac:dyDescent="0.25">
      <c r="A179" s="2295" t="s">
        <v>400</v>
      </c>
      <c r="B179" s="2295"/>
      <c r="C179" s="2295"/>
      <c r="D179" s="2295"/>
      <c r="E179" s="2295"/>
      <c r="F179" s="2295"/>
      <c r="G179" s="2295"/>
      <c r="H179" s="2295"/>
      <c r="I179" s="2295"/>
    </row>
    <row r="180" spans="1:9" hidden="1" x14ac:dyDescent="0.25">
      <c r="A180" s="1039" t="s">
        <v>389</v>
      </c>
      <c r="B180" s="1040"/>
      <c r="C180" s="1041">
        <v>4</v>
      </c>
      <c r="D180" s="1041">
        <v>14</v>
      </c>
      <c r="E180" s="1041">
        <v>0</v>
      </c>
      <c r="F180" s="1041">
        <v>42</v>
      </c>
      <c r="G180" s="1040"/>
      <c r="H180" s="1039"/>
      <c r="I180" s="1042" t="s">
        <v>396</v>
      </c>
    </row>
    <row r="181" spans="1:9" hidden="1" x14ac:dyDescent="0.25">
      <c r="A181" s="1039" t="s">
        <v>391</v>
      </c>
      <c r="B181" s="1040"/>
      <c r="C181" s="1041"/>
      <c r="D181" s="1041"/>
      <c r="E181" s="1041"/>
      <c r="F181" s="1041"/>
      <c r="G181" s="1040"/>
      <c r="H181" s="1039"/>
      <c r="I181" s="1042"/>
    </row>
    <row r="182" spans="1:9" hidden="1" x14ac:dyDescent="0.25"/>
    <row r="183" spans="1:9" hidden="1" x14ac:dyDescent="0.25">
      <c r="A183" s="2295" t="s">
        <v>401</v>
      </c>
      <c r="B183" s="2295"/>
      <c r="C183" s="2295"/>
      <c r="D183" s="2295"/>
      <c r="E183" s="2295"/>
      <c r="F183" s="2295"/>
      <c r="G183" s="2295"/>
      <c r="H183" s="2295"/>
      <c r="I183" s="2295"/>
    </row>
    <row r="184" spans="1:9" hidden="1" x14ac:dyDescent="0.25">
      <c r="A184" s="1039" t="s">
        <v>389</v>
      </c>
      <c r="B184" s="1040"/>
      <c r="C184" s="1041">
        <v>4</v>
      </c>
      <c r="D184" s="1041">
        <v>14</v>
      </c>
      <c r="E184" s="1041">
        <v>0</v>
      </c>
      <c r="F184" s="1041">
        <v>42</v>
      </c>
      <c r="G184" s="1040"/>
      <c r="H184" s="1039"/>
      <c r="I184" s="1042" t="s">
        <v>396</v>
      </c>
    </row>
    <row r="185" spans="1:9" hidden="1" x14ac:dyDescent="0.25">
      <c r="A185" s="1039" t="s">
        <v>391</v>
      </c>
      <c r="B185" s="1040"/>
      <c r="C185" s="1041"/>
      <c r="D185" s="1041"/>
      <c r="E185" s="1041"/>
      <c r="F185" s="1041"/>
      <c r="G185" s="1040"/>
      <c r="H185" s="1039"/>
      <c r="I185" s="1042"/>
    </row>
    <row r="186" spans="1:9" hidden="1" x14ac:dyDescent="0.25"/>
    <row r="187" spans="1:9" hidden="1" x14ac:dyDescent="0.25"/>
    <row r="188" spans="1:9" hidden="1" x14ac:dyDescent="0.25"/>
    <row r="189" spans="1:9" hidden="1" x14ac:dyDescent="0.25">
      <c r="A189" s="2295" t="s">
        <v>402</v>
      </c>
      <c r="B189" s="2295"/>
      <c r="C189" s="2295"/>
      <c r="D189" s="2295"/>
      <c r="E189" s="2295"/>
      <c r="F189" s="2295"/>
      <c r="G189" s="2295"/>
      <c r="H189" s="2295"/>
      <c r="I189" s="2295"/>
    </row>
    <row r="190" spans="1:9" hidden="1" x14ac:dyDescent="0.25">
      <c r="A190" s="1039" t="s">
        <v>389</v>
      </c>
      <c r="B190" s="1040"/>
      <c r="C190" s="1041">
        <v>4</v>
      </c>
      <c r="D190" s="1041">
        <v>0</v>
      </c>
      <c r="E190" s="1041">
        <v>0</v>
      </c>
      <c r="F190" s="1041">
        <v>56</v>
      </c>
      <c r="G190" s="1040"/>
      <c r="H190" s="1039"/>
      <c r="I190" s="1042" t="s">
        <v>396</v>
      </c>
    </row>
    <row r="191" spans="1:9" hidden="1" x14ac:dyDescent="0.25">
      <c r="A191" s="1039" t="s">
        <v>395</v>
      </c>
      <c r="B191" s="1040"/>
      <c r="C191" s="1041">
        <v>4</v>
      </c>
      <c r="D191" s="1041">
        <v>0</v>
      </c>
      <c r="E191" s="1041">
        <v>0</v>
      </c>
      <c r="F191" s="1041">
        <v>32</v>
      </c>
      <c r="G191" s="1040"/>
      <c r="H191" s="1039"/>
      <c r="I191" s="1042"/>
    </row>
    <row r="192" spans="1:9" hidden="1" x14ac:dyDescent="0.25">
      <c r="A192" s="1039" t="s">
        <v>403</v>
      </c>
      <c r="B192" s="1040"/>
      <c r="C192" s="1041">
        <v>4</v>
      </c>
      <c r="D192" s="1041">
        <v>0</v>
      </c>
      <c r="E192" s="1041">
        <v>0</v>
      </c>
      <c r="F192" s="1041">
        <v>32</v>
      </c>
      <c r="G192" s="1040"/>
      <c r="H192" s="1039"/>
      <c r="I192" s="1042" t="s">
        <v>396</v>
      </c>
    </row>
    <row r="193" spans="1:9" hidden="1" x14ac:dyDescent="0.25">
      <c r="A193" s="1039" t="s">
        <v>391</v>
      </c>
      <c r="B193" s="1040"/>
      <c r="C193" s="1041"/>
      <c r="D193" s="1041"/>
      <c r="E193" s="1041"/>
      <c r="F193" s="1041"/>
      <c r="G193" s="1040"/>
      <c r="H193" s="1039"/>
      <c r="I193" s="1042"/>
    </row>
    <row r="194" spans="1:9" hidden="1" x14ac:dyDescent="0.25"/>
    <row r="195" spans="1:9" hidden="1" x14ac:dyDescent="0.25"/>
    <row r="196" spans="1:9" hidden="1" x14ac:dyDescent="0.25"/>
    <row r="197" spans="1:9" hidden="1" x14ac:dyDescent="0.25"/>
    <row r="198" spans="1:9" hidden="1" x14ac:dyDescent="0.25">
      <c r="A198" s="2295" t="s">
        <v>404</v>
      </c>
      <c r="B198" s="2295"/>
      <c r="C198" s="2295"/>
      <c r="D198" s="2295"/>
      <c r="E198" s="2295"/>
      <c r="F198" s="2295"/>
      <c r="G198" s="2295"/>
      <c r="H198" s="2295"/>
      <c r="I198" s="2295"/>
    </row>
    <row r="199" spans="1:9" hidden="1" x14ac:dyDescent="0.25">
      <c r="A199" s="1039" t="s">
        <v>395</v>
      </c>
      <c r="B199" s="1040"/>
      <c r="C199" s="1041">
        <v>4</v>
      </c>
      <c r="D199" s="1041">
        <v>16</v>
      </c>
      <c r="E199" s="1041">
        <v>0</v>
      </c>
      <c r="F199" s="1041">
        <v>16</v>
      </c>
      <c r="G199" s="1040"/>
      <c r="H199" s="1039"/>
      <c r="I199" s="1042" t="s">
        <v>396</v>
      </c>
    </row>
    <row r="200" spans="1:9" hidden="1" x14ac:dyDescent="0.25">
      <c r="A200" s="1039" t="s">
        <v>403</v>
      </c>
      <c r="B200" s="1040"/>
      <c r="C200" s="1041">
        <v>4</v>
      </c>
      <c r="D200" s="1041">
        <v>16</v>
      </c>
      <c r="E200" s="1041">
        <v>0</v>
      </c>
      <c r="F200" s="1041">
        <v>16</v>
      </c>
      <c r="G200" s="1040"/>
      <c r="H200" s="1039"/>
      <c r="I200" s="1042" t="s">
        <v>390</v>
      </c>
    </row>
    <row r="201" spans="1:9" hidden="1" x14ac:dyDescent="0.25">
      <c r="A201" s="1039" t="s">
        <v>391</v>
      </c>
      <c r="B201" s="1040"/>
      <c r="C201" s="1041"/>
      <c r="D201" s="1041"/>
      <c r="E201" s="1041"/>
      <c r="F201" s="1041"/>
      <c r="G201" s="1040"/>
      <c r="H201" s="1039"/>
      <c r="I201" s="1042"/>
    </row>
    <row r="202" spans="1:9" hidden="1" x14ac:dyDescent="0.25"/>
    <row r="203" spans="1:9" hidden="1" x14ac:dyDescent="0.25">
      <c r="A203" s="2295" t="s">
        <v>405</v>
      </c>
      <c r="B203" s="2295"/>
      <c r="C203" s="2295"/>
      <c r="D203" s="2295"/>
      <c r="E203" s="2295"/>
      <c r="F203" s="2295"/>
      <c r="G203" s="2295"/>
      <c r="H203" s="2295"/>
      <c r="I203" s="2295"/>
    </row>
    <row r="204" spans="1:9" hidden="1" x14ac:dyDescent="0.25">
      <c r="A204" s="1039" t="s">
        <v>395</v>
      </c>
      <c r="B204" s="1040"/>
      <c r="C204" s="1041">
        <v>4</v>
      </c>
      <c r="D204" s="1041">
        <v>16</v>
      </c>
      <c r="E204" s="1041">
        <v>0</v>
      </c>
      <c r="F204" s="1041">
        <v>16</v>
      </c>
      <c r="G204" s="1040"/>
      <c r="H204" s="1039"/>
      <c r="I204" s="1042" t="s">
        <v>396</v>
      </c>
    </row>
    <row r="205" spans="1:9" hidden="1" x14ac:dyDescent="0.25">
      <c r="A205" s="1039" t="s">
        <v>391</v>
      </c>
      <c r="B205" s="1040"/>
      <c r="C205" s="1041"/>
      <c r="D205" s="1041"/>
      <c r="E205" s="1041"/>
      <c r="F205" s="1041"/>
      <c r="G205" s="1040"/>
      <c r="H205" s="1039"/>
      <c r="I205" s="1042"/>
    </row>
    <row r="206" spans="1:9" hidden="1" x14ac:dyDescent="0.25"/>
    <row r="207" spans="1:9" hidden="1" x14ac:dyDescent="0.25">
      <c r="A207" s="2295" t="s">
        <v>406</v>
      </c>
      <c r="B207" s="2295"/>
      <c r="C207" s="2295"/>
      <c r="D207" s="2295"/>
      <c r="E207" s="2295"/>
      <c r="F207" s="2295"/>
      <c r="G207" s="2295"/>
      <c r="H207" s="2295"/>
      <c r="I207" s="2295"/>
    </row>
    <row r="208" spans="1:9" hidden="1" x14ac:dyDescent="0.25">
      <c r="A208" s="1039" t="s">
        <v>395</v>
      </c>
      <c r="B208" s="1040"/>
      <c r="C208" s="1041">
        <v>4</v>
      </c>
      <c r="D208" s="1041">
        <v>16</v>
      </c>
      <c r="E208" s="1041">
        <v>0</v>
      </c>
      <c r="F208" s="1041">
        <v>16</v>
      </c>
      <c r="G208" s="1040"/>
      <c r="H208" s="1039"/>
      <c r="I208" s="1042" t="s">
        <v>396</v>
      </c>
    </row>
    <row r="209" spans="1:9" hidden="1" x14ac:dyDescent="0.25">
      <c r="A209" s="1039" t="s">
        <v>391</v>
      </c>
      <c r="B209" s="1040"/>
      <c r="C209" s="1041"/>
      <c r="D209" s="1041"/>
      <c r="E209" s="1041"/>
      <c r="F209" s="1041"/>
      <c r="G209" s="1040"/>
      <c r="H209" s="1039"/>
      <c r="I209" s="1042"/>
    </row>
    <row r="210" spans="1:9" hidden="1" x14ac:dyDescent="0.25"/>
    <row r="211" spans="1:9" hidden="1" x14ac:dyDescent="0.25">
      <c r="A211" s="2295" t="s">
        <v>407</v>
      </c>
      <c r="B211" s="2295"/>
      <c r="C211" s="2295"/>
      <c r="D211" s="2295"/>
      <c r="E211" s="2295"/>
      <c r="F211" s="2295"/>
      <c r="G211" s="2295"/>
      <c r="H211" s="2295"/>
      <c r="I211" s="2295"/>
    </row>
    <row r="212" spans="1:9" hidden="1" x14ac:dyDescent="0.25">
      <c r="A212" s="1039" t="s">
        <v>395</v>
      </c>
      <c r="B212" s="1040"/>
      <c r="C212" s="1041">
        <v>4</v>
      </c>
      <c r="D212" s="1041">
        <v>16</v>
      </c>
      <c r="E212" s="1041">
        <v>0</v>
      </c>
      <c r="F212" s="1041">
        <v>16</v>
      </c>
      <c r="G212" s="1040"/>
      <c r="H212" s="1039"/>
      <c r="I212" s="1042" t="s">
        <v>390</v>
      </c>
    </row>
    <row r="213" spans="1:9" hidden="1" x14ac:dyDescent="0.25">
      <c r="A213" s="1039" t="s">
        <v>391</v>
      </c>
      <c r="B213" s="1040"/>
      <c r="C213" s="1041"/>
      <c r="D213" s="1041"/>
      <c r="E213" s="1041"/>
      <c r="F213" s="1041"/>
      <c r="G213" s="1040"/>
      <c r="H213" s="1039"/>
      <c r="I213" s="1042"/>
    </row>
    <row r="214" spans="1:9" hidden="1" x14ac:dyDescent="0.25"/>
    <row r="215" spans="1:9" hidden="1" x14ac:dyDescent="0.25"/>
    <row r="216" spans="1:9" hidden="1" x14ac:dyDescent="0.25">
      <c r="A216" s="2295" t="s">
        <v>408</v>
      </c>
      <c r="B216" s="2295"/>
      <c r="C216" s="2295"/>
      <c r="D216" s="2295"/>
      <c r="E216" s="2295"/>
      <c r="F216" s="2295"/>
      <c r="G216" s="2295"/>
      <c r="H216" s="2295"/>
      <c r="I216" s="2295"/>
    </row>
    <row r="217" spans="1:9" hidden="1" x14ac:dyDescent="0.25">
      <c r="A217" s="1039" t="s">
        <v>395</v>
      </c>
      <c r="B217" s="1040"/>
      <c r="C217" s="1041">
        <v>4</v>
      </c>
      <c r="D217" s="1041">
        <v>10</v>
      </c>
      <c r="E217" s="1041">
        <v>0</v>
      </c>
      <c r="F217" s="1041">
        <v>22</v>
      </c>
      <c r="G217" s="1040"/>
      <c r="H217" s="1039"/>
      <c r="I217" s="1042" t="s">
        <v>390</v>
      </c>
    </row>
    <row r="218" spans="1:9" hidden="1" x14ac:dyDescent="0.25">
      <c r="A218" s="1039" t="s">
        <v>391</v>
      </c>
      <c r="B218" s="1040"/>
      <c r="C218" s="1041"/>
      <c r="D218" s="1041"/>
      <c r="E218" s="1041"/>
      <c r="F218" s="1041"/>
      <c r="G218" s="1040"/>
      <c r="H218" s="1039"/>
      <c r="I218" s="1042"/>
    </row>
    <row r="219" spans="1:9" hidden="1" x14ac:dyDescent="0.25"/>
    <row r="220" spans="1:9" hidden="1" x14ac:dyDescent="0.25"/>
    <row r="221" spans="1:9" hidden="1" x14ac:dyDescent="0.25">
      <c r="A221" s="2295" t="s">
        <v>409</v>
      </c>
      <c r="B221" s="2295"/>
      <c r="C221" s="2295"/>
      <c r="D221" s="2295"/>
      <c r="E221" s="2295"/>
      <c r="F221" s="2295"/>
      <c r="G221" s="2295"/>
      <c r="H221" s="2295"/>
      <c r="I221" s="2295"/>
    </row>
    <row r="222" spans="1:9" hidden="1" x14ac:dyDescent="0.25">
      <c r="A222" s="1039" t="s">
        <v>403</v>
      </c>
      <c r="B222" s="1040"/>
      <c r="C222" s="1041">
        <v>4</v>
      </c>
      <c r="D222" s="1041">
        <v>16</v>
      </c>
      <c r="E222" s="1041">
        <v>0</v>
      </c>
      <c r="F222" s="1041">
        <v>16</v>
      </c>
      <c r="G222" s="1040"/>
      <c r="H222" s="1039"/>
      <c r="I222" s="1042" t="s">
        <v>396</v>
      </c>
    </row>
    <row r="223" spans="1:9" hidden="1" x14ac:dyDescent="0.25">
      <c r="A223" s="1039" t="s">
        <v>391</v>
      </c>
      <c r="B223" s="1040"/>
      <c r="C223" s="1041"/>
      <c r="D223" s="1041"/>
      <c r="E223" s="1041"/>
      <c r="F223" s="1041"/>
      <c r="G223" s="1040"/>
      <c r="H223" s="1039"/>
      <c r="I223" s="1042"/>
    </row>
    <row r="224" spans="1:9" hidden="1" x14ac:dyDescent="0.25"/>
    <row r="225" spans="1:9" hidden="1" x14ac:dyDescent="0.25"/>
    <row r="226" spans="1:9" hidden="1" x14ac:dyDescent="0.25">
      <c r="A226" s="2295" t="s">
        <v>410</v>
      </c>
      <c r="B226" s="2295"/>
      <c r="C226" s="2295"/>
      <c r="D226" s="2295"/>
      <c r="E226" s="2295"/>
      <c r="F226" s="2295"/>
      <c r="G226" s="2295"/>
      <c r="H226" s="2295"/>
      <c r="I226" s="2295"/>
    </row>
    <row r="227" spans="1:9" hidden="1" x14ac:dyDescent="0.25">
      <c r="A227" s="1039" t="s">
        <v>403</v>
      </c>
      <c r="B227" s="1040"/>
      <c r="C227" s="1041">
        <v>6</v>
      </c>
      <c r="D227" s="1041">
        <v>10</v>
      </c>
      <c r="E227" s="1041">
        <v>0</v>
      </c>
      <c r="F227" s="1041">
        <v>38</v>
      </c>
      <c r="G227" s="1040"/>
      <c r="H227" s="1039"/>
      <c r="I227" s="1042" t="s">
        <v>396</v>
      </c>
    </row>
    <row r="228" spans="1:9" hidden="1" x14ac:dyDescent="0.25">
      <c r="A228" s="1039" t="s">
        <v>391</v>
      </c>
      <c r="B228" s="1040"/>
      <c r="C228" s="1041"/>
      <c r="D228" s="1041"/>
      <c r="E228" s="1041"/>
      <c r="F228" s="1041"/>
      <c r="G228" s="1040"/>
      <c r="H228" s="1039"/>
      <c r="I228" s="1042"/>
    </row>
    <row r="229" spans="1:9" hidden="1" x14ac:dyDescent="0.25"/>
    <row r="230" spans="1:9" hidden="1" x14ac:dyDescent="0.25"/>
    <row r="231" spans="1:9" hidden="1" x14ac:dyDescent="0.25">
      <c r="A231" s="2295" t="s">
        <v>411</v>
      </c>
      <c r="B231" s="2295"/>
      <c r="C231" s="2295"/>
      <c r="D231" s="2295"/>
      <c r="E231" s="2295"/>
      <c r="F231" s="2295"/>
      <c r="G231" s="2295"/>
      <c r="H231" s="2295"/>
      <c r="I231" s="2295"/>
    </row>
    <row r="232" spans="1:9" hidden="1" x14ac:dyDescent="0.25">
      <c r="A232" s="1039" t="s">
        <v>403</v>
      </c>
      <c r="B232" s="1040"/>
      <c r="C232" s="1041">
        <v>4</v>
      </c>
      <c r="D232" s="1041">
        <v>10</v>
      </c>
      <c r="E232" s="1041">
        <v>0</v>
      </c>
      <c r="F232" s="1041">
        <v>22</v>
      </c>
      <c r="G232" s="1040"/>
      <c r="H232" s="1039"/>
      <c r="I232" s="1042" t="s">
        <v>390</v>
      </c>
    </row>
    <row r="233" spans="1:9" hidden="1" x14ac:dyDescent="0.25">
      <c r="A233" s="1039" t="s">
        <v>391</v>
      </c>
      <c r="B233" s="1040"/>
      <c r="C233" s="1041"/>
      <c r="D233" s="1041"/>
      <c r="E233" s="1041"/>
      <c r="F233" s="1041"/>
      <c r="G233" s="1040"/>
      <c r="H233" s="1039"/>
      <c r="I233" s="1042"/>
    </row>
    <row r="234" spans="1:9" hidden="1" x14ac:dyDescent="0.25"/>
    <row r="235" spans="1:9" hidden="1" x14ac:dyDescent="0.25">
      <c r="A235" s="2295" t="s">
        <v>412</v>
      </c>
      <c r="B235" s="2295"/>
      <c r="C235" s="2295"/>
      <c r="D235" s="2295"/>
      <c r="E235" s="2295"/>
      <c r="F235" s="2295"/>
      <c r="G235" s="2295"/>
      <c r="H235" s="2295"/>
      <c r="I235" s="2295"/>
    </row>
    <row r="236" spans="1:9" hidden="1" x14ac:dyDescent="0.25">
      <c r="A236" s="1039" t="s">
        <v>403</v>
      </c>
      <c r="B236" s="1040"/>
      <c r="C236" s="1041">
        <v>4</v>
      </c>
      <c r="D236" s="1041">
        <v>16</v>
      </c>
      <c r="E236" s="1041">
        <v>0</v>
      </c>
      <c r="F236" s="1041">
        <v>16</v>
      </c>
      <c r="G236" s="1040"/>
      <c r="H236" s="1039"/>
      <c r="I236" s="1042" t="s">
        <v>396</v>
      </c>
    </row>
    <row r="237" spans="1:9" hidden="1" x14ac:dyDescent="0.25">
      <c r="A237" s="1039" t="s">
        <v>391</v>
      </c>
      <c r="B237" s="1040"/>
      <c r="C237" s="1041"/>
      <c r="D237" s="1041"/>
      <c r="E237" s="1041"/>
      <c r="F237" s="1041"/>
      <c r="G237" s="1040"/>
      <c r="H237" s="1039"/>
      <c r="I237" s="1042"/>
    </row>
    <row r="238" spans="1:9" hidden="1" x14ac:dyDescent="0.25"/>
    <row r="239" spans="1:9" hidden="1" x14ac:dyDescent="0.25"/>
  </sheetData>
  <sheetProtection selectLockedCells="1" selectUnlockedCells="1"/>
  <mergeCells count="47">
    <mergeCell ref="A88:I88"/>
    <mergeCell ref="A164:I164"/>
    <mergeCell ref="A36:I36"/>
    <mergeCell ref="A74:I74"/>
    <mergeCell ref="A53:I53"/>
    <mergeCell ref="A71:I71"/>
    <mergeCell ref="A157:I157"/>
    <mergeCell ref="A84:I84"/>
    <mergeCell ref="A39:I39"/>
    <mergeCell ref="A68:I68"/>
    <mergeCell ref="A92:I92"/>
    <mergeCell ref="A77:I77"/>
    <mergeCell ref="A50:I50"/>
    <mergeCell ref="A56:I56"/>
    <mergeCell ref="A47:I47"/>
    <mergeCell ref="A65:I65"/>
    <mergeCell ref="A1:I1"/>
    <mergeCell ref="A2:B2"/>
    <mergeCell ref="G2:I2"/>
    <mergeCell ref="A3:I3"/>
    <mergeCell ref="A33:I33"/>
    <mergeCell ref="A6:I6"/>
    <mergeCell ref="A9:I9"/>
    <mergeCell ref="A24:I24"/>
    <mergeCell ref="A27:I27"/>
    <mergeCell ref="A59:I59"/>
    <mergeCell ref="A30:I30"/>
    <mergeCell ref="A12:I12"/>
    <mergeCell ref="A15:I15"/>
    <mergeCell ref="A18:I18"/>
    <mergeCell ref="A21:I21"/>
    <mergeCell ref="A62:I62"/>
    <mergeCell ref="A151:I151"/>
    <mergeCell ref="A235:I235"/>
    <mergeCell ref="A207:I207"/>
    <mergeCell ref="A211:I211"/>
    <mergeCell ref="A216:I216"/>
    <mergeCell ref="A221:I221"/>
    <mergeCell ref="A189:I189"/>
    <mergeCell ref="A179:I179"/>
    <mergeCell ref="A198:I198"/>
    <mergeCell ref="A226:I226"/>
    <mergeCell ref="A231:I231"/>
    <mergeCell ref="A203:I203"/>
    <mergeCell ref="A171:I171"/>
    <mergeCell ref="A175:I175"/>
    <mergeCell ref="A183:I183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U116"/>
  <sheetViews>
    <sheetView view="pageBreakPreview" topLeftCell="A5" zoomScale="110" zoomScaleSheetLayoutView="110" workbookViewId="0">
      <selection activeCell="E11" sqref="E11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0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0" style="12" hidden="1" customWidth="1"/>
    <col min="30" max="30" width="3.85546875" style="12" hidden="1" customWidth="1"/>
    <col min="31" max="31" width="4.5703125" style="12" hidden="1" customWidth="1"/>
    <col min="32" max="32" width="6" style="12" customWidth="1"/>
    <col min="33" max="33" width="7" style="12" customWidth="1"/>
    <col min="34" max="34" width="47.42578125" style="12" customWidth="1"/>
    <col min="35" max="35" width="7.28515625" style="12" customWidth="1"/>
    <col min="36" max="36" width="5.140625" style="12" customWidth="1"/>
    <col min="37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6" ht="15" customHeight="1" x14ac:dyDescent="0.25">
      <c r="C1" s="2291" t="s">
        <v>87</v>
      </c>
      <c r="D1" s="2291"/>
      <c r="E1" s="2291"/>
      <c r="F1" s="2291"/>
      <c r="G1" s="2291"/>
      <c r="H1" s="2291"/>
      <c r="I1" s="2291"/>
      <c r="J1" s="2291"/>
      <c r="K1" s="2291"/>
      <c r="L1" s="2291"/>
      <c r="M1" s="2291"/>
      <c r="N1" s="2291"/>
      <c r="AD1" s="11"/>
      <c r="AE1" s="11"/>
      <c r="AF1" s="22"/>
      <c r="AG1" s="22"/>
      <c r="AH1" s="2291" t="s">
        <v>87</v>
      </c>
      <c r="AI1" s="2291"/>
      <c r="AJ1" s="2291"/>
      <c r="AK1" s="2291"/>
      <c r="AL1" s="2291"/>
      <c r="AM1" s="2291"/>
      <c r="AN1" s="2291"/>
      <c r="AO1" s="2291"/>
      <c r="AP1" s="2291"/>
      <c r="AQ1" s="2291"/>
      <c r="AR1" s="2291"/>
      <c r="AS1" s="2291"/>
    </row>
    <row r="2" spans="1:46" x14ac:dyDescent="0.25">
      <c r="C2" s="1" t="s">
        <v>50</v>
      </c>
      <c r="AD2" s="11"/>
      <c r="AE2" s="11"/>
      <c r="AF2" s="22"/>
      <c r="AG2" s="22"/>
      <c r="AH2" s="1" t="s">
        <v>50</v>
      </c>
      <c r="AI2" s="1"/>
      <c r="AJ2" s="11"/>
      <c r="AK2" s="11"/>
      <c r="AL2" s="11"/>
      <c r="AM2" s="11"/>
      <c r="AN2" s="11"/>
      <c r="AO2" s="11"/>
      <c r="AP2" s="11"/>
    </row>
    <row r="3" spans="1:46" ht="15" customHeight="1" x14ac:dyDescent="0.25">
      <c r="C3" s="2261" t="s">
        <v>0</v>
      </c>
      <c r="D3" s="2263" t="s">
        <v>74</v>
      </c>
      <c r="E3" s="2254" t="s">
        <v>75</v>
      </c>
      <c r="F3" s="2258" t="s">
        <v>2</v>
      </c>
      <c r="G3" s="2258"/>
      <c r="H3" s="2258"/>
      <c r="I3" s="2258"/>
      <c r="J3" s="2258"/>
      <c r="K3" s="2255"/>
      <c r="L3" s="2254" t="s">
        <v>3</v>
      </c>
      <c r="M3" s="2254" t="s">
        <v>4</v>
      </c>
      <c r="N3" s="2254" t="s">
        <v>5</v>
      </c>
      <c r="AD3" s="11"/>
      <c r="AE3" s="11"/>
      <c r="AF3" s="22"/>
      <c r="AG3" s="22"/>
      <c r="AH3" s="2261" t="s">
        <v>0</v>
      </c>
      <c r="AI3" s="2263" t="s">
        <v>74</v>
      </c>
      <c r="AJ3" s="2254" t="s">
        <v>75</v>
      </c>
      <c r="AK3" s="2258" t="s">
        <v>2</v>
      </c>
      <c r="AL3" s="2258"/>
      <c r="AM3" s="2258"/>
      <c r="AN3" s="2258"/>
      <c r="AO3" s="2258"/>
      <c r="AP3" s="2255"/>
      <c r="AQ3" s="2254" t="s">
        <v>3</v>
      </c>
      <c r="AR3" s="2254" t="s">
        <v>4</v>
      </c>
      <c r="AS3" s="2254" t="s">
        <v>5</v>
      </c>
    </row>
    <row r="4" spans="1:46" ht="15" customHeight="1" x14ac:dyDescent="0.25">
      <c r="C4" s="2262"/>
      <c r="D4" s="2264"/>
      <c r="E4" s="2254"/>
      <c r="F4" s="2254" t="s">
        <v>6</v>
      </c>
      <c r="G4" s="2256" t="s">
        <v>7</v>
      </c>
      <c r="H4" s="2256"/>
      <c r="I4" s="2256"/>
      <c r="J4" s="2256"/>
      <c r="K4" s="2254" t="s">
        <v>8</v>
      </c>
      <c r="L4" s="2254"/>
      <c r="M4" s="2254"/>
      <c r="N4" s="2254"/>
      <c r="AD4" s="11"/>
      <c r="AE4" s="11"/>
      <c r="AF4" s="22"/>
      <c r="AG4" s="22"/>
      <c r="AH4" s="2262"/>
      <c r="AI4" s="2264"/>
      <c r="AJ4" s="2254"/>
      <c r="AK4" s="2254" t="s">
        <v>6</v>
      </c>
      <c r="AL4" s="2256" t="s">
        <v>7</v>
      </c>
      <c r="AM4" s="2256"/>
      <c r="AN4" s="2256"/>
      <c r="AO4" s="2256"/>
      <c r="AP4" s="2254" t="s">
        <v>8</v>
      </c>
      <c r="AQ4" s="2254"/>
      <c r="AR4" s="2254"/>
      <c r="AS4" s="2254"/>
    </row>
    <row r="5" spans="1:46" ht="15" customHeight="1" x14ac:dyDescent="0.25">
      <c r="C5" s="2262"/>
      <c r="D5" s="2264"/>
      <c r="E5" s="2254"/>
      <c r="F5" s="2255"/>
      <c r="G5" s="2254" t="s">
        <v>9</v>
      </c>
      <c r="H5" s="2258" t="s">
        <v>10</v>
      </c>
      <c r="I5" s="2255"/>
      <c r="J5" s="2255"/>
      <c r="K5" s="2255"/>
      <c r="L5" s="2254"/>
      <c r="M5" s="2254"/>
      <c r="N5" s="2254"/>
      <c r="AD5" s="11"/>
      <c r="AE5" s="11"/>
      <c r="AF5" s="22"/>
      <c r="AG5" s="22"/>
      <c r="AH5" s="2262"/>
      <c r="AI5" s="2264"/>
      <c r="AJ5" s="2254"/>
      <c r="AK5" s="2255"/>
      <c r="AL5" s="2254" t="s">
        <v>9</v>
      </c>
      <c r="AM5" s="2258" t="s">
        <v>10</v>
      </c>
      <c r="AN5" s="2255"/>
      <c r="AO5" s="2255"/>
      <c r="AP5" s="2255"/>
      <c r="AQ5" s="2254"/>
      <c r="AR5" s="2254"/>
      <c r="AS5" s="2254"/>
    </row>
    <row r="6" spans="1:46" ht="15" customHeight="1" x14ac:dyDescent="0.25">
      <c r="C6" s="2262"/>
      <c r="D6" s="2264"/>
      <c r="E6" s="2254"/>
      <c r="F6" s="2255"/>
      <c r="G6" s="2257"/>
      <c r="H6" s="2254" t="s">
        <v>11</v>
      </c>
      <c r="I6" s="2254" t="s">
        <v>12</v>
      </c>
      <c r="J6" s="2254" t="s">
        <v>13</v>
      </c>
      <c r="K6" s="2255"/>
      <c r="L6" s="2254"/>
      <c r="M6" s="2254"/>
      <c r="N6" s="2254"/>
      <c r="AD6" s="11"/>
      <c r="AE6" s="11"/>
      <c r="AF6" s="22"/>
      <c r="AG6" s="22"/>
      <c r="AH6" s="2262"/>
      <c r="AI6" s="2264"/>
      <c r="AJ6" s="2254"/>
      <c r="AK6" s="2255"/>
      <c r="AL6" s="2257"/>
      <c r="AM6" s="2254" t="s">
        <v>11</v>
      </c>
      <c r="AN6" s="2254" t="s">
        <v>12</v>
      </c>
      <c r="AO6" s="2254" t="s">
        <v>13</v>
      </c>
      <c r="AP6" s="2255"/>
      <c r="AQ6" s="2254"/>
      <c r="AR6" s="2254"/>
      <c r="AS6" s="2254"/>
    </row>
    <row r="7" spans="1:46" x14ac:dyDescent="0.25">
      <c r="C7" s="2262"/>
      <c r="D7" s="2264"/>
      <c r="E7" s="2254"/>
      <c r="F7" s="2255"/>
      <c r="G7" s="2257"/>
      <c r="H7" s="2254"/>
      <c r="I7" s="2254"/>
      <c r="J7" s="2254"/>
      <c r="K7" s="2255"/>
      <c r="L7" s="2254"/>
      <c r="M7" s="2254"/>
      <c r="N7" s="2254"/>
      <c r="AD7" s="11"/>
      <c r="AE7" s="11"/>
      <c r="AF7" s="22"/>
      <c r="AG7" s="22"/>
      <c r="AH7" s="2262"/>
      <c r="AI7" s="2264"/>
      <c r="AJ7" s="2254"/>
      <c r="AK7" s="2255"/>
      <c r="AL7" s="2257"/>
      <c r="AM7" s="2254"/>
      <c r="AN7" s="2254"/>
      <c r="AO7" s="2254"/>
      <c r="AP7" s="2255"/>
      <c r="AQ7" s="2254"/>
      <c r="AR7" s="2254"/>
      <c r="AS7" s="2254"/>
    </row>
    <row r="8" spans="1:46" x14ac:dyDescent="0.25">
      <c r="C8" s="2262"/>
      <c r="D8" s="2264"/>
      <c r="E8" s="2254"/>
      <c r="F8" s="2255"/>
      <c r="G8" s="2257"/>
      <c r="H8" s="2254"/>
      <c r="I8" s="2254"/>
      <c r="J8" s="2254"/>
      <c r="K8" s="2255"/>
      <c r="L8" s="2254"/>
      <c r="M8" s="2254"/>
      <c r="N8" s="2254"/>
      <c r="AD8" s="11"/>
      <c r="AE8" s="11"/>
      <c r="AF8" s="22"/>
      <c r="AG8" s="22"/>
      <c r="AH8" s="2262"/>
      <c r="AI8" s="2264"/>
      <c r="AJ8" s="2254"/>
      <c r="AK8" s="2255"/>
      <c r="AL8" s="2257"/>
      <c r="AM8" s="2254"/>
      <c r="AN8" s="2254"/>
      <c r="AO8" s="2254"/>
      <c r="AP8" s="2255"/>
      <c r="AQ8" s="2254"/>
      <c r="AR8" s="2254"/>
      <c r="AS8" s="2254"/>
    </row>
    <row r="9" spans="1:46" x14ac:dyDescent="0.25">
      <c r="C9" s="2267"/>
      <c r="D9" s="2268"/>
      <c r="E9" s="2254"/>
      <c r="F9" s="2255"/>
      <c r="G9" s="2257"/>
      <c r="H9" s="2254"/>
      <c r="I9" s="2254"/>
      <c r="J9" s="2254"/>
      <c r="K9" s="2255"/>
      <c r="L9" s="2254"/>
      <c r="M9" s="2254"/>
      <c r="N9" s="2254"/>
      <c r="AD9" s="11"/>
      <c r="AE9" s="11"/>
      <c r="AF9" s="22"/>
      <c r="AG9" s="22"/>
      <c r="AH9" s="2267"/>
      <c r="AI9" s="2268"/>
      <c r="AJ9" s="2254"/>
      <c r="AK9" s="2255"/>
      <c r="AL9" s="2257"/>
      <c r="AM9" s="2254"/>
      <c r="AN9" s="2254"/>
      <c r="AO9" s="2254"/>
      <c r="AP9" s="2255"/>
      <c r="AQ9" s="2254"/>
      <c r="AR9" s="2254"/>
      <c r="AS9" s="2254"/>
    </row>
    <row r="10" spans="1:46" ht="27" customHeight="1" x14ac:dyDescent="0.25">
      <c r="A10" s="22" t="s">
        <v>16</v>
      </c>
      <c r="B10" s="22" t="s">
        <v>31</v>
      </c>
      <c r="C10" s="432" t="s">
        <v>46</v>
      </c>
      <c r="D10" s="994">
        <v>1</v>
      </c>
      <c r="E10" s="994">
        <v>2</v>
      </c>
      <c r="F10" s="10">
        <f>E10*30</f>
        <v>60</v>
      </c>
      <c r="G10" s="10">
        <f>H10+I10+J10</f>
        <v>30</v>
      </c>
      <c r="H10" s="10">
        <v>15</v>
      </c>
      <c r="I10" s="10"/>
      <c r="J10" s="10">
        <v>15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11" t="s">
        <v>107</v>
      </c>
      <c r="R10" s="68"/>
      <c r="T10" s="12" t="s">
        <v>106</v>
      </c>
      <c r="AF10" s="22" t="s">
        <v>16</v>
      </c>
      <c r="AG10" s="22" t="s">
        <v>31</v>
      </c>
      <c r="AH10" s="432" t="s">
        <v>46</v>
      </c>
      <c r="AI10" s="994">
        <v>1</v>
      </c>
      <c r="AJ10" s="994">
        <v>2</v>
      </c>
      <c r="AK10" s="10">
        <f>AJ10*30</f>
        <v>60</v>
      </c>
      <c r="AL10" s="10">
        <f>AM10+AN10+AO10</f>
        <v>30</v>
      </c>
      <c r="AM10" s="10">
        <v>15</v>
      </c>
      <c r="AN10" s="10"/>
      <c r="AO10" s="10">
        <v>15</v>
      </c>
      <c r="AP10" s="10">
        <f>AK10-AL10</f>
        <v>30</v>
      </c>
      <c r="AQ10" s="9">
        <f>AL10/15</f>
        <v>2</v>
      </c>
      <c r="AR10" s="10" t="s">
        <v>16</v>
      </c>
      <c r="AS10" s="9">
        <f>AL10/AK10*100</f>
        <v>50</v>
      </c>
      <c r="AT10" s="11" t="s">
        <v>107</v>
      </c>
    </row>
    <row r="11" spans="1:46" x14ac:dyDescent="0.25">
      <c r="A11" s="22" t="s">
        <v>16</v>
      </c>
      <c r="B11" s="22" t="s">
        <v>14</v>
      </c>
      <c r="C11" s="432" t="s">
        <v>17</v>
      </c>
      <c r="D11" s="20">
        <v>9</v>
      </c>
      <c r="E11" s="9">
        <v>2.5</v>
      </c>
      <c r="F11" s="10">
        <f>E11*30</f>
        <v>75</v>
      </c>
      <c r="G11" s="10">
        <f>H11+I11+J11</f>
        <v>30</v>
      </c>
      <c r="H11" s="10"/>
      <c r="I11" s="10"/>
      <c r="J11" s="10">
        <v>30</v>
      </c>
      <c r="K11" s="10">
        <f>F11-G11</f>
        <v>45</v>
      </c>
      <c r="L11" s="9" t="s">
        <v>346</v>
      </c>
      <c r="M11" s="10" t="s">
        <v>16</v>
      </c>
      <c r="N11" s="9">
        <f>G11/F11*100</f>
        <v>40</v>
      </c>
      <c r="O11" s="11" t="s">
        <v>68</v>
      </c>
      <c r="R11" s="68" t="s">
        <v>56</v>
      </c>
      <c r="S11" s="69">
        <f>E20+E24+E25+E50</f>
        <v>9</v>
      </c>
      <c r="T11" s="70">
        <f>E10+E20+E24+E25+E39+E50+E66</f>
        <v>15</v>
      </c>
      <c r="V11" s="68"/>
      <c r="W11" s="68"/>
      <c r="X11" s="68"/>
      <c r="Y11" s="68" t="s">
        <v>335</v>
      </c>
      <c r="Z11" s="68" t="s">
        <v>336</v>
      </c>
      <c r="AF11" s="22" t="s">
        <v>16</v>
      </c>
      <c r="AG11" s="22" t="s">
        <v>14</v>
      </c>
      <c r="AH11" s="432" t="s">
        <v>17</v>
      </c>
      <c r="AI11" s="20">
        <v>9</v>
      </c>
      <c r="AJ11" s="9">
        <v>2.5</v>
      </c>
      <c r="AK11" s="10">
        <f>AJ11*30</f>
        <v>75</v>
      </c>
      <c r="AL11" s="10">
        <f>AM11+AN11+AO11</f>
        <v>30</v>
      </c>
      <c r="AM11" s="10"/>
      <c r="AN11" s="10"/>
      <c r="AO11" s="10">
        <v>30</v>
      </c>
      <c r="AP11" s="10">
        <f>AK11-AL11</f>
        <v>45</v>
      </c>
      <c r="AQ11" s="9">
        <f>AL11/15</f>
        <v>2</v>
      </c>
      <c r="AR11" s="10" t="s">
        <v>16</v>
      </c>
      <c r="AS11" s="9">
        <f>AL11/AK11*100</f>
        <v>40</v>
      </c>
      <c r="AT11" s="11" t="s">
        <v>68</v>
      </c>
    </row>
    <row r="12" spans="1:46" s="470" customFormat="1" x14ac:dyDescent="0.25">
      <c r="A12" s="995" t="s">
        <v>16</v>
      </c>
      <c r="B12" s="996" t="s">
        <v>14</v>
      </c>
      <c r="C12" s="466" t="s">
        <v>52</v>
      </c>
      <c r="D12" s="467"/>
      <c r="E12" s="468"/>
      <c r="F12" s="469"/>
      <c r="G12" s="469"/>
      <c r="H12" s="469"/>
      <c r="I12" s="469"/>
      <c r="J12" s="469"/>
      <c r="K12" s="469"/>
      <c r="L12" s="468"/>
      <c r="M12" s="469"/>
      <c r="N12" s="468"/>
      <c r="P12" s="471"/>
      <c r="Q12" s="471"/>
      <c r="R12" s="472" t="s">
        <v>59</v>
      </c>
      <c r="S12" s="473">
        <f>E14+E21</f>
        <v>3.5</v>
      </c>
      <c r="T12" s="472">
        <v>3.5</v>
      </c>
      <c r="U12" s="471"/>
      <c r="V12" s="10"/>
      <c r="W12" s="10"/>
      <c r="X12" s="23" t="s">
        <v>47</v>
      </c>
      <c r="Y12" s="472"/>
      <c r="Z12" s="472"/>
      <c r="AA12" s="471"/>
      <c r="AB12" s="471"/>
      <c r="AC12" s="471"/>
      <c r="AD12" s="471"/>
      <c r="AE12" s="471"/>
      <c r="AF12" s="995" t="s">
        <v>16</v>
      </c>
      <c r="AG12" s="996" t="s">
        <v>14</v>
      </c>
      <c r="AH12" s="466" t="s">
        <v>52</v>
      </c>
      <c r="AI12" s="467"/>
      <c r="AJ12" s="468"/>
      <c r="AK12" s="469"/>
      <c r="AL12" s="469"/>
      <c r="AM12" s="469"/>
      <c r="AN12" s="469"/>
      <c r="AO12" s="469"/>
      <c r="AP12" s="469"/>
      <c r="AQ12" s="468"/>
      <c r="AR12" s="469"/>
      <c r="AS12" s="468"/>
    </row>
    <row r="13" spans="1:46" s="470" customFormat="1" x14ac:dyDescent="0.25">
      <c r="A13" s="995" t="s">
        <v>16</v>
      </c>
      <c r="B13" s="996" t="s">
        <v>14</v>
      </c>
      <c r="C13" s="432" t="s">
        <v>76</v>
      </c>
      <c r="D13" s="467">
        <v>4</v>
      </c>
      <c r="E13" s="468"/>
      <c r="F13" s="469"/>
      <c r="G13" s="469"/>
      <c r="H13" s="469"/>
      <c r="I13" s="469"/>
      <c r="J13" s="469"/>
      <c r="K13" s="469"/>
      <c r="L13" s="468"/>
      <c r="M13" s="469"/>
      <c r="N13" s="468"/>
      <c r="P13" s="471"/>
      <c r="Q13" s="471"/>
      <c r="R13" s="472" t="s">
        <v>68</v>
      </c>
      <c r="S13" s="473">
        <f>E11+E40</f>
        <v>4.5</v>
      </c>
      <c r="T13" s="472">
        <v>4.5</v>
      </c>
      <c r="U13" s="471"/>
      <c r="V13" s="10" t="s">
        <v>16</v>
      </c>
      <c r="W13" s="10" t="s">
        <v>14</v>
      </c>
      <c r="X13" s="23" t="s">
        <v>41</v>
      </c>
      <c r="Y13" s="719">
        <f>SUMIFS(E$10:E$27,A$10:A$27,$A$112,B$10:B$27,$B$112)</f>
        <v>17</v>
      </c>
      <c r="Z13" s="720">
        <f>SUMIFS(D$10:D$27,A$10:A$27,$A$112,B$10:B$27,$B$112)</f>
        <v>37.5</v>
      </c>
      <c r="AA13" s="712">
        <f>D11+D13+D14+D16+D17+D19+D20+D21+D23+D24+D25</f>
        <v>37.5</v>
      </c>
      <c r="AB13" s="712">
        <f>E11+E13+E14+E16+E17+E19+E20+E21+E23+E24+E25</f>
        <v>17</v>
      </c>
      <c r="AC13" s="471"/>
      <c r="AD13" s="471"/>
      <c r="AE13" s="712">
        <f>E11+E13+E14</f>
        <v>4.5</v>
      </c>
      <c r="AF13" s="995" t="s">
        <v>16</v>
      </c>
      <c r="AG13" s="996" t="s">
        <v>14</v>
      </c>
      <c r="AH13" s="432" t="s">
        <v>76</v>
      </c>
      <c r="AI13" s="467">
        <v>4</v>
      </c>
      <c r="AJ13" s="468"/>
      <c r="AK13" s="469"/>
      <c r="AL13" s="469"/>
      <c r="AM13" s="469"/>
      <c r="AN13" s="469"/>
      <c r="AO13" s="469"/>
      <c r="AP13" s="469"/>
      <c r="AQ13" s="468"/>
      <c r="AR13" s="469"/>
      <c r="AS13" s="468"/>
    </row>
    <row r="14" spans="1:46" s="470" customFormat="1" x14ac:dyDescent="0.25">
      <c r="A14" s="995" t="s">
        <v>16</v>
      </c>
      <c r="B14" s="996" t="s">
        <v>14</v>
      </c>
      <c r="C14" s="432" t="s">
        <v>103</v>
      </c>
      <c r="D14" s="467">
        <v>1</v>
      </c>
      <c r="E14" s="468">
        <v>2</v>
      </c>
      <c r="F14" s="469">
        <f>E14*30</f>
        <v>60</v>
      </c>
      <c r="G14" s="469">
        <f t="shared" ref="G14:G20" si="0">H14+I14+J14</f>
        <v>30</v>
      </c>
      <c r="H14" s="469">
        <v>15</v>
      </c>
      <c r="I14" s="469"/>
      <c r="J14" s="469">
        <v>15</v>
      </c>
      <c r="K14" s="469">
        <f>F14-G14</f>
        <v>30</v>
      </c>
      <c r="L14" s="468">
        <f>G14/15</f>
        <v>2</v>
      </c>
      <c r="M14" s="469" t="s">
        <v>16</v>
      </c>
      <c r="N14" s="468">
        <f>G14/F14*100</f>
        <v>50</v>
      </c>
      <c r="O14" s="470" t="s">
        <v>59</v>
      </c>
      <c r="P14" s="471"/>
      <c r="Q14" s="471"/>
      <c r="R14" s="472" t="s">
        <v>78</v>
      </c>
      <c r="S14" s="473">
        <f>E18+E26+E44+E45+E46+E47+E51+E52+E67+E68+E69+E70+E71+E72+E73+E74+E75+E92+E93+E94+E95+E96+E97+E98+E99</f>
        <v>82</v>
      </c>
      <c r="T14" s="472">
        <v>82</v>
      </c>
      <c r="U14" s="471"/>
      <c r="V14" s="10" t="s">
        <v>16</v>
      </c>
      <c r="W14" s="10" t="s">
        <v>31</v>
      </c>
      <c r="X14" s="23" t="s">
        <v>42</v>
      </c>
      <c r="Y14" s="719">
        <f>SUMIFS(E$10:E$27,A$10:A$27,$A$113,B$10:B$27,$B$113)</f>
        <v>2</v>
      </c>
      <c r="Z14" s="719">
        <f>SUMIFS(D$10:D$27,A$10:A$27,$A$113,B$10:B$27,$B$113)</f>
        <v>1</v>
      </c>
      <c r="AA14" s="713">
        <f>D10</f>
        <v>1</v>
      </c>
      <c r="AB14" s="713">
        <f>E10</f>
        <v>2</v>
      </c>
      <c r="AC14" s="471"/>
      <c r="AD14" s="471"/>
      <c r="AE14" s="471"/>
      <c r="AF14" s="995" t="s">
        <v>16</v>
      </c>
      <c r="AG14" s="996" t="s">
        <v>14</v>
      </c>
      <c r="AH14" s="432" t="s">
        <v>103</v>
      </c>
      <c r="AI14" s="467">
        <v>1</v>
      </c>
      <c r="AJ14" s="468">
        <v>2</v>
      </c>
      <c r="AK14" s="469">
        <f>AJ14*30</f>
        <v>60</v>
      </c>
      <c r="AL14" s="469">
        <f>AM14+AN14+AO14</f>
        <v>30</v>
      </c>
      <c r="AM14" s="469">
        <v>15</v>
      </c>
      <c r="AN14" s="469"/>
      <c r="AO14" s="469">
        <v>15</v>
      </c>
      <c r="AP14" s="469">
        <f>AK14-AL14</f>
        <v>30</v>
      </c>
      <c r="AQ14" s="468">
        <f>AL14/15</f>
        <v>2</v>
      </c>
      <c r="AR14" s="469" t="s">
        <v>16</v>
      </c>
      <c r="AS14" s="468">
        <f>AL14/AK14*100</f>
        <v>50</v>
      </c>
      <c r="AT14" s="470" t="s">
        <v>59</v>
      </c>
    </row>
    <row r="15" spans="1:46" x14ac:dyDescent="0.25">
      <c r="A15" s="717" t="s">
        <v>16</v>
      </c>
      <c r="B15" s="718" t="s">
        <v>14</v>
      </c>
      <c r="C15" s="466" t="s">
        <v>79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68" t="s">
        <v>57</v>
      </c>
      <c r="S15" s="69">
        <f>E27</f>
        <v>3</v>
      </c>
      <c r="T15" s="68">
        <v>3</v>
      </c>
      <c r="V15" s="10"/>
      <c r="W15" s="10"/>
      <c r="X15" s="23" t="s">
        <v>48</v>
      </c>
      <c r="Y15" s="719"/>
      <c r="Z15" s="720"/>
      <c r="AA15" s="714"/>
      <c r="AB15" s="714"/>
      <c r="AF15" s="717" t="s">
        <v>16</v>
      </c>
      <c r="AG15" s="718" t="s">
        <v>14</v>
      </c>
      <c r="AH15" s="466" t="s">
        <v>79</v>
      </c>
      <c r="AI15" s="20"/>
      <c r="AJ15" s="9"/>
      <c r="AK15" s="10"/>
      <c r="AL15" s="10"/>
      <c r="AM15" s="10"/>
      <c r="AN15" s="10"/>
      <c r="AO15" s="10"/>
      <c r="AP15" s="10"/>
      <c r="AQ15" s="9"/>
      <c r="AR15" s="10"/>
      <c r="AS15" s="9"/>
    </row>
    <row r="16" spans="1:46" x14ac:dyDescent="0.25">
      <c r="A16" s="717" t="s">
        <v>16</v>
      </c>
      <c r="B16" s="718" t="s">
        <v>14</v>
      </c>
      <c r="C16" s="432" t="s">
        <v>19</v>
      </c>
      <c r="D16" s="20">
        <v>6</v>
      </c>
      <c r="E16" s="9"/>
      <c r="F16" s="10"/>
      <c r="G16" s="10"/>
      <c r="H16" s="10"/>
      <c r="I16" s="10"/>
      <c r="J16" s="10"/>
      <c r="K16" s="10"/>
      <c r="L16" s="9"/>
      <c r="M16" s="10"/>
      <c r="N16" s="9"/>
      <c r="R16" s="68" t="s">
        <v>58</v>
      </c>
      <c r="S16" s="69">
        <f>E49</f>
        <v>3</v>
      </c>
      <c r="T16" s="68">
        <v>3</v>
      </c>
      <c r="V16" s="10" t="s">
        <v>13</v>
      </c>
      <c r="W16" s="10" t="s">
        <v>14</v>
      </c>
      <c r="X16" s="23" t="s">
        <v>41</v>
      </c>
      <c r="Y16" s="719">
        <f>SUMIFS(E$10:E$27,A$10:A$27,$A$115,B$10:B$27,$B$115)</f>
        <v>11</v>
      </c>
      <c r="Z16" s="720">
        <f>SUMIFS(D$10:D$27,A$10:A$27,$A$115,B$10:B$27,$B$115)</f>
        <v>9.5</v>
      </c>
      <c r="AA16" s="714">
        <f>D18+D22+D26+D27</f>
        <v>9.5</v>
      </c>
      <c r="AB16" s="714">
        <f>E18+E22+E26+E27</f>
        <v>11</v>
      </c>
      <c r="AF16" s="717" t="s">
        <v>16</v>
      </c>
      <c r="AG16" s="718" t="s">
        <v>14</v>
      </c>
      <c r="AH16" s="432" t="s">
        <v>19</v>
      </c>
      <c r="AI16" s="20">
        <v>6</v>
      </c>
      <c r="AJ16" s="9"/>
      <c r="AK16" s="10"/>
      <c r="AL16" s="10"/>
      <c r="AM16" s="10"/>
      <c r="AN16" s="10"/>
      <c r="AO16" s="10"/>
      <c r="AP16" s="10"/>
      <c r="AQ16" s="9"/>
      <c r="AR16" s="10"/>
      <c r="AS16" s="9"/>
    </row>
    <row r="17" spans="1:47" x14ac:dyDescent="0.25">
      <c r="A17" s="717" t="s">
        <v>16</v>
      </c>
      <c r="B17" s="718" t="s">
        <v>14</v>
      </c>
      <c r="C17" s="432" t="s">
        <v>33</v>
      </c>
      <c r="D17" s="20">
        <v>1</v>
      </c>
      <c r="E17" s="9">
        <v>5</v>
      </c>
      <c r="F17" s="10">
        <f>E17*30</f>
        <v>150</v>
      </c>
      <c r="G17" s="10">
        <f>H17+I17+J17</f>
        <v>75</v>
      </c>
      <c r="H17" s="10">
        <v>30</v>
      </c>
      <c r="I17" s="10">
        <v>15</v>
      </c>
      <c r="J17" s="10">
        <v>30</v>
      </c>
      <c r="K17" s="10">
        <f>F17-G17</f>
        <v>75</v>
      </c>
      <c r="L17" s="9">
        <f>G17/15</f>
        <v>5</v>
      </c>
      <c r="M17" s="10" t="s">
        <v>18</v>
      </c>
      <c r="N17" s="9">
        <f>G17/F17*100</f>
        <v>50</v>
      </c>
      <c r="O17" s="11" t="s">
        <v>69</v>
      </c>
      <c r="R17" s="68" t="s">
        <v>73</v>
      </c>
      <c r="S17" s="70">
        <f>E10+E39+E66+E89</f>
        <v>9</v>
      </c>
      <c r="T17" s="69">
        <f>E89</f>
        <v>3</v>
      </c>
      <c r="V17" s="10" t="s">
        <v>13</v>
      </c>
      <c r="W17" s="10" t="s">
        <v>31</v>
      </c>
      <c r="X17" s="23" t="s">
        <v>42</v>
      </c>
      <c r="Y17" s="719">
        <f>SUMIFS(E$10:E$27,A$10:A$27,$A$116,B$10:B$27,$B$116)</f>
        <v>0</v>
      </c>
      <c r="Z17" s="720">
        <f>SUMIFS(D$10:D$27,A$10:A$27,$A$116,B$10:B$27,$B$116)</f>
        <v>0</v>
      </c>
      <c r="AA17" s="714"/>
      <c r="AB17" s="714"/>
      <c r="AF17" s="717" t="s">
        <v>16</v>
      </c>
      <c r="AG17" s="718" t="s">
        <v>14</v>
      </c>
      <c r="AH17" s="432" t="s">
        <v>33</v>
      </c>
      <c r="AI17" s="20">
        <v>1</v>
      </c>
      <c r="AJ17" s="9">
        <v>5</v>
      </c>
      <c r="AK17" s="10">
        <f>AJ17*30</f>
        <v>150</v>
      </c>
      <c r="AL17" s="10">
        <f>AM17+AN17+AO17</f>
        <v>75</v>
      </c>
      <c r="AM17" s="10">
        <v>30</v>
      </c>
      <c r="AN17" s="10">
        <v>15</v>
      </c>
      <c r="AO17" s="10">
        <v>30</v>
      </c>
      <c r="AP17" s="10">
        <f>AK17-AL17</f>
        <v>75</v>
      </c>
      <c r="AQ17" s="9">
        <f>AL17/15</f>
        <v>5</v>
      </c>
      <c r="AR17" s="10" t="s">
        <v>18</v>
      </c>
      <c r="AS17" s="9">
        <f>AL17/AK17*100</f>
        <v>50</v>
      </c>
      <c r="AT17" s="11" t="s">
        <v>69</v>
      </c>
    </row>
    <row r="18" spans="1:47" ht="26.25" x14ac:dyDescent="0.25">
      <c r="A18" s="22" t="s">
        <v>13</v>
      </c>
      <c r="B18" s="22" t="s">
        <v>14</v>
      </c>
      <c r="C18" s="432" t="s">
        <v>37</v>
      </c>
      <c r="D18" s="20">
        <v>2</v>
      </c>
      <c r="E18" s="9">
        <v>3</v>
      </c>
      <c r="F18" s="10">
        <f>E18*30</f>
        <v>90</v>
      </c>
      <c r="G18" s="10">
        <f t="shared" si="0"/>
        <v>60</v>
      </c>
      <c r="H18" s="10">
        <v>30</v>
      </c>
      <c r="I18" s="10"/>
      <c r="J18" s="10">
        <v>30</v>
      </c>
      <c r="K18" s="10">
        <f>F18-G18</f>
        <v>30</v>
      </c>
      <c r="L18" s="9">
        <f>G18/15</f>
        <v>4</v>
      </c>
      <c r="M18" s="10" t="s">
        <v>18</v>
      </c>
      <c r="N18" s="9">
        <f>G18/F18*100</f>
        <v>66.666666666666657</v>
      </c>
      <c r="O18" s="11" t="s">
        <v>78</v>
      </c>
      <c r="R18" s="68" t="s">
        <v>71</v>
      </c>
      <c r="S18" s="70">
        <f>E90</f>
        <v>1</v>
      </c>
      <c r="T18" s="68">
        <v>1</v>
      </c>
      <c r="V18" s="68"/>
      <c r="W18" s="68"/>
      <c r="X18" s="68"/>
      <c r="Y18" s="719">
        <f>SUM(Y13:Y17)</f>
        <v>30</v>
      </c>
      <c r="Z18" s="719">
        <f>SUM(Z13:Z17)</f>
        <v>48</v>
      </c>
      <c r="AA18" s="712">
        <f>SUM(AA13:AA17)</f>
        <v>48</v>
      </c>
      <c r="AB18" s="712">
        <f>SUM(AB13:AB17)</f>
        <v>30</v>
      </c>
      <c r="AF18" s="22" t="s">
        <v>13</v>
      </c>
      <c r="AG18" s="22" t="s">
        <v>14</v>
      </c>
      <c r="AH18" s="432" t="s">
        <v>361</v>
      </c>
      <c r="AI18" s="20">
        <v>2</v>
      </c>
      <c r="AJ18" s="9">
        <v>4</v>
      </c>
      <c r="AK18" s="10">
        <f>AJ18*30</f>
        <v>120</v>
      </c>
      <c r="AL18" s="10">
        <f>AM18+AN18+AO18</f>
        <v>75</v>
      </c>
      <c r="AM18" s="10">
        <v>45</v>
      </c>
      <c r="AN18" s="10"/>
      <c r="AO18" s="10">
        <v>30</v>
      </c>
      <c r="AP18" s="10">
        <f>AK18-AL18</f>
        <v>45</v>
      </c>
      <c r="AQ18" s="9">
        <f>AL18/15</f>
        <v>5</v>
      </c>
      <c r="AR18" s="10" t="s">
        <v>18</v>
      </c>
      <c r="AS18" s="9">
        <f>AL18/AK18*100</f>
        <v>62.5</v>
      </c>
      <c r="AT18" s="11" t="s">
        <v>78</v>
      </c>
    </row>
    <row r="19" spans="1:47" x14ac:dyDescent="0.25">
      <c r="A19" s="22" t="s">
        <v>16</v>
      </c>
      <c r="B19" s="22" t="s">
        <v>14</v>
      </c>
      <c r="C19" s="432" t="s">
        <v>21</v>
      </c>
      <c r="D19" s="20">
        <v>5</v>
      </c>
      <c r="E19" s="9">
        <v>0</v>
      </c>
      <c r="F19" s="10"/>
      <c r="G19" s="10"/>
      <c r="H19" s="10"/>
      <c r="I19" s="10"/>
      <c r="J19" s="10"/>
      <c r="K19" s="10"/>
      <c r="L19" s="9"/>
      <c r="M19" s="10"/>
      <c r="N19" s="9"/>
      <c r="R19" s="68" t="s">
        <v>69</v>
      </c>
      <c r="S19" s="69">
        <f>E17</f>
        <v>5</v>
      </c>
      <c r="T19" s="68">
        <v>5</v>
      </c>
      <c r="AF19" s="22" t="s">
        <v>16</v>
      </c>
      <c r="AG19" s="22" t="s">
        <v>14</v>
      </c>
      <c r="AH19" s="432" t="s">
        <v>21</v>
      </c>
      <c r="AI19" s="20">
        <v>5</v>
      </c>
      <c r="AJ19" s="9">
        <v>0</v>
      </c>
      <c r="AK19" s="10"/>
      <c r="AL19" s="10"/>
      <c r="AM19" s="10"/>
      <c r="AN19" s="10"/>
      <c r="AO19" s="10"/>
      <c r="AP19" s="10"/>
      <c r="AQ19" s="9"/>
      <c r="AR19" s="10"/>
      <c r="AS19" s="9"/>
    </row>
    <row r="20" spans="1:47" x14ac:dyDescent="0.25">
      <c r="A20" s="22" t="s">
        <v>16</v>
      </c>
      <c r="B20" s="22" t="s">
        <v>14</v>
      </c>
      <c r="C20" s="432" t="s">
        <v>61</v>
      </c>
      <c r="D20" s="20"/>
      <c r="E20" s="9">
        <v>1</v>
      </c>
      <c r="F20" s="10">
        <f>E20*30</f>
        <v>30</v>
      </c>
      <c r="G20" s="10">
        <f t="shared" si="0"/>
        <v>15</v>
      </c>
      <c r="H20" s="10">
        <v>8</v>
      </c>
      <c r="I20" s="10"/>
      <c r="J20" s="10">
        <v>7</v>
      </c>
      <c r="K20" s="10">
        <f>F20-G20</f>
        <v>15</v>
      </c>
      <c r="L20" s="9">
        <f>G20/15</f>
        <v>1</v>
      </c>
      <c r="M20" s="10" t="s">
        <v>16</v>
      </c>
      <c r="N20" s="9">
        <f>G20/F20*100</f>
        <v>50</v>
      </c>
      <c r="O20" s="11" t="s">
        <v>56</v>
      </c>
      <c r="R20" s="68"/>
      <c r="S20" s="69">
        <f>S11+S12+S13+S14+S15+S16+S17+S18+S19</f>
        <v>120</v>
      </c>
      <c r="T20" s="69">
        <f>T11+T12+T13+T14+T15+T16+T17+T18+T19</f>
        <v>120</v>
      </c>
      <c r="AF20" s="22" t="s">
        <v>16</v>
      </c>
      <c r="AG20" s="22" t="s">
        <v>14</v>
      </c>
      <c r="AH20" s="432" t="s">
        <v>61</v>
      </c>
      <c r="AI20" s="20"/>
      <c r="AJ20" s="9">
        <v>1</v>
      </c>
      <c r="AK20" s="10">
        <f>AJ20*30</f>
        <v>30</v>
      </c>
      <c r="AL20" s="10">
        <f>AM20+AN20+AO20</f>
        <v>15</v>
      </c>
      <c r="AM20" s="10">
        <v>8</v>
      </c>
      <c r="AN20" s="10"/>
      <c r="AO20" s="10">
        <v>7</v>
      </c>
      <c r="AP20" s="10">
        <f>AK20-AL20</f>
        <v>15</v>
      </c>
      <c r="AQ20" s="9">
        <v>1</v>
      </c>
      <c r="AR20" s="10" t="s">
        <v>16</v>
      </c>
      <c r="AS20" s="9">
        <f>AL20/AK20*100</f>
        <v>50</v>
      </c>
      <c r="AT20" s="11" t="s">
        <v>56</v>
      </c>
    </row>
    <row r="21" spans="1:47" x14ac:dyDescent="0.25">
      <c r="A21" s="22" t="s">
        <v>16</v>
      </c>
      <c r="B21" s="22" t="s">
        <v>14</v>
      </c>
      <c r="C21" s="432" t="s">
        <v>30</v>
      </c>
      <c r="D21" s="20">
        <v>2.5</v>
      </c>
      <c r="E21" s="9">
        <v>1.5</v>
      </c>
      <c r="F21" s="10">
        <f>E21*30</f>
        <v>45</v>
      </c>
      <c r="G21" s="10">
        <f>H21+I21+J21</f>
        <v>22</v>
      </c>
      <c r="H21" s="10">
        <v>15</v>
      </c>
      <c r="I21" s="10"/>
      <c r="J21" s="10">
        <v>7</v>
      </c>
      <c r="K21" s="10">
        <f>F21-G21</f>
        <v>23</v>
      </c>
      <c r="L21" s="9">
        <f>G21/15</f>
        <v>1.4666666666666666</v>
      </c>
      <c r="M21" s="10" t="s">
        <v>16</v>
      </c>
      <c r="N21" s="9">
        <f>G21/F21*100</f>
        <v>48.888888888888886</v>
      </c>
      <c r="O21" s="11" t="s">
        <v>59</v>
      </c>
      <c r="AF21" s="22" t="s">
        <v>16</v>
      </c>
      <c r="AG21" s="22" t="s">
        <v>14</v>
      </c>
      <c r="AH21" s="432" t="s">
        <v>30</v>
      </c>
      <c r="AI21" s="20">
        <v>2.5</v>
      </c>
      <c r="AJ21" s="9">
        <v>1.5</v>
      </c>
      <c r="AK21" s="10">
        <f>AJ21*30</f>
        <v>45</v>
      </c>
      <c r="AL21" s="10">
        <f>AM21+AN21+AO21</f>
        <v>22</v>
      </c>
      <c r="AM21" s="10">
        <v>15</v>
      </c>
      <c r="AN21" s="10"/>
      <c r="AO21" s="10">
        <v>7</v>
      </c>
      <c r="AP21" s="10">
        <f>AK21-AL21</f>
        <v>23</v>
      </c>
      <c r="AQ21" s="9">
        <f>AL21/15</f>
        <v>1.4666666666666666</v>
      </c>
      <c r="AR21" s="10" t="s">
        <v>16</v>
      </c>
      <c r="AS21" s="9">
        <f>AL21/AK21*100</f>
        <v>48.888888888888886</v>
      </c>
      <c r="AT21" s="11" t="s">
        <v>59</v>
      </c>
    </row>
    <row r="22" spans="1:47" x14ac:dyDescent="0.25">
      <c r="A22" s="22" t="s">
        <v>13</v>
      </c>
      <c r="B22" s="22" t="s">
        <v>14</v>
      </c>
      <c r="C22" s="432" t="s">
        <v>53</v>
      </c>
      <c r="D22" s="20">
        <v>4.5</v>
      </c>
      <c r="E22" s="9"/>
      <c r="F22" s="10"/>
      <c r="G22" s="10"/>
      <c r="H22" s="10"/>
      <c r="I22" s="10"/>
      <c r="J22" s="10"/>
      <c r="K22" s="10"/>
      <c r="L22" s="9"/>
      <c r="M22" s="10"/>
      <c r="N22" s="9"/>
      <c r="AF22" s="22" t="s">
        <v>13</v>
      </c>
      <c r="AG22" s="22" t="s">
        <v>14</v>
      </c>
      <c r="AH22" s="432" t="s">
        <v>53</v>
      </c>
      <c r="AI22" s="20">
        <v>4.5</v>
      </c>
      <c r="AJ22" s="9"/>
      <c r="AK22" s="10"/>
      <c r="AL22" s="10"/>
      <c r="AM22" s="10"/>
      <c r="AN22" s="10"/>
      <c r="AO22" s="10"/>
      <c r="AP22" s="10"/>
      <c r="AQ22" s="9"/>
      <c r="AR22" s="10"/>
      <c r="AS22" s="9"/>
    </row>
    <row r="23" spans="1:47" x14ac:dyDescent="0.25">
      <c r="A23" s="22" t="s">
        <v>16</v>
      </c>
      <c r="B23" s="22" t="s">
        <v>14</v>
      </c>
      <c r="C23" s="432" t="s">
        <v>32</v>
      </c>
      <c r="D23" s="20">
        <v>3</v>
      </c>
      <c r="E23" s="9"/>
      <c r="F23" s="10"/>
      <c r="G23" s="10"/>
      <c r="H23" s="10"/>
      <c r="I23" s="10"/>
      <c r="J23" s="10"/>
      <c r="K23" s="10"/>
      <c r="L23" s="9"/>
      <c r="M23" s="10"/>
      <c r="N23" s="9"/>
      <c r="AF23" s="22" t="s">
        <v>16</v>
      </c>
      <c r="AG23" s="22" t="s">
        <v>14</v>
      </c>
      <c r="AH23" s="432" t="s">
        <v>32</v>
      </c>
      <c r="AI23" s="20">
        <v>3</v>
      </c>
      <c r="AJ23" s="9"/>
      <c r="AK23" s="10"/>
      <c r="AL23" s="10"/>
      <c r="AM23" s="10"/>
      <c r="AN23" s="10"/>
      <c r="AO23" s="10"/>
      <c r="AP23" s="10"/>
      <c r="AQ23" s="9"/>
      <c r="AR23" s="10"/>
      <c r="AS23" s="9"/>
    </row>
    <row r="24" spans="1:47" x14ac:dyDescent="0.25">
      <c r="A24" s="22" t="s">
        <v>16</v>
      </c>
      <c r="B24" s="22" t="s">
        <v>14</v>
      </c>
      <c r="C24" s="432" t="s">
        <v>20</v>
      </c>
      <c r="D24" s="20">
        <v>3</v>
      </c>
      <c r="E24" s="9">
        <v>2</v>
      </c>
      <c r="F24" s="10">
        <f>E24*30</f>
        <v>60</v>
      </c>
      <c r="G24" s="10">
        <f>H24+I24+J24</f>
        <v>30</v>
      </c>
      <c r="H24" s="10">
        <v>15</v>
      </c>
      <c r="I24" s="10"/>
      <c r="J24" s="10">
        <v>15</v>
      </c>
      <c r="K24" s="10">
        <f>F24-G24</f>
        <v>30</v>
      </c>
      <c r="L24" s="9">
        <f>G24/15</f>
        <v>2</v>
      </c>
      <c r="M24" s="10" t="s">
        <v>16</v>
      </c>
      <c r="N24" s="9">
        <f>G24/F24*100</f>
        <v>50</v>
      </c>
      <c r="O24" s="11" t="s">
        <v>56</v>
      </c>
      <c r="AF24" s="22" t="s">
        <v>16</v>
      </c>
      <c r="AG24" s="22" t="s">
        <v>14</v>
      </c>
      <c r="AH24" s="432" t="s">
        <v>20</v>
      </c>
      <c r="AI24" s="20">
        <v>3</v>
      </c>
      <c r="AJ24" s="9">
        <v>2</v>
      </c>
      <c r="AK24" s="10">
        <f>AJ24*30</f>
        <v>60</v>
      </c>
      <c r="AL24" s="10">
        <f>AM24+AN24+AO24</f>
        <v>30</v>
      </c>
      <c r="AM24" s="10">
        <v>15</v>
      </c>
      <c r="AN24" s="10"/>
      <c r="AO24" s="10">
        <v>15</v>
      </c>
      <c r="AP24" s="10">
        <f>AK24-AL24</f>
        <v>30</v>
      </c>
      <c r="AQ24" s="9">
        <f>AL24/15</f>
        <v>2</v>
      </c>
      <c r="AR24" s="10" t="s">
        <v>16</v>
      </c>
      <c r="AS24" s="9">
        <f>AL24/AK24*100</f>
        <v>50</v>
      </c>
      <c r="AT24" s="11" t="s">
        <v>56</v>
      </c>
    </row>
    <row r="25" spans="1:47" s="1009" customFormat="1" x14ac:dyDescent="0.25">
      <c r="A25" s="1001" t="s">
        <v>16</v>
      </c>
      <c r="B25" s="1001" t="s">
        <v>14</v>
      </c>
      <c r="C25" s="1002" t="s">
        <v>62</v>
      </c>
      <c r="D25" s="1003">
        <v>3</v>
      </c>
      <c r="E25" s="1003">
        <v>3</v>
      </c>
      <c r="F25" s="1004">
        <f>E25*30</f>
        <v>90</v>
      </c>
      <c r="G25" s="1004">
        <f>H25+I25+J25</f>
        <v>60</v>
      </c>
      <c r="H25" s="1004">
        <v>30</v>
      </c>
      <c r="I25" s="1004"/>
      <c r="J25" s="1004">
        <v>30</v>
      </c>
      <c r="K25" s="1004">
        <f>F25-G25</f>
        <v>30</v>
      </c>
      <c r="L25" s="1005">
        <v>4</v>
      </c>
      <c r="M25" s="1004" t="s">
        <v>29</v>
      </c>
      <c r="N25" s="1005">
        <f>G25/F25*100</f>
        <v>66.666666666666657</v>
      </c>
      <c r="O25" s="1006" t="s">
        <v>56</v>
      </c>
      <c r="P25" s="1007"/>
      <c r="Q25" s="1007"/>
      <c r="R25" s="1008">
        <f>E20+E24+E25+E50</f>
        <v>9</v>
      </c>
      <c r="S25" s="1007"/>
      <c r="T25" s="1007"/>
      <c r="U25" s="1007"/>
      <c r="V25" s="1007"/>
      <c r="W25" s="1007"/>
      <c r="X25" s="1007"/>
      <c r="Y25" s="1007"/>
      <c r="Z25" s="1007"/>
      <c r="AA25" s="1007"/>
      <c r="AB25" s="1007"/>
      <c r="AC25" s="1007"/>
      <c r="AD25" s="1007"/>
      <c r="AE25" s="1007"/>
      <c r="AF25" s="1001" t="s">
        <v>16</v>
      </c>
      <c r="AG25" s="1001" t="s">
        <v>14</v>
      </c>
      <c r="AH25" s="1002" t="s">
        <v>62</v>
      </c>
      <c r="AI25" s="1003">
        <v>3</v>
      </c>
      <c r="AJ25" s="1003">
        <v>3</v>
      </c>
      <c r="AK25" s="1004">
        <f>AJ25*30</f>
        <v>90</v>
      </c>
      <c r="AL25" s="1004">
        <f>AM25+AN25+AO25</f>
        <v>45</v>
      </c>
      <c r="AM25" s="1004">
        <v>30</v>
      </c>
      <c r="AN25" s="1004"/>
      <c r="AO25" s="1004">
        <v>15</v>
      </c>
      <c r="AP25" s="1004">
        <f>AK25-AL25</f>
        <v>45</v>
      </c>
      <c r="AQ25" s="1010">
        <v>4</v>
      </c>
      <c r="AR25" s="1004" t="s">
        <v>29</v>
      </c>
      <c r="AS25" s="1005">
        <f>AL25/AK25*100</f>
        <v>50</v>
      </c>
      <c r="AT25" s="1006" t="s">
        <v>56</v>
      </c>
      <c r="AU25" s="6" t="s">
        <v>373</v>
      </c>
    </row>
    <row r="26" spans="1:47" s="6" customFormat="1" x14ac:dyDescent="0.25">
      <c r="A26" s="1011" t="s">
        <v>13</v>
      </c>
      <c r="B26" s="1011" t="s">
        <v>14</v>
      </c>
      <c r="C26" s="991" t="s">
        <v>80</v>
      </c>
      <c r="D26" s="1012"/>
      <c r="E26" s="540">
        <v>5</v>
      </c>
      <c r="F26" s="745">
        <f>E26*30</f>
        <v>150</v>
      </c>
      <c r="G26" s="745">
        <f>H26+I26+J26</f>
        <v>45</v>
      </c>
      <c r="H26" s="745">
        <v>30</v>
      </c>
      <c r="I26" s="745"/>
      <c r="J26" s="745">
        <v>15</v>
      </c>
      <c r="K26" s="745">
        <f>F26-G26</f>
        <v>105</v>
      </c>
      <c r="L26" s="540">
        <f>G26/15</f>
        <v>3</v>
      </c>
      <c r="M26" s="745" t="s">
        <v>29</v>
      </c>
      <c r="N26" s="540">
        <f>G26/F26*100</f>
        <v>30</v>
      </c>
      <c r="O26" s="6" t="s">
        <v>78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1011" t="s">
        <v>13</v>
      </c>
      <c r="AG26" s="1011" t="s">
        <v>14</v>
      </c>
      <c r="AH26" s="991" t="s">
        <v>80</v>
      </c>
      <c r="AI26" s="1012">
        <v>1</v>
      </c>
      <c r="AJ26" s="540">
        <v>4</v>
      </c>
      <c r="AK26" s="745">
        <f>AJ26*30</f>
        <v>120</v>
      </c>
      <c r="AL26" s="745">
        <f>AM26+AN26+AO26</f>
        <v>45</v>
      </c>
      <c r="AM26" s="745">
        <v>30</v>
      </c>
      <c r="AN26" s="745"/>
      <c r="AO26" s="745">
        <v>15</v>
      </c>
      <c r="AP26" s="745">
        <f>AK26-AL26</f>
        <v>75</v>
      </c>
      <c r="AQ26" s="540">
        <f>AL26/15</f>
        <v>3</v>
      </c>
      <c r="AR26" s="745" t="s">
        <v>29</v>
      </c>
      <c r="AS26" s="540">
        <f>AL26/AK26*100</f>
        <v>37.5</v>
      </c>
      <c r="AT26" s="6" t="s">
        <v>78</v>
      </c>
    </row>
    <row r="27" spans="1:47" s="6" customFormat="1" ht="15.75" thickBot="1" x14ac:dyDescent="0.3">
      <c r="A27" s="22" t="s">
        <v>13</v>
      </c>
      <c r="B27" s="22" t="s">
        <v>14</v>
      </c>
      <c r="C27" s="432" t="s">
        <v>44</v>
      </c>
      <c r="D27" s="997">
        <v>3</v>
      </c>
      <c r="E27" s="9">
        <v>3</v>
      </c>
      <c r="F27" s="10">
        <f>E27*30</f>
        <v>90</v>
      </c>
      <c r="G27" s="10">
        <f>H27+I27+J27</f>
        <v>45</v>
      </c>
      <c r="H27" s="10">
        <v>30</v>
      </c>
      <c r="I27" s="10"/>
      <c r="J27" s="10">
        <v>15</v>
      </c>
      <c r="K27" s="10">
        <f>F27-G27</f>
        <v>45</v>
      </c>
      <c r="L27" s="9">
        <f>G27/15</f>
        <v>3</v>
      </c>
      <c r="M27" s="10" t="s">
        <v>29</v>
      </c>
      <c r="N27" s="9">
        <f>G27/F27*100</f>
        <v>50</v>
      </c>
      <c r="O27" s="11" t="s">
        <v>57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22" t="s">
        <v>13</v>
      </c>
      <c r="AG27" s="22" t="s">
        <v>14</v>
      </c>
      <c r="AH27" s="432" t="s">
        <v>44</v>
      </c>
      <c r="AI27" s="997">
        <v>3</v>
      </c>
      <c r="AJ27" s="9">
        <v>3</v>
      </c>
      <c r="AK27" s="10">
        <f>AJ27*30</f>
        <v>90</v>
      </c>
      <c r="AL27" s="10">
        <f>AM27+AN27+AO27</f>
        <v>45</v>
      </c>
      <c r="AM27" s="10">
        <v>30</v>
      </c>
      <c r="AN27" s="10"/>
      <c r="AO27" s="10">
        <v>15</v>
      </c>
      <c r="AP27" s="10">
        <f>AK27-AL27</f>
        <v>45</v>
      </c>
      <c r="AQ27" s="9">
        <f>AL27/15</f>
        <v>3</v>
      </c>
      <c r="AR27" s="10" t="s">
        <v>29</v>
      </c>
      <c r="AS27" s="9">
        <f>AL27/AK27*100</f>
        <v>50</v>
      </c>
      <c r="AT27" s="11" t="s">
        <v>57</v>
      </c>
    </row>
    <row r="28" spans="1:47" ht="15.75" thickBot="1" x14ac:dyDescent="0.3">
      <c r="A28" s="27"/>
      <c r="B28" s="28"/>
      <c r="C28" s="16" t="s">
        <v>23</v>
      </c>
      <c r="D28" s="14">
        <f>SUM(D10:D27)</f>
        <v>48</v>
      </c>
      <c r="E28" s="15">
        <f>SUM(E10:E27)</f>
        <v>30</v>
      </c>
      <c r="F28" s="17"/>
      <c r="G28" s="17"/>
      <c r="H28" s="17"/>
      <c r="I28" s="17"/>
      <c r="J28" s="17"/>
      <c r="K28" s="17"/>
      <c r="L28" s="756">
        <f>SUM(L10:L27)+2</f>
        <v>29.466666666666669</v>
      </c>
      <c r="M28" s="17"/>
      <c r="N28" s="29"/>
      <c r="AD28" s="11"/>
      <c r="AE28" s="11"/>
      <c r="AF28" s="27"/>
      <c r="AG28" s="28"/>
      <c r="AH28" s="16" t="s">
        <v>23</v>
      </c>
      <c r="AI28" s="14">
        <f>SUM(AI10:AI27)</f>
        <v>49</v>
      </c>
      <c r="AJ28" s="15">
        <f>SUM(AJ10:AJ27)</f>
        <v>30</v>
      </c>
      <c r="AK28" s="17"/>
      <c r="AL28" s="17"/>
      <c r="AM28" s="17"/>
      <c r="AN28" s="17"/>
      <c r="AO28" s="17"/>
      <c r="AP28" s="17"/>
      <c r="AQ28" s="17">
        <f>SUM(AQ10:AQ27)</f>
        <v>30.466666666666665</v>
      </c>
      <c r="AR28" s="17"/>
      <c r="AS28" s="29"/>
    </row>
    <row r="29" spans="1:47" x14ac:dyDescent="0.25"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R29" s="12">
        <v>39</v>
      </c>
      <c r="AD29" s="11"/>
      <c r="AE29" s="11"/>
      <c r="AF29" s="22"/>
      <c r="AG29" s="22"/>
      <c r="AH29" s="2"/>
      <c r="AI29" s="2"/>
      <c r="AJ29" s="3"/>
      <c r="AK29" s="3"/>
      <c r="AL29" s="3"/>
      <c r="AM29" s="3"/>
      <c r="AN29" s="3"/>
      <c r="AO29" s="3"/>
      <c r="AP29" s="3"/>
      <c r="AQ29" s="3"/>
      <c r="AR29" s="3"/>
    </row>
    <row r="30" spans="1:47" x14ac:dyDescent="0.25">
      <c r="C30" s="1" t="s">
        <v>24</v>
      </c>
      <c r="R30" s="12">
        <v>37</v>
      </c>
      <c r="AD30" s="11"/>
      <c r="AE30" s="11"/>
      <c r="AF30" s="22"/>
      <c r="AG30" s="22"/>
      <c r="AH30" s="1" t="s">
        <v>24</v>
      </c>
      <c r="AI30" s="1"/>
      <c r="AJ30" s="11"/>
      <c r="AK30" s="11"/>
      <c r="AL30" s="11"/>
      <c r="AM30" s="11"/>
      <c r="AN30" s="11"/>
      <c r="AO30" s="11"/>
      <c r="AP30" s="11"/>
    </row>
    <row r="31" spans="1:47" ht="15" customHeight="1" x14ac:dyDescent="0.25">
      <c r="C31" s="2261" t="s">
        <v>0</v>
      </c>
      <c r="D31" s="2263" t="s">
        <v>74</v>
      </c>
      <c r="E31" s="2254" t="s">
        <v>1</v>
      </c>
      <c r="F31" s="2258" t="s">
        <v>2</v>
      </c>
      <c r="G31" s="2258"/>
      <c r="H31" s="2258"/>
      <c r="I31" s="2258"/>
      <c r="J31" s="2258"/>
      <c r="K31" s="2255"/>
      <c r="L31" s="2254" t="s">
        <v>3</v>
      </c>
      <c r="M31" s="2254" t="s">
        <v>4</v>
      </c>
      <c r="N31" s="2254" t="s">
        <v>5</v>
      </c>
      <c r="R31" s="12">
        <v>25</v>
      </c>
      <c r="AD31" s="11"/>
      <c r="AE31" s="11"/>
      <c r="AF31" s="22"/>
      <c r="AG31" s="22"/>
      <c r="AH31" s="2261" t="s">
        <v>0</v>
      </c>
      <c r="AI31" s="2263" t="s">
        <v>74</v>
      </c>
      <c r="AJ31" s="2254" t="s">
        <v>1</v>
      </c>
      <c r="AK31" s="2258" t="s">
        <v>2</v>
      </c>
      <c r="AL31" s="2258"/>
      <c r="AM31" s="2258"/>
      <c r="AN31" s="2258"/>
      <c r="AO31" s="2258"/>
      <c r="AP31" s="2255"/>
      <c r="AQ31" s="2254" t="s">
        <v>3</v>
      </c>
      <c r="AR31" s="2254" t="s">
        <v>4</v>
      </c>
      <c r="AS31" s="2254" t="s">
        <v>5</v>
      </c>
    </row>
    <row r="32" spans="1:47" ht="15" customHeight="1" x14ac:dyDescent="0.25">
      <c r="C32" s="2262"/>
      <c r="D32" s="2264"/>
      <c r="E32" s="2254"/>
      <c r="F32" s="2254" t="s">
        <v>6</v>
      </c>
      <c r="G32" s="2256" t="s">
        <v>7</v>
      </c>
      <c r="H32" s="2256"/>
      <c r="I32" s="2256"/>
      <c r="J32" s="2256"/>
      <c r="K32" s="2254" t="s">
        <v>25</v>
      </c>
      <c r="L32" s="2254"/>
      <c r="M32" s="2254"/>
      <c r="N32" s="2254"/>
      <c r="R32" s="12">
        <v>19</v>
      </c>
      <c r="AD32" s="11"/>
      <c r="AE32" s="11"/>
      <c r="AF32" s="22"/>
      <c r="AG32" s="22"/>
      <c r="AH32" s="2262"/>
      <c r="AI32" s="2264"/>
      <c r="AJ32" s="2254"/>
      <c r="AK32" s="2254" t="s">
        <v>6</v>
      </c>
      <c r="AL32" s="2256" t="s">
        <v>7</v>
      </c>
      <c r="AM32" s="2256"/>
      <c r="AN32" s="2256"/>
      <c r="AO32" s="2256"/>
      <c r="AP32" s="2254" t="s">
        <v>25</v>
      </c>
      <c r="AQ32" s="2254"/>
      <c r="AR32" s="2254"/>
      <c r="AS32" s="2254"/>
    </row>
    <row r="33" spans="1:46" ht="15" customHeight="1" x14ac:dyDescent="0.25">
      <c r="C33" s="2262"/>
      <c r="D33" s="2264"/>
      <c r="E33" s="2254"/>
      <c r="F33" s="2255"/>
      <c r="G33" s="2254" t="s">
        <v>9</v>
      </c>
      <c r="H33" s="2258" t="s">
        <v>10</v>
      </c>
      <c r="I33" s="2255"/>
      <c r="J33" s="2255"/>
      <c r="K33" s="2255"/>
      <c r="L33" s="2254"/>
      <c r="M33" s="2254"/>
      <c r="N33" s="2254"/>
      <c r="R33" s="12">
        <f>SUM(R29:R32)</f>
        <v>120</v>
      </c>
      <c r="AD33" s="11"/>
      <c r="AE33" s="11"/>
      <c r="AF33" s="22"/>
      <c r="AG33" s="22"/>
      <c r="AH33" s="2262"/>
      <c r="AI33" s="2264"/>
      <c r="AJ33" s="2254"/>
      <c r="AK33" s="2255"/>
      <c r="AL33" s="2254" t="s">
        <v>9</v>
      </c>
      <c r="AM33" s="2258" t="s">
        <v>10</v>
      </c>
      <c r="AN33" s="2255"/>
      <c r="AO33" s="2255"/>
      <c r="AP33" s="2255"/>
      <c r="AQ33" s="2254"/>
      <c r="AR33" s="2254"/>
      <c r="AS33" s="2254"/>
    </row>
    <row r="34" spans="1:46" ht="15" customHeight="1" x14ac:dyDescent="0.25">
      <c r="C34" s="2262"/>
      <c r="D34" s="2264"/>
      <c r="E34" s="2254"/>
      <c r="F34" s="2255"/>
      <c r="G34" s="2257"/>
      <c r="H34" s="2259" t="s">
        <v>26</v>
      </c>
      <c r="I34" s="2259" t="s">
        <v>27</v>
      </c>
      <c r="J34" s="2259" t="s">
        <v>28</v>
      </c>
      <c r="K34" s="2255"/>
      <c r="L34" s="2254"/>
      <c r="M34" s="2254"/>
      <c r="N34" s="2254"/>
      <c r="AD34" s="11"/>
      <c r="AE34" s="11"/>
      <c r="AF34" s="22"/>
      <c r="AG34" s="22"/>
      <c r="AH34" s="2262"/>
      <c r="AI34" s="2264"/>
      <c r="AJ34" s="2254"/>
      <c r="AK34" s="2255"/>
      <c r="AL34" s="2257"/>
      <c r="AM34" s="2259" t="s">
        <v>26</v>
      </c>
      <c r="AN34" s="2259" t="s">
        <v>27</v>
      </c>
      <c r="AO34" s="2259" t="s">
        <v>28</v>
      </c>
      <c r="AP34" s="2255"/>
      <c r="AQ34" s="2254"/>
      <c r="AR34" s="2254"/>
      <c r="AS34" s="2254"/>
    </row>
    <row r="35" spans="1:46" x14ac:dyDescent="0.25">
      <c r="C35" s="2262"/>
      <c r="D35" s="2264"/>
      <c r="E35" s="2254"/>
      <c r="F35" s="2255"/>
      <c r="G35" s="2257"/>
      <c r="H35" s="2259"/>
      <c r="I35" s="2259"/>
      <c r="J35" s="2259"/>
      <c r="K35" s="2255"/>
      <c r="L35" s="2254"/>
      <c r="M35" s="2254"/>
      <c r="N35" s="2254"/>
      <c r="AD35" s="11"/>
      <c r="AE35" s="11"/>
      <c r="AF35" s="22"/>
      <c r="AG35" s="22"/>
      <c r="AH35" s="2262"/>
      <c r="AI35" s="2264"/>
      <c r="AJ35" s="2254"/>
      <c r="AK35" s="2255"/>
      <c r="AL35" s="2257"/>
      <c r="AM35" s="2259"/>
      <c r="AN35" s="2259"/>
      <c r="AO35" s="2259"/>
      <c r="AP35" s="2255"/>
      <c r="AQ35" s="2254"/>
      <c r="AR35" s="2254"/>
      <c r="AS35" s="2254"/>
    </row>
    <row r="36" spans="1:46" x14ac:dyDescent="0.25">
      <c r="C36" s="2262"/>
      <c r="D36" s="2264"/>
      <c r="E36" s="2254"/>
      <c r="F36" s="2255"/>
      <c r="G36" s="2257"/>
      <c r="H36" s="2259"/>
      <c r="I36" s="2259"/>
      <c r="J36" s="2259"/>
      <c r="K36" s="2255"/>
      <c r="L36" s="2254"/>
      <c r="M36" s="2254"/>
      <c r="N36" s="2254"/>
      <c r="AD36" s="11"/>
      <c r="AE36" s="11"/>
      <c r="AF36" s="22"/>
      <c r="AG36" s="22"/>
      <c r="AH36" s="2262"/>
      <c r="AI36" s="2264"/>
      <c r="AJ36" s="2254"/>
      <c r="AK36" s="2255"/>
      <c r="AL36" s="2257"/>
      <c r="AM36" s="2259"/>
      <c r="AN36" s="2259"/>
      <c r="AO36" s="2259"/>
      <c r="AP36" s="2255"/>
      <c r="AQ36" s="2254"/>
      <c r="AR36" s="2254"/>
      <c r="AS36" s="2254"/>
    </row>
    <row r="37" spans="1:46" ht="15" customHeight="1" x14ac:dyDescent="0.25">
      <c r="C37" s="2267"/>
      <c r="D37" s="2268"/>
      <c r="E37" s="2254"/>
      <c r="F37" s="2255"/>
      <c r="G37" s="2257"/>
      <c r="H37" s="2259"/>
      <c r="I37" s="2259"/>
      <c r="J37" s="2259"/>
      <c r="K37" s="2255"/>
      <c r="L37" s="2254"/>
      <c r="M37" s="2254"/>
      <c r="N37" s="2254"/>
      <c r="AD37" s="11"/>
      <c r="AE37" s="11"/>
      <c r="AF37" s="22"/>
      <c r="AG37" s="22"/>
      <c r="AH37" s="2267"/>
      <c r="AI37" s="2268"/>
      <c r="AJ37" s="2254"/>
      <c r="AK37" s="2255"/>
      <c r="AL37" s="2257"/>
      <c r="AM37" s="2259"/>
      <c r="AN37" s="2259"/>
      <c r="AO37" s="2259"/>
      <c r="AP37" s="2255"/>
      <c r="AQ37" s="2254"/>
      <c r="AR37" s="2254"/>
      <c r="AS37" s="2254"/>
    </row>
    <row r="38" spans="1:46" x14ac:dyDescent="0.25">
      <c r="A38" s="22" t="s">
        <v>13</v>
      </c>
      <c r="B38" s="22" t="s">
        <v>14</v>
      </c>
      <c r="C38" s="466" t="s">
        <v>95</v>
      </c>
      <c r="D38" s="20">
        <v>4.5</v>
      </c>
      <c r="E38" s="994"/>
      <c r="F38" s="10"/>
      <c r="G38" s="10"/>
      <c r="H38" s="10"/>
      <c r="I38" s="10"/>
      <c r="J38" s="10"/>
      <c r="K38" s="10"/>
      <c r="L38" s="9"/>
      <c r="M38" s="10"/>
      <c r="N38" s="9"/>
      <c r="AF38" s="22" t="s">
        <v>13</v>
      </c>
      <c r="AG38" s="22" t="s">
        <v>14</v>
      </c>
      <c r="AH38" s="466" t="s">
        <v>362</v>
      </c>
      <c r="AI38" s="20">
        <v>4.5</v>
      </c>
      <c r="AJ38" s="994"/>
      <c r="AK38" s="10"/>
      <c r="AL38" s="10"/>
      <c r="AM38" s="10"/>
      <c r="AN38" s="10"/>
      <c r="AO38" s="10"/>
      <c r="AP38" s="10"/>
      <c r="AQ38" s="9"/>
      <c r="AR38" s="10"/>
      <c r="AS38" s="9"/>
    </row>
    <row r="39" spans="1:46" ht="26.25" x14ac:dyDescent="0.25">
      <c r="A39" s="22" t="s">
        <v>16</v>
      </c>
      <c r="B39" s="22" t="s">
        <v>31</v>
      </c>
      <c r="C39" s="432" t="s">
        <v>36</v>
      </c>
      <c r="D39" s="20">
        <v>2</v>
      </c>
      <c r="E39" s="9">
        <v>2</v>
      </c>
      <c r="F39" s="10">
        <f>E39*30</f>
        <v>60</v>
      </c>
      <c r="G39" s="10">
        <f>H39+I39+J39</f>
        <v>18</v>
      </c>
      <c r="H39" s="10"/>
      <c r="I39" s="10"/>
      <c r="J39" s="10">
        <v>18</v>
      </c>
      <c r="K39" s="10">
        <f>F39-G39</f>
        <v>42</v>
      </c>
      <c r="L39" s="9">
        <f>G39/9</f>
        <v>2</v>
      </c>
      <c r="M39" s="10" t="s">
        <v>16</v>
      </c>
      <c r="N39" s="9">
        <f>G39/F39*100</f>
        <v>30</v>
      </c>
      <c r="O39" s="11" t="s">
        <v>107</v>
      </c>
      <c r="P39" s="12" t="s">
        <v>63</v>
      </c>
      <c r="V39" s="68"/>
      <c r="W39" s="68"/>
      <c r="X39" s="68"/>
      <c r="Y39" s="68" t="s">
        <v>335</v>
      </c>
      <c r="Z39" s="68" t="s">
        <v>336</v>
      </c>
      <c r="AF39" s="22" t="s">
        <v>16</v>
      </c>
      <c r="AG39" s="22" t="s">
        <v>31</v>
      </c>
      <c r="AH39" s="432" t="s">
        <v>36</v>
      </c>
      <c r="AI39" s="20">
        <v>2</v>
      </c>
      <c r="AJ39" s="9">
        <v>2</v>
      </c>
      <c r="AK39" s="10">
        <f>AJ39*30</f>
        <v>60</v>
      </c>
      <c r="AL39" s="10">
        <f>AM39+AN39+AO39</f>
        <v>18</v>
      </c>
      <c r="AM39" s="10"/>
      <c r="AN39" s="10"/>
      <c r="AO39" s="10">
        <v>18</v>
      </c>
      <c r="AP39" s="10">
        <f>AK39-AL39</f>
        <v>42</v>
      </c>
      <c r="AQ39" s="9">
        <f>AL39/9</f>
        <v>2</v>
      </c>
      <c r="AR39" s="10" t="s">
        <v>16</v>
      </c>
      <c r="AS39" s="9">
        <f>AL39/AK39*100</f>
        <v>30</v>
      </c>
      <c r="AT39" s="11" t="s">
        <v>107</v>
      </c>
    </row>
    <row r="40" spans="1:46" x14ac:dyDescent="0.25">
      <c r="A40" s="22" t="s">
        <v>16</v>
      </c>
      <c r="B40" s="22" t="s">
        <v>14</v>
      </c>
      <c r="C40" s="432" t="s">
        <v>17</v>
      </c>
      <c r="D40" s="20"/>
      <c r="E40" s="9">
        <v>2</v>
      </c>
      <c r="F40" s="10">
        <f>E40*30</f>
        <v>60</v>
      </c>
      <c r="G40" s="10">
        <f>H40+I40+J40</f>
        <v>36</v>
      </c>
      <c r="H40" s="10"/>
      <c r="I40" s="10"/>
      <c r="J40" s="10">
        <v>36</v>
      </c>
      <c r="K40" s="10">
        <f>F40-G40</f>
        <v>24</v>
      </c>
      <c r="L40" s="9" t="s">
        <v>346</v>
      </c>
      <c r="M40" s="10" t="s">
        <v>16</v>
      </c>
      <c r="N40" s="9">
        <f>G40/F40*100</f>
        <v>60</v>
      </c>
      <c r="O40" s="11" t="s">
        <v>68</v>
      </c>
      <c r="P40" s="12" t="s">
        <v>344</v>
      </c>
      <c r="V40" s="10"/>
      <c r="W40" s="10"/>
      <c r="X40" s="23" t="s">
        <v>47</v>
      </c>
      <c r="Y40" s="472"/>
      <c r="Z40" s="472"/>
      <c r="AF40" s="22" t="s">
        <v>16</v>
      </c>
      <c r="AG40" s="22" t="s">
        <v>14</v>
      </c>
      <c r="AH40" s="432" t="s">
        <v>17</v>
      </c>
      <c r="AI40" s="20"/>
      <c r="AJ40" s="9">
        <v>2</v>
      </c>
      <c r="AK40" s="10">
        <f>AJ40*30</f>
        <v>60</v>
      </c>
      <c r="AL40" s="10">
        <f>AM40+AN40+AO40</f>
        <v>36</v>
      </c>
      <c r="AM40" s="10"/>
      <c r="AN40" s="10"/>
      <c r="AO40" s="10">
        <v>36</v>
      </c>
      <c r="AP40" s="10">
        <f>AK40-AL40</f>
        <v>24</v>
      </c>
      <c r="AQ40" s="9">
        <f>AL40/18</f>
        <v>2</v>
      </c>
      <c r="AR40" s="10" t="s">
        <v>16</v>
      </c>
      <c r="AS40" s="9">
        <f>AL40/AK40*100</f>
        <v>60</v>
      </c>
      <c r="AT40" s="11" t="s">
        <v>68</v>
      </c>
    </row>
    <row r="41" spans="1:46" x14ac:dyDescent="0.25">
      <c r="C41" s="8" t="s">
        <v>77</v>
      </c>
      <c r="D41" s="20"/>
      <c r="E41" s="9"/>
      <c r="F41" s="10"/>
      <c r="G41" s="10"/>
      <c r="H41" s="10"/>
      <c r="I41" s="10"/>
      <c r="J41" s="10"/>
      <c r="K41" s="10"/>
      <c r="L41" s="9"/>
      <c r="M41" s="10"/>
      <c r="N41" s="9"/>
      <c r="V41" s="10" t="s">
        <v>16</v>
      </c>
      <c r="W41" s="10" t="s">
        <v>14</v>
      </c>
      <c r="X41" s="23" t="s">
        <v>41</v>
      </c>
      <c r="Y41" s="719">
        <f>SUMIFS(E$38:E$54,A$38:A$54,$A$112,B$38:B$54,$B$112)</f>
        <v>2</v>
      </c>
      <c r="Z41" s="720">
        <f>SUMIFS(D$38:D$54,A$38:A$54,$A$112,B$38:B$54,$B$112)</f>
        <v>5</v>
      </c>
      <c r="AF41" s="22"/>
      <c r="AG41" s="22"/>
      <c r="AH41" s="466" t="s">
        <v>77</v>
      </c>
      <c r="AI41" s="20"/>
      <c r="AJ41" s="9"/>
      <c r="AK41" s="10"/>
      <c r="AL41" s="10"/>
      <c r="AM41" s="10"/>
      <c r="AN41" s="10"/>
      <c r="AO41" s="10"/>
      <c r="AP41" s="10"/>
      <c r="AQ41" s="9"/>
      <c r="AR41" s="10"/>
      <c r="AS41" s="9"/>
    </row>
    <row r="42" spans="1:46" x14ac:dyDescent="0.25">
      <c r="A42" s="22" t="s">
        <v>16</v>
      </c>
      <c r="B42" s="22" t="s">
        <v>31</v>
      </c>
      <c r="C42" s="432" t="s">
        <v>67</v>
      </c>
      <c r="D42" s="20">
        <v>3.5</v>
      </c>
      <c r="E42" s="9"/>
      <c r="F42" s="10"/>
      <c r="G42" s="10"/>
      <c r="H42" s="10"/>
      <c r="I42" s="10"/>
      <c r="J42" s="10"/>
      <c r="K42" s="10"/>
      <c r="L42" s="9"/>
      <c r="M42" s="10"/>
      <c r="N42" s="9"/>
      <c r="V42" s="10" t="s">
        <v>16</v>
      </c>
      <c r="W42" s="10" t="s">
        <v>31</v>
      </c>
      <c r="X42" s="23" t="s">
        <v>42</v>
      </c>
      <c r="Y42" s="719">
        <f>SUMIFS(E$38:E$54,A$38:A$54,$A$113,B$38:B$54,$B$113)</f>
        <v>2</v>
      </c>
      <c r="Z42" s="719">
        <f>SUMIFS(D$38:D$54,A$38:A$54,$A$113,B$38:B$54,$B$113)</f>
        <v>8.5</v>
      </c>
      <c r="AF42" s="22" t="s">
        <v>16</v>
      </c>
      <c r="AG42" s="22" t="s">
        <v>31</v>
      </c>
      <c r="AH42" s="432" t="s">
        <v>67</v>
      </c>
      <c r="AI42" s="20">
        <v>3.5</v>
      </c>
      <c r="AJ42" s="9"/>
      <c r="AK42" s="10"/>
      <c r="AL42" s="10"/>
      <c r="AM42" s="10"/>
      <c r="AN42" s="10"/>
      <c r="AO42" s="10"/>
      <c r="AP42" s="10"/>
      <c r="AQ42" s="9"/>
      <c r="AR42" s="10"/>
      <c r="AS42" s="9"/>
    </row>
    <row r="43" spans="1:46" x14ac:dyDescent="0.25">
      <c r="A43" s="22" t="s">
        <v>16</v>
      </c>
      <c r="B43" s="22" t="s">
        <v>31</v>
      </c>
      <c r="C43" s="432" t="s">
        <v>49</v>
      </c>
      <c r="D43" s="20">
        <v>3</v>
      </c>
      <c r="E43" s="9"/>
      <c r="F43" s="10"/>
      <c r="G43" s="10"/>
      <c r="H43" s="10"/>
      <c r="I43" s="10"/>
      <c r="J43" s="10"/>
      <c r="K43" s="10"/>
      <c r="L43" s="9"/>
      <c r="M43" s="10"/>
      <c r="N43" s="9"/>
      <c r="O43" s="30"/>
      <c r="V43" s="10"/>
      <c r="W43" s="10"/>
      <c r="X43" s="23" t="s">
        <v>48</v>
      </c>
      <c r="Y43" s="719"/>
      <c r="Z43" s="720"/>
      <c r="AF43" s="22" t="s">
        <v>16</v>
      </c>
      <c r="AG43" s="22" t="s">
        <v>31</v>
      </c>
      <c r="AH43" s="432" t="s">
        <v>49</v>
      </c>
      <c r="AI43" s="20">
        <v>3</v>
      </c>
      <c r="AJ43" s="9"/>
      <c r="AK43" s="10"/>
      <c r="AL43" s="10"/>
      <c r="AM43" s="10"/>
      <c r="AN43" s="10"/>
      <c r="AO43" s="10"/>
      <c r="AP43" s="10"/>
      <c r="AQ43" s="9"/>
      <c r="AR43" s="10"/>
      <c r="AS43" s="9"/>
      <c r="AT43" s="30"/>
    </row>
    <row r="44" spans="1:46" s="6" customFormat="1" x14ac:dyDescent="0.25">
      <c r="A44" s="1011" t="s">
        <v>13</v>
      </c>
      <c r="B44" s="1011" t="s">
        <v>14</v>
      </c>
      <c r="C44" s="991" t="s">
        <v>82</v>
      </c>
      <c r="D44" s="1013">
        <v>1</v>
      </c>
      <c r="E44" s="540">
        <v>4</v>
      </c>
      <c r="F44" s="745">
        <f>E44*30</f>
        <v>120</v>
      </c>
      <c r="G44" s="745">
        <f>H44+I44+J44</f>
        <v>45</v>
      </c>
      <c r="H44" s="745">
        <v>27</v>
      </c>
      <c r="I44" s="745"/>
      <c r="J44" s="745">
        <v>18</v>
      </c>
      <c r="K44" s="745">
        <f>F44-G44</f>
        <v>75</v>
      </c>
      <c r="L44" s="540">
        <f>G44/9</f>
        <v>5</v>
      </c>
      <c r="M44" s="745" t="s">
        <v>18</v>
      </c>
      <c r="N44" s="540">
        <f>G44/F44*100</f>
        <v>37.5</v>
      </c>
      <c r="O44" s="6" t="s">
        <v>78</v>
      </c>
      <c r="P44" s="7" t="s">
        <v>64</v>
      </c>
      <c r="Q44" s="7"/>
      <c r="R44" s="7"/>
      <c r="S44" s="7"/>
      <c r="T44" s="7"/>
      <c r="U44" s="7"/>
      <c r="V44" s="745" t="s">
        <v>13</v>
      </c>
      <c r="W44" s="745" t="s">
        <v>14</v>
      </c>
      <c r="X44" s="1014" t="s">
        <v>41</v>
      </c>
      <c r="Y44" s="1015">
        <f>SUMIFS(E$38:E$54,A$38:A$54,$A$115,B$38:B$54,$B$115)</f>
        <v>21</v>
      </c>
      <c r="Z44" s="1016">
        <f>SUMIFS(D$38:D$54,A$38:A$54,$A$115,B$38:B$54,$B$115)</f>
        <v>14.5</v>
      </c>
      <c r="AA44" s="1017"/>
      <c r="AB44" s="7"/>
      <c r="AC44" s="7"/>
      <c r="AD44" s="7"/>
      <c r="AE44" s="7"/>
      <c r="AF44" s="1011" t="s">
        <v>13</v>
      </c>
      <c r="AG44" s="1011" t="s">
        <v>14</v>
      </c>
      <c r="AH44" s="991" t="s">
        <v>82</v>
      </c>
      <c r="AI44" s="1013">
        <v>0</v>
      </c>
      <c r="AJ44" s="540">
        <v>5</v>
      </c>
      <c r="AK44" s="745">
        <f>AJ44*30</f>
        <v>150</v>
      </c>
      <c r="AL44" s="745">
        <f>AM44+AN44+AO44</f>
        <v>45</v>
      </c>
      <c r="AM44" s="745">
        <v>27</v>
      </c>
      <c r="AN44" s="745"/>
      <c r="AO44" s="745">
        <v>18</v>
      </c>
      <c r="AP44" s="745">
        <f>AK44-AL44</f>
        <v>105</v>
      </c>
      <c r="AQ44" s="540">
        <f>AL44/9</f>
        <v>5</v>
      </c>
      <c r="AR44" s="745" t="s">
        <v>18</v>
      </c>
      <c r="AS44" s="540">
        <f>AL44/AK44*100</f>
        <v>30</v>
      </c>
      <c r="AT44" s="6" t="s">
        <v>78</v>
      </c>
    </row>
    <row r="45" spans="1:46" x14ac:dyDescent="0.25">
      <c r="A45" s="22" t="s">
        <v>13</v>
      </c>
      <c r="B45" s="22" t="s">
        <v>14</v>
      </c>
      <c r="C45" s="432" t="s">
        <v>88</v>
      </c>
      <c r="D45" s="9"/>
      <c r="E45" s="9">
        <v>4</v>
      </c>
      <c r="F45" s="10">
        <f>E45*30</f>
        <v>120</v>
      </c>
      <c r="G45" s="10">
        <f>H45+I45+J45</f>
        <v>54</v>
      </c>
      <c r="H45" s="10">
        <v>27</v>
      </c>
      <c r="I45" s="10"/>
      <c r="J45" s="10">
        <v>27</v>
      </c>
      <c r="K45" s="10">
        <f>F45-G45</f>
        <v>66</v>
      </c>
      <c r="L45" s="9">
        <f>G45/9</f>
        <v>6</v>
      </c>
      <c r="M45" s="10" t="s">
        <v>18</v>
      </c>
      <c r="N45" s="9">
        <f>G45/F45*100</f>
        <v>45</v>
      </c>
      <c r="O45" s="11" t="s">
        <v>78</v>
      </c>
      <c r="P45" s="12" t="s">
        <v>63</v>
      </c>
      <c r="V45" s="10" t="s">
        <v>13</v>
      </c>
      <c r="W45" s="10" t="s">
        <v>31</v>
      </c>
      <c r="X45" s="23" t="s">
        <v>42</v>
      </c>
      <c r="Y45" s="719">
        <f>SUMIFS(E$38:E$54,A$38:A$54,$A$116,B$38:B$54,$B$116)</f>
        <v>5</v>
      </c>
      <c r="Z45" s="720">
        <f>SUMIFS(D$38:D$54,A$38:A$54,$A$116,B$38:B$54,$B$116)</f>
        <v>0</v>
      </c>
      <c r="AF45" s="22" t="s">
        <v>13</v>
      </c>
      <c r="AG45" s="22" t="s">
        <v>14</v>
      </c>
      <c r="AH45" s="432" t="s">
        <v>227</v>
      </c>
      <c r="AI45" s="9">
        <v>4</v>
      </c>
      <c r="AJ45" s="9">
        <v>5</v>
      </c>
      <c r="AK45" s="10">
        <f>AJ45*30</f>
        <v>150</v>
      </c>
      <c r="AL45" s="10">
        <f>AM45+AN45+AO45</f>
        <v>45</v>
      </c>
      <c r="AM45" s="10">
        <v>27</v>
      </c>
      <c r="AN45" s="10"/>
      <c r="AO45" s="10">
        <v>18</v>
      </c>
      <c r="AP45" s="10">
        <f>AK45-AL45</f>
        <v>105</v>
      </c>
      <c r="AQ45" s="9">
        <v>5</v>
      </c>
      <c r="AR45" s="10" t="s">
        <v>18</v>
      </c>
      <c r="AS45" s="9">
        <f>AL45/AK45*100</f>
        <v>30</v>
      </c>
      <c r="AT45" s="11" t="s">
        <v>78</v>
      </c>
    </row>
    <row r="46" spans="1:46" s="34" customFormat="1" ht="29.25" customHeight="1" thickBot="1" x14ac:dyDescent="0.3">
      <c r="A46" s="32" t="s">
        <v>13</v>
      </c>
      <c r="B46" s="32" t="s">
        <v>14</v>
      </c>
      <c r="C46" s="432" t="s">
        <v>104</v>
      </c>
      <c r="D46" s="998"/>
      <c r="E46" s="52">
        <v>1</v>
      </c>
      <c r="F46" s="53">
        <f>E46*30</f>
        <v>30</v>
      </c>
      <c r="G46" s="53">
        <f>H46+I46+J46</f>
        <v>10</v>
      </c>
      <c r="H46" s="53"/>
      <c r="I46" s="53"/>
      <c r="J46" s="53">
        <v>10</v>
      </c>
      <c r="K46" s="53">
        <f>F46-G46</f>
        <v>20</v>
      </c>
      <c r="L46" s="52">
        <v>1</v>
      </c>
      <c r="M46" s="53" t="s">
        <v>16</v>
      </c>
      <c r="N46" s="52">
        <f>G46/F46*100</f>
        <v>33.333333333333329</v>
      </c>
      <c r="O46" s="11" t="s">
        <v>78</v>
      </c>
      <c r="P46" s="51" t="s">
        <v>64</v>
      </c>
      <c r="Q46" s="33"/>
      <c r="R46" s="33">
        <v>6</v>
      </c>
      <c r="S46" s="33"/>
      <c r="T46" s="33"/>
      <c r="U46" s="33"/>
      <c r="V46" s="68"/>
      <c r="W46" s="68"/>
      <c r="X46" s="68"/>
      <c r="Y46" s="719">
        <f>SUM(Y41:Y45)</f>
        <v>30</v>
      </c>
      <c r="Z46" s="719">
        <f>SUM(Z41:Z45)</f>
        <v>28</v>
      </c>
      <c r="AA46" s="33"/>
      <c r="AB46" s="33"/>
      <c r="AC46" s="33"/>
      <c r="AD46" s="33"/>
      <c r="AE46" s="33"/>
      <c r="AF46" s="32" t="s">
        <v>13</v>
      </c>
      <c r="AG46" s="32" t="s">
        <v>14</v>
      </c>
      <c r="AH46" s="432" t="s">
        <v>104</v>
      </c>
      <c r="AI46" s="998"/>
      <c r="AJ46" s="52">
        <v>1</v>
      </c>
      <c r="AK46" s="53">
        <f>AJ46*30</f>
        <v>30</v>
      </c>
      <c r="AL46" s="53">
        <f>AM46+AN46+AO46</f>
        <v>10</v>
      </c>
      <c r="AM46" s="53"/>
      <c r="AN46" s="53"/>
      <c r="AO46" s="53">
        <v>10</v>
      </c>
      <c r="AP46" s="53">
        <f>AK46-AL46</f>
        <v>20</v>
      </c>
      <c r="AQ46" s="52">
        <v>1</v>
      </c>
      <c r="AR46" s="53" t="s">
        <v>16</v>
      </c>
      <c r="AS46" s="52">
        <f>AL46/AK46*100</f>
        <v>33.333333333333329</v>
      </c>
      <c r="AT46" s="11" t="s">
        <v>78</v>
      </c>
    </row>
    <row r="47" spans="1:46" x14ac:dyDescent="0.25">
      <c r="A47" s="22" t="s">
        <v>13</v>
      </c>
      <c r="B47" s="22" t="s">
        <v>14</v>
      </c>
      <c r="C47" s="432" t="s">
        <v>90</v>
      </c>
      <c r="D47" s="9">
        <v>1</v>
      </c>
      <c r="E47" s="9">
        <v>5</v>
      </c>
      <c r="F47" s="10">
        <f>E47*30</f>
        <v>150</v>
      </c>
      <c r="G47" s="10">
        <f>H47+I47+J47</f>
        <v>45</v>
      </c>
      <c r="H47" s="10">
        <v>27</v>
      </c>
      <c r="I47" s="10"/>
      <c r="J47" s="10">
        <v>18</v>
      </c>
      <c r="K47" s="10">
        <f>F47-G47</f>
        <v>105</v>
      </c>
      <c r="L47" s="9">
        <f>G47/9</f>
        <v>5</v>
      </c>
      <c r="M47" s="10" t="s">
        <v>18</v>
      </c>
      <c r="N47" s="9">
        <f>G47/F47*100</f>
        <v>30</v>
      </c>
      <c r="O47" s="11" t="s">
        <v>78</v>
      </c>
      <c r="P47" s="12" t="s">
        <v>64</v>
      </c>
      <c r="AF47" s="22" t="s">
        <v>13</v>
      </c>
      <c r="AG47" s="22" t="s">
        <v>14</v>
      </c>
      <c r="AH47" s="432" t="s">
        <v>363</v>
      </c>
      <c r="AI47" s="9">
        <v>1</v>
      </c>
      <c r="AJ47" s="9">
        <v>5</v>
      </c>
      <c r="AK47" s="10">
        <f>AJ47*30</f>
        <v>150</v>
      </c>
      <c r="AL47" s="10">
        <f>AM47+AN47+AO47</f>
        <v>45</v>
      </c>
      <c r="AM47" s="10">
        <v>27</v>
      </c>
      <c r="AN47" s="10"/>
      <c r="AO47" s="10">
        <v>18</v>
      </c>
      <c r="AP47" s="10">
        <f>AK47-AL47</f>
        <v>105</v>
      </c>
      <c r="AQ47" s="9">
        <f>AL47/9</f>
        <v>5</v>
      </c>
      <c r="AR47" s="10" t="s">
        <v>18</v>
      </c>
      <c r="AS47" s="9">
        <f>AL47/AK47*100</f>
        <v>30</v>
      </c>
      <c r="AT47" s="11" t="s">
        <v>78</v>
      </c>
    </row>
    <row r="48" spans="1:46" x14ac:dyDescent="0.25">
      <c r="A48" s="22" t="s">
        <v>13</v>
      </c>
      <c r="B48" s="22" t="s">
        <v>14</v>
      </c>
      <c r="C48" s="432" t="s">
        <v>35</v>
      </c>
      <c r="D48" s="20">
        <v>4</v>
      </c>
      <c r="E48" s="9"/>
      <c r="F48" s="10"/>
      <c r="G48" s="10"/>
      <c r="H48" s="10"/>
      <c r="I48" s="10"/>
      <c r="J48" s="10"/>
      <c r="K48" s="10"/>
      <c r="L48" s="9"/>
      <c r="M48" s="10"/>
      <c r="N48" s="9"/>
      <c r="AF48" s="22" t="s">
        <v>13</v>
      </c>
      <c r="AG48" s="22" t="s">
        <v>14</v>
      </c>
      <c r="AH48" s="432" t="s">
        <v>35</v>
      </c>
      <c r="AI48" s="20">
        <v>4</v>
      </c>
      <c r="AJ48" s="9"/>
      <c r="AK48" s="10"/>
      <c r="AL48" s="10"/>
      <c r="AM48" s="10"/>
      <c r="AN48" s="10"/>
      <c r="AO48" s="10"/>
      <c r="AP48" s="10"/>
      <c r="AQ48" s="9"/>
      <c r="AR48" s="10"/>
      <c r="AS48" s="9"/>
    </row>
    <row r="49" spans="1:46" x14ac:dyDescent="0.25">
      <c r="A49" s="22" t="s">
        <v>13</v>
      </c>
      <c r="B49" s="22" t="s">
        <v>14</v>
      </c>
      <c r="C49" s="432" t="s">
        <v>54</v>
      </c>
      <c r="D49" s="20">
        <v>2</v>
      </c>
      <c r="E49" s="9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G49/9</f>
        <v>5</v>
      </c>
      <c r="M49" s="10" t="s">
        <v>29</v>
      </c>
      <c r="N49" s="9">
        <f>G49/F49*100</f>
        <v>50</v>
      </c>
      <c r="O49" s="11" t="s">
        <v>58</v>
      </c>
      <c r="P49" s="12" t="s">
        <v>64</v>
      </c>
      <c r="AF49" s="22" t="s">
        <v>13</v>
      </c>
      <c r="AG49" s="22" t="s">
        <v>14</v>
      </c>
      <c r="AH49" s="432" t="s">
        <v>54</v>
      </c>
      <c r="AI49" s="20">
        <v>2</v>
      </c>
      <c r="AJ49" s="9">
        <v>3</v>
      </c>
      <c r="AK49" s="10">
        <f>AJ49*30</f>
        <v>90</v>
      </c>
      <c r="AL49" s="10">
        <f>AM49+AN49+AO49</f>
        <v>45</v>
      </c>
      <c r="AM49" s="10">
        <v>27</v>
      </c>
      <c r="AN49" s="10"/>
      <c r="AO49" s="10">
        <v>18</v>
      </c>
      <c r="AP49" s="10">
        <f>AK49-AL49</f>
        <v>45</v>
      </c>
      <c r="AQ49" s="9">
        <f>AL49/9</f>
        <v>5</v>
      </c>
      <c r="AR49" s="10" t="s">
        <v>29</v>
      </c>
      <c r="AS49" s="9">
        <f>AL49/AK49*100</f>
        <v>50</v>
      </c>
      <c r="AT49" s="11" t="s">
        <v>58</v>
      </c>
    </row>
    <row r="50" spans="1:46" x14ac:dyDescent="0.25">
      <c r="A50" s="22" t="s">
        <v>13</v>
      </c>
      <c r="B50" s="22" t="s">
        <v>14</v>
      </c>
      <c r="C50" s="432" t="s">
        <v>38</v>
      </c>
      <c r="D50" s="20">
        <v>2</v>
      </c>
      <c r="E50" s="9">
        <v>3</v>
      </c>
      <c r="F50" s="10">
        <f>E50*30</f>
        <v>90</v>
      </c>
      <c r="G50" s="10">
        <f>H50+I50+J50</f>
        <v>45</v>
      </c>
      <c r="H50" s="10">
        <v>27</v>
      </c>
      <c r="I50" s="10"/>
      <c r="J50" s="10">
        <v>18</v>
      </c>
      <c r="K50" s="10">
        <f>F50-G50</f>
        <v>45</v>
      </c>
      <c r="L50" s="9">
        <f>G50/9</f>
        <v>5</v>
      </c>
      <c r="M50" s="10" t="s">
        <v>29</v>
      </c>
      <c r="N50" s="9">
        <f>G50/F50*100</f>
        <v>50</v>
      </c>
      <c r="O50" s="11" t="s">
        <v>56</v>
      </c>
      <c r="P50" s="12" t="s">
        <v>63</v>
      </c>
      <c r="AF50" s="22" t="s">
        <v>13</v>
      </c>
      <c r="AG50" s="22" t="s">
        <v>14</v>
      </c>
      <c r="AH50" s="432" t="s">
        <v>38</v>
      </c>
      <c r="AI50" s="20">
        <v>2</v>
      </c>
      <c r="AJ50" s="9">
        <v>3</v>
      </c>
      <c r="AK50" s="10">
        <f>AJ50*30</f>
        <v>90</v>
      </c>
      <c r="AL50" s="10">
        <f>AM50+AN50+AO50</f>
        <v>45</v>
      </c>
      <c r="AM50" s="10">
        <v>27</v>
      </c>
      <c r="AN50" s="10"/>
      <c r="AO50" s="10">
        <v>18</v>
      </c>
      <c r="AP50" s="10">
        <f>AK50-AL50</f>
        <v>45</v>
      </c>
      <c r="AQ50" s="9">
        <f>AL50/9</f>
        <v>5</v>
      </c>
      <c r="AR50" s="10" t="s">
        <v>29</v>
      </c>
      <c r="AS50" s="9">
        <f>AL50/AK50*100</f>
        <v>50</v>
      </c>
      <c r="AT50" s="11" t="s">
        <v>56</v>
      </c>
    </row>
    <row r="51" spans="1:46" s="6" customFormat="1" x14ac:dyDescent="0.25">
      <c r="A51" s="1011" t="s">
        <v>13</v>
      </c>
      <c r="B51" s="1011" t="s">
        <v>31</v>
      </c>
      <c r="C51" s="991" t="s">
        <v>81</v>
      </c>
      <c r="D51" s="540"/>
      <c r="E51" s="540">
        <v>5</v>
      </c>
      <c r="F51" s="745">
        <f>E51*30</f>
        <v>150</v>
      </c>
      <c r="G51" s="745">
        <f>H51+I51+J51</f>
        <v>45</v>
      </c>
      <c r="H51" s="745">
        <v>27</v>
      </c>
      <c r="I51" s="745"/>
      <c r="J51" s="745">
        <v>18</v>
      </c>
      <c r="K51" s="745">
        <f>F51-G51</f>
        <v>105</v>
      </c>
      <c r="L51" s="540">
        <f>G51/9</f>
        <v>5</v>
      </c>
      <c r="M51" s="745" t="s">
        <v>29</v>
      </c>
      <c r="N51" s="540">
        <f>G51/F51*100</f>
        <v>30</v>
      </c>
      <c r="O51" s="6" t="s">
        <v>78</v>
      </c>
      <c r="P51" s="7" t="s">
        <v>64</v>
      </c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1011" t="s">
        <v>13</v>
      </c>
      <c r="AG51" s="1011" t="s">
        <v>31</v>
      </c>
      <c r="AH51" s="991" t="s">
        <v>81</v>
      </c>
      <c r="AI51" s="540">
        <v>2</v>
      </c>
      <c r="AJ51" s="540">
        <v>3</v>
      </c>
      <c r="AK51" s="745">
        <f>AJ51*30</f>
        <v>90</v>
      </c>
      <c r="AL51" s="745">
        <f>AM51+AN51+AO51</f>
        <v>45</v>
      </c>
      <c r="AM51" s="745">
        <v>27</v>
      </c>
      <c r="AN51" s="745"/>
      <c r="AO51" s="745">
        <v>18</v>
      </c>
      <c r="AP51" s="745">
        <f>AK51-AL51</f>
        <v>45</v>
      </c>
      <c r="AQ51" s="540">
        <f>AL51/9</f>
        <v>5</v>
      </c>
      <c r="AR51" s="745" t="s">
        <v>29</v>
      </c>
      <c r="AS51" s="540">
        <f>AL51/AK51*100</f>
        <v>50</v>
      </c>
      <c r="AT51" s="6" t="s">
        <v>78</v>
      </c>
    </row>
    <row r="52" spans="1:46" ht="26.25" x14ac:dyDescent="0.25">
      <c r="A52" s="22" t="s">
        <v>13</v>
      </c>
      <c r="B52" s="22" t="s">
        <v>14</v>
      </c>
      <c r="C52" s="432" t="s">
        <v>89</v>
      </c>
      <c r="D52" s="9"/>
      <c r="E52" s="9">
        <v>1</v>
      </c>
      <c r="F52" s="10">
        <f>E52*30</f>
        <v>30</v>
      </c>
      <c r="G52" s="10">
        <f>H52+I52+J52</f>
        <v>0</v>
      </c>
      <c r="H52" s="10"/>
      <c r="I52" s="10"/>
      <c r="J52" s="10"/>
      <c r="K52" s="10">
        <f>F52-G52</f>
        <v>30</v>
      </c>
      <c r="L52" s="9">
        <f>G52/18</f>
        <v>0</v>
      </c>
      <c r="M52" s="10" t="s">
        <v>29</v>
      </c>
      <c r="N52" s="9">
        <f>G52/F52*100</f>
        <v>0</v>
      </c>
      <c r="O52" s="11" t="s">
        <v>78</v>
      </c>
      <c r="P52" s="12" t="s">
        <v>63</v>
      </c>
      <c r="AF52" s="22" t="s">
        <v>13</v>
      </c>
      <c r="AG52" s="22" t="s">
        <v>14</v>
      </c>
      <c r="AH52" s="432" t="s">
        <v>364</v>
      </c>
      <c r="AI52" s="9"/>
      <c r="AJ52" s="9">
        <v>1</v>
      </c>
      <c r="AK52" s="10">
        <f>AJ52*30</f>
        <v>30</v>
      </c>
      <c r="AL52" s="10">
        <f>AM52+AN52+AO52</f>
        <v>0</v>
      </c>
      <c r="AM52" s="10"/>
      <c r="AN52" s="10"/>
      <c r="AO52" s="10"/>
      <c r="AP52" s="10">
        <f>AK52-AL52</f>
        <v>30</v>
      </c>
      <c r="AQ52" s="9">
        <f>AL52/18</f>
        <v>0</v>
      </c>
      <c r="AR52" s="10" t="s">
        <v>29</v>
      </c>
      <c r="AS52" s="9">
        <f>AL52/AK52*100</f>
        <v>0</v>
      </c>
      <c r="AT52" s="11" t="s">
        <v>78</v>
      </c>
    </row>
    <row r="53" spans="1:46" ht="15.75" thickBot="1" x14ac:dyDescent="0.3">
      <c r="A53" s="22" t="s">
        <v>16</v>
      </c>
      <c r="B53" s="22" t="s">
        <v>14</v>
      </c>
      <c r="C53" s="605" t="s">
        <v>34</v>
      </c>
      <c r="D53" s="999">
        <v>5</v>
      </c>
      <c r="E53" s="25"/>
      <c r="F53" s="26"/>
      <c r="G53" s="26"/>
      <c r="H53" s="26"/>
      <c r="I53" s="26"/>
      <c r="J53" s="26"/>
      <c r="K53" s="26"/>
      <c r="L53" s="25"/>
      <c r="M53" s="26"/>
      <c r="N53" s="25"/>
      <c r="R53" s="12">
        <v>6</v>
      </c>
      <c r="AF53" s="22" t="s">
        <v>16</v>
      </c>
      <c r="AG53" s="22" t="s">
        <v>14</v>
      </c>
      <c r="AH53" s="992" t="s">
        <v>34</v>
      </c>
      <c r="AI53" s="999">
        <v>5</v>
      </c>
      <c r="AJ53" s="25"/>
      <c r="AK53" s="26"/>
      <c r="AL53" s="26"/>
      <c r="AM53" s="26"/>
      <c r="AN53" s="26"/>
      <c r="AO53" s="26"/>
      <c r="AP53" s="26"/>
      <c r="AQ53" s="25"/>
      <c r="AR53" s="26"/>
      <c r="AS53" s="25"/>
    </row>
    <row r="54" spans="1:46" ht="15.75" thickBot="1" x14ac:dyDescent="0.3">
      <c r="A54" s="35"/>
      <c r="B54" s="36"/>
      <c r="C54" s="13"/>
      <c r="D54" s="14">
        <f>SUM(D38:D53)</f>
        <v>28</v>
      </c>
      <c r="E54" s="15">
        <f>SUM(E38:E53)</f>
        <v>30</v>
      </c>
      <c r="F54" s="37"/>
      <c r="G54" s="37"/>
      <c r="H54" s="37"/>
      <c r="I54" s="37"/>
      <c r="J54" s="37"/>
      <c r="K54" s="37"/>
      <c r="L54" s="37"/>
      <c r="M54" s="37"/>
      <c r="N54" s="29"/>
      <c r="P54" s="12" t="s">
        <v>18</v>
      </c>
      <c r="Q54" s="12" t="s">
        <v>16</v>
      </c>
      <c r="AD54" s="11"/>
      <c r="AE54" s="11"/>
      <c r="AF54" s="35"/>
      <c r="AG54" s="36"/>
      <c r="AH54" s="13"/>
      <c r="AI54" s="14">
        <f>SUM(AI38:AI53)</f>
        <v>33</v>
      </c>
      <c r="AJ54" s="15">
        <f>SUM(AJ38:AJ53)</f>
        <v>30</v>
      </c>
      <c r="AK54" s="37"/>
      <c r="AL54" s="37"/>
      <c r="AM54" s="37"/>
      <c r="AN54" s="37"/>
      <c r="AO54" s="37"/>
      <c r="AP54" s="37"/>
      <c r="AQ54" s="37"/>
      <c r="AR54" s="37"/>
      <c r="AS54" s="29"/>
    </row>
    <row r="55" spans="1:46" x14ac:dyDescent="0.25">
      <c r="C55" s="2"/>
      <c r="D55" s="2"/>
      <c r="E55" s="4"/>
      <c r="L55" s="42" t="e">
        <f>L39+L40+L45+L50+L52</f>
        <v>#VALUE!</v>
      </c>
      <c r="O55" s="11" t="s">
        <v>63</v>
      </c>
      <c r="P55" s="12">
        <v>1</v>
      </c>
      <c r="Q55" s="12">
        <v>3</v>
      </c>
      <c r="AD55" s="11"/>
      <c r="AE55" s="11"/>
      <c r="AF55" s="22"/>
      <c r="AG55" s="22"/>
      <c r="AH55" s="2"/>
      <c r="AI55" s="2"/>
      <c r="AJ55" s="4"/>
      <c r="AK55" s="11"/>
      <c r="AL55" s="11"/>
      <c r="AM55" s="11"/>
      <c r="AN55" s="11"/>
      <c r="AO55" s="11"/>
      <c r="AP55" s="11"/>
    </row>
    <row r="56" spans="1:46" x14ac:dyDescent="0.25">
      <c r="C56" s="2"/>
      <c r="D56" s="3"/>
      <c r="E56" s="3"/>
      <c r="F56" s="3"/>
      <c r="G56" s="3"/>
      <c r="H56" s="3"/>
      <c r="I56" s="3"/>
      <c r="J56" s="3"/>
      <c r="K56" s="3"/>
      <c r="L56" s="3" t="e">
        <f>L40+L44+L46+L47+L49+L51</f>
        <v>#VALUE!</v>
      </c>
      <c r="M56" s="3"/>
      <c r="O56" s="746" t="s">
        <v>64</v>
      </c>
      <c r="P56" s="12">
        <v>2</v>
      </c>
      <c r="Q56" s="12">
        <v>4</v>
      </c>
      <c r="AC56" s="11"/>
      <c r="AD56" s="11"/>
      <c r="AE56" s="11"/>
      <c r="AF56" s="22"/>
      <c r="AG56" s="22"/>
      <c r="AH56" s="2"/>
      <c r="AI56" s="3"/>
      <c r="AJ56" s="3"/>
      <c r="AK56" s="3"/>
      <c r="AL56" s="3"/>
      <c r="AM56" s="3"/>
      <c r="AN56" s="3"/>
      <c r="AO56" s="3"/>
      <c r="AP56" s="3"/>
      <c r="AQ56" s="3"/>
      <c r="AR56" s="3"/>
      <c r="AT56" s="12"/>
    </row>
    <row r="57" spans="1:46" x14ac:dyDescent="0.25">
      <c r="C57" s="1" t="s">
        <v>51</v>
      </c>
      <c r="D57" s="11"/>
      <c r="O57" s="12"/>
      <c r="AC57" s="11"/>
      <c r="AD57" s="11"/>
      <c r="AE57" s="11"/>
      <c r="AF57" s="22"/>
      <c r="AG57" s="22"/>
      <c r="AH57" s="1" t="s">
        <v>51</v>
      </c>
      <c r="AI57" s="11"/>
      <c r="AJ57" s="11"/>
      <c r="AK57" s="11"/>
      <c r="AL57" s="11"/>
      <c r="AM57" s="11"/>
      <c r="AN57" s="11"/>
      <c r="AO57" s="11"/>
      <c r="AP57" s="11"/>
      <c r="AT57" s="12"/>
    </row>
    <row r="58" spans="1:46" ht="15" customHeight="1" x14ac:dyDescent="0.25">
      <c r="C58" s="2261" t="s">
        <v>0</v>
      </c>
      <c r="D58" s="2263" t="s">
        <v>74</v>
      </c>
      <c r="E58" s="2254" t="s">
        <v>1</v>
      </c>
      <c r="F58" s="2258" t="s">
        <v>2</v>
      </c>
      <c r="G58" s="2258"/>
      <c r="H58" s="2258"/>
      <c r="I58" s="2258"/>
      <c r="J58" s="2258"/>
      <c r="K58" s="2255"/>
      <c r="L58" s="2254" t="s">
        <v>3</v>
      </c>
      <c r="M58" s="2254" t="s">
        <v>4</v>
      </c>
      <c r="N58" s="2254" t="s">
        <v>5</v>
      </c>
      <c r="AD58" s="11"/>
      <c r="AE58" s="11"/>
      <c r="AF58" s="22"/>
      <c r="AG58" s="22"/>
      <c r="AH58" s="2261" t="s">
        <v>0</v>
      </c>
      <c r="AI58" s="2263" t="s">
        <v>74</v>
      </c>
      <c r="AJ58" s="2254" t="s">
        <v>1</v>
      </c>
      <c r="AK58" s="2258" t="s">
        <v>2</v>
      </c>
      <c r="AL58" s="2258"/>
      <c r="AM58" s="2258"/>
      <c r="AN58" s="2258"/>
      <c r="AO58" s="2258"/>
      <c r="AP58" s="2255"/>
      <c r="AQ58" s="2254" t="s">
        <v>3</v>
      </c>
      <c r="AR58" s="2254" t="s">
        <v>4</v>
      </c>
      <c r="AS58" s="2254" t="s">
        <v>5</v>
      </c>
    </row>
    <row r="59" spans="1:46" ht="15" customHeight="1" x14ac:dyDescent="0.25">
      <c r="C59" s="2262"/>
      <c r="D59" s="2264"/>
      <c r="E59" s="2254"/>
      <c r="F59" s="2254" t="s">
        <v>6</v>
      </c>
      <c r="G59" s="2256" t="s">
        <v>7</v>
      </c>
      <c r="H59" s="2256"/>
      <c r="I59" s="2256"/>
      <c r="J59" s="2256"/>
      <c r="K59" s="2254" t="s">
        <v>25</v>
      </c>
      <c r="L59" s="2254"/>
      <c r="M59" s="2254"/>
      <c r="N59" s="2254"/>
      <c r="AD59" s="11"/>
      <c r="AE59" s="11"/>
      <c r="AF59" s="22"/>
      <c r="AG59" s="22"/>
      <c r="AH59" s="2262"/>
      <c r="AI59" s="2264"/>
      <c r="AJ59" s="2254"/>
      <c r="AK59" s="2254" t="s">
        <v>6</v>
      </c>
      <c r="AL59" s="2256" t="s">
        <v>7</v>
      </c>
      <c r="AM59" s="2256"/>
      <c r="AN59" s="2256"/>
      <c r="AO59" s="2256"/>
      <c r="AP59" s="2254" t="s">
        <v>25</v>
      </c>
      <c r="AQ59" s="2254"/>
      <c r="AR59" s="2254"/>
      <c r="AS59" s="2254"/>
    </row>
    <row r="60" spans="1:46" ht="15" customHeight="1" x14ac:dyDescent="0.25">
      <c r="C60" s="2262"/>
      <c r="D60" s="2264"/>
      <c r="E60" s="2254"/>
      <c r="F60" s="2255"/>
      <c r="G60" s="2254" t="s">
        <v>9</v>
      </c>
      <c r="H60" s="2258" t="s">
        <v>10</v>
      </c>
      <c r="I60" s="2255"/>
      <c r="J60" s="2255"/>
      <c r="K60" s="2255"/>
      <c r="L60" s="2254"/>
      <c r="M60" s="2254"/>
      <c r="N60" s="2254"/>
      <c r="AD60" s="11"/>
      <c r="AE60" s="11"/>
      <c r="AF60" s="22"/>
      <c r="AG60" s="22"/>
      <c r="AH60" s="2262"/>
      <c r="AI60" s="2264"/>
      <c r="AJ60" s="2254"/>
      <c r="AK60" s="2255"/>
      <c r="AL60" s="2254" t="s">
        <v>9</v>
      </c>
      <c r="AM60" s="2258" t="s">
        <v>10</v>
      </c>
      <c r="AN60" s="2255"/>
      <c r="AO60" s="2255"/>
      <c r="AP60" s="2255"/>
      <c r="AQ60" s="2254"/>
      <c r="AR60" s="2254"/>
      <c r="AS60" s="2254"/>
    </row>
    <row r="61" spans="1:46" ht="15" customHeight="1" x14ac:dyDescent="0.25">
      <c r="C61" s="2262"/>
      <c r="D61" s="2264"/>
      <c r="E61" s="2254"/>
      <c r="F61" s="2255"/>
      <c r="G61" s="2257"/>
      <c r="H61" s="2259" t="s">
        <v>26</v>
      </c>
      <c r="I61" s="2259" t="s">
        <v>27</v>
      </c>
      <c r="J61" s="2259" t="s">
        <v>28</v>
      </c>
      <c r="K61" s="2255"/>
      <c r="L61" s="2254"/>
      <c r="M61" s="2254"/>
      <c r="N61" s="2254"/>
      <c r="AD61" s="11"/>
      <c r="AE61" s="11"/>
      <c r="AF61" s="22"/>
      <c r="AG61" s="22"/>
      <c r="AH61" s="2262"/>
      <c r="AI61" s="2264"/>
      <c r="AJ61" s="2254"/>
      <c r="AK61" s="2255"/>
      <c r="AL61" s="2257"/>
      <c r="AM61" s="2259" t="s">
        <v>26</v>
      </c>
      <c r="AN61" s="2259" t="s">
        <v>27</v>
      </c>
      <c r="AO61" s="2259" t="s">
        <v>28</v>
      </c>
      <c r="AP61" s="2255"/>
      <c r="AQ61" s="2254"/>
      <c r="AR61" s="2254"/>
      <c r="AS61" s="2254"/>
    </row>
    <row r="62" spans="1:46" x14ac:dyDescent="0.25">
      <c r="C62" s="2262"/>
      <c r="D62" s="2264"/>
      <c r="E62" s="2254"/>
      <c r="F62" s="2255"/>
      <c r="G62" s="2257"/>
      <c r="H62" s="2259"/>
      <c r="I62" s="2259"/>
      <c r="J62" s="2259"/>
      <c r="K62" s="2255"/>
      <c r="L62" s="2254"/>
      <c r="M62" s="2254"/>
      <c r="N62" s="2254"/>
      <c r="AD62" s="11"/>
      <c r="AE62" s="11"/>
      <c r="AF62" s="22"/>
      <c r="AG62" s="22"/>
      <c r="AH62" s="2262"/>
      <c r="AI62" s="2264"/>
      <c r="AJ62" s="2254"/>
      <c r="AK62" s="2255"/>
      <c r="AL62" s="2257"/>
      <c r="AM62" s="2259"/>
      <c r="AN62" s="2259"/>
      <c r="AO62" s="2259"/>
      <c r="AP62" s="2255"/>
      <c r="AQ62" s="2254"/>
      <c r="AR62" s="2254"/>
      <c r="AS62" s="2254"/>
    </row>
    <row r="63" spans="1:46" x14ac:dyDescent="0.25">
      <c r="C63" s="2262"/>
      <c r="D63" s="2264"/>
      <c r="E63" s="2254"/>
      <c r="F63" s="2255"/>
      <c r="G63" s="2257"/>
      <c r="H63" s="2259"/>
      <c r="I63" s="2259"/>
      <c r="J63" s="2259"/>
      <c r="K63" s="2255"/>
      <c r="L63" s="2254"/>
      <c r="M63" s="2254"/>
      <c r="N63" s="2254"/>
      <c r="AD63" s="11"/>
      <c r="AE63" s="11"/>
      <c r="AF63" s="22"/>
      <c r="AG63" s="22"/>
      <c r="AH63" s="2262"/>
      <c r="AI63" s="2264"/>
      <c r="AJ63" s="2254"/>
      <c r="AK63" s="2255"/>
      <c r="AL63" s="2257"/>
      <c r="AM63" s="2259"/>
      <c r="AN63" s="2259"/>
      <c r="AO63" s="2259"/>
      <c r="AP63" s="2255"/>
      <c r="AQ63" s="2254"/>
      <c r="AR63" s="2254"/>
      <c r="AS63" s="2254"/>
    </row>
    <row r="64" spans="1:46" ht="15" customHeight="1" x14ac:dyDescent="0.25">
      <c r="C64" s="2267"/>
      <c r="D64" s="2268"/>
      <c r="E64" s="2254"/>
      <c r="F64" s="2255"/>
      <c r="G64" s="2257"/>
      <c r="H64" s="2259"/>
      <c r="I64" s="2259"/>
      <c r="J64" s="2259"/>
      <c r="K64" s="2255"/>
      <c r="L64" s="2254"/>
      <c r="M64" s="2254"/>
      <c r="N64" s="2254"/>
      <c r="AD64" s="11"/>
      <c r="AE64" s="11"/>
      <c r="AF64" s="22"/>
      <c r="AG64" s="22"/>
      <c r="AH64" s="2267"/>
      <c r="AI64" s="2268"/>
      <c r="AJ64" s="2254"/>
      <c r="AK64" s="2255"/>
      <c r="AL64" s="2257"/>
      <c r="AM64" s="2259"/>
      <c r="AN64" s="2259"/>
      <c r="AO64" s="2259"/>
      <c r="AP64" s="2255"/>
      <c r="AQ64" s="2254"/>
      <c r="AR64" s="2254"/>
      <c r="AS64" s="2254"/>
    </row>
    <row r="65" spans="1:46" x14ac:dyDescent="0.25">
      <c r="A65" s="22" t="s">
        <v>13</v>
      </c>
      <c r="B65" s="22" t="s">
        <v>14</v>
      </c>
      <c r="C65" s="8" t="s">
        <v>96</v>
      </c>
      <c r="D65" s="1000">
        <v>4.5</v>
      </c>
      <c r="E65" s="1000"/>
      <c r="F65" s="10"/>
      <c r="G65" s="10"/>
      <c r="H65" s="10"/>
      <c r="I65" s="10"/>
      <c r="J65" s="10"/>
      <c r="K65" s="10"/>
      <c r="L65" s="9"/>
      <c r="M65" s="10"/>
      <c r="N65" s="9"/>
      <c r="AF65" s="22" t="s">
        <v>13</v>
      </c>
      <c r="AG65" s="22" t="s">
        <v>14</v>
      </c>
      <c r="AH65" s="466" t="s">
        <v>365</v>
      </c>
      <c r="AI65" s="1000">
        <v>4.5</v>
      </c>
      <c r="AJ65" s="1000"/>
      <c r="AK65" s="10"/>
      <c r="AL65" s="10"/>
      <c r="AM65" s="10"/>
      <c r="AN65" s="10"/>
      <c r="AO65" s="10"/>
      <c r="AP65" s="10"/>
      <c r="AQ65" s="9"/>
      <c r="AR65" s="10"/>
      <c r="AS65" s="9"/>
    </row>
    <row r="66" spans="1:46" ht="26.25" x14ac:dyDescent="0.25">
      <c r="A66" s="22" t="s">
        <v>16</v>
      </c>
      <c r="B66" s="22" t="s">
        <v>31</v>
      </c>
      <c r="C66" s="432" t="s">
        <v>105</v>
      </c>
      <c r="D66" s="20">
        <v>4</v>
      </c>
      <c r="E66" s="9">
        <v>2</v>
      </c>
      <c r="F66" s="10">
        <f>E66*30</f>
        <v>60</v>
      </c>
      <c r="G66" s="10">
        <f>H66+I66+J66</f>
        <v>30</v>
      </c>
      <c r="H66" s="10"/>
      <c r="I66" s="10"/>
      <c r="J66" s="10">
        <v>30</v>
      </c>
      <c r="K66" s="10">
        <f>F66-G66</f>
        <v>30</v>
      </c>
      <c r="L66" s="9">
        <f>G66/15</f>
        <v>2</v>
      </c>
      <c r="M66" s="10" t="s">
        <v>16</v>
      </c>
      <c r="N66" s="9">
        <f>G66/F66*100</f>
        <v>50</v>
      </c>
      <c r="O66" s="11" t="s">
        <v>107</v>
      </c>
      <c r="Q66" s="12" t="s">
        <v>55</v>
      </c>
      <c r="V66" s="68"/>
      <c r="W66" s="68"/>
      <c r="X66" s="68"/>
      <c r="Y66" s="68" t="s">
        <v>335</v>
      </c>
      <c r="Z66" s="68" t="s">
        <v>336</v>
      </c>
      <c r="AF66" s="22" t="s">
        <v>16</v>
      </c>
      <c r="AG66" s="22" t="s">
        <v>31</v>
      </c>
      <c r="AH66" s="432" t="s">
        <v>105</v>
      </c>
      <c r="AI66" s="20">
        <v>4</v>
      </c>
      <c r="AJ66" s="9">
        <v>2</v>
      </c>
      <c r="AK66" s="10">
        <f>AJ66*30</f>
        <v>60</v>
      </c>
      <c r="AL66" s="10">
        <f t="shared" ref="AL66:AL71" si="1">AM66+AN66+AO66</f>
        <v>30</v>
      </c>
      <c r="AM66" s="10"/>
      <c r="AN66" s="10"/>
      <c r="AO66" s="10">
        <v>30</v>
      </c>
      <c r="AP66" s="10">
        <f>AK66-AL66</f>
        <v>30</v>
      </c>
      <c r="AQ66" s="9">
        <f t="shared" ref="AQ66:AQ71" si="2">AL66/15</f>
        <v>2</v>
      </c>
      <c r="AR66" s="10" t="s">
        <v>16</v>
      </c>
      <c r="AS66" s="9">
        <f t="shared" ref="AS66:AS71" si="3">AL66/AK66*100</f>
        <v>50</v>
      </c>
      <c r="AT66" s="11" t="s">
        <v>107</v>
      </c>
    </row>
    <row r="67" spans="1:46" s="6" customFormat="1" ht="30.75" customHeight="1" x14ac:dyDescent="0.25">
      <c r="A67" s="22" t="s">
        <v>13</v>
      </c>
      <c r="B67" s="22" t="s">
        <v>31</v>
      </c>
      <c r="C67" s="432" t="s">
        <v>97</v>
      </c>
      <c r="D67" s="20">
        <v>2</v>
      </c>
      <c r="E67" s="31">
        <v>3</v>
      </c>
      <c r="F67" s="10">
        <f>E67*30</f>
        <v>90</v>
      </c>
      <c r="G67" s="10">
        <f t="shared" ref="G67:G73" si="4">H67+I67+J67</f>
        <v>22</v>
      </c>
      <c r="H67" s="10">
        <v>15</v>
      </c>
      <c r="I67" s="10"/>
      <c r="J67" s="10">
        <v>7</v>
      </c>
      <c r="K67" s="10">
        <f t="shared" ref="K67:K75" si="5">F67-G67</f>
        <v>68</v>
      </c>
      <c r="L67" s="9">
        <f t="shared" ref="L67:L75" si="6">G67/15</f>
        <v>1.4666666666666666</v>
      </c>
      <c r="M67" s="10" t="s">
        <v>29</v>
      </c>
      <c r="N67" s="9">
        <f t="shared" ref="N67:N73" si="7">G67/F67*100</f>
        <v>24.444444444444443</v>
      </c>
      <c r="O67" s="11" t="s">
        <v>78</v>
      </c>
      <c r="P67" s="12"/>
      <c r="Q67" s="12"/>
      <c r="R67" s="12"/>
      <c r="S67" s="12"/>
      <c r="T67" s="12"/>
      <c r="U67" s="12"/>
      <c r="V67" s="10"/>
      <c r="W67" s="10"/>
      <c r="X67" s="23" t="s">
        <v>47</v>
      </c>
      <c r="Y67" s="472"/>
      <c r="Z67" s="472"/>
      <c r="AA67" s="12"/>
      <c r="AB67" s="12"/>
      <c r="AC67" s="12"/>
      <c r="AD67" s="12"/>
      <c r="AE67" s="12"/>
      <c r="AF67" s="22" t="s">
        <v>13</v>
      </c>
      <c r="AG67" s="22" t="s">
        <v>31</v>
      </c>
      <c r="AH67" s="432" t="s">
        <v>366</v>
      </c>
      <c r="AI67" s="20">
        <v>1.5</v>
      </c>
      <c r="AJ67" s="31">
        <v>4</v>
      </c>
      <c r="AK67" s="10">
        <f>AJ67*30</f>
        <v>120</v>
      </c>
      <c r="AL67" s="10">
        <f t="shared" si="1"/>
        <v>22</v>
      </c>
      <c r="AM67" s="10">
        <v>15</v>
      </c>
      <c r="AN67" s="10"/>
      <c r="AO67" s="10">
        <v>7</v>
      </c>
      <c r="AP67" s="10">
        <f t="shared" ref="AP67:AP75" si="8">AK67-AL67</f>
        <v>98</v>
      </c>
      <c r="AQ67" s="9">
        <f t="shared" si="2"/>
        <v>1.4666666666666666</v>
      </c>
      <c r="AR67" s="10" t="s">
        <v>29</v>
      </c>
      <c r="AS67" s="9">
        <f t="shared" si="3"/>
        <v>18.333333333333332</v>
      </c>
      <c r="AT67" s="11" t="s">
        <v>78</v>
      </c>
    </row>
    <row r="68" spans="1:46" s="6" customFormat="1" ht="26.25" x14ac:dyDescent="0.25">
      <c r="A68" s="22" t="s">
        <v>13</v>
      </c>
      <c r="B68" s="22" t="s">
        <v>31</v>
      </c>
      <c r="C68" s="432" t="s">
        <v>98</v>
      </c>
      <c r="D68" s="24">
        <v>2</v>
      </c>
      <c r="E68" s="31">
        <v>3</v>
      </c>
      <c r="F68" s="10">
        <f t="shared" ref="F68:F75" si="9">E68*30</f>
        <v>90</v>
      </c>
      <c r="G68" s="10">
        <f t="shared" si="4"/>
        <v>22</v>
      </c>
      <c r="H68" s="10">
        <v>15</v>
      </c>
      <c r="I68" s="10"/>
      <c r="J68" s="10">
        <v>7</v>
      </c>
      <c r="K68" s="10">
        <f t="shared" si="5"/>
        <v>68</v>
      </c>
      <c r="L68" s="9">
        <f t="shared" si="6"/>
        <v>1.4666666666666666</v>
      </c>
      <c r="M68" s="10" t="s">
        <v>29</v>
      </c>
      <c r="N68" s="9">
        <f t="shared" si="7"/>
        <v>24.444444444444443</v>
      </c>
      <c r="O68" s="11" t="s">
        <v>78</v>
      </c>
      <c r="P68" s="12"/>
      <c r="Q68" s="12"/>
      <c r="R68" s="12"/>
      <c r="S68" s="12"/>
      <c r="T68" s="12"/>
      <c r="U68" s="12"/>
      <c r="V68" s="10" t="s">
        <v>16</v>
      </c>
      <c r="W68" s="10" t="s">
        <v>14</v>
      </c>
      <c r="X68" s="23" t="s">
        <v>41</v>
      </c>
      <c r="Y68" s="719">
        <f>SUMIFS(E$65:E$76,A$65:A$76,$A$112,B$65:B$76,$B$112)</f>
        <v>0</v>
      </c>
      <c r="Z68" s="720">
        <f>SUMIFS(D$65:D$76,A$65:A$76,$A$112,B$65:B$76,$B$112)</f>
        <v>0</v>
      </c>
      <c r="AA68" s="12"/>
      <c r="AB68" s="12"/>
      <c r="AC68" s="11"/>
      <c r="AD68" s="11"/>
      <c r="AE68" s="11"/>
      <c r="AF68" s="22" t="s">
        <v>13</v>
      </c>
      <c r="AG68" s="22" t="s">
        <v>31</v>
      </c>
      <c r="AH68" s="993" t="s">
        <v>367</v>
      </c>
      <c r="AI68" s="24">
        <v>1</v>
      </c>
      <c r="AJ68" s="31">
        <v>4</v>
      </c>
      <c r="AK68" s="10">
        <f t="shared" ref="AK68:AK75" si="10">AJ68*30</f>
        <v>120</v>
      </c>
      <c r="AL68" s="10">
        <f t="shared" si="1"/>
        <v>22</v>
      </c>
      <c r="AM68" s="10">
        <v>15</v>
      </c>
      <c r="AN68" s="10"/>
      <c r="AO68" s="10">
        <v>7</v>
      </c>
      <c r="AP68" s="10">
        <f t="shared" si="8"/>
        <v>98</v>
      </c>
      <c r="AQ68" s="9">
        <f t="shared" si="2"/>
        <v>1.4666666666666666</v>
      </c>
      <c r="AR68" s="10" t="s">
        <v>29</v>
      </c>
      <c r="AS68" s="9">
        <f t="shared" si="3"/>
        <v>18.333333333333332</v>
      </c>
      <c r="AT68" s="11" t="s">
        <v>78</v>
      </c>
    </row>
    <row r="69" spans="1:46" s="6" customFormat="1" x14ac:dyDescent="0.25">
      <c r="A69" s="22" t="s">
        <v>13</v>
      </c>
      <c r="B69" s="22" t="s">
        <v>14</v>
      </c>
      <c r="C69" s="432" t="s">
        <v>91</v>
      </c>
      <c r="D69" s="24">
        <v>2</v>
      </c>
      <c r="E69" s="31">
        <v>4</v>
      </c>
      <c r="F69" s="10">
        <f t="shared" si="9"/>
        <v>120</v>
      </c>
      <c r="G69" s="10">
        <f t="shared" si="4"/>
        <v>30</v>
      </c>
      <c r="H69" s="10">
        <v>15</v>
      </c>
      <c r="I69" s="10"/>
      <c r="J69" s="10">
        <v>15</v>
      </c>
      <c r="K69" s="10">
        <f t="shared" si="5"/>
        <v>90</v>
      </c>
      <c r="L69" s="9">
        <f t="shared" si="6"/>
        <v>2</v>
      </c>
      <c r="M69" s="10" t="s">
        <v>18</v>
      </c>
      <c r="N69" s="9">
        <f t="shared" si="7"/>
        <v>25</v>
      </c>
      <c r="O69" s="11" t="s">
        <v>78</v>
      </c>
      <c r="P69" s="12"/>
      <c r="Q69" s="12"/>
      <c r="R69" s="12"/>
      <c r="S69" s="12"/>
      <c r="T69" s="12"/>
      <c r="U69" s="12"/>
      <c r="V69" s="10" t="s">
        <v>16</v>
      </c>
      <c r="W69" s="10" t="s">
        <v>31</v>
      </c>
      <c r="X69" s="23" t="s">
        <v>42</v>
      </c>
      <c r="Y69" s="719">
        <f>SUMIFS(E$65:E$76,A$65:A$76,$A$113,B$65:B$76,$B$113)</f>
        <v>2</v>
      </c>
      <c r="Z69" s="719">
        <f>SUMIFS(D$65:D$76,A$65:A$76,$A$113,B$65:B$76,$B$113)</f>
        <v>4</v>
      </c>
      <c r="AA69" s="12"/>
      <c r="AB69" s="12"/>
      <c r="AC69" s="11"/>
      <c r="AD69" s="11"/>
      <c r="AE69" s="11"/>
      <c r="AF69" s="22" t="s">
        <v>13</v>
      </c>
      <c r="AG69" s="22" t="s">
        <v>14</v>
      </c>
      <c r="AH69" s="432" t="s">
        <v>233</v>
      </c>
      <c r="AI69" s="24">
        <v>1</v>
      </c>
      <c r="AJ69" s="31">
        <v>4</v>
      </c>
      <c r="AK69" s="10">
        <f t="shared" si="10"/>
        <v>120</v>
      </c>
      <c r="AL69" s="10">
        <f t="shared" si="1"/>
        <v>30</v>
      </c>
      <c r="AM69" s="10">
        <v>15</v>
      </c>
      <c r="AN69" s="10"/>
      <c r="AO69" s="10">
        <v>15</v>
      </c>
      <c r="AP69" s="10">
        <f t="shared" si="8"/>
        <v>90</v>
      </c>
      <c r="AQ69" s="9">
        <f t="shared" si="2"/>
        <v>2</v>
      </c>
      <c r="AR69" s="10" t="s">
        <v>18</v>
      </c>
      <c r="AS69" s="9">
        <f t="shared" si="3"/>
        <v>25</v>
      </c>
      <c r="AT69" s="11" t="s">
        <v>78</v>
      </c>
    </row>
    <row r="70" spans="1:46" s="6" customFormat="1" x14ac:dyDescent="0.25">
      <c r="A70" s="22" t="s">
        <v>13</v>
      </c>
      <c r="B70" s="22" t="s">
        <v>14</v>
      </c>
      <c r="C70" s="432" t="s">
        <v>93</v>
      </c>
      <c r="D70" s="24">
        <v>1.5</v>
      </c>
      <c r="E70" s="31">
        <v>4</v>
      </c>
      <c r="F70" s="10">
        <f t="shared" si="9"/>
        <v>120</v>
      </c>
      <c r="G70" s="10">
        <f t="shared" si="4"/>
        <v>45</v>
      </c>
      <c r="H70" s="10">
        <v>30</v>
      </c>
      <c r="I70" s="10"/>
      <c r="J70" s="10">
        <v>15</v>
      </c>
      <c r="K70" s="10">
        <f t="shared" si="5"/>
        <v>75</v>
      </c>
      <c r="L70" s="9">
        <f t="shared" si="6"/>
        <v>3</v>
      </c>
      <c r="M70" s="10" t="s">
        <v>29</v>
      </c>
      <c r="N70" s="9">
        <f t="shared" si="7"/>
        <v>37.5</v>
      </c>
      <c r="O70" s="11" t="s">
        <v>78</v>
      </c>
      <c r="P70" s="12"/>
      <c r="Q70" s="12"/>
      <c r="R70" s="12"/>
      <c r="S70" s="12"/>
      <c r="T70" s="12"/>
      <c r="U70" s="12"/>
      <c r="V70" s="10"/>
      <c r="W70" s="10"/>
      <c r="X70" s="23" t="s">
        <v>48</v>
      </c>
      <c r="Y70" s="719"/>
      <c r="Z70" s="720"/>
      <c r="AA70" s="12"/>
      <c r="AB70" s="12"/>
      <c r="AC70" s="12"/>
      <c r="AD70" s="12"/>
      <c r="AE70" s="12"/>
      <c r="AF70" s="22" t="s">
        <v>13</v>
      </c>
      <c r="AG70" s="22" t="s">
        <v>14</v>
      </c>
      <c r="AH70" s="432" t="s">
        <v>368</v>
      </c>
      <c r="AI70" s="24">
        <v>1</v>
      </c>
      <c r="AJ70" s="31">
        <v>4</v>
      </c>
      <c r="AK70" s="10">
        <f t="shared" si="10"/>
        <v>120</v>
      </c>
      <c r="AL70" s="10">
        <f t="shared" si="1"/>
        <v>45</v>
      </c>
      <c r="AM70" s="10">
        <v>30</v>
      </c>
      <c r="AN70" s="10"/>
      <c r="AO70" s="10">
        <v>15</v>
      </c>
      <c r="AP70" s="10">
        <f t="shared" si="8"/>
        <v>75</v>
      </c>
      <c r="AQ70" s="9">
        <f t="shared" si="2"/>
        <v>3</v>
      </c>
      <c r="AR70" s="10" t="s">
        <v>18</v>
      </c>
      <c r="AS70" s="9">
        <f t="shared" si="3"/>
        <v>37.5</v>
      </c>
      <c r="AT70" s="11" t="s">
        <v>78</v>
      </c>
    </row>
    <row r="71" spans="1:46" s="6" customFormat="1" x14ac:dyDescent="0.25">
      <c r="A71" s="22" t="s">
        <v>13</v>
      </c>
      <c r="B71" s="22" t="s">
        <v>14</v>
      </c>
      <c r="C71" s="432" t="s">
        <v>83</v>
      </c>
      <c r="D71" s="24">
        <v>2</v>
      </c>
      <c r="E71" s="31">
        <v>3</v>
      </c>
      <c r="F71" s="10">
        <f t="shared" si="9"/>
        <v>90</v>
      </c>
      <c r="G71" s="10">
        <f t="shared" si="4"/>
        <v>45</v>
      </c>
      <c r="H71" s="10">
        <v>30</v>
      </c>
      <c r="I71" s="10"/>
      <c r="J71" s="10">
        <v>15</v>
      </c>
      <c r="K71" s="10">
        <f t="shared" si="5"/>
        <v>45</v>
      </c>
      <c r="L71" s="9">
        <f t="shared" si="6"/>
        <v>3</v>
      </c>
      <c r="M71" s="10" t="s">
        <v>18</v>
      </c>
      <c r="N71" s="9">
        <f t="shared" si="7"/>
        <v>50</v>
      </c>
      <c r="O71" s="11" t="s">
        <v>78</v>
      </c>
      <c r="P71" s="12"/>
      <c r="Q71" s="12"/>
      <c r="R71" s="12"/>
      <c r="S71" s="12"/>
      <c r="T71" s="12"/>
      <c r="U71" s="12"/>
      <c r="V71" s="10" t="s">
        <v>13</v>
      </c>
      <c r="W71" s="10" t="s">
        <v>14</v>
      </c>
      <c r="X71" s="23" t="s">
        <v>41</v>
      </c>
      <c r="Y71" s="719">
        <f>SUMIFS(E$65:E$76,A$65:A$76,$A$115,B$65:B$76,$B$115)</f>
        <v>16</v>
      </c>
      <c r="Z71" s="720">
        <f>SUMIFS(D$65:D$76,A$65:A$76,$A$115,B$65:B$76,$B$115)</f>
        <v>15</v>
      </c>
      <c r="AA71" s="12"/>
      <c r="AB71" s="12"/>
      <c r="AC71" s="12"/>
      <c r="AD71" s="12"/>
      <c r="AE71" s="12"/>
      <c r="AF71" s="22" t="s">
        <v>13</v>
      </c>
      <c r="AG71" s="22" t="s">
        <v>14</v>
      </c>
      <c r="AH71" s="432" t="s">
        <v>83</v>
      </c>
      <c r="AI71" s="24">
        <v>2</v>
      </c>
      <c r="AJ71" s="31">
        <v>3</v>
      </c>
      <c r="AK71" s="10">
        <f t="shared" si="10"/>
        <v>90</v>
      </c>
      <c r="AL71" s="10">
        <f t="shared" si="1"/>
        <v>45</v>
      </c>
      <c r="AM71" s="10">
        <v>30</v>
      </c>
      <c r="AN71" s="10"/>
      <c r="AO71" s="10">
        <v>15</v>
      </c>
      <c r="AP71" s="10">
        <f t="shared" si="8"/>
        <v>45</v>
      </c>
      <c r="AQ71" s="9">
        <f t="shared" si="2"/>
        <v>3</v>
      </c>
      <c r="AR71" s="10" t="s">
        <v>18</v>
      </c>
      <c r="AS71" s="9">
        <f t="shared" si="3"/>
        <v>50</v>
      </c>
      <c r="AT71" s="11" t="s">
        <v>78</v>
      </c>
    </row>
    <row r="72" spans="1:46" s="6" customFormat="1" x14ac:dyDescent="0.25">
      <c r="A72" s="22" t="s">
        <v>13</v>
      </c>
      <c r="B72" s="22" t="s">
        <v>14</v>
      </c>
      <c r="C72" s="432" t="s">
        <v>94</v>
      </c>
      <c r="D72" s="24">
        <v>1</v>
      </c>
      <c r="E72" s="31">
        <v>4</v>
      </c>
      <c r="F72" s="10">
        <f t="shared" si="9"/>
        <v>120</v>
      </c>
      <c r="G72" s="10">
        <f>H72+I72+J72</f>
        <v>60</v>
      </c>
      <c r="H72" s="10">
        <v>45</v>
      </c>
      <c r="I72" s="10"/>
      <c r="J72" s="10">
        <v>15</v>
      </c>
      <c r="K72" s="10">
        <f>F72-G72</f>
        <v>60</v>
      </c>
      <c r="L72" s="9">
        <f t="shared" si="6"/>
        <v>4</v>
      </c>
      <c r="M72" s="10" t="s">
        <v>18</v>
      </c>
      <c r="N72" s="9">
        <f>G72/F72*100</f>
        <v>50</v>
      </c>
      <c r="O72" s="11" t="s">
        <v>78</v>
      </c>
      <c r="P72" s="12"/>
      <c r="Q72" s="12"/>
      <c r="R72" s="12"/>
      <c r="S72" s="12"/>
      <c r="T72" s="12"/>
      <c r="U72" s="12"/>
      <c r="V72" s="10" t="s">
        <v>13</v>
      </c>
      <c r="W72" s="10" t="s">
        <v>31</v>
      </c>
      <c r="X72" s="23" t="s">
        <v>42</v>
      </c>
      <c r="Y72" s="719">
        <f>SUMIFS(E$65:E$76,A$65:A$76,$A$116,B$65:B$76,$B$116)</f>
        <v>12</v>
      </c>
      <c r="Z72" s="720">
        <f>SUMIFS(D$65:D$76,A$65:A$76,$A$116,B$65:B$76,$B$116)</f>
        <v>8</v>
      </c>
      <c r="AA72" s="12"/>
      <c r="AB72" s="12"/>
      <c r="AC72" s="12"/>
      <c r="AD72" s="12"/>
      <c r="AE72" s="12"/>
      <c r="AF72" s="22"/>
      <c r="AG72" s="22"/>
      <c r="AH72" s="23"/>
      <c r="AI72" s="24"/>
      <c r="AJ72" s="31"/>
      <c r="AK72" s="10"/>
      <c r="AL72" s="10"/>
      <c r="AM72" s="10"/>
      <c r="AN72" s="10"/>
      <c r="AO72" s="10"/>
      <c r="AP72" s="10"/>
      <c r="AQ72" s="9"/>
      <c r="AR72" s="10"/>
      <c r="AS72" s="9"/>
      <c r="AT72" s="11"/>
    </row>
    <row r="73" spans="1:46" s="6" customFormat="1" x14ac:dyDescent="0.25">
      <c r="A73" s="22" t="s">
        <v>13</v>
      </c>
      <c r="B73" s="22" t="s">
        <v>31</v>
      </c>
      <c r="C73" s="616" t="s">
        <v>99</v>
      </c>
      <c r="D73" s="24">
        <v>2</v>
      </c>
      <c r="E73" s="31">
        <v>3</v>
      </c>
      <c r="F73" s="10">
        <f t="shared" si="9"/>
        <v>90</v>
      </c>
      <c r="G73" s="10">
        <f t="shared" si="4"/>
        <v>30</v>
      </c>
      <c r="H73" s="10">
        <v>15</v>
      </c>
      <c r="I73" s="10"/>
      <c r="J73" s="10">
        <v>15</v>
      </c>
      <c r="K73" s="10">
        <f t="shared" si="5"/>
        <v>60</v>
      </c>
      <c r="L73" s="9">
        <f t="shared" si="6"/>
        <v>2</v>
      </c>
      <c r="M73" s="10" t="s">
        <v>29</v>
      </c>
      <c r="N73" s="9">
        <f t="shared" si="7"/>
        <v>33.333333333333329</v>
      </c>
      <c r="O73" s="11" t="s">
        <v>78</v>
      </c>
      <c r="P73" s="12"/>
      <c r="Q73" s="12"/>
      <c r="R73" s="12"/>
      <c r="S73" s="12"/>
      <c r="T73" s="12"/>
      <c r="U73" s="12"/>
      <c r="V73" s="68"/>
      <c r="W73" s="68"/>
      <c r="X73" s="68"/>
      <c r="Y73" s="719">
        <f>SUM(Y68:Y72)</f>
        <v>30</v>
      </c>
      <c r="Z73" s="719">
        <f>SUM(Z68:Z72)</f>
        <v>27</v>
      </c>
      <c r="AA73" s="12"/>
      <c r="AB73" s="12"/>
      <c r="AC73" s="12"/>
      <c r="AD73" s="12"/>
      <c r="AE73" s="12"/>
      <c r="AF73" s="22" t="s">
        <v>13</v>
      </c>
      <c r="AG73" s="22" t="s">
        <v>31</v>
      </c>
      <c r="AH73" s="432" t="s">
        <v>369</v>
      </c>
      <c r="AI73" s="24">
        <v>1</v>
      </c>
      <c r="AJ73" s="31">
        <v>4</v>
      </c>
      <c r="AK73" s="10">
        <f>AJ73*30</f>
        <v>120</v>
      </c>
      <c r="AL73" s="10">
        <f>AM73+AN73+AO73</f>
        <v>30</v>
      </c>
      <c r="AM73" s="10">
        <v>15</v>
      </c>
      <c r="AN73" s="10"/>
      <c r="AO73" s="10">
        <v>15</v>
      </c>
      <c r="AP73" s="10">
        <f>AK73-AL73</f>
        <v>90</v>
      </c>
      <c r="AQ73" s="9">
        <f>AL73/15</f>
        <v>2</v>
      </c>
      <c r="AR73" s="10" t="s">
        <v>29</v>
      </c>
      <c r="AS73" s="9">
        <f>AL73/AK73*100</f>
        <v>25</v>
      </c>
      <c r="AT73" s="11" t="s">
        <v>78</v>
      </c>
    </row>
    <row r="74" spans="1:46" s="6" customFormat="1" ht="15.75" customHeight="1" x14ac:dyDescent="0.25">
      <c r="A74" s="22" t="s">
        <v>13</v>
      </c>
      <c r="B74" s="22" t="s">
        <v>14</v>
      </c>
      <c r="C74" s="432" t="s">
        <v>92</v>
      </c>
      <c r="D74" s="24"/>
      <c r="E74" s="31">
        <v>1</v>
      </c>
      <c r="F74" s="10">
        <f t="shared" si="9"/>
        <v>30</v>
      </c>
      <c r="G74" s="10">
        <f>H74+I74+J74</f>
        <v>0</v>
      </c>
      <c r="H74" s="10">
        <v>0</v>
      </c>
      <c r="I74" s="10"/>
      <c r="J74" s="10">
        <v>0</v>
      </c>
      <c r="K74" s="10">
        <f t="shared" si="5"/>
        <v>30</v>
      </c>
      <c r="L74" s="9">
        <f>G74/15</f>
        <v>0</v>
      </c>
      <c r="M74" s="10" t="s">
        <v>29</v>
      </c>
      <c r="N74" s="9"/>
      <c r="O74" s="11" t="s">
        <v>78</v>
      </c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22" t="s">
        <v>13</v>
      </c>
      <c r="AG74" s="22" t="s">
        <v>14</v>
      </c>
      <c r="AH74" s="432" t="s">
        <v>370</v>
      </c>
      <c r="AI74" s="24"/>
      <c r="AJ74" s="31">
        <v>1</v>
      </c>
      <c r="AK74" s="10">
        <f t="shared" si="10"/>
        <v>30</v>
      </c>
      <c r="AL74" s="10">
        <f>AM74+AN74+AO74</f>
        <v>0</v>
      </c>
      <c r="AM74" s="10">
        <v>0</v>
      </c>
      <c r="AN74" s="10"/>
      <c r="AO74" s="10">
        <v>0</v>
      </c>
      <c r="AP74" s="10">
        <f t="shared" si="8"/>
        <v>30</v>
      </c>
      <c r="AQ74" s="9">
        <f>AL74/15</f>
        <v>0</v>
      </c>
      <c r="AR74" s="10" t="s">
        <v>29</v>
      </c>
      <c r="AS74" s="9"/>
      <c r="AT74" s="11" t="s">
        <v>78</v>
      </c>
    </row>
    <row r="75" spans="1:46" s="6" customFormat="1" ht="16.5" customHeight="1" x14ac:dyDescent="0.25">
      <c r="A75" s="22" t="s">
        <v>13</v>
      </c>
      <c r="B75" s="22" t="s">
        <v>31</v>
      </c>
      <c r="C75" s="432" t="s">
        <v>100</v>
      </c>
      <c r="D75" s="24">
        <v>2</v>
      </c>
      <c r="E75" s="31">
        <v>3</v>
      </c>
      <c r="F75" s="10">
        <f t="shared" si="9"/>
        <v>90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5"/>
        <v>68</v>
      </c>
      <c r="L75" s="9">
        <f t="shared" si="6"/>
        <v>1.4666666666666666</v>
      </c>
      <c r="M75" s="10" t="s">
        <v>29</v>
      </c>
      <c r="N75" s="9">
        <f>G75/F75*100</f>
        <v>24.444444444444443</v>
      </c>
      <c r="O75" s="11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22" t="s">
        <v>13</v>
      </c>
      <c r="AG75" s="22" t="s">
        <v>31</v>
      </c>
      <c r="AH75" s="993" t="s">
        <v>371</v>
      </c>
      <c r="AI75" s="24">
        <v>1</v>
      </c>
      <c r="AJ75" s="31">
        <v>4</v>
      </c>
      <c r="AK75" s="10">
        <f t="shared" si="10"/>
        <v>120</v>
      </c>
      <c r="AL75" s="10">
        <f>AM75+AN75+AO75</f>
        <v>22</v>
      </c>
      <c r="AM75" s="10">
        <v>15</v>
      </c>
      <c r="AN75" s="10"/>
      <c r="AO75" s="10">
        <v>7</v>
      </c>
      <c r="AP75" s="10">
        <f t="shared" si="8"/>
        <v>98</v>
      </c>
      <c r="AQ75" s="9">
        <f>AL75/15</f>
        <v>1.4666666666666666</v>
      </c>
      <c r="AR75" s="10" t="s">
        <v>29</v>
      </c>
      <c r="AS75" s="9">
        <f>AL75/AK75*100</f>
        <v>18.333333333333332</v>
      </c>
      <c r="AT75" s="11"/>
    </row>
    <row r="76" spans="1:46" s="6" customFormat="1" x14ac:dyDescent="0.25">
      <c r="A76" s="22" t="s">
        <v>13</v>
      </c>
      <c r="B76" s="22" t="s">
        <v>14</v>
      </c>
      <c r="C76" s="432" t="s">
        <v>60</v>
      </c>
      <c r="D76" s="20">
        <v>4</v>
      </c>
      <c r="E76" s="9"/>
      <c r="F76" s="10"/>
      <c r="G76" s="10"/>
      <c r="H76" s="10"/>
      <c r="I76" s="10"/>
      <c r="J76" s="10"/>
      <c r="K76" s="10"/>
      <c r="L76" s="9"/>
      <c r="M76" s="10"/>
      <c r="N76" s="9"/>
      <c r="O76" s="11"/>
      <c r="P76" s="38"/>
      <c r="Q76" s="12">
        <v>3</v>
      </c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22" t="s">
        <v>13</v>
      </c>
      <c r="AG76" s="22" t="s">
        <v>14</v>
      </c>
      <c r="AH76" s="432" t="s">
        <v>60</v>
      </c>
      <c r="AI76" s="20">
        <v>4</v>
      </c>
      <c r="AJ76" s="9"/>
      <c r="AK76" s="10"/>
      <c r="AL76" s="10"/>
      <c r="AM76" s="10"/>
      <c r="AN76" s="10"/>
      <c r="AO76" s="10"/>
      <c r="AP76" s="10"/>
      <c r="AQ76" s="9"/>
      <c r="AR76" s="10"/>
      <c r="AS76" s="9"/>
      <c r="AT76" s="11"/>
    </row>
    <row r="77" spans="1:46" x14ac:dyDescent="0.25">
      <c r="C77" s="23"/>
      <c r="D77" s="24"/>
      <c r="E77" s="31"/>
      <c r="F77" s="10"/>
      <c r="G77" s="10"/>
      <c r="H77" s="10"/>
      <c r="I77" s="10"/>
      <c r="J77" s="10"/>
      <c r="K77" s="10"/>
      <c r="L77" s="9"/>
      <c r="M77" s="10"/>
      <c r="N77" s="9"/>
      <c r="AF77" s="22"/>
      <c r="AG77" s="22"/>
      <c r="AH77" s="23"/>
      <c r="AI77" s="24"/>
      <c r="AJ77" s="31"/>
      <c r="AK77" s="10"/>
      <c r="AL77" s="10"/>
      <c r="AM77" s="10"/>
      <c r="AN77" s="10"/>
      <c r="AO77" s="10"/>
      <c r="AP77" s="10"/>
      <c r="AQ77" s="9"/>
      <c r="AR77" s="10"/>
      <c r="AS77" s="9"/>
    </row>
    <row r="78" spans="1:46" ht="15.75" thickBot="1" x14ac:dyDescent="0.3">
      <c r="C78" s="18"/>
      <c r="D78" s="18"/>
      <c r="E78" s="25"/>
      <c r="F78" s="26"/>
      <c r="G78" s="26"/>
      <c r="H78" s="26"/>
      <c r="I78" s="26"/>
      <c r="J78" s="26"/>
      <c r="K78" s="26"/>
      <c r="L78" s="25"/>
      <c r="M78" s="26"/>
      <c r="N78" s="25"/>
      <c r="AC78" s="11"/>
      <c r="AD78" s="11"/>
      <c r="AE78" s="11"/>
      <c r="AF78" s="22"/>
      <c r="AG78" s="22"/>
      <c r="AH78" s="18"/>
      <c r="AI78" s="18"/>
      <c r="AJ78" s="25"/>
      <c r="AK78" s="26"/>
      <c r="AL78" s="26"/>
      <c r="AM78" s="26"/>
      <c r="AN78" s="26"/>
      <c r="AO78" s="26"/>
      <c r="AP78" s="26"/>
      <c r="AQ78" s="25"/>
      <c r="AR78" s="26"/>
      <c r="AS78" s="25"/>
    </row>
    <row r="79" spans="1:46" ht="15.75" thickBot="1" x14ac:dyDescent="0.3">
      <c r="A79" s="27"/>
      <c r="B79" s="28"/>
      <c r="C79" s="16"/>
      <c r="D79" s="21">
        <f>SUM(D65:D78)</f>
        <v>27</v>
      </c>
      <c r="E79" s="54">
        <f>SUM(E65:E78)</f>
        <v>30</v>
      </c>
      <c r="F79" s="37"/>
      <c r="G79" s="37"/>
      <c r="H79" s="37"/>
      <c r="I79" s="37"/>
      <c r="J79" s="37"/>
      <c r="K79" s="37"/>
      <c r="L79" s="747">
        <f>SUM(L66:L78)</f>
        <v>20.399999999999999</v>
      </c>
      <c r="M79" s="37"/>
      <c r="N79" s="29"/>
      <c r="O79" s="12"/>
      <c r="AC79" s="11"/>
      <c r="AD79" s="11"/>
      <c r="AE79" s="11"/>
      <c r="AF79" s="27"/>
      <c r="AG79" s="28"/>
      <c r="AH79" s="16"/>
      <c r="AI79" s="21">
        <f>SUM(AI65:AI78)</f>
        <v>21</v>
      </c>
      <c r="AJ79" s="54">
        <f>SUM(AJ65:AJ78)</f>
        <v>30</v>
      </c>
      <c r="AK79" s="37"/>
      <c r="AL79" s="37"/>
      <c r="AM79" s="37"/>
      <c r="AN79" s="37"/>
      <c r="AO79" s="37"/>
      <c r="AP79" s="37"/>
      <c r="AQ79" s="37"/>
      <c r="AR79" s="37"/>
      <c r="AS79" s="29"/>
      <c r="AT79" s="12"/>
    </row>
    <row r="80" spans="1:46" x14ac:dyDescent="0.25">
      <c r="C80" s="2"/>
      <c r="D80" s="3"/>
      <c r="O80" s="12"/>
      <c r="R80" s="12">
        <v>80</v>
      </c>
      <c r="AC80" s="11"/>
      <c r="AD80" s="11"/>
      <c r="AE80" s="11"/>
      <c r="AF80" s="22"/>
      <c r="AG80" s="22"/>
      <c r="AH80" s="2"/>
      <c r="AI80" s="3"/>
      <c r="AJ80" s="11"/>
      <c r="AK80" s="11"/>
      <c r="AL80" s="11"/>
      <c r="AM80" s="11"/>
      <c r="AN80" s="11"/>
      <c r="AO80" s="11"/>
      <c r="AP80" s="11"/>
      <c r="AT80" s="12"/>
    </row>
    <row r="81" spans="1:46" x14ac:dyDescent="0.25">
      <c r="C81" s="1" t="s">
        <v>72</v>
      </c>
      <c r="D81" s="11"/>
      <c r="O81" s="12"/>
      <c r="AC81" s="11"/>
      <c r="AD81" s="11"/>
      <c r="AE81" s="11"/>
      <c r="AF81" s="22"/>
      <c r="AG81" s="22"/>
      <c r="AH81" s="1" t="s">
        <v>72</v>
      </c>
      <c r="AI81" s="11"/>
      <c r="AJ81" s="11"/>
      <c r="AK81" s="11"/>
      <c r="AL81" s="11"/>
      <c r="AM81" s="11"/>
      <c r="AN81" s="11"/>
      <c r="AO81" s="11"/>
      <c r="AP81" s="11"/>
      <c r="AT81" s="12"/>
    </row>
    <row r="82" spans="1:46" ht="15" customHeight="1" x14ac:dyDescent="0.25">
      <c r="C82" s="2261" t="s">
        <v>0</v>
      </c>
      <c r="D82" s="2263" t="s">
        <v>74</v>
      </c>
      <c r="E82" s="2254" t="s">
        <v>1</v>
      </c>
      <c r="F82" s="2258" t="s">
        <v>2</v>
      </c>
      <c r="G82" s="2258"/>
      <c r="H82" s="2258"/>
      <c r="I82" s="2258"/>
      <c r="J82" s="2258"/>
      <c r="K82" s="2255"/>
      <c r="L82" s="2254" t="s">
        <v>3</v>
      </c>
      <c r="M82" s="2254" t="s">
        <v>4</v>
      </c>
      <c r="N82" s="2254" t="s">
        <v>5</v>
      </c>
      <c r="AD82" s="11"/>
      <c r="AE82" s="11"/>
      <c r="AF82" s="22"/>
      <c r="AG82" s="22"/>
      <c r="AH82" s="2261" t="s">
        <v>0</v>
      </c>
      <c r="AI82" s="2263" t="s">
        <v>74</v>
      </c>
      <c r="AJ82" s="2254" t="s">
        <v>1</v>
      </c>
      <c r="AK82" s="2258" t="s">
        <v>2</v>
      </c>
      <c r="AL82" s="2258"/>
      <c r="AM82" s="2258"/>
      <c r="AN82" s="2258"/>
      <c r="AO82" s="2258"/>
      <c r="AP82" s="2255"/>
      <c r="AQ82" s="2254" t="s">
        <v>3</v>
      </c>
      <c r="AR82" s="2254" t="s">
        <v>4</v>
      </c>
      <c r="AS82" s="2254" t="s">
        <v>5</v>
      </c>
    </row>
    <row r="83" spans="1:46" ht="15" customHeight="1" x14ac:dyDescent="0.25">
      <c r="C83" s="2262"/>
      <c r="D83" s="2264"/>
      <c r="E83" s="2254"/>
      <c r="F83" s="2254" t="s">
        <v>6</v>
      </c>
      <c r="G83" s="2256" t="s">
        <v>7</v>
      </c>
      <c r="H83" s="2256"/>
      <c r="I83" s="2256"/>
      <c r="J83" s="2256"/>
      <c r="K83" s="2254" t="s">
        <v>25</v>
      </c>
      <c r="L83" s="2254"/>
      <c r="M83" s="2254"/>
      <c r="N83" s="2254"/>
      <c r="AD83" s="11"/>
      <c r="AE83" s="11"/>
      <c r="AF83" s="22"/>
      <c r="AG83" s="22"/>
      <c r="AH83" s="2262"/>
      <c r="AI83" s="2264"/>
      <c r="AJ83" s="2254"/>
      <c r="AK83" s="2254" t="s">
        <v>6</v>
      </c>
      <c r="AL83" s="2256" t="s">
        <v>7</v>
      </c>
      <c r="AM83" s="2256"/>
      <c r="AN83" s="2256"/>
      <c r="AO83" s="2256"/>
      <c r="AP83" s="2254" t="s">
        <v>25</v>
      </c>
      <c r="AQ83" s="2254"/>
      <c r="AR83" s="2254"/>
      <c r="AS83" s="2254"/>
    </row>
    <row r="84" spans="1:46" ht="15" customHeight="1" x14ac:dyDescent="0.25">
      <c r="C84" s="2262"/>
      <c r="D84" s="2264"/>
      <c r="E84" s="2254"/>
      <c r="F84" s="2255"/>
      <c r="G84" s="2254" t="s">
        <v>9</v>
      </c>
      <c r="H84" s="2258" t="s">
        <v>10</v>
      </c>
      <c r="I84" s="2255"/>
      <c r="J84" s="2255"/>
      <c r="K84" s="2255"/>
      <c r="L84" s="2254"/>
      <c r="M84" s="2254"/>
      <c r="N84" s="2254"/>
      <c r="AD84" s="11"/>
      <c r="AE84" s="11"/>
      <c r="AF84" s="22"/>
      <c r="AG84" s="22"/>
      <c r="AH84" s="2262"/>
      <c r="AI84" s="2264"/>
      <c r="AJ84" s="2254"/>
      <c r="AK84" s="2255"/>
      <c r="AL84" s="2254" t="s">
        <v>9</v>
      </c>
      <c r="AM84" s="2258" t="s">
        <v>10</v>
      </c>
      <c r="AN84" s="2255"/>
      <c r="AO84" s="2255"/>
      <c r="AP84" s="2255"/>
      <c r="AQ84" s="2254"/>
      <c r="AR84" s="2254"/>
      <c r="AS84" s="2254"/>
    </row>
    <row r="85" spans="1:46" ht="15" customHeight="1" x14ac:dyDescent="0.25">
      <c r="C85" s="2262"/>
      <c r="D85" s="2264"/>
      <c r="E85" s="2254"/>
      <c r="F85" s="2255"/>
      <c r="G85" s="2257"/>
      <c r="H85" s="2259" t="s">
        <v>26</v>
      </c>
      <c r="I85" s="2259" t="s">
        <v>27</v>
      </c>
      <c r="J85" s="2259" t="s">
        <v>28</v>
      </c>
      <c r="K85" s="2255"/>
      <c r="L85" s="2254"/>
      <c r="M85" s="2254"/>
      <c r="N85" s="2254"/>
      <c r="AD85" s="11"/>
      <c r="AE85" s="11"/>
      <c r="AF85" s="22"/>
      <c r="AG85" s="22"/>
      <c r="AH85" s="2262"/>
      <c r="AI85" s="2264"/>
      <c r="AJ85" s="2254"/>
      <c r="AK85" s="2255"/>
      <c r="AL85" s="2257"/>
      <c r="AM85" s="2259" t="s">
        <v>26</v>
      </c>
      <c r="AN85" s="2259" t="s">
        <v>27</v>
      </c>
      <c r="AO85" s="2259" t="s">
        <v>28</v>
      </c>
      <c r="AP85" s="2255"/>
      <c r="AQ85" s="2254"/>
      <c r="AR85" s="2254"/>
      <c r="AS85" s="2254"/>
    </row>
    <row r="86" spans="1:46" x14ac:dyDescent="0.25">
      <c r="C86" s="2262"/>
      <c r="D86" s="2264"/>
      <c r="E86" s="2254"/>
      <c r="F86" s="2255"/>
      <c r="G86" s="2257"/>
      <c r="H86" s="2259"/>
      <c r="I86" s="2259"/>
      <c r="J86" s="2259"/>
      <c r="K86" s="2255"/>
      <c r="L86" s="2254"/>
      <c r="M86" s="2254"/>
      <c r="N86" s="2254"/>
      <c r="AD86" s="11"/>
      <c r="AE86" s="11"/>
      <c r="AF86" s="22"/>
      <c r="AG86" s="22"/>
      <c r="AH86" s="2262"/>
      <c r="AI86" s="2264"/>
      <c r="AJ86" s="2254"/>
      <c r="AK86" s="2255"/>
      <c r="AL86" s="2257"/>
      <c r="AM86" s="2259"/>
      <c r="AN86" s="2259"/>
      <c r="AO86" s="2259"/>
      <c r="AP86" s="2255"/>
      <c r="AQ86" s="2254"/>
      <c r="AR86" s="2254"/>
      <c r="AS86" s="2254"/>
    </row>
    <row r="87" spans="1:46" x14ac:dyDescent="0.25">
      <c r="C87" s="2262"/>
      <c r="D87" s="2264"/>
      <c r="E87" s="2254"/>
      <c r="F87" s="2255"/>
      <c r="G87" s="2257"/>
      <c r="H87" s="2259"/>
      <c r="I87" s="2259"/>
      <c r="J87" s="2259"/>
      <c r="K87" s="2255"/>
      <c r="L87" s="2254"/>
      <c r="M87" s="2254"/>
      <c r="N87" s="2254"/>
      <c r="AD87" s="11"/>
      <c r="AE87" s="11"/>
      <c r="AF87" s="22"/>
      <c r="AG87" s="22"/>
      <c r="AH87" s="2262"/>
      <c r="AI87" s="2264"/>
      <c r="AJ87" s="2254"/>
      <c r="AK87" s="2255"/>
      <c r="AL87" s="2257"/>
      <c r="AM87" s="2259"/>
      <c r="AN87" s="2259"/>
      <c r="AO87" s="2259"/>
      <c r="AP87" s="2255"/>
      <c r="AQ87" s="2254"/>
      <c r="AR87" s="2254"/>
      <c r="AS87" s="2254"/>
    </row>
    <row r="88" spans="1:46" ht="15" customHeight="1" x14ac:dyDescent="0.25">
      <c r="C88" s="2267"/>
      <c r="D88" s="2268"/>
      <c r="E88" s="2254"/>
      <c r="F88" s="2255"/>
      <c r="G88" s="2257"/>
      <c r="H88" s="2259"/>
      <c r="I88" s="2259"/>
      <c r="J88" s="2259"/>
      <c r="K88" s="2255"/>
      <c r="L88" s="2254"/>
      <c r="M88" s="2254"/>
      <c r="N88" s="2254"/>
      <c r="AD88" s="11"/>
      <c r="AE88" s="11"/>
      <c r="AF88" s="22"/>
      <c r="AG88" s="22"/>
      <c r="AH88" s="2267"/>
      <c r="AI88" s="2268"/>
      <c r="AJ88" s="2254"/>
      <c r="AK88" s="2255"/>
      <c r="AL88" s="2257"/>
      <c r="AM88" s="2259"/>
      <c r="AN88" s="2259"/>
      <c r="AO88" s="2259"/>
      <c r="AP88" s="2255"/>
      <c r="AQ88" s="2254"/>
      <c r="AR88" s="2254"/>
      <c r="AS88" s="2254"/>
    </row>
    <row r="89" spans="1:46" x14ac:dyDescent="0.25">
      <c r="A89" s="22" t="s">
        <v>16</v>
      </c>
      <c r="B89" s="22" t="s">
        <v>14</v>
      </c>
      <c r="C89" s="432" t="s">
        <v>15</v>
      </c>
      <c r="D89" s="23">
        <v>10</v>
      </c>
      <c r="E89" s="9">
        <v>3</v>
      </c>
      <c r="F89" s="10">
        <f>E89*30</f>
        <v>90</v>
      </c>
      <c r="G89" s="10">
        <f>H89+I89+J89</f>
        <v>39</v>
      </c>
      <c r="H89" s="10"/>
      <c r="I89" s="10"/>
      <c r="J89" s="10">
        <v>39</v>
      </c>
      <c r="K89" s="10">
        <f>F89-G89</f>
        <v>51</v>
      </c>
      <c r="L89" s="9">
        <f>G89/13</f>
        <v>3</v>
      </c>
      <c r="M89" s="10" t="s">
        <v>29</v>
      </c>
      <c r="N89" s="9">
        <f>G89/F89*100</f>
        <v>43.333333333333336</v>
      </c>
      <c r="O89" s="11" t="s">
        <v>73</v>
      </c>
      <c r="P89" s="12" t="s">
        <v>65</v>
      </c>
      <c r="AC89" s="11"/>
      <c r="AD89" s="11"/>
      <c r="AE89" s="11"/>
      <c r="AF89" s="22" t="s">
        <v>16</v>
      </c>
      <c r="AG89" s="22" t="s">
        <v>14</v>
      </c>
      <c r="AH89" s="432" t="s">
        <v>15</v>
      </c>
      <c r="AI89" s="23">
        <v>10</v>
      </c>
      <c r="AJ89" s="9">
        <v>3</v>
      </c>
      <c r="AK89" s="10">
        <f>AJ89*30</f>
        <v>90</v>
      </c>
      <c r="AL89" s="10">
        <f>AM89+AN89+AO89</f>
        <v>39</v>
      </c>
      <c r="AM89" s="10"/>
      <c r="AN89" s="10"/>
      <c r="AO89" s="10">
        <v>39</v>
      </c>
      <c r="AP89" s="10">
        <f>AK89-AL89</f>
        <v>51</v>
      </c>
      <c r="AQ89" s="9">
        <f>AL89/13</f>
        <v>3</v>
      </c>
      <c r="AR89" s="10" t="s">
        <v>29</v>
      </c>
      <c r="AS89" s="9">
        <f>AL89/AK89*100</f>
        <v>43.333333333333336</v>
      </c>
      <c r="AT89" s="11" t="s">
        <v>73</v>
      </c>
    </row>
    <row r="90" spans="1:46" x14ac:dyDescent="0.25">
      <c r="A90" s="22" t="s">
        <v>16</v>
      </c>
      <c r="B90" s="22" t="s">
        <v>14</v>
      </c>
      <c r="C90" s="432" t="s">
        <v>39</v>
      </c>
      <c r="D90" s="23">
        <v>2</v>
      </c>
      <c r="E90" s="1000">
        <v>1</v>
      </c>
      <c r="F90" s="10">
        <f>E90*30</f>
        <v>30</v>
      </c>
      <c r="G90" s="10">
        <f>H90+I90+J90</f>
        <v>19</v>
      </c>
      <c r="H90" s="469">
        <v>13</v>
      </c>
      <c r="I90" s="469"/>
      <c r="J90" s="469">
        <v>6</v>
      </c>
      <c r="K90" s="10">
        <f>F90-G90</f>
        <v>11</v>
      </c>
      <c r="L90" s="9">
        <f t="shared" ref="L90:L99" si="11">G90/13</f>
        <v>1.4615384615384615</v>
      </c>
      <c r="M90" s="10" t="s">
        <v>16</v>
      </c>
      <c r="N90" s="9">
        <f>G90/F90*100</f>
        <v>63.333333333333329</v>
      </c>
      <c r="O90" s="11" t="s">
        <v>71</v>
      </c>
      <c r="P90" s="12" t="s">
        <v>65</v>
      </c>
      <c r="AC90" s="11"/>
      <c r="AD90" s="11"/>
      <c r="AE90" s="11"/>
      <c r="AF90" s="22" t="s">
        <v>16</v>
      </c>
      <c r="AG90" s="22" t="s">
        <v>14</v>
      </c>
      <c r="AH90" s="432" t="s">
        <v>39</v>
      </c>
      <c r="AI90" s="23">
        <v>2</v>
      </c>
      <c r="AJ90" s="1000">
        <v>1</v>
      </c>
      <c r="AK90" s="10">
        <f>AJ90*30</f>
        <v>30</v>
      </c>
      <c r="AL90" s="10">
        <f>AM90+AN90+AO90</f>
        <v>19</v>
      </c>
      <c r="AM90" s="10">
        <v>13</v>
      </c>
      <c r="AN90" s="10"/>
      <c r="AO90" s="10">
        <v>6</v>
      </c>
      <c r="AP90" s="10">
        <f>AK90-AL90</f>
        <v>11</v>
      </c>
      <c r="AQ90" s="9">
        <f t="shared" ref="AQ90:AQ99" si="12">AL90/13</f>
        <v>1.4615384615384615</v>
      </c>
      <c r="AR90" s="10" t="s">
        <v>16</v>
      </c>
      <c r="AS90" s="9">
        <f>AL90/AK90*100</f>
        <v>63.333333333333329</v>
      </c>
      <c r="AT90" s="11" t="s">
        <v>71</v>
      </c>
    </row>
    <row r="91" spans="1:46" ht="15" hidden="1" customHeight="1" x14ac:dyDescent="0.25">
      <c r="C91" s="39"/>
      <c r="D91" s="23"/>
      <c r="E91" s="31"/>
      <c r="F91" s="10"/>
      <c r="G91" s="10"/>
      <c r="H91" s="10"/>
      <c r="I91" s="10"/>
      <c r="J91" s="10"/>
      <c r="K91" s="10"/>
      <c r="L91" s="9">
        <f t="shared" si="11"/>
        <v>0</v>
      </c>
      <c r="M91" s="10"/>
      <c r="N91" s="9"/>
      <c r="O91" s="11" t="s">
        <v>78</v>
      </c>
      <c r="P91" s="12" t="s">
        <v>65</v>
      </c>
      <c r="AC91" s="11"/>
      <c r="AD91" s="11"/>
      <c r="AE91" s="11"/>
      <c r="AF91" s="22"/>
      <c r="AG91" s="22"/>
      <c r="AH91" s="39"/>
      <c r="AI91" s="23"/>
      <c r="AJ91" s="31"/>
      <c r="AK91" s="10"/>
      <c r="AL91" s="10"/>
      <c r="AM91" s="10"/>
      <c r="AN91" s="10"/>
      <c r="AO91" s="10"/>
      <c r="AP91" s="10"/>
      <c r="AQ91" s="9">
        <f t="shared" si="12"/>
        <v>0</v>
      </c>
      <c r="AR91" s="10"/>
      <c r="AS91" s="9"/>
      <c r="AT91" s="11" t="s">
        <v>78</v>
      </c>
    </row>
    <row r="92" spans="1:46" ht="39" x14ac:dyDescent="0.25">
      <c r="A92" s="22" t="s">
        <v>13</v>
      </c>
      <c r="B92" s="22" t="s">
        <v>31</v>
      </c>
      <c r="C92" s="432" t="s">
        <v>85</v>
      </c>
      <c r="D92" s="23">
        <v>1</v>
      </c>
      <c r="E92" s="31">
        <v>4</v>
      </c>
      <c r="F92" s="10">
        <f>E92*30</f>
        <v>120</v>
      </c>
      <c r="G92" s="10">
        <f>H92+I92+J92</f>
        <v>39</v>
      </c>
      <c r="H92" s="10">
        <v>26</v>
      </c>
      <c r="I92" s="10"/>
      <c r="J92" s="10">
        <v>13</v>
      </c>
      <c r="K92" s="10">
        <f>F92-G92</f>
        <v>81</v>
      </c>
      <c r="L92" s="9">
        <f t="shared" si="11"/>
        <v>3</v>
      </c>
      <c r="M92" s="10" t="s">
        <v>29</v>
      </c>
      <c r="N92" s="9">
        <f>G92/F92*100</f>
        <v>32.5</v>
      </c>
      <c r="O92" s="11" t="s">
        <v>78</v>
      </c>
      <c r="P92" s="12" t="s">
        <v>65</v>
      </c>
      <c r="V92" s="68"/>
      <c r="W92" s="68"/>
      <c r="X92" s="68"/>
      <c r="Y92" s="68" t="s">
        <v>335</v>
      </c>
      <c r="Z92" s="68" t="s">
        <v>336</v>
      </c>
      <c r="AC92" s="11"/>
      <c r="AD92" s="11"/>
      <c r="AE92" s="11"/>
      <c r="AF92" s="22" t="s">
        <v>13</v>
      </c>
      <c r="AG92" s="22" t="s">
        <v>31</v>
      </c>
      <c r="AH92" s="432" t="s">
        <v>85</v>
      </c>
      <c r="AI92" s="23">
        <v>1</v>
      </c>
      <c r="AJ92" s="31">
        <v>4</v>
      </c>
      <c r="AK92" s="10">
        <f>AJ92*30</f>
        <v>120</v>
      </c>
      <c r="AL92" s="10">
        <f>AM92+AN92+AO92</f>
        <v>39</v>
      </c>
      <c r="AM92" s="10">
        <v>26</v>
      </c>
      <c r="AN92" s="10"/>
      <c r="AO92" s="10">
        <v>13</v>
      </c>
      <c r="AP92" s="10">
        <f>AK92-AL92</f>
        <v>81</v>
      </c>
      <c r="AQ92" s="9">
        <f t="shared" si="12"/>
        <v>3</v>
      </c>
      <c r="AR92" s="10" t="s">
        <v>29</v>
      </c>
      <c r="AS92" s="9">
        <f>AL92/AK92*100</f>
        <v>32.5</v>
      </c>
      <c r="AT92" s="11" t="s">
        <v>78</v>
      </c>
    </row>
    <row r="93" spans="1:46" x14ac:dyDescent="0.25">
      <c r="A93" s="22" t="s">
        <v>13</v>
      </c>
      <c r="B93" s="22" t="s">
        <v>14</v>
      </c>
      <c r="C93" s="432" t="s">
        <v>84</v>
      </c>
      <c r="D93" s="23"/>
      <c r="E93" s="31">
        <v>1</v>
      </c>
      <c r="F93" s="10">
        <f>E93*30</f>
        <v>30</v>
      </c>
      <c r="G93" s="10"/>
      <c r="H93" s="10"/>
      <c r="I93" s="10"/>
      <c r="J93" s="10"/>
      <c r="K93" s="10">
        <f>F93-G93</f>
        <v>30</v>
      </c>
      <c r="L93" s="9">
        <f t="shared" si="11"/>
        <v>0</v>
      </c>
      <c r="M93" s="10" t="s">
        <v>29</v>
      </c>
      <c r="N93" s="9">
        <f>G93/F93*100</f>
        <v>0</v>
      </c>
      <c r="O93" s="11" t="s">
        <v>78</v>
      </c>
      <c r="P93" s="12" t="s">
        <v>65</v>
      </c>
      <c r="R93" s="12">
        <v>7</v>
      </c>
      <c r="V93" s="10"/>
      <c r="W93" s="10"/>
      <c r="X93" s="23" t="s">
        <v>47</v>
      </c>
      <c r="Y93" s="472"/>
      <c r="Z93" s="472"/>
      <c r="AC93" s="11"/>
      <c r="AD93" s="11"/>
      <c r="AE93" s="11"/>
      <c r="AF93" s="22" t="s">
        <v>13</v>
      </c>
      <c r="AG93" s="22" t="s">
        <v>14</v>
      </c>
      <c r="AH93" s="432" t="s">
        <v>84</v>
      </c>
      <c r="AI93" s="23"/>
      <c r="AJ93" s="31">
        <v>1</v>
      </c>
      <c r="AK93" s="10">
        <f>AJ93*30</f>
        <v>30</v>
      </c>
      <c r="AL93" s="10"/>
      <c r="AM93" s="10"/>
      <c r="AN93" s="10"/>
      <c r="AO93" s="10"/>
      <c r="AP93" s="10">
        <f>AK93-AL93</f>
        <v>30</v>
      </c>
      <c r="AQ93" s="9">
        <f t="shared" si="12"/>
        <v>0</v>
      </c>
      <c r="AR93" s="10" t="s">
        <v>29</v>
      </c>
      <c r="AS93" s="9">
        <f>AL93/AK93*100</f>
        <v>0</v>
      </c>
      <c r="AT93" s="11" t="s">
        <v>78</v>
      </c>
    </row>
    <row r="94" spans="1:46" ht="39" x14ac:dyDescent="0.25">
      <c r="A94" s="22" t="s">
        <v>13</v>
      </c>
      <c r="B94" s="22" t="s">
        <v>31</v>
      </c>
      <c r="C94" s="432" t="s">
        <v>101</v>
      </c>
      <c r="D94" s="23">
        <v>1</v>
      </c>
      <c r="E94" s="9">
        <v>3</v>
      </c>
      <c r="F94" s="10">
        <f t="shared" ref="F94:F99" si="13">E94*30</f>
        <v>90</v>
      </c>
      <c r="G94" s="10">
        <f t="shared" ref="G94:G99" si="14">H94+I94+J94</f>
        <v>52</v>
      </c>
      <c r="H94" s="10">
        <v>26</v>
      </c>
      <c r="I94" s="10"/>
      <c r="J94" s="10">
        <v>26</v>
      </c>
      <c r="K94" s="10">
        <f t="shared" ref="K94:K99" si="15">F94-G94</f>
        <v>38</v>
      </c>
      <c r="L94" s="9">
        <f t="shared" si="11"/>
        <v>4</v>
      </c>
      <c r="M94" s="10" t="s">
        <v>29</v>
      </c>
      <c r="N94" s="9">
        <f t="shared" ref="N94:N99" si="16">G94/F94*100</f>
        <v>57.777777777777771</v>
      </c>
      <c r="O94" s="11" t="s">
        <v>78</v>
      </c>
      <c r="P94" s="12" t="s">
        <v>66</v>
      </c>
      <c r="V94" s="10" t="s">
        <v>16</v>
      </c>
      <c r="W94" s="10" t="s">
        <v>14</v>
      </c>
      <c r="X94" s="23" t="s">
        <v>41</v>
      </c>
      <c r="Y94" s="719">
        <f>SUMIFS(E$89:E$99,A$89:A$99,$A$112,B$89:B$99,$B$112)</f>
        <v>4</v>
      </c>
      <c r="Z94" s="720">
        <f>SUMIFS(D$89:D$99,A$89:A$99,$A$112,B$89:B$99,$B$112)</f>
        <v>12</v>
      </c>
      <c r="AC94" s="11"/>
      <c r="AD94" s="11"/>
      <c r="AE94" s="11"/>
      <c r="AF94" s="22" t="s">
        <v>13</v>
      </c>
      <c r="AG94" s="22" t="s">
        <v>31</v>
      </c>
      <c r="AH94" s="432" t="s">
        <v>101</v>
      </c>
      <c r="AI94" s="23">
        <v>1</v>
      </c>
      <c r="AJ94" s="9">
        <v>3</v>
      </c>
      <c r="AK94" s="10">
        <f t="shared" ref="AK94:AK99" si="17">AJ94*30</f>
        <v>90</v>
      </c>
      <c r="AL94" s="10">
        <f t="shared" ref="AL94:AL99" si="18">AM94+AN94+AO94</f>
        <v>52</v>
      </c>
      <c r="AM94" s="10">
        <v>26</v>
      </c>
      <c r="AN94" s="10"/>
      <c r="AO94" s="10">
        <v>26</v>
      </c>
      <c r="AP94" s="10">
        <f t="shared" ref="AP94:AP99" si="19">AK94-AL94</f>
        <v>38</v>
      </c>
      <c r="AQ94" s="9">
        <f t="shared" si="12"/>
        <v>4</v>
      </c>
      <c r="AR94" s="10" t="s">
        <v>29</v>
      </c>
      <c r="AS94" s="9">
        <f t="shared" ref="AS94:AS99" si="20">AL94/AK94*100</f>
        <v>57.777777777777771</v>
      </c>
      <c r="AT94" s="11" t="s">
        <v>78</v>
      </c>
    </row>
    <row r="95" spans="1:46" ht="39" x14ac:dyDescent="0.25">
      <c r="A95" s="22" t="s">
        <v>13</v>
      </c>
      <c r="B95" s="22" t="s">
        <v>31</v>
      </c>
      <c r="C95" s="432" t="s">
        <v>86</v>
      </c>
      <c r="D95" s="30">
        <v>2</v>
      </c>
      <c r="E95" s="9">
        <v>2</v>
      </c>
      <c r="F95" s="10">
        <f t="shared" si="13"/>
        <v>60</v>
      </c>
      <c r="G95" s="10">
        <f t="shared" si="14"/>
        <v>13</v>
      </c>
      <c r="H95" s="10"/>
      <c r="I95" s="10"/>
      <c r="J95" s="10">
        <v>13</v>
      </c>
      <c r="K95" s="10">
        <f t="shared" si="15"/>
        <v>47</v>
      </c>
      <c r="L95" s="9">
        <f t="shared" si="11"/>
        <v>1</v>
      </c>
      <c r="M95" s="10" t="s">
        <v>16</v>
      </c>
      <c r="N95" s="9">
        <f t="shared" si="16"/>
        <v>21.666666666666668</v>
      </c>
      <c r="O95" s="11" t="s">
        <v>78</v>
      </c>
      <c r="P95" s="40" t="s">
        <v>66</v>
      </c>
      <c r="Q95" s="40"/>
      <c r="R95" s="40"/>
      <c r="S95" s="40"/>
      <c r="T95" s="40"/>
      <c r="U95" s="40"/>
      <c r="V95" s="10" t="s">
        <v>16</v>
      </c>
      <c r="W95" s="10" t="s">
        <v>31</v>
      </c>
      <c r="X95" s="23" t="s">
        <v>42</v>
      </c>
      <c r="Y95" s="719">
        <f>SUMIFS(E$89:E$99,A$89:A$99,$A$113,B$89:B$99,$B$113)</f>
        <v>0</v>
      </c>
      <c r="Z95" s="719">
        <f>SUMIFS(D$89:D$99,A$89:A$99,$A$113,B$89:B$99,$B$113)</f>
        <v>0</v>
      </c>
      <c r="AA95" s="40"/>
      <c r="AB95" s="40"/>
      <c r="AC95" s="40"/>
      <c r="AD95" s="40"/>
      <c r="AE95" s="40"/>
      <c r="AF95" s="22" t="s">
        <v>13</v>
      </c>
      <c r="AG95" s="22" t="s">
        <v>31</v>
      </c>
      <c r="AH95" s="432" t="s">
        <v>86</v>
      </c>
      <c r="AI95" s="30">
        <v>2</v>
      </c>
      <c r="AJ95" s="9">
        <v>2</v>
      </c>
      <c r="AK95" s="10">
        <f t="shared" si="17"/>
        <v>60</v>
      </c>
      <c r="AL95" s="10">
        <f t="shared" si="18"/>
        <v>13</v>
      </c>
      <c r="AM95" s="10"/>
      <c r="AN95" s="10"/>
      <c r="AO95" s="10">
        <v>13</v>
      </c>
      <c r="AP95" s="10">
        <f t="shared" si="19"/>
        <v>47</v>
      </c>
      <c r="AQ95" s="9">
        <f t="shared" si="12"/>
        <v>1</v>
      </c>
      <c r="AR95" s="10" t="s">
        <v>16</v>
      </c>
      <c r="AS95" s="9">
        <f t="shared" si="20"/>
        <v>21.666666666666668</v>
      </c>
      <c r="AT95" s="11" t="s">
        <v>78</v>
      </c>
    </row>
    <row r="96" spans="1:46" ht="26.25" x14ac:dyDescent="0.25">
      <c r="A96" s="22" t="s">
        <v>13</v>
      </c>
      <c r="B96" s="22" t="s">
        <v>31</v>
      </c>
      <c r="C96" s="432" t="s">
        <v>102</v>
      </c>
      <c r="D96" s="23">
        <v>1</v>
      </c>
      <c r="E96" s="9">
        <v>4</v>
      </c>
      <c r="F96" s="10">
        <f t="shared" si="13"/>
        <v>120</v>
      </c>
      <c r="G96" s="10">
        <f t="shared" si="14"/>
        <v>52</v>
      </c>
      <c r="H96" s="10">
        <v>26</v>
      </c>
      <c r="I96" s="10"/>
      <c r="J96" s="10">
        <v>26</v>
      </c>
      <c r="K96" s="10">
        <f t="shared" si="15"/>
        <v>68</v>
      </c>
      <c r="L96" s="9">
        <f t="shared" si="11"/>
        <v>4</v>
      </c>
      <c r="M96" s="10" t="s">
        <v>29</v>
      </c>
      <c r="N96" s="9">
        <f t="shared" si="16"/>
        <v>43.333333333333336</v>
      </c>
      <c r="O96" s="11" t="s">
        <v>78</v>
      </c>
      <c r="P96" s="12" t="s">
        <v>66</v>
      </c>
      <c r="V96" s="10"/>
      <c r="W96" s="10"/>
      <c r="X96" s="23" t="s">
        <v>48</v>
      </c>
      <c r="Y96" s="719"/>
      <c r="Z96" s="720"/>
      <c r="AC96" s="11"/>
      <c r="AD96" s="11"/>
      <c r="AE96" s="11"/>
      <c r="AF96" s="22" t="s">
        <v>13</v>
      </c>
      <c r="AG96" s="22" t="s">
        <v>31</v>
      </c>
      <c r="AH96" s="432" t="s">
        <v>372</v>
      </c>
      <c r="AI96" s="23">
        <v>1</v>
      </c>
      <c r="AJ96" s="9">
        <v>4</v>
      </c>
      <c r="AK96" s="10">
        <f t="shared" si="17"/>
        <v>120</v>
      </c>
      <c r="AL96" s="10">
        <f t="shared" si="18"/>
        <v>52</v>
      </c>
      <c r="AM96" s="10">
        <v>26</v>
      </c>
      <c r="AN96" s="10"/>
      <c r="AO96" s="10">
        <v>26</v>
      </c>
      <c r="AP96" s="10">
        <f t="shared" si="19"/>
        <v>68</v>
      </c>
      <c r="AQ96" s="9">
        <f t="shared" si="12"/>
        <v>4</v>
      </c>
      <c r="AR96" s="10" t="s">
        <v>29</v>
      </c>
      <c r="AS96" s="9">
        <f t="shared" si="20"/>
        <v>43.333333333333336</v>
      </c>
      <c r="AT96" s="11" t="s">
        <v>78</v>
      </c>
    </row>
    <row r="97" spans="1:46" x14ac:dyDescent="0.25">
      <c r="A97" s="22" t="s">
        <v>13</v>
      </c>
      <c r="B97" s="22" t="s">
        <v>14</v>
      </c>
      <c r="C97" s="41" t="s">
        <v>45</v>
      </c>
      <c r="D97" s="23"/>
      <c r="E97" s="994">
        <v>6</v>
      </c>
      <c r="F97" s="10">
        <f t="shared" si="13"/>
        <v>180</v>
      </c>
      <c r="G97" s="10">
        <f t="shared" si="14"/>
        <v>0</v>
      </c>
      <c r="H97" s="10"/>
      <c r="I97" s="10"/>
      <c r="J97" s="10"/>
      <c r="K97" s="10">
        <f t="shared" si="15"/>
        <v>180</v>
      </c>
      <c r="L97" s="9">
        <f t="shared" si="11"/>
        <v>0</v>
      </c>
      <c r="M97" s="10" t="s">
        <v>29</v>
      </c>
      <c r="N97" s="9">
        <f t="shared" si="16"/>
        <v>0</v>
      </c>
      <c r="O97" s="11" t="s">
        <v>78</v>
      </c>
      <c r="V97" s="10" t="s">
        <v>13</v>
      </c>
      <c r="W97" s="10" t="s">
        <v>14</v>
      </c>
      <c r="X97" s="23" t="s">
        <v>41</v>
      </c>
      <c r="Y97" s="719">
        <f>SUMIFS(E$89:E$99,A$89:A$99,$A$115,B$89:B$99,$B$115)</f>
        <v>13</v>
      </c>
      <c r="Z97" s="720">
        <f>SUMIFS(D$89:D$99,A$89:A$99,$A$115,B$89:B$99,$B$115)</f>
        <v>0</v>
      </c>
      <c r="AC97" s="11"/>
      <c r="AD97" s="11"/>
      <c r="AE97" s="11"/>
      <c r="AF97" s="22" t="s">
        <v>13</v>
      </c>
      <c r="AG97" s="22" t="s">
        <v>14</v>
      </c>
      <c r="AH97" s="41" t="s">
        <v>45</v>
      </c>
      <c r="AI97" s="23"/>
      <c r="AJ97" s="994">
        <v>6</v>
      </c>
      <c r="AK97" s="10">
        <f t="shared" si="17"/>
        <v>180</v>
      </c>
      <c r="AL97" s="10">
        <f t="shared" si="18"/>
        <v>0</v>
      </c>
      <c r="AM97" s="10"/>
      <c r="AN97" s="10"/>
      <c r="AO97" s="10"/>
      <c r="AP97" s="10">
        <f t="shared" si="19"/>
        <v>180</v>
      </c>
      <c r="AQ97" s="9">
        <f t="shared" si="12"/>
        <v>0</v>
      </c>
      <c r="AR97" s="10" t="s">
        <v>29</v>
      </c>
      <c r="AS97" s="9">
        <f t="shared" si="20"/>
        <v>0</v>
      </c>
      <c r="AT97" s="11" t="s">
        <v>78</v>
      </c>
    </row>
    <row r="98" spans="1:46" x14ac:dyDescent="0.25">
      <c r="A98" s="22" t="s">
        <v>13</v>
      </c>
      <c r="B98" s="22" t="s">
        <v>14</v>
      </c>
      <c r="C98" s="23" t="s">
        <v>43</v>
      </c>
      <c r="D98" s="23"/>
      <c r="E98" s="9">
        <v>3</v>
      </c>
      <c r="F98" s="10">
        <f t="shared" si="13"/>
        <v>90</v>
      </c>
      <c r="G98" s="10">
        <f t="shared" si="14"/>
        <v>0</v>
      </c>
      <c r="H98" s="10"/>
      <c r="I98" s="10"/>
      <c r="J98" s="10"/>
      <c r="K98" s="10">
        <f t="shared" si="15"/>
        <v>90</v>
      </c>
      <c r="L98" s="9">
        <f t="shared" si="11"/>
        <v>0</v>
      </c>
      <c r="M98" s="10"/>
      <c r="N98" s="9">
        <f t="shared" si="16"/>
        <v>0</v>
      </c>
      <c r="O98" s="11" t="s">
        <v>78</v>
      </c>
      <c r="V98" s="10" t="s">
        <v>13</v>
      </c>
      <c r="W98" s="10" t="s">
        <v>31</v>
      </c>
      <c r="X98" s="23" t="s">
        <v>42</v>
      </c>
      <c r="Y98" s="719">
        <f>SUMIFS(E$89:E$99,A$89:A$99,$A$116,B$89:B$99,$B$116)</f>
        <v>13</v>
      </c>
      <c r="Z98" s="720">
        <f>SUMIFS(D$89:D$99,A$89:A$99,$A$116,B$89:B$99,$B$116)</f>
        <v>5</v>
      </c>
      <c r="AC98" s="11"/>
      <c r="AD98" s="11"/>
      <c r="AE98" s="11"/>
      <c r="AF98" s="22" t="s">
        <v>13</v>
      </c>
      <c r="AG98" s="22" t="s">
        <v>14</v>
      </c>
      <c r="AH98" s="23" t="s">
        <v>43</v>
      </c>
      <c r="AI98" s="23"/>
      <c r="AJ98" s="9">
        <v>3</v>
      </c>
      <c r="AK98" s="10">
        <f t="shared" si="17"/>
        <v>90</v>
      </c>
      <c r="AL98" s="10">
        <f t="shared" si="18"/>
        <v>0</v>
      </c>
      <c r="AM98" s="10"/>
      <c r="AN98" s="10"/>
      <c r="AO98" s="10"/>
      <c r="AP98" s="10">
        <f t="shared" si="19"/>
        <v>90</v>
      </c>
      <c r="AQ98" s="9">
        <f t="shared" si="12"/>
        <v>0</v>
      </c>
      <c r="AR98" s="10"/>
      <c r="AS98" s="9">
        <f t="shared" si="20"/>
        <v>0</v>
      </c>
      <c r="AT98" s="11" t="s">
        <v>78</v>
      </c>
    </row>
    <row r="99" spans="1:46" ht="15.75" thickBot="1" x14ac:dyDescent="0.3">
      <c r="A99" s="22" t="s">
        <v>13</v>
      </c>
      <c r="B99" s="22" t="s">
        <v>14</v>
      </c>
      <c r="C99" s="23" t="s">
        <v>40</v>
      </c>
      <c r="D99" s="18"/>
      <c r="E99" s="25">
        <v>3</v>
      </c>
      <c r="F99" s="26">
        <f t="shared" si="13"/>
        <v>90</v>
      </c>
      <c r="G99" s="26">
        <f t="shared" si="14"/>
        <v>0</v>
      </c>
      <c r="H99" s="26"/>
      <c r="I99" s="26"/>
      <c r="J99" s="26"/>
      <c r="K99" s="26">
        <f t="shared" si="15"/>
        <v>90</v>
      </c>
      <c r="L99" s="25">
        <f t="shared" si="11"/>
        <v>0</v>
      </c>
      <c r="M99" s="26"/>
      <c r="N99" s="25">
        <f t="shared" si="16"/>
        <v>0</v>
      </c>
      <c r="O99" s="11" t="s">
        <v>78</v>
      </c>
      <c r="V99" s="68"/>
      <c r="W99" s="68"/>
      <c r="X99" s="68"/>
      <c r="Y99" s="719">
        <f>SUM(Y94:Y98)</f>
        <v>30</v>
      </c>
      <c r="Z99" s="719">
        <f>SUM(Z94:Z98)</f>
        <v>17</v>
      </c>
      <c r="AC99" s="11"/>
      <c r="AD99" s="11"/>
      <c r="AE99" s="11"/>
      <c r="AF99" s="22" t="s">
        <v>13</v>
      </c>
      <c r="AG99" s="22" t="s">
        <v>14</v>
      </c>
      <c r="AH99" s="23" t="s">
        <v>40</v>
      </c>
      <c r="AI99" s="18"/>
      <c r="AJ99" s="25">
        <v>3</v>
      </c>
      <c r="AK99" s="26">
        <f t="shared" si="17"/>
        <v>90</v>
      </c>
      <c r="AL99" s="26">
        <f t="shared" si="18"/>
        <v>0</v>
      </c>
      <c r="AM99" s="26"/>
      <c r="AN99" s="26"/>
      <c r="AO99" s="26"/>
      <c r="AP99" s="26">
        <f t="shared" si="19"/>
        <v>90</v>
      </c>
      <c r="AQ99" s="25">
        <f t="shared" si="12"/>
        <v>0</v>
      </c>
      <c r="AR99" s="26"/>
      <c r="AS99" s="25">
        <f t="shared" si="20"/>
        <v>0</v>
      </c>
      <c r="AT99" s="11" t="s">
        <v>78</v>
      </c>
    </row>
    <row r="100" spans="1:46" ht="15.75" thickBot="1" x14ac:dyDescent="0.3">
      <c r="A100" s="27"/>
      <c r="B100" s="28"/>
      <c r="C100" s="23" t="s">
        <v>22</v>
      </c>
      <c r="D100" s="55">
        <f>SUM(D89:D99)</f>
        <v>17</v>
      </c>
      <c r="E100" s="54">
        <f>SUM(E89:E99)</f>
        <v>30</v>
      </c>
      <c r="F100" s="37"/>
      <c r="G100" s="37"/>
      <c r="H100" s="37"/>
      <c r="I100" s="37"/>
      <c r="J100" s="37"/>
      <c r="K100" s="37"/>
      <c r="L100" s="747">
        <f>SUM(L89:L99)</f>
        <v>16.46153846153846</v>
      </c>
      <c r="M100" s="37"/>
      <c r="N100" s="29"/>
      <c r="AF100" s="27"/>
      <c r="AG100" s="28"/>
      <c r="AH100" s="23" t="s">
        <v>22</v>
      </c>
      <c r="AI100" s="55">
        <f>SUM(AI89:AI99)</f>
        <v>17</v>
      </c>
      <c r="AJ100" s="54">
        <f>SUM(AJ89:AJ99)</f>
        <v>30</v>
      </c>
      <c r="AK100" s="37"/>
      <c r="AL100" s="37"/>
      <c r="AM100" s="37"/>
      <c r="AN100" s="37"/>
      <c r="AO100" s="37"/>
      <c r="AP100" s="37"/>
      <c r="AQ100" s="37"/>
      <c r="AR100" s="37"/>
      <c r="AS100" s="29"/>
    </row>
    <row r="101" spans="1:46" x14ac:dyDescent="0.25">
      <c r="C101" s="1" t="s">
        <v>22</v>
      </c>
      <c r="D101" s="19">
        <f>D28+D54+D79+D100</f>
        <v>120</v>
      </c>
      <c r="E101" s="42">
        <f>E28+E54+E79+E100</f>
        <v>120</v>
      </c>
    </row>
    <row r="105" spans="1:46" x14ac:dyDescent="0.25">
      <c r="C105" s="2"/>
      <c r="D105" s="2"/>
      <c r="E105" s="4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6" x14ac:dyDescent="0.25"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6" x14ac:dyDescent="0.25">
      <c r="C107" s="1" t="s">
        <v>22</v>
      </c>
      <c r="E107" s="43">
        <f>E108+E109</f>
        <v>118</v>
      </c>
      <c r="F107" s="43">
        <f>F108+F109</f>
        <v>3540</v>
      </c>
      <c r="G107" s="44">
        <f>F107/$F$107*100</f>
        <v>100</v>
      </c>
      <c r="H107" s="45"/>
      <c r="I107" s="46"/>
      <c r="J107" s="46"/>
      <c r="K107" s="46"/>
      <c r="L107" s="11" t="s">
        <v>68</v>
      </c>
      <c r="M107" s="11">
        <f t="shared" ref="M107:M115" ca="1" si="21">SUMIF($O$3:$O$104,L107,$E$3:$E$100)</f>
        <v>4.5</v>
      </c>
      <c r="O107" s="47">
        <f ca="1">M107/$E$107*100</f>
        <v>3.8135593220338984</v>
      </c>
      <c r="Q107" s="11"/>
      <c r="V107" s="68"/>
      <c r="W107" s="68"/>
      <c r="X107" s="68"/>
      <c r="Y107" s="68" t="s">
        <v>335</v>
      </c>
      <c r="Z107" s="68" t="s">
        <v>336</v>
      </c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6" x14ac:dyDescent="0.25">
      <c r="B108" s="22" t="s">
        <v>14</v>
      </c>
      <c r="C108" s="1" t="s">
        <v>41</v>
      </c>
      <c r="E108" s="44">
        <f>SUMIF(B$11:B$100,B108,E$11:E$100)</f>
        <v>84</v>
      </c>
      <c r="F108" s="22">
        <f>E108*30</f>
        <v>2520</v>
      </c>
      <c r="G108" s="44">
        <f>F108/F$107*100</f>
        <v>71.186440677966104</v>
      </c>
      <c r="H108" s="22"/>
      <c r="J108" s="42"/>
      <c r="K108" s="42"/>
      <c r="L108" s="11" t="s">
        <v>55</v>
      </c>
      <c r="M108" s="11">
        <f t="shared" ca="1" si="21"/>
        <v>0</v>
      </c>
      <c r="O108" s="47">
        <f t="shared" ref="O108:O116" ca="1" si="22">M108/$E$107*100</f>
        <v>0</v>
      </c>
      <c r="Q108" s="11"/>
      <c r="V108" s="10"/>
      <c r="W108" s="10"/>
      <c r="X108" s="23" t="s">
        <v>47</v>
      </c>
      <c r="Y108" s="472"/>
      <c r="Z108" s="472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6" x14ac:dyDescent="0.25">
      <c r="B109" s="22" t="s">
        <v>31</v>
      </c>
      <c r="C109" s="1" t="s">
        <v>42</v>
      </c>
      <c r="E109" s="44">
        <f>SUMIF(B$11:B$100,B109,E$11:E$100)</f>
        <v>34</v>
      </c>
      <c r="F109" s="22">
        <f t="shared" ref="F109:F116" si="23">E109*30</f>
        <v>1020</v>
      </c>
      <c r="G109" s="44">
        <f>F109/F$107*100</f>
        <v>28.8135593220339</v>
      </c>
      <c r="H109" s="22"/>
      <c r="L109" s="11" t="s">
        <v>69</v>
      </c>
      <c r="M109" s="11">
        <f t="shared" ca="1" si="21"/>
        <v>5</v>
      </c>
      <c r="O109" s="47">
        <f t="shared" ca="1" si="22"/>
        <v>4.2372881355932197</v>
      </c>
      <c r="Q109" s="11"/>
      <c r="V109" s="10" t="s">
        <v>16</v>
      </c>
      <c r="W109" s="10" t="s">
        <v>14</v>
      </c>
      <c r="X109" s="23" t="s">
        <v>41</v>
      </c>
      <c r="Y109" s="719">
        <f>Y13+Y41+Y68+Y94</f>
        <v>23</v>
      </c>
      <c r="Z109" s="719">
        <f>Z13+Z41+Z68+Z94</f>
        <v>54.5</v>
      </c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6" x14ac:dyDescent="0.25">
      <c r="E110" s="22"/>
      <c r="F110" s="22"/>
      <c r="G110" s="22"/>
      <c r="H110" s="22"/>
      <c r="L110" s="11" t="s">
        <v>73</v>
      </c>
      <c r="M110" s="11">
        <f t="shared" ca="1" si="21"/>
        <v>3</v>
      </c>
      <c r="O110" s="47">
        <f t="shared" ca="1" si="22"/>
        <v>2.5423728813559325</v>
      </c>
      <c r="Q110" s="11"/>
      <c r="V110" s="10" t="s">
        <v>16</v>
      </c>
      <c r="W110" s="10" t="s">
        <v>31</v>
      </c>
      <c r="X110" s="23" t="s">
        <v>42</v>
      </c>
      <c r="Y110" s="719">
        <f t="shared" ref="Y110:Z113" si="24">Y14+Y42+Y69+Y95</f>
        <v>6</v>
      </c>
      <c r="Z110" s="719">
        <f t="shared" si="24"/>
        <v>13.5</v>
      </c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  <row r="111" spans="1:46" x14ac:dyDescent="0.25">
      <c r="C111" s="1" t="s">
        <v>47</v>
      </c>
      <c r="E111" s="48">
        <f>E112+E113</f>
        <v>27</v>
      </c>
      <c r="F111" s="48">
        <f>F112+F113</f>
        <v>810</v>
      </c>
      <c r="G111" s="44">
        <f>F111/$F$111*100</f>
        <v>100</v>
      </c>
      <c r="H111" s="22"/>
      <c r="L111" s="11" t="s">
        <v>57</v>
      </c>
      <c r="M111" s="11">
        <f t="shared" ca="1" si="21"/>
        <v>3</v>
      </c>
      <c r="O111" s="47">
        <f t="shared" ca="1" si="22"/>
        <v>2.5423728813559325</v>
      </c>
      <c r="Q111" s="11"/>
      <c r="V111" s="10"/>
      <c r="W111" s="10"/>
      <c r="X111" s="23" t="s">
        <v>48</v>
      </c>
      <c r="Y111" s="719">
        <f t="shared" si="24"/>
        <v>0</v>
      </c>
      <c r="Z111" s="719">
        <f t="shared" si="24"/>
        <v>0</v>
      </c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:46" x14ac:dyDescent="0.25">
      <c r="A112" s="22" t="s">
        <v>16</v>
      </c>
      <c r="B112" s="22" t="s">
        <v>14</v>
      </c>
      <c r="C112" s="1" t="s">
        <v>41</v>
      </c>
      <c r="E112" s="22">
        <f>SUMIFS(E$11:E$100,A$11:A$100,A112,B$11:B$100,B112)</f>
        <v>23</v>
      </c>
      <c r="F112" s="22">
        <f t="shared" si="23"/>
        <v>690</v>
      </c>
      <c r="G112" s="44">
        <f>F112/F$111*100</f>
        <v>85.18518518518519</v>
      </c>
      <c r="H112" s="22"/>
      <c r="L112" s="11" t="s">
        <v>56</v>
      </c>
      <c r="M112" s="11">
        <f t="shared" ca="1" si="21"/>
        <v>9</v>
      </c>
      <c r="O112" s="47">
        <f t="shared" ca="1" si="22"/>
        <v>7.6271186440677967</v>
      </c>
      <c r="Q112" s="11"/>
      <c r="V112" s="10" t="s">
        <v>13</v>
      </c>
      <c r="W112" s="10" t="s">
        <v>14</v>
      </c>
      <c r="X112" s="23" t="s">
        <v>41</v>
      </c>
      <c r="Y112" s="719">
        <f t="shared" si="24"/>
        <v>61</v>
      </c>
      <c r="Z112" s="719">
        <f t="shared" si="24"/>
        <v>39</v>
      </c>
      <c r="AB112" s="724">
        <f>Y112-E97-E98-E99</f>
        <v>49</v>
      </c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1:42" x14ac:dyDescent="0.25">
      <c r="A113" s="22" t="s">
        <v>16</v>
      </c>
      <c r="B113" s="22" t="s">
        <v>31</v>
      </c>
      <c r="C113" s="1" t="s">
        <v>42</v>
      </c>
      <c r="E113" s="22">
        <f>SUMIFS(E$11:E$100,A$11:A$100,A113,B$11:B$100,B113)</f>
        <v>4</v>
      </c>
      <c r="F113" s="22">
        <f>E113*30</f>
        <v>120</v>
      </c>
      <c r="G113" s="44">
        <f>F113/F$111*100</f>
        <v>14.814814814814813</v>
      </c>
      <c r="H113" s="22"/>
      <c r="L113" s="11" t="s">
        <v>70</v>
      </c>
      <c r="M113" s="11">
        <f t="shared" ca="1" si="21"/>
        <v>0</v>
      </c>
      <c r="O113" s="47">
        <f t="shared" ca="1" si="22"/>
        <v>0</v>
      </c>
      <c r="V113" s="10" t="s">
        <v>13</v>
      </c>
      <c r="W113" s="10" t="s">
        <v>31</v>
      </c>
      <c r="X113" s="23" t="s">
        <v>42</v>
      </c>
      <c r="Y113" s="719">
        <f t="shared" si="24"/>
        <v>30</v>
      </c>
      <c r="Z113" s="719">
        <f t="shared" si="24"/>
        <v>13</v>
      </c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1" t="s">
        <v>48</v>
      </c>
      <c r="E114" s="48">
        <f>E115+E116</f>
        <v>91</v>
      </c>
      <c r="F114" s="48">
        <f>F115+F116</f>
        <v>2730</v>
      </c>
      <c r="G114" s="48">
        <f>G115+G116</f>
        <v>99.999999999999986</v>
      </c>
      <c r="L114" s="11" t="s">
        <v>71</v>
      </c>
      <c r="M114" s="11">
        <f t="shared" ca="1" si="21"/>
        <v>1</v>
      </c>
      <c r="O114" s="47">
        <f t="shared" ca="1" si="22"/>
        <v>0.84745762711864403</v>
      </c>
      <c r="V114" s="68"/>
      <c r="W114" s="68"/>
      <c r="X114" s="68"/>
      <c r="Y114" s="719">
        <f>SUM(Y109:Y113)</f>
        <v>120</v>
      </c>
      <c r="Z114" s="719">
        <f>SUM(Z109:Z113)</f>
        <v>120</v>
      </c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</row>
    <row r="115" spans="1:42" x14ac:dyDescent="0.25">
      <c r="A115" s="22" t="s">
        <v>13</v>
      </c>
      <c r="B115" s="22" t="s">
        <v>14</v>
      </c>
      <c r="C115" s="1" t="s">
        <v>41</v>
      </c>
      <c r="E115" s="22">
        <f>SUMIFS(E$11:E$100,A$11:A$100,A115,B$11:B$100,B115)</f>
        <v>61</v>
      </c>
      <c r="F115" s="22">
        <f t="shared" si="23"/>
        <v>1830</v>
      </c>
      <c r="G115" s="11">
        <f>F115/F$114*100</f>
        <v>67.032967032967022</v>
      </c>
      <c r="L115" s="11" t="s">
        <v>58</v>
      </c>
      <c r="M115" s="11">
        <f t="shared" ca="1" si="21"/>
        <v>3</v>
      </c>
      <c r="O115" s="47">
        <f t="shared" ca="1" si="22"/>
        <v>2.5423728813559325</v>
      </c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</row>
    <row r="116" spans="1:42" x14ac:dyDescent="0.25">
      <c r="A116" s="22" t="s">
        <v>13</v>
      </c>
      <c r="B116" s="22" t="s">
        <v>31</v>
      </c>
      <c r="C116" s="1" t="s">
        <v>42</v>
      </c>
      <c r="E116" s="22">
        <f>SUMIFS(E$11:E$100,A$11:A$100,A116,B$11:B$100,B116)</f>
        <v>30</v>
      </c>
      <c r="F116" s="22">
        <f t="shared" si="23"/>
        <v>900</v>
      </c>
      <c r="G116" s="11">
        <f>F116/F$114*100</f>
        <v>32.967032967032964</v>
      </c>
      <c r="M116" s="11">
        <f ca="1">SUM(M107:M115)</f>
        <v>28.5</v>
      </c>
      <c r="O116" s="47">
        <f t="shared" ca="1" si="22"/>
        <v>24.152542372881356</v>
      </c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</sheetData>
  <mergeCells count="122">
    <mergeCell ref="M3:M9"/>
    <mergeCell ref="H5:J5"/>
    <mergeCell ref="H6:H9"/>
    <mergeCell ref="N3:N9"/>
    <mergeCell ref="C1:N1"/>
    <mergeCell ref="C3:C9"/>
    <mergeCell ref="D3:D9"/>
    <mergeCell ref="E3:E9"/>
    <mergeCell ref="F3:K3"/>
    <mergeCell ref="L3:L9"/>
    <mergeCell ref="F4:F9"/>
    <mergeCell ref="G4:J4"/>
    <mergeCell ref="G5:G9"/>
    <mergeCell ref="C82:C88"/>
    <mergeCell ref="D82:D88"/>
    <mergeCell ref="E82:E88"/>
    <mergeCell ref="C58:C64"/>
    <mergeCell ref="D58:D64"/>
    <mergeCell ref="E58:E64"/>
    <mergeCell ref="K4:K9"/>
    <mergeCell ref="I6:I9"/>
    <mergeCell ref="J6:J9"/>
    <mergeCell ref="C31:C37"/>
    <mergeCell ref="D31:D37"/>
    <mergeCell ref="E31:E37"/>
    <mergeCell ref="H33:J33"/>
    <mergeCell ref="H34:H37"/>
    <mergeCell ref="G32:J32"/>
    <mergeCell ref="J34:J37"/>
    <mergeCell ref="F31:K31"/>
    <mergeCell ref="F32:F37"/>
    <mergeCell ref="G33:G37"/>
    <mergeCell ref="K59:K64"/>
    <mergeCell ref="H61:H64"/>
    <mergeCell ref="I61:I64"/>
    <mergeCell ref="F58:K58"/>
    <mergeCell ref="I34:I37"/>
    <mergeCell ref="AI82:AI88"/>
    <mergeCell ref="AQ82:AQ88"/>
    <mergeCell ref="G60:G64"/>
    <mergeCell ref="H60:J60"/>
    <mergeCell ref="J61:J64"/>
    <mergeCell ref="F59:F64"/>
    <mergeCell ref="G59:J59"/>
    <mergeCell ref="AS82:AS88"/>
    <mergeCell ref="AN85:AN88"/>
    <mergeCell ref="AH82:AH88"/>
    <mergeCell ref="L82:L88"/>
    <mergeCell ref="N82:N88"/>
    <mergeCell ref="AR82:AR88"/>
    <mergeCell ref="AK83:AK88"/>
    <mergeCell ref="AL84:AL88"/>
    <mergeCell ref="AM84:AO84"/>
    <mergeCell ref="AM85:AM88"/>
    <mergeCell ref="AL83:AO83"/>
    <mergeCell ref="AJ82:AJ88"/>
    <mergeCell ref="AK82:AP82"/>
    <mergeCell ref="AP83:AP88"/>
    <mergeCell ref="AO85:AO88"/>
    <mergeCell ref="H84:J84"/>
    <mergeCell ref="J85:J88"/>
    <mergeCell ref="K32:K37"/>
    <mergeCell ref="M82:M88"/>
    <mergeCell ref="F82:K82"/>
    <mergeCell ref="F83:F88"/>
    <mergeCell ref="G83:J83"/>
    <mergeCell ref="K83:K88"/>
    <mergeCell ref="G84:G88"/>
    <mergeCell ref="H85:H88"/>
    <mergeCell ref="I85:I88"/>
    <mergeCell ref="AS31:AS37"/>
    <mergeCell ref="AM60:AO60"/>
    <mergeCell ref="AK32:AK37"/>
    <mergeCell ref="L31:L37"/>
    <mergeCell ref="N58:N64"/>
    <mergeCell ref="N31:N37"/>
    <mergeCell ref="AH31:AH37"/>
    <mergeCell ref="M31:M37"/>
    <mergeCell ref="AS58:AS64"/>
    <mergeCell ref="AM33:AO33"/>
    <mergeCell ref="AH58:AH64"/>
    <mergeCell ref="AJ31:AJ37"/>
    <mergeCell ref="AP32:AP37"/>
    <mergeCell ref="AK31:AP31"/>
    <mergeCell ref="AN34:AN37"/>
    <mergeCell ref="AP59:AP64"/>
    <mergeCell ref="AR31:AR37"/>
    <mergeCell ref="AM61:AM64"/>
    <mergeCell ref="AQ58:AQ64"/>
    <mergeCell ref="AL60:AL64"/>
    <mergeCell ref="L58:L64"/>
    <mergeCell ref="M58:M64"/>
    <mergeCell ref="AR58:AR64"/>
    <mergeCell ref="AQ31:AQ37"/>
    <mergeCell ref="AH1:AS1"/>
    <mergeCell ref="AH3:AH9"/>
    <mergeCell ref="AI3:AI9"/>
    <mergeCell ref="AJ3:AJ9"/>
    <mergeCell ref="AK3:AP3"/>
    <mergeCell ref="AQ3:AQ9"/>
    <mergeCell ref="AP4:AP9"/>
    <mergeCell ref="AK4:AK9"/>
    <mergeCell ref="AL4:AO4"/>
    <mergeCell ref="AM5:AO5"/>
    <mergeCell ref="AO6:AO9"/>
    <mergeCell ref="AN6:AN9"/>
    <mergeCell ref="AR3:AR9"/>
    <mergeCell ref="AS3:AS9"/>
    <mergeCell ref="AM6:AM9"/>
    <mergeCell ref="AL5:AL9"/>
    <mergeCell ref="AK58:AP58"/>
    <mergeCell ref="AM34:AM37"/>
    <mergeCell ref="AO34:AO37"/>
    <mergeCell ref="AL33:AL37"/>
    <mergeCell ref="AI58:AI64"/>
    <mergeCell ref="AJ58:AJ64"/>
    <mergeCell ref="AK59:AK64"/>
    <mergeCell ref="AI31:AI37"/>
    <mergeCell ref="AL32:AO32"/>
    <mergeCell ref="AN61:AN64"/>
    <mergeCell ref="AO61:AO64"/>
    <mergeCell ref="AL59:AO5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49" orientation="landscape" r:id="rId1"/>
  <rowBreaks count="2" manualBreakCount="2">
    <brk id="5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B85"/>
  <sheetViews>
    <sheetView view="pageBreakPreview" topLeftCell="A19" zoomScale="85" zoomScaleNormal="85" workbookViewId="0">
      <selection activeCell="B17" sqref="B17"/>
    </sheetView>
  </sheetViews>
  <sheetFormatPr defaultRowHeight="15.75" x14ac:dyDescent="0.25"/>
  <cols>
    <col min="1" max="1" width="11.28515625" style="390" customWidth="1"/>
    <col min="2" max="2" width="44.140625" style="391" customWidth="1"/>
    <col min="3" max="3" width="6.7109375" style="392" customWidth="1"/>
    <col min="4" max="4" width="12" style="393" customWidth="1"/>
    <col min="5" max="5" width="7.28515625" style="393" customWidth="1"/>
    <col min="6" max="6" width="6.42578125" style="392" customWidth="1"/>
    <col min="7" max="7" width="7.42578125" style="392" customWidth="1"/>
    <col min="8" max="8" width="9.85546875" style="392" customWidth="1"/>
    <col min="9" max="9" width="8.7109375" style="391" customWidth="1"/>
    <col min="10" max="10" width="8" style="391" customWidth="1"/>
    <col min="11" max="11" width="5.85546875" style="391" customWidth="1"/>
    <col min="12" max="12" width="7.85546875" style="391" customWidth="1"/>
    <col min="13" max="13" width="8.85546875" style="391" customWidth="1"/>
    <col min="14" max="21" width="3.85546875" style="391" customWidth="1"/>
    <col min="22" max="23" width="4" style="391" customWidth="1"/>
    <col min="24" max="28" width="0" style="152" hidden="1" customWidth="1"/>
    <col min="29" max="16384" width="9.140625" style="152"/>
  </cols>
  <sheetData>
    <row r="1" spans="1:28" s="93" customFormat="1" ht="18.75" thickBot="1" x14ac:dyDescent="0.3">
      <c r="A1" s="1861" t="s">
        <v>150</v>
      </c>
      <c r="B1" s="1862"/>
      <c r="C1" s="1862"/>
      <c r="D1" s="1862"/>
      <c r="E1" s="1862"/>
      <c r="F1" s="1862"/>
      <c r="G1" s="1862"/>
      <c r="H1" s="1862"/>
      <c r="I1" s="1862"/>
      <c r="J1" s="1862"/>
      <c r="K1" s="1862"/>
      <c r="L1" s="1862"/>
      <c r="M1" s="1862"/>
      <c r="N1" s="1862"/>
      <c r="O1" s="1862"/>
      <c r="P1" s="1862"/>
      <c r="Q1" s="1862"/>
      <c r="R1" s="1862"/>
      <c r="S1" s="1862"/>
      <c r="T1" s="1862"/>
      <c r="U1" s="1862"/>
      <c r="V1" s="1862"/>
      <c r="W1" s="1863"/>
    </row>
    <row r="2" spans="1:28" s="93" customFormat="1" x14ac:dyDescent="0.25">
      <c r="A2" s="1864" t="s">
        <v>151</v>
      </c>
      <c r="B2" s="1867" t="s">
        <v>152</v>
      </c>
      <c r="C2" s="1870" t="s">
        <v>153</v>
      </c>
      <c r="D2" s="1871"/>
      <c r="E2" s="1871"/>
      <c r="F2" s="1872"/>
      <c r="G2" s="1873" t="s">
        <v>154</v>
      </c>
      <c r="H2" s="1876" t="s">
        <v>155</v>
      </c>
      <c r="I2" s="1877"/>
      <c r="J2" s="1877"/>
      <c r="K2" s="1877"/>
      <c r="L2" s="1877"/>
      <c r="M2" s="1878"/>
      <c r="N2" s="1879" t="s">
        <v>156</v>
      </c>
      <c r="O2" s="1880"/>
      <c r="P2" s="1880"/>
      <c r="Q2" s="1880"/>
      <c r="R2" s="1880"/>
      <c r="S2" s="1880"/>
      <c r="T2" s="1880"/>
      <c r="U2" s="1880"/>
      <c r="V2" s="1880"/>
      <c r="W2" s="1881"/>
    </row>
    <row r="3" spans="1:28" s="93" customFormat="1" ht="16.5" thickBot="1" x14ac:dyDescent="0.3">
      <c r="A3" s="1865"/>
      <c r="B3" s="1868"/>
      <c r="C3" s="1887" t="s">
        <v>157</v>
      </c>
      <c r="D3" s="1891" t="s">
        <v>158</v>
      </c>
      <c r="E3" s="1917" t="s">
        <v>159</v>
      </c>
      <c r="F3" s="1918"/>
      <c r="G3" s="1874"/>
      <c r="H3" s="1911" t="s">
        <v>6</v>
      </c>
      <c r="I3" s="1914" t="s">
        <v>160</v>
      </c>
      <c r="J3" s="1915"/>
      <c r="K3" s="1915"/>
      <c r="L3" s="1916"/>
      <c r="M3" s="1897" t="s">
        <v>161</v>
      </c>
      <c r="N3" s="1882"/>
      <c r="O3" s="1883"/>
      <c r="P3" s="1883"/>
      <c r="Q3" s="1883"/>
      <c r="R3" s="1883"/>
      <c r="S3" s="1883"/>
      <c r="T3" s="1883"/>
      <c r="U3" s="1883"/>
      <c r="V3" s="1883"/>
      <c r="W3" s="1884"/>
    </row>
    <row r="4" spans="1:28" s="93" customFormat="1" ht="16.5" thickBot="1" x14ac:dyDescent="0.3">
      <c r="A4" s="1865"/>
      <c r="B4" s="1868"/>
      <c r="C4" s="1887"/>
      <c r="D4" s="1891"/>
      <c r="E4" s="1891" t="s">
        <v>162</v>
      </c>
      <c r="F4" s="1889" t="s">
        <v>163</v>
      </c>
      <c r="G4" s="1874"/>
      <c r="H4" s="1912"/>
      <c r="I4" s="1894" t="s">
        <v>22</v>
      </c>
      <c r="J4" s="1894" t="s">
        <v>26</v>
      </c>
      <c r="K4" s="1894" t="s">
        <v>164</v>
      </c>
      <c r="L4" s="1894" t="s">
        <v>165</v>
      </c>
      <c r="M4" s="1898"/>
      <c r="N4" s="1885" t="s">
        <v>166</v>
      </c>
      <c r="O4" s="1893"/>
      <c r="P4" s="1886"/>
      <c r="Q4" s="1885" t="s">
        <v>167</v>
      </c>
      <c r="R4" s="1893"/>
      <c r="S4" s="1885"/>
      <c r="T4" s="1893"/>
      <c r="U4" s="1886"/>
      <c r="V4" s="1885"/>
      <c r="W4" s="1886"/>
    </row>
    <row r="5" spans="1:28" s="93" customFormat="1" ht="16.5" thickBot="1" x14ac:dyDescent="0.3">
      <c r="A5" s="1865"/>
      <c r="B5" s="1868"/>
      <c r="C5" s="1887"/>
      <c r="D5" s="1891"/>
      <c r="E5" s="1891"/>
      <c r="F5" s="1889"/>
      <c r="G5" s="1874"/>
      <c r="H5" s="1912"/>
      <c r="I5" s="1895"/>
      <c r="J5" s="1895"/>
      <c r="K5" s="1895"/>
      <c r="L5" s="1895"/>
      <c r="M5" s="1898"/>
      <c r="N5" s="94">
        <v>1</v>
      </c>
      <c r="O5" s="95" t="s">
        <v>63</v>
      </c>
      <c r="P5" s="96" t="s">
        <v>64</v>
      </c>
      <c r="Q5" s="94">
        <v>3</v>
      </c>
      <c r="R5" s="97">
        <v>4</v>
      </c>
      <c r="S5" s="98"/>
      <c r="T5" s="95"/>
      <c r="U5" s="99"/>
      <c r="V5" s="94"/>
      <c r="W5" s="99"/>
    </row>
    <row r="6" spans="1:28" s="93" customFormat="1" ht="16.5" thickBot="1" x14ac:dyDescent="0.3">
      <c r="A6" s="1865"/>
      <c r="B6" s="1868"/>
      <c r="C6" s="1887"/>
      <c r="D6" s="1891"/>
      <c r="E6" s="1891"/>
      <c r="F6" s="1889"/>
      <c r="G6" s="1874"/>
      <c r="H6" s="1912"/>
      <c r="I6" s="1895"/>
      <c r="J6" s="1895"/>
      <c r="K6" s="1895"/>
      <c r="L6" s="1895"/>
      <c r="M6" s="1899"/>
      <c r="N6" s="1919" t="s">
        <v>168</v>
      </c>
      <c r="O6" s="1920"/>
      <c r="P6" s="1921"/>
      <c r="Q6" s="1921"/>
      <c r="R6" s="1921"/>
      <c r="S6" s="1921"/>
      <c r="T6" s="1921"/>
      <c r="U6" s="1921"/>
      <c r="V6" s="1921"/>
      <c r="W6" s="1923"/>
    </row>
    <row r="7" spans="1:28" s="93" customFormat="1" ht="25.5" customHeight="1" thickBot="1" x14ac:dyDescent="0.3">
      <c r="A7" s="1866"/>
      <c r="B7" s="1869"/>
      <c r="C7" s="1888"/>
      <c r="D7" s="1892"/>
      <c r="E7" s="1892"/>
      <c r="F7" s="1890"/>
      <c r="G7" s="1875"/>
      <c r="H7" s="1913"/>
      <c r="I7" s="1896"/>
      <c r="J7" s="1896"/>
      <c r="K7" s="1896"/>
      <c r="L7" s="1896"/>
      <c r="M7" s="1900"/>
      <c r="N7" s="94">
        <v>15</v>
      </c>
      <c r="O7" s="95">
        <v>9</v>
      </c>
      <c r="P7" s="99">
        <v>9</v>
      </c>
      <c r="Q7" s="94">
        <v>15</v>
      </c>
      <c r="R7" s="95">
        <v>13</v>
      </c>
      <c r="S7" s="94"/>
      <c r="T7" s="95"/>
      <c r="U7" s="99"/>
      <c r="V7" s="94"/>
      <c r="W7" s="99"/>
    </row>
    <row r="8" spans="1:28" s="93" customFormat="1" ht="16.5" thickBot="1" x14ac:dyDescent="0.3">
      <c r="A8" s="100">
        <v>1</v>
      </c>
      <c r="B8" s="101">
        <v>2</v>
      </c>
      <c r="C8" s="102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3">
        <v>13</v>
      </c>
      <c r="N8" s="94">
        <v>14</v>
      </c>
      <c r="O8" s="104">
        <v>15</v>
      </c>
      <c r="P8" s="94">
        <v>16</v>
      </c>
      <c r="Q8" s="104">
        <v>17</v>
      </c>
      <c r="R8" s="94">
        <v>18</v>
      </c>
      <c r="S8" s="94"/>
      <c r="T8" s="104"/>
      <c r="U8" s="94"/>
      <c r="V8" s="104"/>
      <c r="W8" s="101"/>
      <c r="X8" s="102">
        <v>25</v>
      </c>
      <c r="Y8" s="100">
        <v>26</v>
      </c>
      <c r="Z8" s="103">
        <v>27</v>
      </c>
      <c r="AA8" s="100">
        <v>28</v>
      </c>
      <c r="AB8" s="103">
        <v>29</v>
      </c>
    </row>
    <row r="9" spans="1:28" s="93" customFormat="1" ht="16.5" thickBot="1" x14ac:dyDescent="0.3">
      <c r="A9" s="1907" t="s">
        <v>169</v>
      </c>
      <c r="B9" s="1908"/>
      <c r="C9" s="1909"/>
      <c r="D9" s="1909"/>
      <c r="E9" s="1909"/>
      <c r="F9" s="1909"/>
      <c r="G9" s="1909"/>
      <c r="H9" s="1909"/>
      <c r="I9" s="1909"/>
      <c r="J9" s="1909"/>
      <c r="K9" s="1909"/>
      <c r="L9" s="1909"/>
      <c r="M9" s="1909"/>
      <c r="N9" s="1908"/>
      <c r="O9" s="1908"/>
      <c r="P9" s="1908"/>
      <c r="Q9" s="1908"/>
      <c r="R9" s="1908"/>
      <c r="S9" s="1908"/>
      <c r="T9" s="1908"/>
      <c r="U9" s="1908"/>
      <c r="V9" s="1908"/>
      <c r="W9" s="1910"/>
    </row>
    <row r="10" spans="1:28" s="93" customFormat="1" ht="16.5" thickBot="1" x14ac:dyDescent="0.3">
      <c r="A10" s="2001" t="s">
        <v>170</v>
      </c>
      <c r="B10" s="1905"/>
      <c r="C10" s="1905"/>
      <c r="D10" s="1905"/>
      <c r="E10" s="1905"/>
      <c r="F10" s="1905"/>
      <c r="G10" s="1905"/>
      <c r="H10" s="1905"/>
      <c r="I10" s="1905"/>
      <c r="J10" s="1905"/>
      <c r="K10" s="1905"/>
      <c r="L10" s="1905"/>
      <c r="M10" s="1905"/>
      <c r="N10" s="1905"/>
      <c r="O10" s="1905"/>
      <c r="P10" s="1905"/>
      <c r="Q10" s="1905"/>
      <c r="R10" s="1905"/>
      <c r="S10" s="1905"/>
      <c r="T10" s="1905"/>
      <c r="U10" s="1905"/>
      <c r="V10" s="1905"/>
      <c r="W10" s="1906"/>
    </row>
    <row r="11" spans="1:28" s="120" customFormat="1" x14ac:dyDescent="0.25">
      <c r="A11" s="105" t="s">
        <v>171</v>
      </c>
      <c r="B11" s="106" t="s">
        <v>15</v>
      </c>
      <c r="C11" s="107"/>
      <c r="D11" s="108"/>
      <c r="E11" s="109"/>
      <c r="F11" s="110"/>
      <c r="G11" s="111">
        <v>3</v>
      </c>
      <c r="H11" s="112">
        <f>G11*30</f>
        <v>90</v>
      </c>
      <c r="I11" s="113">
        <f>J11+K11+L11</f>
        <v>39</v>
      </c>
      <c r="J11" s="114"/>
      <c r="K11" s="114"/>
      <c r="L11" s="114">
        <v>39</v>
      </c>
      <c r="M11" s="115">
        <f>H11-I11</f>
        <v>51</v>
      </c>
      <c r="N11" s="116"/>
      <c r="O11" s="117"/>
      <c r="P11" s="118"/>
      <c r="Q11" s="119"/>
      <c r="R11" s="117">
        <v>3</v>
      </c>
      <c r="S11" s="119"/>
      <c r="T11" s="117"/>
      <c r="U11" s="118"/>
      <c r="V11" s="119"/>
      <c r="W11" s="118"/>
    </row>
    <row r="12" spans="1:28" s="120" customFormat="1" x14ac:dyDescent="0.25">
      <c r="A12" s="121" t="s">
        <v>172</v>
      </c>
      <c r="B12" s="122" t="s">
        <v>17</v>
      </c>
      <c r="C12" s="123"/>
      <c r="D12" s="124"/>
      <c r="E12" s="124"/>
      <c r="F12" s="125"/>
      <c r="G12" s="126">
        <f>G13+G14+G15</f>
        <v>6.5</v>
      </c>
      <c r="H12" s="127">
        <f t="shared" ref="H12:M12" si="0">H13+H14+H15</f>
        <v>195</v>
      </c>
      <c r="I12" s="128">
        <f t="shared" si="0"/>
        <v>132</v>
      </c>
      <c r="J12" s="129"/>
      <c r="K12" s="129"/>
      <c r="L12" s="129">
        <f t="shared" si="0"/>
        <v>132</v>
      </c>
      <c r="M12" s="130">
        <f t="shared" si="0"/>
        <v>63</v>
      </c>
      <c r="N12" s="131"/>
      <c r="O12" s="132"/>
      <c r="P12" s="133"/>
      <c r="Q12" s="134"/>
      <c r="R12" s="132"/>
      <c r="S12" s="134"/>
      <c r="T12" s="132"/>
      <c r="U12" s="133"/>
      <c r="V12" s="134"/>
      <c r="W12" s="133"/>
    </row>
    <row r="13" spans="1:28" x14ac:dyDescent="0.25">
      <c r="A13" s="135" t="s">
        <v>173</v>
      </c>
      <c r="B13" s="136" t="s">
        <v>17</v>
      </c>
      <c r="C13" s="123"/>
      <c r="D13" s="137">
        <v>1</v>
      </c>
      <c r="E13" s="138"/>
      <c r="F13" s="139"/>
      <c r="G13" s="140">
        <v>3</v>
      </c>
      <c r="H13" s="141">
        <f>G13*30</f>
        <v>90</v>
      </c>
      <c r="I13" s="142">
        <f>J13+K13+L13</f>
        <v>60</v>
      </c>
      <c r="J13" s="143"/>
      <c r="K13" s="143"/>
      <c r="L13" s="143">
        <v>60</v>
      </c>
      <c r="M13" s="144">
        <f t="shared" ref="M13:M18" si="1">H13-I13</f>
        <v>30</v>
      </c>
      <c r="N13" s="145">
        <v>4</v>
      </c>
      <c r="O13" s="146"/>
      <c r="P13" s="147"/>
      <c r="Q13" s="148"/>
      <c r="R13" s="146"/>
      <c r="S13" s="149"/>
      <c r="T13" s="150"/>
      <c r="U13" s="151"/>
      <c r="V13" s="149"/>
      <c r="W13" s="151"/>
    </row>
    <row r="14" spans="1:28" x14ac:dyDescent="0.25">
      <c r="A14" s="135" t="s">
        <v>174</v>
      </c>
      <c r="B14" s="136" t="s">
        <v>17</v>
      </c>
      <c r="C14" s="123"/>
      <c r="D14" s="153" t="s">
        <v>175</v>
      </c>
      <c r="E14" s="138"/>
      <c r="F14" s="139"/>
      <c r="G14" s="140">
        <v>3.5</v>
      </c>
      <c r="H14" s="141">
        <f>G14*30</f>
        <v>105</v>
      </c>
      <c r="I14" s="142">
        <f>J14+K14+L14</f>
        <v>72</v>
      </c>
      <c r="J14" s="143"/>
      <c r="K14" s="143"/>
      <c r="L14" s="143">
        <v>72</v>
      </c>
      <c r="M14" s="144">
        <f t="shared" si="1"/>
        <v>33</v>
      </c>
      <c r="N14" s="145"/>
      <c r="O14" s="146">
        <v>4</v>
      </c>
      <c r="P14" s="147">
        <v>4</v>
      </c>
      <c r="Q14" s="148"/>
      <c r="R14" s="146"/>
      <c r="S14" s="149"/>
      <c r="T14" s="150"/>
      <c r="U14" s="151"/>
      <c r="V14" s="149"/>
      <c r="W14" s="151"/>
    </row>
    <row r="15" spans="1:28" x14ac:dyDescent="0.25">
      <c r="A15" s="135" t="s">
        <v>176</v>
      </c>
      <c r="B15" s="136" t="s">
        <v>17</v>
      </c>
      <c r="C15" s="123"/>
      <c r="D15" s="137" t="s">
        <v>177</v>
      </c>
      <c r="E15" s="154"/>
      <c r="F15" s="139"/>
      <c r="G15" s="140"/>
      <c r="H15" s="141"/>
      <c r="I15" s="142"/>
      <c r="J15" s="143"/>
      <c r="K15" s="143"/>
      <c r="L15" s="143"/>
      <c r="M15" s="144">
        <f t="shared" si="1"/>
        <v>0</v>
      </c>
      <c r="N15" s="145"/>
      <c r="O15" s="146"/>
      <c r="P15" s="147"/>
      <c r="Q15" s="148" t="s">
        <v>178</v>
      </c>
      <c r="R15" s="146"/>
      <c r="S15" s="149"/>
      <c r="T15" s="150"/>
      <c r="U15" s="151"/>
      <c r="V15" s="149"/>
      <c r="W15" s="151"/>
    </row>
    <row r="16" spans="1:28" s="120" customFormat="1" ht="69.75" customHeight="1" x14ac:dyDescent="0.25">
      <c r="A16" s="121" t="s">
        <v>179</v>
      </c>
      <c r="B16" s="155" t="s">
        <v>180</v>
      </c>
      <c r="C16" s="156"/>
      <c r="D16" s="157" t="s">
        <v>181</v>
      </c>
      <c r="E16" s="158"/>
      <c r="F16" s="159"/>
      <c r="G16" s="160">
        <v>6</v>
      </c>
      <c r="H16" s="161">
        <f>G16*30</f>
        <v>180</v>
      </c>
      <c r="I16" s="156">
        <f>J16+L16</f>
        <v>60</v>
      </c>
      <c r="J16" s="162">
        <v>30</v>
      </c>
      <c r="K16" s="162"/>
      <c r="L16" s="162">
        <v>30</v>
      </c>
      <c r="M16" s="163">
        <f t="shared" si="1"/>
        <v>120</v>
      </c>
      <c r="N16" s="145">
        <v>3</v>
      </c>
      <c r="O16" s="146"/>
      <c r="P16" s="147"/>
      <c r="Q16" s="148"/>
      <c r="R16" s="146"/>
      <c r="S16" s="148"/>
      <c r="T16" s="146"/>
      <c r="U16" s="147"/>
      <c r="V16" s="148"/>
      <c r="W16" s="164"/>
    </row>
    <row r="17" spans="1:28" s="120" customFormat="1" ht="31.5" x14ac:dyDescent="0.25">
      <c r="A17" s="121" t="s">
        <v>182</v>
      </c>
      <c r="B17" s="165" t="s">
        <v>33</v>
      </c>
      <c r="C17" s="156"/>
      <c r="D17" s="157" t="s">
        <v>181</v>
      </c>
      <c r="E17" s="158"/>
      <c r="F17" s="159"/>
      <c r="G17" s="160">
        <v>4</v>
      </c>
      <c r="H17" s="161">
        <f>G17*30</f>
        <v>120</v>
      </c>
      <c r="I17" s="156">
        <f>J17+L17</f>
        <v>60</v>
      </c>
      <c r="J17" s="162">
        <v>30</v>
      </c>
      <c r="K17" s="162"/>
      <c r="L17" s="162">
        <v>30</v>
      </c>
      <c r="M17" s="163">
        <f t="shared" si="1"/>
        <v>60</v>
      </c>
      <c r="N17" s="145">
        <v>4</v>
      </c>
      <c r="O17" s="146"/>
      <c r="P17" s="147"/>
      <c r="Q17" s="148"/>
      <c r="R17" s="146"/>
      <c r="S17" s="148"/>
      <c r="T17" s="146"/>
      <c r="U17" s="147"/>
      <c r="V17" s="148"/>
      <c r="W17" s="164"/>
    </row>
    <row r="18" spans="1:28" s="120" customFormat="1" ht="32.25" thickBot="1" x14ac:dyDescent="0.3">
      <c r="A18" s="121" t="s">
        <v>183</v>
      </c>
      <c r="B18" s="165" t="s">
        <v>39</v>
      </c>
      <c r="C18" s="156"/>
      <c r="D18" s="162" t="s">
        <v>184</v>
      </c>
      <c r="E18" s="166"/>
      <c r="F18" s="167"/>
      <c r="G18" s="160">
        <v>3</v>
      </c>
      <c r="H18" s="168">
        <f>G18*30</f>
        <v>90</v>
      </c>
      <c r="I18" s="169">
        <f>J18+L18</f>
        <v>22</v>
      </c>
      <c r="J18" s="170">
        <v>15</v>
      </c>
      <c r="K18" s="170">
        <v>8</v>
      </c>
      <c r="L18" s="170">
        <v>7</v>
      </c>
      <c r="M18" s="171">
        <f t="shared" si="1"/>
        <v>68</v>
      </c>
      <c r="N18" s="145"/>
      <c r="O18" s="146"/>
      <c r="P18" s="164"/>
      <c r="Q18" s="148">
        <v>2</v>
      </c>
      <c r="R18" s="146"/>
      <c r="S18" s="148"/>
      <c r="T18" s="146"/>
      <c r="U18" s="147"/>
      <c r="V18" s="148"/>
      <c r="W18" s="147"/>
    </row>
    <row r="19" spans="1:28" s="93" customFormat="1" ht="16.5" thickBot="1" x14ac:dyDescent="0.3">
      <c r="A19" s="2002" t="s">
        <v>185</v>
      </c>
      <c r="B19" s="2003"/>
      <c r="C19" s="172"/>
      <c r="D19" s="173"/>
      <c r="E19" s="174"/>
      <c r="F19" s="174"/>
      <c r="G19" s="175">
        <f t="shared" ref="G19:M19" si="2">SUM(G16:G18)+G12+G11</f>
        <v>22.5</v>
      </c>
      <c r="H19" s="176">
        <f t="shared" si="2"/>
        <v>675</v>
      </c>
      <c r="I19" s="176">
        <f t="shared" si="2"/>
        <v>313</v>
      </c>
      <c r="J19" s="176">
        <f t="shared" si="2"/>
        <v>75</v>
      </c>
      <c r="K19" s="176">
        <f t="shared" si="2"/>
        <v>8</v>
      </c>
      <c r="L19" s="176">
        <f t="shared" si="2"/>
        <v>238</v>
      </c>
      <c r="M19" s="176">
        <f t="shared" si="2"/>
        <v>362</v>
      </c>
      <c r="N19" s="176">
        <f t="shared" ref="N19:AB19" si="3">SUM(N11:N18)</f>
        <v>11</v>
      </c>
      <c r="O19" s="176">
        <f t="shared" si="3"/>
        <v>4</v>
      </c>
      <c r="P19" s="176">
        <f t="shared" si="3"/>
        <v>4</v>
      </c>
      <c r="Q19" s="176">
        <f t="shared" si="3"/>
        <v>2</v>
      </c>
      <c r="R19" s="176">
        <f t="shared" si="3"/>
        <v>3</v>
      </c>
      <c r="S19" s="176">
        <f t="shared" si="3"/>
        <v>0</v>
      </c>
      <c r="T19" s="176">
        <f t="shared" si="3"/>
        <v>0</v>
      </c>
      <c r="U19" s="176">
        <f t="shared" si="3"/>
        <v>0</v>
      </c>
      <c r="V19" s="176">
        <f t="shared" si="3"/>
        <v>0</v>
      </c>
      <c r="W19" s="176">
        <f t="shared" si="3"/>
        <v>0</v>
      </c>
      <c r="X19" s="177">
        <f t="shared" si="3"/>
        <v>0</v>
      </c>
      <c r="Y19" s="176">
        <f t="shared" si="3"/>
        <v>0</v>
      </c>
      <c r="Z19" s="176">
        <f t="shared" si="3"/>
        <v>0</v>
      </c>
      <c r="AA19" s="176">
        <f t="shared" si="3"/>
        <v>0</v>
      </c>
      <c r="AB19" s="176">
        <f t="shared" si="3"/>
        <v>0</v>
      </c>
    </row>
    <row r="20" spans="1:28" ht="16.5" customHeight="1" thickBot="1" x14ac:dyDescent="0.3">
      <c r="A20" s="1936" t="s">
        <v>186</v>
      </c>
      <c r="B20" s="1937"/>
      <c r="C20" s="1937"/>
      <c r="D20" s="1937"/>
      <c r="E20" s="1937"/>
      <c r="F20" s="1937"/>
      <c r="G20" s="1937"/>
      <c r="H20" s="1937"/>
      <c r="I20" s="1937"/>
      <c r="J20" s="1937"/>
      <c r="K20" s="1937"/>
      <c r="L20" s="1937"/>
      <c r="M20" s="1937"/>
      <c r="N20" s="1938"/>
      <c r="O20" s="1938"/>
      <c r="P20" s="1938"/>
      <c r="Q20" s="1938"/>
      <c r="R20" s="1938"/>
      <c r="S20" s="1938"/>
      <c r="T20" s="1938"/>
      <c r="U20" s="1938"/>
      <c r="V20" s="1938"/>
      <c r="W20" s="1939"/>
    </row>
    <row r="21" spans="1:28" ht="16.5" customHeight="1" x14ac:dyDescent="0.25">
      <c r="A21" s="178" t="s">
        <v>187</v>
      </c>
      <c r="B21" s="179" t="s">
        <v>90</v>
      </c>
      <c r="C21" s="180" t="s">
        <v>188</v>
      </c>
      <c r="D21" s="181"/>
      <c r="E21" s="182"/>
      <c r="F21" s="183"/>
      <c r="G21" s="184">
        <v>5</v>
      </c>
      <c r="H21" s="185">
        <f>G21*30</f>
        <v>150</v>
      </c>
      <c r="I21" s="107">
        <f>J21+L21</f>
        <v>60</v>
      </c>
      <c r="J21" s="186">
        <v>30</v>
      </c>
      <c r="K21" s="186"/>
      <c r="L21" s="186">
        <v>30</v>
      </c>
      <c r="M21" s="187">
        <f>H21-I21</f>
        <v>90</v>
      </c>
      <c r="N21" s="188">
        <v>4</v>
      </c>
      <c r="O21" s="189"/>
      <c r="P21" s="190"/>
      <c r="Q21" s="191"/>
      <c r="R21" s="192"/>
      <c r="S21" s="191"/>
      <c r="T21" s="192"/>
      <c r="U21" s="190"/>
      <c r="V21" s="193"/>
      <c r="W21" s="190"/>
    </row>
    <row r="22" spans="1:28" x14ac:dyDescent="0.25">
      <c r="A22" s="194" t="s">
        <v>189</v>
      </c>
      <c r="B22" s="165" t="s">
        <v>91</v>
      </c>
      <c r="C22" s="156"/>
      <c r="D22" s="162"/>
      <c r="E22" s="166"/>
      <c r="F22" s="167"/>
      <c r="G22" s="160">
        <f>G23+G24</f>
        <v>6</v>
      </c>
      <c r="H22" s="161">
        <f>H23+H24</f>
        <v>180</v>
      </c>
      <c r="I22" s="156">
        <f>I23+I24</f>
        <v>60</v>
      </c>
      <c r="J22" s="162">
        <f>J23+J24</f>
        <v>30</v>
      </c>
      <c r="K22" s="162"/>
      <c r="L22" s="162">
        <f>L23+L24</f>
        <v>30</v>
      </c>
      <c r="M22" s="163">
        <f>M23+M24</f>
        <v>120</v>
      </c>
      <c r="N22" s="148"/>
      <c r="O22" s="146"/>
      <c r="P22" s="164"/>
      <c r="Q22" s="148"/>
      <c r="R22" s="146"/>
      <c r="S22" s="148"/>
      <c r="T22" s="146"/>
      <c r="U22" s="147"/>
      <c r="V22" s="148"/>
      <c r="W22" s="147"/>
    </row>
    <row r="23" spans="1:28" x14ac:dyDescent="0.25">
      <c r="A23" s="195" t="s">
        <v>190</v>
      </c>
      <c r="B23" s="196" t="s">
        <v>91</v>
      </c>
      <c r="C23" s="142">
        <v>1</v>
      </c>
      <c r="D23" s="197"/>
      <c r="E23" s="198"/>
      <c r="F23" s="199"/>
      <c r="G23" s="200">
        <v>5</v>
      </c>
      <c r="H23" s="201">
        <f t="shared" ref="H23:H28" si="4">G23*30</f>
        <v>150</v>
      </c>
      <c r="I23" s="142">
        <f>J23+L23</f>
        <v>60</v>
      </c>
      <c r="J23" s="197">
        <v>30</v>
      </c>
      <c r="K23" s="197"/>
      <c r="L23" s="197">
        <v>30</v>
      </c>
      <c r="M23" s="202">
        <f t="shared" ref="M23:M28" si="5">H23-I23</f>
        <v>90</v>
      </c>
      <c r="N23" s="148">
        <v>4</v>
      </c>
      <c r="O23" s="146"/>
      <c r="P23" s="164"/>
      <c r="Q23" s="148"/>
      <c r="R23" s="146"/>
      <c r="S23" s="148"/>
      <c r="T23" s="146"/>
      <c r="U23" s="147"/>
      <c r="V23" s="148"/>
      <c r="W23" s="147"/>
    </row>
    <row r="24" spans="1:28" x14ac:dyDescent="0.25">
      <c r="A24" s="195" t="s">
        <v>191</v>
      </c>
      <c r="B24" s="196" t="s">
        <v>92</v>
      </c>
      <c r="C24" s="142"/>
      <c r="D24" s="197"/>
      <c r="E24" s="198"/>
      <c r="F24" s="203" t="s">
        <v>175</v>
      </c>
      <c r="G24" s="200">
        <v>1</v>
      </c>
      <c r="H24" s="201">
        <f t="shared" si="4"/>
        <v>30</v>
      </c>
      <c r="I24" s="142">
        <f>J24+L24</f>
        <v>0</v>
      </c>
      <c r="J24" s="197"/>
      <c r="K24" s="197"/>
      <c r="L24" s="197"/>
      <c r="M24" s="202">
        <f t="shared" si="5"/>
        <v>30</v>
      </c>
      <c r="N24" s="148"/>
      <c r="O24" s="146"/>
      <c r="P24" s="164"/>
      <c r="Q24" s="148"/>
      <c r="R24" s="146"/>
      <c r="S24" s="148"/>
      <c r="T24" s="146"/>
      <c r="U24" s="147"/>
      <c r="V24" s="148"/>
      <c r="W24" s="147"/>
    </row>
    <row r="25" spans="1:28" s="120" customFormat="1" x14ac:dyDescent="0.25">
      <c r="A25" s="204" t="s">
        <v>192</v>
      </c>
      <c r="B25" s="205" t="s">
        <v>82</v>
      </c>
      <c r="C25" s="206">
        <v>2</v>
      </c>
      <c r="D25" s="162"/>
      <c r="E25" s="166"/>
      <c r="F25" s="163"/>
      <c r="G25" s="207">
        <v>4</v>
      </c>
      <c r="H25" s="161">
        <f t="shared" si="4"/>
        <v>120</v>
      </c>
      <c r="I25" s="156">
        <f>J25+K25+L25</f>
        <v>54</v>
      </c>
      <c r="J25" s="162">
        <v>36</v>
      </c>
      <c r="K25" s="162"/>
      <c r="L25" s="162">
        <v>18</v>
      </c>
      <c r="M25" s="163">
        <f t="shared" si="5"/>
        <v>66</v>
      </c>
      <c r="N25" s="142"/>
      <c r="O25" s="208">
        <v>3</v>
      </c>
      <c r="P25" s="202">
        <v>3</v>
      </c>
      <c r="Q25" s="142"/>
      <c r="R25" s="208"/>
      <c r="S25" s="142"/>
      <c r="T25" s="208"/>
      <c r="U25" s="202"/>
      <c r="V25" s="142"/>
      <c r="W25" s="202"/>
    </row>
    <row r="26" spans="1:28" ht="31.5" x14ac:dyDescent="0.25">
      <c r="A26" s="194" t="s">
        <v>193</v>
      </c>
      <c r="B26" s="209" t="s">
        <v>93</v>
      </c>
      <c r="C26" s="206">
        <v>2</v>
      </c>
      <c r="D26" s="162"/>
      <c r="E26" s="166"/>
      <c r="F26" s="163"/>
      <c r="G26" s="160">
        <v>5</v>
      </c>
      <c r="H26" s="161">
        <f t="shared" si="4"/>
        <v>150</v>
      </c>
      <c r="I26" s="156">
        <f>J26+K26+L26</f>
        <v>72</v>
      </c>
      <c r="J26" s="162">
        <v>36</v>
      </c>
      <c r="K26" s="162"/>
      <c r="L26" s="162">
        <v>36</v>
      </c>
      <c r="M26" s="163">
        <f t="shared" si="5"/>
        <v>78</v>
      </c>
      <c r="N26" s="142"/>
      <c r="O26" s="208">
        <v>4</v>
      </c>
      <c r="P26" s="202">
        <v>4</v>
      </c>
      <c r="Q26" s="142"/>
      <c r="R26" s="208"/>
      <c r="S26" s="142"/>
      <c r="T26" s="208"/>
      <c r="U26" s="202"/>
      <c r="V26" s="142"/>
      <c r="W26" s="202"/>
    </row>
    <row r="27" spans="1:28" ht="31.5" x14ac:dyDescent="0.25">
      <c r="A27" s="194" t="s">
        <v>194</v>
      </c>
      <c r="B27" s="210" t="s">
        <v>195</v>
      </c>
      <c r="C27" s="206"/>
      <c r="D27" s="162" t="s">
        <v>175</v>
      </c>
      <c r="E27" s="166"/>
      <c r="F27" s="163"/>
      <c r="G27" s="160">
        <v>4</v>
      </c>
      <c r="H27" s="161">
        <f t="shared" si="4"/>
        <v>120</v>
      </c>
      <c r="I27" s="156">
        <f>J27+K27+L27</f>
        <v>54</v>
      </c>
      <c r="J27" s="162">
        <v>36</v>
      </c>
      <c r="K27" s="162"/>
      <c r="L27" s="162">
        <v>18</v>
      </c>
      <c r="M27" s="163">
        <f t="shared" si="5"/>
        <v>66</v>
      </c>
      <c r="N27" s="142"/>
      <c r="O27" s="208">
        <v>3</v>
      </c>
      <c r="P27" s="202">
        <v>3</v>
      </c>
      <c r="Q27" s="142"/>
      <c r="R27" s="208"/>
      <c r="S27" s="142"/>
      <c r="T27" s="208"/>
      <c r="U27" s="202"/>
      <c r="V27" s="142"/>
      <c r="W27" s="202"/>
    </row>
    <row r="28" spans="1:28" x14ac:dyDescent="0.25">
      <c r="A28" s="194" t="s">
        <v>196</v>
      </c>
      <c r="B28" s="211" t="s">
        <v>94</v>
      </c>
      <c r="C28" s="156">
        <v>3</v>
      </c>
      <c r="D28" s="162"/>
      <c r="E28" s="166"/>
      <c r="F28" s="167"/>
      <c r="G28" s="160">
        <v>6</v>
      </c>
      <c r="H28" s="161">
        <f t="shared" si="4"/>
        <v>180</v>
      </c>
      <c r="I28" s="156">
        <f>J28+K28+L28</f>
        <v>60</v>
      </c>
      <c r="J28" s="162">
        <v>30</v>
      </c>
      <c r="K28" s="162"/>
      <c r="L28" s="162">
        <v>30</v>
      </c>
      <c r="M28" s="163">
        <f t="shared" si="5"/>
        <v>120</v>
      </c>
      <c r="N28" s="148"/>
      <c r="O28" s="146"/>
      <c r="P28" s="212"/>
      <c r="Q28" s="148">
        <v>4</v>
      </c>
      <c r="R28" s="146"/>
      <c r="S28" s="148"/>
      <c r="T28" s="146"/>
      <c r="U28" s="147"/>
      <c r="V28" s="148"/>
      <c r="W28" s="147"/>
    </row>
    <row r="29" spans="1:28" x14ac:dyDescent="0.25">
      <c r="A29" s="194" t="s">
        <v>197</v>
      </c>
      <c r="B29" s="211" t="s">
        <v>83</v>
      </c>
      <c r="C29" s="156"/>
      <c r="D29" s="162"/>
      <c r="E29" s="166"/>
      <c r="F29" s="167"/>
      <c r="G29" s="160">
        <f t="shared" ref="G29:M29" si="6">G30+G31</f>
        <v>6</v>
      </c>
      <c r="H29" s="213">
        <f t="shared" si="6"/>
        <v>180</v>
      </c>
      <c r="I29" s="214">
        <f t="shared" si="6"/>
        <v>65</v>
      </c>
      <c r="J29" s="215">
        <f t="shared" si="6"/>
        <v>26</v>
      </c>
      <c r="K29" s="215">
        <f t="shared" si="6"/>
        <v>0</v>
      </c>
      <c r="L29" s="215">
        <f t="shared" si="6"/>
        <v>39</v>
      </c>
      <c r="M29" s="216">
        <f t="shared" si="6"/>
        <v>115</v>
      </c>
      <c r="N29" s="148"/>
      <c r="O29" s="146"/>
      <c r="P29" s="212"/>
      <c r="Q29" s="148"/>
      <c r="R29" s="146"/>
      <c r="S29" s="148"/>
      <c r="T29" s="146"/>
      <c r="U29" s="147"/>
      <c r="V29" s="148"/>
      <c r="W29" s="147"/>
    </row>
    <row r="30" spans="1:28" x14ac:dyDescent="0.25">
      <c r="A30" s="217" t="s">
        <v>198</v>
      </c>
      <c r="B30" s="218" t="s">
        <v>83</v>
      </c>
      <c r="C30" s="219">
        <v>4</v>
      </c>
      <c r="D30" s="220"/>
      <c r="E30" s="220"/>
      <c r="F30" s="221"/>
      <c r="G30" s="222">
        <v>5</v>
      </c>
      <c r="H30" s="201">
        <f>G30*30</f>
        <v>150</v>
      </c>
      <c r="I30" s="142">
        <f>J30+K30+L30</f>
        <v>65</v>
      </c>
      <c r="J30" s="197">
        <v>26</v>
      </c>
      <c r="K30" s="197"/>
      <c r="L30" s="197">
        <v>39</v>
      </c>
      <c r="M30" s="202">
        <f>H30-I30</f>
        <v>85</v>
      </c>
      <c r="N30" s="223"/>
      <c r="O30" s="224"/>
      <c r="P30" s="225"/>
      <c r="Q30" s="223"/>
      <c r="R30" s="224">
        <v>5</v>
      </c>
      <c r="S30" s="223"/>
      <c r="T30" s="224"/>
      <c r="U30" s="225"/>
      <c r="V30" s="226"/>
      <c r="W30" s="225"/>
    </row>
    <row r="31" spans="1:28" ht="19.5" customHeight="1" thickBot="1" x14ac:dyDescent="0.3">
      <c r="A31" s="227" t="s">
        <v>199</v>
      </c>
      <c r="B31" s="228" t="s">
        <v>84</v>
      </c>
      <c r="C31" s="229"/>
      <c r="D31" s="230"/>
      <c r="E31" s="230"/>
      <c r="F31" s="231" t="s">
        <v>200</v>
      </c>
      <c r="G31" s="232">
        <v>1</v>
      </c>
      <c r="H31" s="233">
        <f>G31*30</f>
        <v>30</v>
      </c>
      <c r="I31" s="234">
        <f>J31+K31+L31</f>
        <v>0</v>
      </c>
      <c r="J31" s="230"/>
      <c r="K31" s="230"/>
      <c r="L31" s="230"/>
      <c r="M31" s="231">
        <f>H31-I31</f>
        <v>30</v>
      </c>
      <c r="N31" s="234"/>
      <c r="O31" s="235"/>
      <c r="P31" s="231"/>
      <c r="Q31" s="234"/>
      <c r="R31" s="235"/>
      <c r="S31" s="234"/>
      <c r="T31" s="235"/>
      <c r="U31" s="231"/>
      <c r="V31" s="234"/>
      <c r="W31" s="231"/>
    </row>
    <row r="32" spans="1:28" ht="16.5" thickBot="1" x14ac:dyDescent="0.3">
      <c r="A32" s="2000" t="s">
        <v>201</v>
      </c>
      <c r="B32" s="1989"/>
      <c r="C32" s="1989"/>
      <c r="D32" s="1989"/>
      <c r="E32" s="1989"/>
      <c r="F32" s="1990"/>
      <c r="G32" s="236">
        <f>SUM(G21:G31)-G23-G24-G30-G31</f>
        <v>36</v>
      </c>
      <c r="H32" s="237">
        <f t="shared" ref="H32:M32" si="7">SUM(H21:H31)-H23-H24-H30-H31</f>
        <v>1080</v>
      </c>
      <c r="I32" s="237">
        <f t="shared" si="7"/>
        <v>425</v>
      </c>
      <c r="J32" s="237">
        <f t="shared" si="7"/>
        <v>224</v>
      </c>
      <c r="K32" s="237">
        <f t="shared" si="7"/>
        <v>0</v>
      </c>
      <c r="L32" s="237">
        <f t="shared" si="7"/>
        <v>201</v>
      </c>
      <c r="M32" s="237">
        <f t="shared" si="7"/>
        <v>655</v>
      </c>
      <c r="N32" s="237">
        <f t="shared" ref="N32:AB32" si="8">SUM(N21:N31)</f>
        <v>8</v>
      </c>
      <c r="O32" s="237">
        <f t="shared" si="8"/>
        <v>10</v>
      </c>
      <c r="P32" s="237">
        <f t="shared" si="8"/>
        <v>10</v>
      </c>
      <c r="Q32" s="237">
        <f t="shared" si="8"/>
        <v>4</v>
      </c>
      <c r="R32" s="237">
        <f t="shared" si="8"/>
        <v>5</v>
      </c>
      <c r="S32" s="237">
        <f t="shared" si="8"/>
        <v>0</v>
      </c>
      <c r="T32" s="237">
        <f t="shared" si="8"/>
        <v>0</v>
      </c>
      <c r="U32" s="237">
        <f t="shared" si="8"/>
        <v>0</v>
      </c>
      <c r="V32" s="237">
        <f t="shared" si="8"/>
        <v>0</v>
      </c>
      <c r="W32" s="237">
        <f t="shared" si="8"/>
        <v>0</v>
      </c>
      <c r="X32" s="238">
        <f t="shared" si="8"/>
        <v>0</v>
      </c>
      <c r="Y32" s="237">
        <f t="shared" si="8"/>
        <v>0</v>
      </c>
      <c r="Z32" s="237">
        <f t="shared" si="8"/>
        <v>0</v>
      </c>
      <c r="AA32" s="237">
        <f t="shared" si="8"/>
        <v>0</v>
      </c>
      <c r="AB32" s="237">
        <f t="shared" si="8"/>
        <v>0</v>
      </c>
    </row>
    <row r="33" spans="1:28" ht="16.5" thickBot="1" x14ac:dyDescent="0.3">
      <c r="A33" s="1994" t="s">
        <v>202</v>
      </c>
      <c r="B33" s="1995"/>
      <c r="C33" s="1995"/>
      <c r="D33" s="1995"/>
      <c r="E33" s="1995"/>
      <c r="F33" s="1995"/>
      <c r="G33" s="1995"/>
      <c r="H33" s="1995"/>
      <c r="I33" s="1934"/>
      <c r="J33" s="1934"/>
      <c r="K33" s="1934"/>
      <c r="L33" s="1934"/>
      <c r="M33" s="1934"/>
      <c r="N33" s="1995"/>
      <c r="O33" s="1995"/>
      <c r="P33" s="1995"/>
      <c r="Q33" s="1995"/>
      <c r="R33" s="1995"/>
      <c r="S33" s="1995"/>
      <c r="T33" s="1995"/>
      <c r="U33" s="1995"/>
      <c r="V33" s="1995"/>
      <c r="W33" s="1996"/>
    </row>
    <row r="34" spans="1:28" s="93" customFormat="1" x14ac:dyDescent="0.25">
      <c r="A34" s="105" t="s">
        <v>203</v>
      </c>
      <c r="B34" s="239" t="s">
        <v>204</v>
      </c>
      <c r="C34" s="240"/>
      <c r="D34" s="241">
        <v>2</v>
      </c>
      <c r="E34" s="241"/>
      <c r="F34" s="242"/>
      <c r="G34" s="243">
        <v>4.5</v>
      </c>
      <c r="H34" s="244">
        <f>G34*30</f>
        <v>135</v>
      </c>
      <c r="I34" s="107">
        <f>J34+K34+L34</f>
        <v>0</v>
      </c>
      <c r="J34" s="245"/>
      <c r="K34" s="245"/>
      <c r="L34" s="245"/>
      <c r="M34" s="187">
        <f>H34-I34</f>
        <v>135</v>
      </c>
      <c r="N34" s="246"/>
      <c r="O34" s="247"/>
      <c r="P34" s="248"/>
      <c r="Q34" s="249"/>
      <c r="R34" s="250"/>
      <c r="S34" s="249"/>
      <c r="T34" s="250"/>
      <c r="U34" s="248"/>
      <c r="V34" s="249"/>
      <c r="W34" s="248"/>
    </row>
    <row r="35" spans="1:28" s="93" customFormat="1" ht="16.5" thickBot="1" x14ac:dyDescent="0.3">
      <c r="A35" s="251" t="s">
        <v>205</v>
      </c>
      <c r="B35" s="252" t="s">
        <v>45</v>
      </c>
      <c r="C35" s="253"/>
      <c r="D35" s="254" t="s">
        <v>200</v>
      </c>
      <c r="E35" s="254"/>
      <c r="F35" s="255"/>
      <c r="G35" s="256">
        <v>6</v>
      </c>
      <c r="H35" s="257">
        <f>G35*30</f>
        <v>180</v>
      </c>
      <c r="I35" s="258">
        <f>J35+K35+L35</f>
        <v>0</v>
      </c>
      <c r="J35" s="259"/>
      <c r="K35" s="259"/>
      <c r="L35" s="259"/>
      <c r="M35" s="260">
        <f>H35-I35</f>
        <v>180</v>
      </c>
      <c r="N35" s="261"/>
      <c r="O35" s="262"/>
      <c r="P35" s="130"/>
      <c r="Q35" s="263"/>
      <c r="R35" s="262"/>
      <c r="S35" s="263"/>
      <c r="T35" s="262"/>
      <c r="U35" s="130"/>
      <c r="V35" s="263"/>
      <c r="W35" s="130"/>
    </row>
    <row r="36" spans="1:28" s="93" customFormat="1" ht="16.5" thickBot="1" x14ac:dyDescent="0.3">
      <c r="A36" s="1933" t="s">
        <v>206</v>
      </c>
      <c r="B36" s="1934"/>
      <c r="C36" s="1934"/>
      <c r="D36" s="1934"/>
      <c r="E36" s="1934"/>
      <c r="F36" s="1935"/>
      <c r="G36" s="264">
        <f t="shared" ref="G36:W36" si="9">SUM(G34:G35)</f>
        <v>10.5</v>
      </c>
      <c r="H36" s="265">
        <f t="shared" si="9"/>
        <v>315</v>
      </c>
      <c r="I36" s="266">
        <f t="shared" si="9"/>
        <v>0</v>
      </c>
      <c r="J36" s="266">
        <f t="shared" si="9"/>
        <v>0</v>
      </c>
      <c r="K36" s="266">
        <f t="shared" si="9"/>
        <v>0</v>
      </c>
      <c r="L36" s="266">
        <f t="shared" si="9"/>
        <v>0</v>
      </c>
      <c r="M36" s="266">
        <f t="shared" si="9"/>
        <v>315</v>
      </c>
      <c r="N36" s="265">
        <f t="shared" si="9"/>
        <v>0</v>
      </c>
      <c r="O36" s="265">
        <f t="shared" si="9"/>
        <v>0</v>
      </c>
      <c r="P36" s="265">
        <f t="shared" si="9"/>
        <v>0</v>
      </c>
      <c r="Q36" s="265">
        <f t="shared" si="9"/>
        <v>0</v>
      </c>
      <c r="R36" s="265">
        <f t="shared" si="9"/>
        <v>0</v>
      </c>
      <c r="S36" s="265">
        <f t="shared" si="9"/>
        <v>0</v>
      </c>
      <c r="T36" s="265">
        <f t="shared" si="9"/>
        <v>0</v>
      </c>
      <c r="U36" s="265">
        <f t="shared" si="9"/>
        <v>0</v>
      </c>
      <c r="V36" s="265">
        <f t="shared" si="9"/>
        <v>0</v>
      </c>
      <c r="W36" s="265">
        <f t="shared" si="9"/>
        <v>0</v>
      </c>
    </row>
    <row r="37" spans="1:28" ht="16.5" thickBot="1" x14ac:dyDescent="0.3">
      <c r="A37" s="1933" t="s">
        <v>207</v>
      </c>
      <c r="B37" s="1934"/>
      <c r="C37" s="1934"/>
      <c r="D37" s="1934"/>
      <c r="E37" s="1934"/>
      <c r="F37" s="1934"/>
      <c r="G37" s="1934"/>
      <c r="H37" s="1934"/>
      <c r="I37" s="1934"/>
      <c r="J37" s="1934"/>
      <c r="K37" s="1934"/>
      <c r="L37" s="1934"/>
      <c r="M37" s="1934"/>
      <c r="N37" s="1934"/>
      <c r="O37" s="1934"/>
      <c r="P37" s="1934"/>
      <c r="Q37" s="1934"/>
      <c r="R37" s="1934"/>
      <c r="S37" s="1934"/>
      <c r="T37" s="1934"/>
      <c r="U37" s="1934"/>
      <c r="V37" s="1934"/>
      <c r="W37" s="1935"/>
    </row>
    <row r="38" spans="1:28" s="93" customFormat="1" x14ac:dyDescent="0.25">
      <c r="A38" s="267" t="s">
        <v>208</v>
      </c>
      <c r="B38" s="268" t="s">
        <v>43</v>
      </c>
      <c r="C38" s="269"/>
      <c r="D38" s="270"/>
      <c r="E38" s="270"/>
      <c r="F38" s="271"/>
      <c r="G38" s="272">
        <v>3</v>
      </c>
      <c r="H38" s="273">
        <f>G38*30</f>
        <v>90</v>
      </c>
      <c r="I38" s="274">
        <f>J38+K38+L38</f>
        <v>0</v>
      </c>
      <c r="J38" s="275"/>
      <c r="K38" s="275"/>
      <c r="L38" s="275"/>
      <c r="M38" s="187">
        <f>H38-I38</f>
        <v>90</v>
      </c>
      <c r="N38" s="276"/>
      <c r="O38" s="277"/>
      <c r="P38" s="278"/>
      <c r="Q38" s="279"/>
      <c r="R38" s="277"/>
      <c r="S38" s="279"/>
      <c r="T38" s="277"/>
      <c r="U38" s="278"/>
      <c r="V38" s="279"/>
      <c r="W38" s="280"/>
    </row>
    <row r="39" spans="1:28" s="93" customFormat="1" ht="32.25" thickBot="1" x14ac:dyDescent="0.3">
      <c r="A39" s="281" t="s">
        <v>209</v>
      </c>
      <c r="B39" s="282" t="s">
        <v>210</v>
      </c>
      <c r="C39" s="283">
        <v>4</v>
      </c>
      <c r="D39" s="284"/>
      <c r="E39" s="284"/>
      <c r="F39" s="285"/>
      <c r="G39" s="286">
        <v>3</v>
      </c>
      <c r="H39" s="287">
        <f>G39*30</f>
        <v>90</v>
      </c>
      <c r="I39" s="288">
        <f>J39+K39+L39</f>
        <v>0</v>
      </c>
      <c r="J39" s="289"/>
      <c r="K39" s="289"/>
      <c r="L39" s="289"/>
      <c r="M39" s="290">
        <f>H39-I39</f>
        <v>90</v>
      </c>
      <c r="N39" s="291"/>
      <c r="O39" s="292"/>
      <c r="P39" s="293"/>
      <c r="Q39" s="294"/>
      <c r="R39" s="292"/>
      <c r="S39" s="294"/>
      <c r="T39" s="292"/>
      <c r="U39" s="293"/>
      <c r="V39" s="294"/>
      <c r="W39" s="295"/>
    </row>
    <row r="40" spans="1:28" s="93" customFormat="1" ht="16.5" thickBot="1" x14ac:dyDescent="0.3">
      <c r="A40" s="1940" t="s">
        <v>211</v>
      </c>
      <c r="B40" s="1941"/>
      <c r="C40" s="1941"/>
      <c r="D40" s="1941"/>
      <c r="E40" s="1941"/>
      <c r="F40" s="1942"/>
      <c r="G40" s="296">
        <f>SUM(G38:G39)</f>
        <v>6</v>
      </c>
      <c r="H40" s="297">
        <f>SUM(H38:H39)</f>
        <v>180</v>
      </c>
      <c r="I40" s="297">
        <f t="shared" ref="I40:W40" si="10">I38</f>
        <v>0</v>
      </c>
      <c r="J40" s="297">
        <f t="shared" si="10"/>
        <v>0</v>
      </c>
      <c r="K40" s="297">
        <f t="shared" si="10"/>
        <v>0</v>
      </c>
      <c r="L40" s="297">
        <f t="shared" si="10"/>
        <v>0</v>
      </c>
      <c r="M40" s="297">
        <f>SUM(M38:M39)</f>
        <v>180</v>
      </c>
      <c r="N40" s="297">
        <f t="shared" si="10"/>
        <v>0</v>
      </c>
      <c r="O40" s="297">
        <f t="shared" si="10"/>
        <v>0</v>
      </c>
      <c r="P40" s="297">
        <f t="shared" si="10"/>
        <v>0</v>
      </c>
      <c r="Q40" s="297">
        <f t="shared" si="10"/>
        <v>0</v>
      </c>
      <c r="R40" s="297">
        <f t="shared" si="10"/>
        <v>0</v>
      </c>
      <c r="S40" s="297">
        <f t="shared" si="10"/>
        <v>0</v>
      </c>
      <c r="T40" s="297">
        <f t="shared" si="10"/>
        <v>0</v>
      </c>
      <c r="U40" s="297">
        <f t="shared" si="10"/>
        <v>0</v>
      </c>
      <c r="V40" s="297">
        <f t="shared" si="10"/>
        <v>0</v>
      </c>
      <c r="W40" s="298">
        <f t="shared" si="10"/>
        <v>0</v>
      </c>
    </row>
    <row r="41" spans="1:28" ht="16.5" thickBot="1" x14ac:dyDescent="0.3">
      <c r="A41" s="1943" t="s">
        <v>212</v>
      </c>
      <c r="B41" s="1944"/>
      <c r="C41" s="1944"/>
      <c r="D41" s="1944"/>
      <c r="E41" s="1944"/>
      <c r="F41" s="1944"/>
      <c r="G41" s="299">
        <f>G40+G36+G32+G19</f>
        <v>75</v>
      </c>
      <c r="H41" s="300">
        <f>H40+H36+H32+H19</f>
        <v>2250</v>
      </c>
      <c r="I41" s="300">
        <f t="shared" ref="I41:W41" si="11">I32+I19+I36+I40</f>
        <v>738</v>
      </c>
      <c r="J41" s="300">
        <f t="shared" si="11"/>
        <v>299</v>
      </c>
      <c r="K41" s="300">
        <f t="shared" si="11"/>
        <v>8</v>
      </c>
      <c r="L41" s="300">
        <f t="shared" si="11"/>
        <v>439</v>
      </c>
      <c r="M41" s="300">
        <f t="shared" si="11"/>
        <v>1512</v>
      </c>
      <c r="N41" s="300">
        <f t="shared" si="11"/>
        <v>19</v>
      </c>
      <c r="O41" s="300">
        <f t="shared" si="11"/>
        <v>14</v>
      </c>
      <c r="P41" s="300">
        <f t="shared" si="11"/>
        <v>14</v>
      </c>
      <c r="Q41" s="300">
        <f t="shared" si="11"/>
        <v>6</v>
      </c>
      <c r="R41" s="300">
        <f t="shared" si="11"/>
        <v>8</v>
      </c>
      <c r="S41" s="300">
        <f t="shared" si="11"/>
        <v>0</v>
      </c>
      <c r="T41" s="300">
        <f t="shared" si="11"/>
        <v>0</v>
      </c>
      <c r="U41" s="300">
        <f t="shared" si="11"/>
        <v>0</v>
      </c>
      <c r="V41" s="300">
        <f t="shared" si="11"/>
        <v>0</v>
      </c>
      <c r="W41" s="300">
        <f t="shared" si="11"/>
        <v>0</v>
      </c>
      <c r="X41" s="93">
        <f>30*G41</f>
        <v>2250</v>
      </c>
    </row>
    <row r="42" spans="1:28" x14ac:dyDescent="0.25">
      <c r="A42" s="1945" t="s">
        <v>213</v>
      </c>
      <c r="B42" s="1946"/>
      <c r="C42" s="1946"/>
      <c r="D42" s="1946"/>
      <c r="E42" s="1946"/>
      <c r="F42" s="1946"/>
      <c r="G42" s="1946"/>
      <c r="H42" s="1946"/>
      <c r="I42" s="1946"/>
      <c r="J42" s="1946"/>
      <c r="K42" s="1946"/>
      <c r="L42" s="1946"/>
      <c r="M42" s="1946"/>
      <c r="N42" s="1946"/>
      <c r="O42" s="1946"/>
      <c r="P42" s="1946"/>
      <c r="Q42" s="1946"/>
      <c r="R42" s="1946"/>
      <c r="S42" s="1946"/>
      <c r="T42" s="1946"/>
      <c r="U42" s="1946"/>
      <c r="V42" s="1946"/>
      <c r="W42" s="1947"/>
    </row>
    <row r="43" spans="1:28" ht="16.5" thickBot="1" x14ac:dyDescent="0.3">
      <c r="A43" s="1999" t="s">
        <v>214</v>
      </c>
      <c r="B43" s="1997"/>
      <c r="C43" s="1997"/>
      <c r="D43" s="1997"/>
      <c r="E43" s="1997"/>
      <c r="F43" s="1997"/>
      <c r="G43" s="1997"/>
      <c r="H43" s="1997"/>
      <c r="I43" s="1997"/>
      <c r="J43" s="1997"/>
      <c r="K43" s="1997"/>
      <c r="L43" s="1997"/>
      <c r="M43" s="1997"/>
      <c r="N43" s="1997"/>
      <c r="O43" s="1997"/>
      <c r="P43" s="1997"/>
      <c r="Q43" s="1997"/>
      <c r="R43" s="1997"/>
      <c r="S43" s="1997"/>
      <c r="T43" s="1997"/>
      <c r="U43" s="1997"/>
      <c r="V43" s="1997"/>
      <c r="W43" s="1998"/>
    </row>
    <row r="44" spans="1:28" x14ac:dyDescent="0.25">
      <c r="A44" s="1992" t="s">
        <v>215</v>
      </c>
      <c r="B44" s="301" t="s">
        <v>216</v>
      </c>
      <c r="C44" s="302"/>
      <c r="D44" s="303">
        <v>1</v>
      </c>
      <c r="E44" s="303"/>
      <c r="F44" s="304"/>
      <c r="G44" s="305">
        <v>3</v>
      </c>
      <c r="H44" s="306">
        <f>G44*30</f>
        <v>90</v>
      </c>
      <c r="I44" s="307">
        <f>J44+K44+L44</f>
        <v>30</v>
      </c>
      <c r="J44" s="308">
        <v>15</v>
      </c>
      <c r="K44" s="308"/>
      <c r="L44" s="308">
        <v>15</v>
      </c>
      <c r="M44" s="309">
        <f>H44-I44</f>
        <v>60</v>
      </c>
      <c r="N44" s="302">
        <v>2</v>
      </c>
      <c r="O44" s="310"/>
      <c r="P44" s="304"/>
      <c r="Q44" s="302"/>
      <c r="R44" s="310"/>
      <c r="S44" s="302"/>
      <c r="T44" s="310"/>
      <c r="U44" s="304"/>
      <c r="V44" s="302"/>
      <c r="W44" s="304"/>
    </row>
    <row r="45" spans="1:28" ht="16.5" thickBot="1" x14ac:dyDescent="0.3">
      <c r="A45" s="1993"/>
      <c r="B45" s="311" t="s">
        <v>217</v>
      </c>
      <c r="C45" s="312"/>
      <c r="D45" s="313"/>
      <c r="E45" s="313"/>
      <c r="F45" s="314"/>
      <c r="G45" s="315"/>
      <c r="H45" s="316"/>
      <c r="I45" s="317"/>
      <c r="J45" s="318"/>
      <c r="K45" s="318"/>
      <c r="L45" s="318"/>
      <c r="M45" s="319"/>
      <c r="N45" s="312"/>
      <c r="O45" s="320"/>
      <c r="P45" s="314"/>
      <c r="Q45" s="312"/>
      <c r="R45" s="320"/>
      <c r="S45" s="312"/>
      <c r="T45" s="320"/>
      <c r="U45" s="314"/>
      <c r="V45" s="312"/>
      <c r="W45" s="314"/>
    </row>
    <row r="46" spans="1:28" ht="16.5" thickBot="1" x14ac:dyDescent="0.3">
      <c r="A46" s="1930" t="s">
        <v>218</v>
      </c>
      <c r="B46" s="1931"/>
      <c r="C46" s="1931"/>
      <c r="D46" s="1931"/>
      <c r="E46" s="1931"/>
      <c r="F46" s="1932"/>
      <c r="G46" s="321">
        <f t="shared" ref="G46:AB46" si="12">SUM(G44:G45)</f>
        <v>3</v>
      </c>
      <c r="H46" s="322">
        <f t="shared" si="12"/>
        <v>90</v>
      </c>
      <c r="I46" s="322">
        <f t="shared" si="12"/>
        <v>30</v>
      </c>
      <c r="J46" s="322">
        <f t="shared" si="12"/>
        <v>15</v>
      </c>
      <c r="K46" s="322">
        <f t="shared" si="12"/>
        <v>0</v>
      </c>
      <c r="L46" s="322">
        <f t="shared" si="12"/>
        <v>15</v>
      </c>
      <c r="M46" s="322">
        <f t="shared" si="12"/>
        <v>60</v>
      </c>
      <c r="N46" s="322">
        <f t="shared" si="12"/>
        <v>2</v>
      </c>
      <c r="O46" s="322">
        <f t="shared" si="12"/>
        <v>0</v>
      </c>
      <c r="P46" s="322">
        <f t="shared" si="12"/>
        <v>0</v>
      </c>
      <c r="Q46" s="322">
        <f t="shared" si="12"/>
        <v>0</v>
      </c>
      <c r="R46" s="322">
        <f t="shared" si="12"/>
        <v>0</v>
      </c>
      <c r="S46" s="322">
        <f t="shared" si="12"/>
        <v>0</v>
      </c>
      <c r="T46" s="322">
        <f t="shared" si="12"/>
        <v>0</v>
      </c>
      <c r="U46" s="322">
        <f t="shared" si="12"/>
        <v>0</v>
      </c>
      <c r="V46" s="322">
        <f t="shared" si="12"/>
        <v>0</v>
      </c>
      <c r="W46" s="322">
        <f t="shared" si="12"/>
        <v>0</v>
      </c>
      <c r="X46" s="323">
        <f t="shared" si="12"/>
        <v>0</v>
      </c>
      <c r="Y46" s="322">
        <f t="shared" si="12"/>
        <v>0</v>
      </c>
      <c r="Z46" s="322">
        <f t="shared" si="12"/>
        <v>0</v>
      </c>
      <c r="AA46" s="322">
        <f t="shared" si="12"/>
        <v>0</v>
      </c>
      <c r="AB46" s="322">
        <f t="shared" si="12"/>
        <v>0</v>
      </c>
    </row>
    <row r="47" spans="1:28" ht="16.5" thickBot="1" x14ac:dyDescent="0.3">
      <c r="A47" s="1904" t="s">
        <v>219</v>
      </c>
      <c r="B47" s="1997"/>
      <c r="C47" s="1997"/>
      <c r="D47" s="1997"/>
      <c r="E47" s="1997"/>
      <c r="F47" s="1997"/>
      <c r="G47" s="1997"/>
      <c r="H47" s="1997"/>
      <c r="I47" s="1905"/>
      <c r="J47" s="1905"/>
      <c r="K47" s="1905"/>
      <c r="L47" s="1905"/>
      <c r="M47" s="1905"/>
      <c r="N47" s="1997"/>
      <c r="O47" s="1997"/>
      <c r="P47" s="1997"/>
      <c r="Q47" s="1997"/>
      <c r="R47" s="1997"/>
      <c r="S47" s="1997"/>
      <c r="T47" s="1997"/>
      <c r="U47" s="1997"/>
      <c r="V47" s="1997"/>
      <c r="W47" s="1998"/>
    </row>
    <row r="48" spans="1:28" x14ac:dyDescent="0.25">
      <c r="A48" s="1962" t="s">
        <v>220</v>
      </c>
      <c r="B48" s="324" t="s">
        <v>221</v>
      </c>
      <c r="C48" s="325">
        <v>1</v>
      </c>
      <c r="D48" s="325"/>
      <c r="E48" s="325"/>
      <c r="F48" s="325"/>
      <c r="G48" s="326">
        <v>4</v>
      </c>
      <c r="H48" s="327">
        <f>G48*30</f>
        <v>120</v>
      </c>
      <c r="I48" s="328">
        <f>J48+L48+K48</f>
        <v>45</v>
      </c>
      <c r="J48" s="329">
        <v>30</v>
      </c>
      <c r="K48" s="329"/>
      <c r="L48" s="329">
        <v>15</v>
      </c>
      <c r="M48" s="330">
        <f>H48-I48</f>
        <v>75</v>
      </c>
      <c r="N48" s="331">
        <v>3</v>
      </c>
      <c r="O48" s="332"/>
      <c r="P48" s="333"/>
      <c r="Q48" s="328"/>
      <c r="R48" s="334"/>
      <c r="S48" s="331"/>
      <c r="T48" s="332"/>
      <c r="U48" s="333"/>
      <c r="V48" s="335"/>
      <c r="W48" s="333"/>
    </row>
    <row r="49" spans="1:23" ht="16.5" customHeight="1" x14ac:dyDescent="0.25">
      <c r="A49" s="1963"/>
      <c r="B49" s="336" t="s">
        <v>222</v>
      </c>
      <c r="C49" s="337"/>
      <c r="D49" s="220"/>
      <c r="E49" s="338"/>
      <c r="F49" s="339"/>
      <c r="G49" s="340"/>
      <c r="H49" s="341"/>
      <c r="I49" s="342"/>
      <c r="J49" s="343"/>
      <c r="K49" s="343">
        <f>SUM(K50:K55)</f>
        <v>0</v>
      </c>
      <c r="L49" s="343"/>
      <c r="M49" s="344"/>
      <c r="N49" s="345"/>
      <c r="O49" s="346"/>
      <c r="P49" s="347"/>
      <c r="Q49" s="348"/>
      <c r="R49" s="349"/>
      <c r="S49" s="345"/>
      <c r="T49" s="346"/>
      <c r="U49" s="347"/>
      <c r="V49" s="348"/>
      <c r="W49" s="347"/>
    </row>
    <row r="50" spans="1:23" x14ac:dyDescent="0.25">
      <c r="A50" s="1963" t="s">
        <v>223</v>
      </c>
      <c r="B50" s="218" t="s">
        <v>224</v>
      </c>
      <c r="C50" s="337">
        <v>2</v>
      </c>
      <c r="D50" s="220"/>
      <c r="E50" s="338"/>
      <c r="F50" s="339"/>
      <c r="G50" s="340">
        <v>4</v>
      </c>
      <c r="H50" s="350">
        <f t="shared" ref="H50:H60" si="13">G50*30</f>
        <v>120</v>
      </c>
      <c r="I50" s="351">
        <f>J50+L50+K50</f>
        <v>54</v>
      </c>
      <c r="J50" s="352">
        <v>36</v>
      </c>
      <c r="K50" s="353"/>
      <c r="L50" s="353">
        <v>18</v>
      </c>
      <c r="M50" s="354">
        <f t="shared" ref="M50:M60" si="14">H50-I50</f>
        <v>66</v>
      </c>
      <c r="N50" s="226"/>
      <c r="O50" s="224">
        <v>3</v>
      </c>
      <c r="P50" s="225">
        <v>3</v>
      </c>
      <c r="Q50" s="223"/>
      <c r="R50" s="355"/>
      <c r="S50" s="226"/>
      <c r="T50" s="224"/>
      <c r="U50" s="225"/>
      <c r="V50" s="223"/>
      <c r="W50" s="347"/>
    </row>
    <row r="51" spans="1:23" x14ac:dyDescent="0.25">
      <c r="A51" s="1963"/>
      <c r="B51" s="336" t="s">
        <v>225</v>
      </c>
      <c r="C51" s="337"/>
      <c r="D51" s="220"/>
      <c r="E51" s="338"/>
      <c r="F51" s="339"/>
      <c r="G51" s="340"/>
      <c r="H51" s="350"/>
      <c r="I51" s="351"/>
      <c r="J51" s="352"/>
      <c r="K51" s="353"/>
      <c r="L51" s="353"/>
      <c r="M51" s="354"/>
      <c r="N51" s="226"/>
      <c r="O51" s="224"/>
      <c r="P51" s="225"/>
      <c r="Q51" s="223"/>
      <c r="R51" s="355"/>
      <c r="S51" s="226"/>
      <c r="T51" s="224"/>
      <c r="U51" s="225"/>
      <c r="V51" s="223"/>
      <c r="W51" s="347"/>
    </row>
    <row r="52" spans="1:23" x14ac:dyDescent="0.25">
      <c r="A52" s="1963" t="s">
        <v>226</v>
      </c>
      <c r="B52" s="218" t="s">
        <v>227</v>
      </c>
      <c r="C52" s="337"/>
      <c r="D52" s="220" t="s">
        <v>228</v>
      </c>
      <c r="E52" s="338"/>
      <c r="F52" s="339"/>
      <c r="G52" s="340">
        <v>4</v>
      </c>
      <c r="H52" s="350">
        <f>G52*30</f>
        <v>120</v>
      </c>
      <c r="I52" s="351">
        <f>J52+L52+K52</f>
        <v>54</v>
      </c>
      <c r="J52" s="352">
        <v>36</v>
      </c>
      <c r="K52" s="353"/>
      <c r="L52" s="353">
        <v>18</v>
      </c>
      <c r="M52" s="354">
        <f>H52-I52</f>
        <v>66</v>
      </c>
      <c r="N52" s="226"/>
      <c r="O52" s="224">
        <v>3</v>
      </c>
      <c r="P52" s="225">
        <v>3</v>
      </c>
      <c r="Q52" s="223"/>
      <c r="R52" s="355"/>
      <c r="S52" s="226"/>
      <c r="T52" s="224"/>
      <c r="U52" s="225"/>
      <c r="V52" s="223"/>
      <c r="W52" s="347"/>
    </row>
    <row r="53" spans="1:23" ht="31.5" x14ac:dyDescent="0.25">
      <c r="A53" s="1963"/>
      <c r="B53" s="218" t="s">
        <v>229</v>
      </c>
      <c r="C53" s="337"/>
      <c r="D53" s="220"/>
      <c r="E53" s="338"/>
      <c r="F53" s="339"/>
      <c r="G53" s="340"/>
      <c r="H53" s="350"/>
      <c r="I53" s="351"/>
      <c r="J53" s="352"/>
      <c r="K53" s="353"/>
      <c r="L53" s="353"/>
      <c r="M53" s="354"/>
      <c r="N53" s="226"/>
      <c r="O53" s="224"/>
      <c r="P53" s="225"/>
      <c r="Q53" s="223"/>
      <c r="R53" s="355"/>
      <c r="S53" s="226"/>
      <c r="T53" s="224"/>
      <c r="U53" s="225"/>
      <c r="V53" s="223"/>
      <c r="W53" s="347"/>
    </row>
    <row r="54" spans="1:23" x14ac:dyDescent="0.25">
      <c r="A54" s="1963" t="s">
        <v>230</v>
      </c>
      <c r="B54" s="356" t="s">
        <v>231</v>
      </c>
      <c r="C54" s="337"/>
      <c r="D54" s="220" t="s">
        <v>232</v>
      </c>
      <c r="E54" s="338"/>
      <c r="F54" s="339"/>
      <c r="G54" s="340">
        <v>4</v>
      </c>
      <c r="H54" s="350">
        <f t="shared" si="13"/>
        <v>120</v>
      </c>
      <c r="I54" s="351">
        <f>J54+L54+K54</f>
        <v>45</v>
      </c>
      <c r="J54" s="352">
        <v>30</v>
      </c>
      <c r="K54" s="353"/>
      <c r="L54" s="353">
        <v>15</v>
      </c>
      <c r="M54" s="354">
        <f t="shared" si="14"/>
        <v>75</v>
      </c>
      <c r="N54" s="226"/>
      <c r="O54" s="224"/>
      <c r="P54" s="357"/>
      <c r="Q54" s="223">
        <v>3</v>
      </c>
      <c r="R54" s="355"/>
      <c r="S54" s="226"/>
      <c r="T54" s="224"/>
      <c r="U54" s="225"/>
      <c r="V54" s="223"/>
      <c r="W54" s="347"/>
    </row>
    <row r="55" spans="1:23" x14ac:dyDescent="0.25">
      <c r="A55" s="1963"/>
      <c r="B55" s="356" t="s">
        <v>233</v>
      </c>
      <c r="C55" s="337"/>
      <c r="D55" s="220"/>
      <c r="E55" s="338"/>
      <c r="F55" s="339"/>
      <c r="G55" s="340"/>
      <c r="H55" s="350"/>
      <c r="I55" s="351"/>
      <c r="J55" s="352"/>
      <c r="K55" s="353"/>
      <c r="L55" s="353"/>
      <c r="M55" s="358"/>
      <c r="N55" s="226"/>
      <c r="O55" s="224"/>
      <c r="P55" s="357"/>
      <c r="Q55" s="223"/>
      <c r="R55" s="355"/>
      <c r="S55" s="226"/>
      <c r="T55" s="224"/>
      <c r="U55" s="225"/>
      <c r="V55" s="223"/>
      <c r="W55" s="347"/>
    </row>
    <row r="56" spans="1:23" ht="31.5" x14ac:dyDescent="0.25">
      <c r="A56" s="1963" t="s">
        <v>234</v>
      </c>
      <c r="B56" s="218" t="s">
        <v>235</v>
      </c>
      <c r="C56" s="337">
        <v>3</v>
      </c>
      <c r="D56" s="220"/>
      <c r="E56" s="338"/>
      <c r="F56" s="338"/>
      <c r="G56" s="340">
        <v>4</v>
      </c>
      <c r="H56" s="359">
        <f t="shared" si="13"/>
        <v>120</v>
      </c>
      <c r="I56" s="351">
        <f>J56+L56+K56</f>
        <v>45</v>
      </c>
      <c r="J56" s="352">
        <v>30</v>
      </c>
      <c r="K56" s="353"/>
      <c r="L56" s="353">
        <v>15</v>
      </c>
      <c r="M56" s="354">
        <f t="shared" si="14"/>
        <v>75</v>
      </c>
      <c r="N56" s="226"/>
      <c r="O56" s="224"/>
      <c r="P56" s="357"/>
      <c r="Q56" s="223">
        <v>3</v>
      </c>
      <c r="R56" s="355"/>
      <c r="S56" s="226"/>
      <c r="T56" s="224"/>
      <c r="U56" s="225"/>
      <c r="V56" s="223"/>
      <c r="W56" s="347"/>
    </row>
    <row r="57" spans="1:23" ht="31.5" x14ac:dyDescent="0.25">
      <c r="A57" s="1963"/>
      <c r="B57" s="218" t="s">
        <v>236</v>
      </c>
      <c r="C57" s="337"/>
      <c r="D57" s="220"/>
      <c r="E57" s="338"/>
      <c r="F57" s="338"/>
      <c r="G57" s="340"/>
      <c r="H57" s="341"/>
      <c r="I57" s="342"/>
      <c r="J57" s="343"/>
      <c r="K57" s="343"/>
      <c r="L57" s="343"/>
      <c r="M57" s="360"/>
      <c r="N57" s="226"/>
      <c r="O57" s="224"/>
      <c r="P57" s="357"/>
      <c r="Q57" s="223"/>
      <c r="R57" s="355"/>
      <c r="S57" s="226"/>
      <c r="T57" s="224"/>
      <c r="U57" s="225"/>
      <c r="V57" s="223"/>
      <c r="W57" s="347"/>
    </row>
    <row r="58" spans="1:23" x14ac:dyDescent="0.25">
      <c r="A58" s="1963" t="s">
        <v>237</v>
      </c>
      <c r="B58" s="361" t="s">
        <v>238</v>
      </c>
      <c r="C58" s="337"/>
      <c r="D58" s="220" t="s">
        <v>184</v>
      </c>
      <c r="E58" s="338"/>
      <c r="F58" s="339"/>
      <c r="G58" s="340">
        <v>4</v>
      </c>
      <c r="H58" s="359">
        <f t="shared" si="13"/>
        <v>120</v>
      </c>
      <c r="I58" s="351">
        <f>J58+L58</f>
        <v>45</v>
      </c>
      <c r="J58" s="352">
        <v>15</v>
      </c>
      <c r="K58" s="353"/>
      <c r="L58" s="353">
        <v>30</v>
      </c>
      <c r="M58" s="354">
        <f t="shared" si="14"/>
        <v>75</v>
      </c>
      <c r="N58" s="226"/>
      <c r="O58" s="224"/>
      <c r="P58" s="357"/>
      <c r="Q58" s="223">
        <v>3</v>
      </c>
      <c r="R58" s="355"/>
      <c r="S58" s="226"/>
      <c r="T58" s="224"/>
      <c r="U58" s="225"/>
      <c r="V58" s="223"/>
      <c r="W58" s="225"/>
    </row>
    <row r="59" spans="1:23" x14ac:dyDescent="0.25">
      <c r="A59" s="1963"/>
      <c r="B59" s="361" t="s">
        <v>239</v>
      </c>
      <c r="C59" s="337"/>
      <c r="D59" s="220"/>
      <c r="E59" s="338"/>
      <c r="F59" s="339"/>
      <c r="G59" s="340"/>
      <c r="H59" s="362"/>
      <c r="I59" s="351"/>
      <c r="J59" s="352"/>
      <c r="K59" s="353"/>
      <c r="L59" s="353"/>
      <c r="M59" s="354"/>
      <c r="N59" s="226"/>
      <c r="O59" s="224"/>
      <c r="P59" s="357"/>
      <c r="Q59" s="223"/>
      <c r="R59" s="355"/>
      <c r="S59" s="226"/>
      <c r="T59" s="224"/>
      <c r="U59" s="225"/>
      <c r="V59" s="223"/>
      <c r="W59" s="225"/>
    </row>
    <row r="60" spans="1:23" ht="31.5" x14ac:dyDescent="0.25">
      <c r="A60" s="1963" t="s">
        <v>240</v>
      </c>
      <c r="B60" s="218" t="s">
        <v>241</v>
      </c>
      <c r="C60" s="337"/>
      <c r="D60" s="353">
        <v>3</v>
      </c>
      <c r="E60" s="339"/>
      <c r="F60" s="338"/>
      <c r="G60" s="340">
        <v>4</v>
      </c>
      <c r="H60" s="350">
        <f t="shared" si="13"/>
        <v>120</v>
      </c>
      <c r="I60" s="351">
        <f>J60+L60+K60</f>
        <v>45</v>
      </c>
      <c r="J60" s="352">
        <v>30</v>
      </c>
      <c r="K60" s="353"/>
      <c r="L60" s="353">
        <v>15</v>
      </c>
      <c r="M60" s="354">
        <f t="shared" si="14"/>
        <v>75</v>
      </c>
      <c r="N60" s="226"/>
      <c r="O60" s="224"/>
      <c r="P60" s="357"/>
      <c r="Q60" s="223">
        <v>3</v>
      </c>
      <c r="R60" s="355"/>
      <c r="S60" s="226"/>
      <c r="T60" s="224"/>
      <c r="U60" s="225"/>
      <c r="V60" s="223"/>
      <c r="W60" s="225"/>
    </row>
    <row r="61" spans="1:23" x14ac:dyDescent="0.25">
      <c r="A61" s="1963"/>
      <c r="B61" s="218" t="s">
        <v>242</v>
      </c>
      <c r="C61" s="337"/>
      <c r="D61" s="353"/>
      <c r="E61" s="339"/>
      <c r="F61" s="338"/>
      <c r="G61" s="340"/>
      <c r="H61" s="363"/>
      <c r="I61" s="364"/>
      <c r="J61" s="365"/>
      <c r="K61" s="365"/>
      <c r="L61" s="365"/>
      <c r="M61" s="360"/>
      <c r="N61" s="226"/>
      <c r="O61" s="224"/>
      <c r="P61" s="357"/>
      <c r="Q61" s="223"/>
      <c r="R61" s="355"/>
      <c r="S61" s="226"/>
      <c r="T61" s="224"/>
      <c r="U61" s="225"/>
      <c r="V61" s="223"/>
      <c r="W61" s="225"/>
    </row>
    <row r="62" spans="1:23" x14ac:dyDescent="0.25">
      <c r="A62" s="1963" t="s">
        <v>243</v>
      </c>
      <c r="B62" s="356" t="s">
        <v>244</v>
      </c>
      <c r="C62" s="337">
        <v>3</v>
      </c>
      <c r="D62" s="353"/>
      <c r="E62" s="339"/>
      <c r="F62" s="338"/>
      <c r="G62" s="340">
        <v>5</v>
      </c>
      <c r="H62" s="350">
        <f>G62*30</f>
        <v>150</v>
      </c>
      <c r="I62" s="351">
        <f>J62+L62+K62</f>
        <v>60</v>
      </c>
      <c r="J62" s="352">
        <v>30</v>
      </c>
      <c r="K62" s="353"/>
      <c r="L62" s="353">
        <v>30</v>
      </c>
      <c r="M62" s="354">
        <f>H62-I62</f>
        <v>90</v>
      </c>
      <c r="N62" s="226"/>
      <c r="O62" s="224"/>
      <c r="P62" s="357"/>
      <c r="Q62" s="223">
        <v>4</v>
      </c>
      <c r="R62" s="355"/>
      <c r="S62" s="226"/>
      <c r="T62" s="224"/>
      <c r="U62" s="225"/>
      <c r="V62" s="223"/>
      <c r="W62" s="225"/>
    </row>
    <row r="63" spans="1:23" ht="31.5" x14ac:dyDescent="0.25">
      <c r="A63" s="1963"/>
      <c r="B63" s="356" t="s">
        <v>245</v>
      </c>
      <c r="C63" s="337"/>
      <c r="D63" s="353"/>
      <c r="E63" s="339"/>
      <c r="F63" s="338"/>
      <c r="G63" s="340"/>
      <c r="H63" s="363"/>
      <c r="I63" s="364"/>
      <c r="J63" s="365"/>
      <c r="K63" s="365"/>
      <c r="L63" s="365"/>
      <c r="M63" s="360"/>
      <c r="N63" s="226"/>
      <c r="O63" s="224"/>
      <c r="P63" s="357"/>
      <c r="Q63" s="223"/>
      <c r="R63" s="355"/>
      <c r="S63" s="226"/>
      <c r="T63" s="224"/>
      <c r="U63" s="225"/>
      <c r="V63" s="223"/>
      <c r="W63" s="225"/>
    </row>
    <row r="64" spans="1:23" ht="31.5" x14ac:dyDescent="0.25">
      <c r="A64" s="1963" t="s">
        <v>246</v>
      </c>
      <c r="B64" s="218" t="s">
        <v>247</v>
      </c>
      <c r="C64" s="337">
        <v>4</v>
      </c>
      <c r="D64" s="353"/>
      <c r="E64" s="339"/>
      <c r="F64" s="338"/>
      <c r="G64" s="340">
        <v>5</v>
      </c>
      <c r="H64" s="350">
        <f>G64*30</f>
        <v>150</v>
      </c>
      <c r="I64" s="351">
        <f>J64+L64+K64</f>
        <v>52</v>
      </c>
      <c r="J64" s="352">
        <v>26</v>
      </c>
      <c r="K64" s="353">
        <v>26</v>
      </c>
      <c r="L64" s="353"/>
      <c r="M64" s="354">
        <f>H64-I64</f>
        <v>98</v>
      </c>
      <c r="N64" s="226"/>
      <c r="O64" s="224"/>
      <c r="P64" s="357"/>
      <c r="Q64" s="223"/>
      <c r="R64" s="355">
        <v>4</v>
      </c>
      <c r="S64" s="226"/>
      <c r="T64" s="224"/>
      <c r="U64" s="225"/>
      <c r="V64" s="223"/>
      <c r="W64" s="225"/>
    </row>
    <row r="65" spans="1:28" ht="31.5" x14ac:dyDescent="0.25">
      <c r="A65" s="1963"/>
      <c r="B65" s="218" t="s">
        <v>248</v>
      </c>
      <c r="C65" s="337"/>
      <c r="D65" s="353"/>
      <c r="E65" s="339"/>
      <c r="F65" s="338"/>
      <c r="G65" s="340"/>
      <c r="H65" s="363"/>
      <c r="I65" s="364"/>
      <c r="J65" s="365"/>
      <c r="K65" s="365"/>
      <c r="L65" s="365"/>
      <c r="M65" s="360"/>
      <c r="N65" s="226"/>
      <c r="O65" s="224"/>
      <c r="P65" s="357"/>
      <c r="Q65" s="223"/>
      <c r="R65" s="355"/>
      <c r="S65" s="226"/>
      <c r="T65" s="224"/>
      <c r="U65" s="225"/>
      <c r="V65" s="223"/>
      <c r="W65" s="225"/>
    </row>
    <row r="66" spans="1:28" x14ac:dyDescent="0.25">
      <c r="A66" s="1963" t="s">
        <v>249</v>
      </c>
      <c r="B66" s="356" t="s">
        <v>250</v>
      </c>
      <c r="C66" s="337">
        <v>4</v>
      </c>
      <c r="D66" s="353"/>
      <c r="E66" s="339"/>
      <c r="F66" s="338"/>
      <c r="G66" s="340">
        <v>4</v>
      </c>
      <c r="H66" s="359">
        <f>G66*30</f>
        <v>120</v>
      </c>
      <c r="I66" s="351">
        <f>J66+L66+K66</f>
        <v>52</v>
      </c>
      <c r="J66" s="352">
        <v>26</v>
      </c>
      <c r="K66" s="353"/>
      <c r="L66" s="353">
        <v>26</v>
      </c>
      <c r="M66" s="354">
        <f>H66-I66</f>
        <v>68</v>
      </c>
      <c r="N66" s="226"/>
      <c r="O66" s="224"/>
      <c r="P66" s="357"/>
      <c r="Q66" s="223"/>
      <c r="R66" s="355">
        <v>4</v>
      </c>
      <c r="S66" s="226"/>
      <c r="T66" s="224"/>
      <c r="U66" s="225"/>
      <c r="V66" s="223"/>
      <c r="W66" s="225"/>
    </row>
    <row r="67" spans="1:28" ht="16.5" thickBot="1" x14ac:dyDescent="0.3">
      <c r="A67" s="1991"/>
      <c r="B67" s="366" t="s">
        <v>251</v>
      </c>
      <c r="C67" s="337"/>
      <c r="D67" s="353"/>
      <c r="E67" s="339"/>
      <c r="F67" s="338"/>
      <c r="G67" s="340"/>
      <c r="H67" s="359"/>
      <c r="I67" s="351"/>
      <c r="J67" s="352"/>
      <c r="K67" s="353"/>
      <c r="L67" s="353"/>
      <c r="M67" s="354"/>
      <c r="N67" s="226"/>
      <c r="O67" s="224"/>
      <c r="P67" s="357"/>
      <c r="Q67" s="367"/>
      <c r="R67" s="368"/>
      <c r="S67" s="226"/>
      <c r="T67" s="224"/>
      <c r="U67" s="225"/>
      <c r="V67" s="223"/>
      <c r="W67" s="225"/>
    </row>
    <row r="68" spans="1:28" ht="16.5" thickBot="1" x14ac:dyDescent="0.3">
      <c r="A68" s="1930" t="s">
        <v>252</v>
      </c>
      <c r="B68" s="1989"/>
      <c r="C68" s="1989"/>
      <c r="D68" s="1989"/>
      <c r="E68" s="1989"/>
      <c r="F68" s="1990"/>
      <c r="G68" s="236">
        <f t="shared" ref="G68:AB68" si="15">SUM(G48:G67)</f>
        <v>42</v>
      </c>
      <c r="H68" s="237">
        <f t="shared" si="15"/>
        <v>1260</v>
      </c>
      <c r="I68" s="237">
        <f t="shared" si="15"/>
        <v>497</v>
      </c>
      <c r="J68" s="237">
        <f t="shared" si="15"/>
        <v>289</v>
      </c>
      <c r="K68" s="237">
        <f t="shared" si="15"/>
        <v>26</v>
      </c>
      <c r="L68" s="237">
        <f t="shared" si="15"/>
        <v>182</v>
      </c>
      <c r="M68" s="237">
        <f t="shared" si="15"/>
        <v>763</v>
      </c>
      <c r="N68" s="237">
        <f t="shared" si="15"/>
        <v>3</v>
      </c>
      <c r="O68" s="237">
        <f t="shared" si="15"/>
        <v>6</v>
      </c>
      <c r="P68" s="237">
        <f t="shared" si="15"/>
        <v>6</v>
      </c>
      <c r="Q68" s="237">
        <f t="shared" si="15"/>
        <v>16</v>
      </c>
      <c r="R68" s="237">
        <f t="shared" si="15"/>
        <v>8</v>
      </c>
      <c r="S68" s="237">
        <f t="shared" si="15"/>
        <v>0</v>
      </c>
      <c r="T68" s="237">
        <f t="shared" si="15"/>
        <v>0</v>
      </c>
      <c r="U68" s="237">
        <f t="shared" si="15"/>
        <v>0</v>
      </c>
      <c r="V68" s="237">
        <f t="shared" si="15"/>
        <v>0</v>
      </c>
      <c r="W68" s="237">
        <f t="shared" si="15"/>
        <v>0</v>
      </c>
      <c r="X68" s="238">
        <f t="shared" si="15"/>
        <v>0</v>
      </c>
      <c r="Y68" s="237">
        <f t="shared" si="15"/>
        <v>0</v>
      </c>
      <c r="Z68" s="237">
        <f t="shared" si="15"/>
        <v>0</v>
      </c>
      <c r="AA68" s="237">
        <f t="shared" si="15"/>
        <v>0</v>
      </c>
      <c r="AB68" s="237">
        <f t="shared" si="15"/>
        <v>0</v>
      </c>
    </row>
    <row r="69" spans="1:28" ht="16.5" thickBot="1" x14ac:dyDescent="0.3">
      <c r="A69" s="1969" t="s">
        <v>253</v>
      </c>
      <c r="B69" s="1970"/>
      <c r="C69" s="1970"/>
      <c r="D69" s="1970"/>
      <c r="E69" s="1970"/>
      <c r="F69" s="1971"/>
      <c r="G69" s="369">
        <f t="shared" ref="G69:AB69" si="16">G68+G46</f>
        <v>45</v>
      </c>
      <c r="H69" s="370">
        <f t="shared" si="16"/>
        <v>1350</v>
      </c>
      <c r="I69" s="370">
        <f t="shared" si="16"/>
        <v>527</v>
      </c>
      <c r="J69" s="370">
        <f t="shared" si="16"/>
        <v>304</v>
      </c>
      <c r="K69" s="370">
        <f t="shared" si="16"/>
        <v>26</v>
      </c>
      <c r="L69" s="370">
        <f t="shared" si="16"/>
        <v>197</v>
      </c>
      <c r="M69" s="370">
        <f t="shared" si="16"/>
        <v>823</v>
      </c>
      <c r="N69" s="237">
        <f t="shared" si="16"/>
        <v>5</v>
      </c>
      <c r="O69" s="237">
        <f t="shared" si="16"/>
        <v>6</v>
      </c>
      <c r="P69" s="237">
        <f t="shared" si="16"/>
        <v>6</v>
      </c>
      <c r="Q69" s="237">
        <f t="shared" si="16"/>
        <v>16</v>
      </c>
      <c r="R69" s="237">
        <f t="shared" si="16"/>
        <v>8</v>
      </c>
      <c r="S69" s="237">
        <f t="shared" si="16"/>
        <v>0</v>
      </c>
      <c r="T69" s="237">
        <f t="shared" si="16"/>
        <v>0</v>
      </c>
      <c r="U69" s="237">
        <f t="shared" si="16"/>
        <v>0</v>
      </c>
      <c r="V69" s="237">
        <f t="shared" si="16"/>
        <v>0</v>
      </c>
      <c r="W69" s="237">
        <f t="shared" si="16"/>
        <v>0</v>
      </c>
      <c r="X69" s="238">
        <f t="shared" si="16"/>
        <v>0</v>
      </c>
      <c r="Y69" s="237">
        <f t="shared" si="16"/>
        <v>0</v>
      </c>
      <c r="Z69" s="237">
        <f t="shared" si="16"/>
        <v>0</v>
      </c>
      <c r="AA69" s="237">
        <f t="shared" si="16"/>
        <v>0</v>
      </c>
      <c r="AB69" s="237">
        <f t="shared" si="16"/>
        <v>0</v>
      </c>
    </row>
    <row r="70" spans="1:28" s="93" customFormat="1" ht="16.5" thickBot="1" x14ac:dyDescent="0.3">
      <c r="A70" s="1968" t="s">
        <v>254</v>
      </c>
      <c r="B70" s="1968"/>
      <c r="C70" s="1968"/>
      <c r="D70" s="1968"/>
      <c r="E70" s="1968"/>
      <c r="F70" s="1968"/>
      <c r="G70" s="369">
        <f t="shared" ref="G70:M70" si="17">G69+G41</f>
        <v>120</v>
      </c>
      <c r="H70" s="370">
        <f t="shared" si="17"/>
        <v>3600</v>
      </c>
      <c r="I70" s="370">
        <f>I69+I41</f>
        <v>1265</v>
      </c>
      <c r="J70" s="370">
        <f t="shared" si="17"/>
        <v>603</v>
      </c>
      <c r="K70" s="370">
        <f t="shared" si="17"/>
        <v>34</v>
      </c>
      <c r="L70" s="370">
        <f t="shared" si="17"/>
        <v>636</v>
      </c>
      <c r="M70" s="370">
        <f t="shared" si="17"/>
        <v>2335</v>
      </c>
      <c r="N70" s="237">
        <f t="shared" ref="N70:W70" si="18">N41+N69</f>
        <v>24</v>
      </c>
      <c r="O70" s="237">
        <f t="shared" si="18"/>
        <v>20</v>
      </c>
      <c r="P70" s="237">
        <f t="shared" si="18"/>
        <v>20</v>
      </c>
      <c r="Q70" s="237">
        <f t="shared" si="18"/>
        <v>22</v>
      </c>
      <c r="R70" s="237">
        <f t="shared" si="18"/>
        <v>16</v>
      </c>
      <c r="S70" s="237">
        <f t="shared" si="18"/>
        <v>0</v>
      </c>
      <c r="T70" s="237">
        <f t="shared" si="18"/>
        <v>0</v>
      </c>
      <c r="U70" s="237">
        <f t="shared" si="18"/>
        <v>0</v>
      </c>
      <c r="V70" s="237">
        <f t="shared" si="18"/>
        <v>0</v>
      </c>
      <c r="W70" s="237">
        <f t="shared" si="18"/>
        <v>0</v>
      </c>
      <c r="Z70" s="371">
        <v>22</v>
      </c>
      <c r="AA70" s="371">
        <v>22</v>
      </c>
      <c r="AB70" s="371">
        <v>22</v>
      </c>
    </row>
    <row r="71" spans="1:28" s="93" customFormat="1" ht="16.5" thickBot="1" x14ac:dyDescent="0.3">
      <c r="A71" s="1964" t="s">
        <v>255</v>
      </c>
      <c r="B71" s="1964"/>
      <c r="C71" s="1964"/>
      <c r="D71" s="1964"/>
      <c r="E71" s="1964"/>
      <c r="F71" s="1964"/>
      <c r="G71" s="1964"/>
      <c r="H71" s="1964"/>
      <c r="I71" s="1964"/>
      <c r="J71" s="1964"/>
      <c r="K71" s="1964"/>
      <c r="L71" s="1964"/>
      <c r="M71" s="1964"/>
      <c r="N71" s="237">
        <f>N70</f>
        <v>24</v>
      </c>
      <c r="O71" s="237">
        <f t="shared" ref="O71:AB71" si="19">O70</f>
        <v>20</v>
      </c>
      <c r="P71" s="237">
        <f t="shared" si="19"/>
        <v>20</v>
      </c>
      <c r="Q71" s="237">
        <f t="shared" si="19"/>
        <v>22</v>
      </c>
      <c r="R71" s="237">
        <f t="shared" si="19"/>
        <v>16</v>
      </c>
      <c r="S71" s="237">
        <f t="shared" si="19"/>
        <v>0</v>
      </c>
      <c r="T71" s="237">
        <f t="shared" si="19"/>
        <v>0</v>
      </c>
      <c r="U71" s="237">
        <f t="shared" si="19"/>
        <v>0</v>
      </c>
      <c r="V71" s="237">
        <f t="shared" si="19"/>
        <v>0</v>
      </c>
      <c r="W71" s="237">
        <f t="shared" si="19"/>
        <v>0</v>
      </c>
      <c r="X71" s="238">
        <f t="shared" si="19"/>
        <v>0</v>
      </c>
      <c r="Y71" s="237">
        <f t="shared" si="19"/>
        <v>0</v>
      </c>
      <c r="Z71" s="237">
        <f t="shared" si="19"/>
        <v>22</v>
      </c>
      <c r="AA71" s="237">
        <f t="shared" si="19"/>
        <v>22</v>
      </c>
      <c r="AB71" s="237">
        <f t="shared" si="19"/>
        <v>22</v>
      </c>
    </row>
    <row r="72" spans="1:28" s="93" customFormat="1" ht="16.5" thickBot="1" x14ac:dyDescent="0.3">
      <c r="A72" s="1978" t="s">
        <v>256</v>
      </c>
      <c r="B72" s="1978"/>
      <c r="C72" s="1978"/>
      <c r="D72" s="1978"/>
      <c r="E72" s="1978"/>
      <c r="F72" s="1978"/>
      <c r="G72" s="1978"/>
      <c r="H72" s="1978"/>
      <c r="I72" s="1978"/>
      <c r="J72" s="1978"/>
      <c r="K72" s="1978"/>
      <c r="L72" s="1978"/>
      <c r="M72" s="1978"/>
      <c r="N72" s="237">
        <v>3</v>
      </c>
      <c r="O72" s="323"/>
      <c r="P72" s="372">
        <v>3</v>
      </c>
      <c r="Q72" s="372">
        <v>3</v>
      </c>
      <c r="R72" s="372">
        <v>3</v>
      </c>
      <c r="S72" s="372"/>
      <c r="T72" s="372"/>
      <c r="U72" s="372"/>
      <c r="V72" s="372"/>
      <c r="W72" s="372"/>
    </row>
    <row r="73" spans="1:28" s="93" customFormat="1" ht="16.5" thickBot="1" x14ac:dyDescent="0.3">
      <c r="A73" s="1978" t="s">
        <v>257</v>
      </c>
      <c r="B73" s="1978"/>
      <c r="C73" s="1978"/>
      <c r="D73" s="1978"/>
      <c r="E73" s="1978"/>
      <c r="F73" s="1978"/>
      <c r="G73" s="1978"/>
      <c r="H73" s="1978"/>
      <c r="I73" s="1978"/>
      <c r="J73" s="1978"/>
      <c r="K73" s="1978"/>
      <c r="L73" s="1978"/>
      <c r="M73" s="1978"/>
      <c r="N73" s="300">
        <v>4</v>
      </c>
      <c r="O73" s="373"/>
      <c r="P73" s="374">
        <v>4</v>
      </c>
      <c r="Q73" s="374">
        <v>4</v>
      </c>
      <c r="R73" s="374">
        <v>2</v>
      </c>
      <c r="S73" s="374"/>
      <c r="T73" s="374"/>
      <c r="U73" s="374"/>
      <c r="V73" s="374"/>
      <c r="W73" s="374"/>
    </row>
    <row r="74" spans="1:28" s="93" customFormat="1" ht="16.5" thickBot="1" x14ac:dyDescent="0.3">
      <c r="A74" s="1978" t="s">
        <v>258</v>
      </c>
      <c r="B74" s="1978"/>
      <c r="C74" s="1978"/>
      <c r="D74" s="1978"/>
      <c r="E74" s="1978"/>
      <c r="F74" s="1978"/>
      <c r="G74" s="1978"/>
      <c r="H74" s="1978"/>
      <c r="I74" s="1978"/>
      <c r="J74" s="1978"/>
      <c r="K74" s="1978"/>
      <c r="L74" s="1978"/>
      <c r="M74" s="1978"/>
      <c r="N74" s="375"/>
      <c r="O74" s="376"/>
      <c r="P74" s="376"/>
      <c r="Q74" s="377"/>
      <c r="R74" s="377"/>
      <c r="S74" s="377"/>
      <c r="T74" s="377"/>
      <c r="U74" s="377"/>
      <c r="V74" s="377"/>
      <c r="W74" s="377"/>
    </row>
    <row r="75" spans="1:28" s="93" customFormat="1" ht="16.5" thickBot="1" x14ac:dyDescent="0.3">
      <c r="A75" s="1982" t="s">
        <v>259</v>
      </c>
      <c r="B75" s="1982"/>
      <c r="C75" s="1982"/>
      <c r="D75" s="1982"/>
      <c r="E75" s="1982"/>
      <c r="F75" s="1982"/>
      <c r="G75" s="1982"/>
      <c r="H75" s="1982"/>
      <c r="I75" s="1982"/>
      <c r="J75" s="1982"/>
      <c r="K75" s="1982"/>
      <c r="L75" s="1982"/>
      <c r="M75" s="1982"/>
      <c r="N75" s="378"/>
      <c r="O75" s="376"/>
      <c r="P75" s="379">
        <v>1</v>
      </c>
      <c r="Q75" s="380"/>
      <c r="R75" s="381">
        <v>1</v>
      </c>
      <c r="S75" s="381"/>
      <c r="T75" s="380"/>
      <c r="U75" s="381"/>
      <c r="V75" s="381"/>
      <c r="W75" s="381"/>
    </row>
    <row r="76" spans="1:28" s="93" customFormat="1" ht="16.5" thickBot="1" x14ac:dyDescent="0.3">
      <c r="A76" s="1983" t="s">
        <v>260</v>
      </c>
      <c r="B76" s="1984"/>
      <c r="C76" s="1984"/>
      <c r="D76" s="1984"/>
      <c r="E76" s="1984"/>
      <c r="F76" s="1984"/>
      <c r="G76" s="1984"/>
      <c r="H76" s="1984"/>
      <c r="I76" s="1984"/>
      <c r="J76" s="1984"/>
      <c r="K76" s="1984"/>
      <c r="L76" s="1984"/>
      <c r="M76" s="1985"/>
      <c r="N76" s="1986" t="s">
        <v>261</v>
      </c>
      <c r="O76" s="1987"/>
      <c r="P76" s="1988"/>
      <c r="Q76" s="1979">
        <f>G41/G70*100</f>
        <v>62.5</v>
      </c>
      <c r="R76" s="1980"/>
      <c r="S76" s="1979" t="s">
        <v>42</v>
      </c>
      <c r="T76" s="1980"/>
      <c r="U76" s="1981"/>
      <c r="V76" s="1979">
        <f>G69/G70*100</f>
        <v>37.5</v>
      </c>
      <c r="W76" s="1981"/>
      <c r="X76" s="382">
        <f>SUM(N76:W76)</f>
        <v>100</v>
      </c>
    </row>
    <row r="77" spans="1:28" s="93" customFormat="1" x14ac:dyDescent="0.25">
      <c r="A77" s="383"/>
      <c r="B77" s="383"/>
      <c r="C77" s="383"/>
      <c r="D77" s="383"/>
      <c r="E77" s="383"/>
      <c r="F77" s="383"/>
      <c r="G77" s="383"/>
      <c r="H77" s="383"/>
      <c r="I77" s="383"/>
      <c r="J77" s="383"/>
      <c r="K77" s="383"/>
      <c r="L77" s="383"/>
      <c r="M77" s="383"/>
      <c r="N77" s="384"/>
      <c r="O77" s="384"/>
      <c r="P77" s="384"/>
      <c r="Q77" s="385"/>
      <c r="R77" s="385"/>
      <c r="S77" s="384"/>
      <c r="T77" s="384"/>
      <c r="U77" s="384"/>
      <c r="V77" s="384"/>
      <c r="W77" s="384"/>
    </row>
    <row r="78" spans="1:28" s="93" customFormat="1" x14ac:dyDescent="0.25">
      <c r="A78" s="386"/>
      <c r="B78" s="386"/>
      <c r="C78" s="386"/>
      <c r="D78" s="386"/>
      <c r="E78" s="386"/>
      <c r="F78" s="386"/>
      <c r="G78" s="386"/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  <c r="W78" s="386"/>
    </row>
    <row r="79" spans="1:28" s="93" customFormat="1" x14ac:dyDescent="0.25">
      <c r="A79" s="386"/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</row>
    <row r="80" spans="1:28" s="93" customFormat="1" x14ac:dyDescent="0.25">
      <c r="A80" s="386"/>
      <c r="B80" s="387" t="s">
        <v>262</v>
      </c>
      <c r="C80" s="387"/>
      <c r="D80" s="1973"/>
      <c r="E80" s="1973"/>
      <c r="F80" s="1974"/>
      <c r="G80" s="1974"/>
      <c r="H80" s="387"/>
      <c r="I80" s="1975" t="s">
        <v>263</v>
      </c>
      <c r="J80" s="1977"/>
      <c r="K80" s="1977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</row>
    <row r="81" spans="1:23" s="93" customFormat="1" x14ac:dyDescent="0.25">
      <c r="A81" s="386"/>
      <c r="B81" s="386"/>
      <c r="C81" s="386"/>
      <c r="D81" s="386"/>
      <c r="E81" s="386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</row>
    <row r="82" spans="1:23" s="93" customFormat="1" x14ac:dyDescent="0.25">
      <c r="A82" s="386"/>
      <c r="B82" s="387" t="s">
        <v>264</v>
      </c>
      <c r="C82" s="387"/>
      <c r="D82" s="1973"/>
      <c r="E82" s="1973"/>
      <c r="F82" s="1974"/>
      <c r="G82" s="1974"/>
      <c r="H82" s="387"/>
      <c r="I82" s="1975" t="s">
        <v>265</v>
      </c>
      <c r="J82" s="1976"/>
      <c r="K82" s="1976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</row>
    <row r="83" spans="1:23" s="93" customFormat="1" x14ac:dyDescent="0.25">
      <c r="A83" s="386"/>
      <c r="B83" s="386"/>
      <c r="C83" s="386"/>
      <c r="D83" s="386"/>
      <c r="E83" s="386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</row>
    <row r="84" spans="1:23" s="93" customFormat="1" x14ac:dyDescent="0.25">
      <c r="A84" s="386"/>
      <c r="B84" s="387" t="s">
        <v>266</v>
      </c>
      <c r="C84" s="387"/>
      <c r="D84" s="1973"/>
      <c r="E84" s="1973"/>
      <c r="F84" s="1974"/>
      <c r="G84" s="1974"/>
      <c r="H84" s="387"/>
      <c r="I84" s="1975" t="s">
        <v>265</v>
      </c>
      <c r="J84" s="1976"/>
      <c r="K84" s="1976"/>
      <c r="L84" s="386"/>
      <c r="M84" s="386"/>
      <c r="N84" s="386"/>
      <c r="O84" s="386"/>
      <c r="P84" s="386"/>
      <c r="Q84" s="386"/>
      <c r="R84" s="386"/>
      <c r="S84" s="386"/>
      <c r="T84" s="386"/>
      <c r="U84" s="386"/>
      <c r="V84" s="386"/>
      <c r="W84" s="386"/>
    </row>
    <row r="85" spans="1:23" s="93" customFormat="1" x14ac:dyDescent="0.25">
      <c r="A85" s="102"/>
      <c r="B85" s="388"/>
      <c r="C85" s="1972" t="s">
        <v>138</v>
      </c>
      <c r="D85" s="1972"/>
      <c r="E85" s="1972"/>
      <c r="F85" s="1972"/>
      <c r="G85" s="1972"/>
      <c r="H85" s="1972"/>
      <c r="I85" s="1972"/>
      <c r="J85" s="1972"/>
      <c r="K85" s="1972"/>
      <c r="L85" s="389"/>
      <c r="M85" s="389"/>
      <c r="N85" s="386"/>
      <c r="O85" s="386"/>
      <c r="P85" s="386"/>
      <c r="Q85" s="386"/>
      <c r="R85" s="386"/>
      <c r="S85" s="386"/>
      <c r="T85" s="386"/>
      <c r="U85" s="386"/>
      <c r="V85" s="386"/>
      <c r="W85" s="386"/>
    </row>
  </sheetData>
  <mergeCells count="69">
    <mergeCell ref="A1:W1"/>
    <mergeCell ref="A2:A7"/>
    <mergeCell ref="B2:B7"/>
    <mergeCell ref="C2:F2"/>
    <mergeCell ref="G2:G7"/>
    <mergeCell ref="H2:M2"/>
    <mergeCell ref="J4:J7"/>
    <mergeCell ref="F4:F7"/>
    <mergeCell ref="M3:M7"/>
    <mergeCell ref="I3:L3"/>
    <mergeCell ref="N2:W3"/>
    <mergeCell ref="K4:K7"/>
    <mergeCell ref="N4:P4"/>
    <mergeCell ref="A20:W20"/>
    <mergeCell ref="A32:F32"/>
    <mergeCell ref="S4:U4"/>
    <mergeCell ref="C3:C7"/>
    <mergeCell ref="I4:I7"/>
    <mergeCell ref="L4:L7"/>
    <mergeCell ref="A9:W9"/>
    <mergeCell ref="A10:W10"/>
    <mergeCell ref="D3:D7"/>
    <mergeCell ref="E4:E7"/>
    <mergeCell ref="A19:B19"/>
    <mergeCell ref="E3:F3"/>
    <mergeCell ref="H3:H7"/>
    <mergeCell ref="N6:W6"/>
    <mergeCell ref="V4:W4"/>
    <mergeCell ref="Q4:R4"/>
    <mergeCell ref="A44:A45"/>
    <mergeCell ref="A33:W33"/>
    <mergeCell ref="A41:F41"/>
    <mergeCell ref="A47:W47"/>
    <mergeCell ref="A42:W42"/>
    <mergeCell ref="A43:W43"/>
    <mergeCell ref="A36:F36"/>
    <mergeCell ref="A40:F40"/>
    <mergeCell ref="A37:W37"/>
    <mergeCell ref="A46:F46"/>
    <mergeCell ref="A64:A65"/>
    <mergeCell ref="A70:F70"/>
    <mergeCell ref="A68:F68"/>
    <mergeCell ref="A56:A57"/>
    <mergeCell ref="V76:W76"/>
    <mergeCell ref="S76:U76"/>
    <mergeCell ref="N76:P76"/>
    <mergeCell ref="Q76:R76"/>
    <mergeCell ref="A66:A67"/>
    <mergeCell ref="A69:F69"/>
    <mergeCell ref="A74:M74"/>
    <mergeCell ref="A75:M75"/>
    <mergeCell ref="A73:M73"/>
    <mergeCell ref="A72:M72"/>
    <mergeCell ref="A48:A49"/>
    <mergeCell ref="A62:A63"/>
    <mergeCell ref="A60:A61"/>
    <mergeCell ref="A58:A59"/>
    <mergeCell ref="C85:K85"/>
    <mergeCell ref="D84:G84"/>
    <mergeCell ref="I84:K84"/>
    <mergeCell ref="A76:M76"/>
    <mergeCell ref="D82:G82"/>
    <mergeCell ref="I82:K82"/>
    <mergeCell ref="D80:G80"/>
    <mergeCell ref="I80:K80"/>
    <mergeCell ref="A50:A51"/>
    <mergeCell ref="A52:A53"/>
    <mergeCell ref="A54:A55"/>
    <mergeCell ref="A71:M71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A36"/>
  <sheetViews>
    <sheetView view="pageBreakPreview" zoomScale="60" zoomScaleNormal="50" workbookViewId="0">
      <selection activeCell="A3" sqref="A3:O4"/>
    </sheetView>
  </sheetViews>
  <sheetFormatPr defaultColWidth="3.28515625" defaultRowHeight="15.75" x14ac:dyDescent="0.25"/>
  <cols>
    <col min="1" max="1" width="6.5703125" style="72" customWidth="1"/>
    <col min="2" max="2" width="5.140625" style="72" customWidth="1"/>
    <col min="3" max="3" width="4.42578125" style="72" customWidth="1"/>
    <col min="4" max="4" width="6.42578125" style="72" customWidth="1"/>
    <col min="5" max="5" width="4.28515625" style="72" customWidth="1"/>
    <col min="6" max="6" width="4.42578125" style="72" customWidth="1"/>
    <col min="7" max="7" width="3.7109375" style="72" customWidth="1"/>
    <col min="8" max="8" width="3.85546875" style="72" customWidth="1"/>
    <col min="9" max="9" width="4" style="72" customWidth="1"/>
    <col min="10" max="10" width="4.140625" style="72" customWidth="1"/>
    <col min="11" max="11" width="4.7109375" style="72" customWidth="1"/>
    <col min="12" max="12" width="4.85546875" style="72" customWidth="1"/>
    <col min="13" max="13" width="4" style="72" customWidth="1"/>
    <col min="14" max="14" width="5" style="72" customWidth="1"/>
    <col min="15" max="15" width="5.140625" style="72" customWidth="1"/>
    <col min="16" max="16" width="5.7109375" style="72" customWidth="1"/>
    <col min="17" max="18" width="4" style="72" customWidth="1"/>
    <col min="19" max="19" width="3.85546875" style="72" customWidth="1"/>
    <col min="20" max="20" width="4.85546875" style="72" customWidth="1"/>
    <col min="21" max="21" width="4.7109375" style="72" customWidth="1"/>
    <col min="22" max="22" width="6" style="72" customWidth="1"/>
    <col min="23" max="23" width="6.7109375" style="72" customWidth="1"/>
    <col min="24" max="24" width="6.140625" style="72" customWidth="1"/>
    <col min="25" max="25" width="7" style="72" customWidth="1"/>
    <col min="26" max="26" width="6.85546875" style="72" customWidth="1"/>
    <col min="27" max="27" width="6.7109375" style="72" customWidth="1"/>
    <col min="28" max="28" width="6" style="72" customWidth="1"/>
    <col min="29" max="29" width="7.5703125" style="72" customWidth="1"/>
    <col min="30" max="30" width="7.140625" style="72" customWidth="1"/>
    <col min="31" max="31" width="5.7109375" style="72" customWidth="1"/>
    <col min="32" max="32" width="7.42578125" style="72" customWidth="1"/>
    <col min="33" max="33" width="7" style="72" customWidth="1"/>
    <col min="34" max="34" width="7.42578125" style="72" customWidth="1"/>
    <col min="35" max="35" width="7.85546875" style="72" customWidth="1"/>
    <col min="36" max="36" width="8.140625" style="72" customWidth="1"/>
    <col min="37" max="37" width="7.85546875" style="72" customWidth="1"/>
    <col min="38" max="38" width="6.7109375" style="72" customWidth="1"/>
    <col min="39" max="39" width="6" style="72" customWidth="1"/>
    <col min="40" max="40" width="8.140625" style="72" customWidth="1"/>
    <col min="41" max="41" width="7.42578125" style="72" customWidth="1"/>
    <col min="42" max="42" width="5.140625" style="72" customWidth="1"/>
    <col min="43" max="43" width="4.5703125" style="72" customWidth="1"/>
    <col min="44" max="44" width="4.7109375" style="72" customWidth="1"/>
    <col min="45" max="45" width="3.85546875" style="72" customWidth="1"/>
    <col min="46" max="46" width="4.5703125" style="72" customWidth="1"/>
    <col min="47" max="47" width="5.42578125" style="72" customWidth="1"/>
    <col min="48" max="48" width="4.42578125" style="72" customWidth="1"/>
    <col min="49" max="49" width="6.7109375" style="72" customWidth="1"/>
    <col min="50" max="50" width="4.7109375" style="72" customWidth="1"/>
    <col min="51" max="51" width="5.42578125" style="72" customWidth="1"/>
    <col min="52" max="52" width="5.5703125" style="72" customWidth="1"/>
    <col min="53" max="53" width="4" style="72" customWidth="1"/>
    <col min="54" max="16384" width="3.28515625" style="72"/>
  </cols>
  <sheetData>
    <row r="1" spans="1:53" ht="33.75" customHeight="1" x14ac:dyDescent="0.4">
      <c r="A1" s="2087" t="s">
        <v>108</v>
      </c>
      <c r="B1" s="2087"/>
      <c r="C1" s="2087"/>
      <c r="D1" s="2087"/>
      <c r="E1" s="2087"/>
      <c r="F1" s="2087"/>
      <c r="G1" s="2087"/>
      <c r="H1" s="2087"/>
      <c r="I1" s="2087"/>
      <c r="J1" s="2087"/>
      <c r="K1" s="2087"/>
      <c r="L1" s="2087"/>
      <c r="M1" s="2087"/>
      <c r="N1" s="2087"/>
      <c r="O1" s="2087"/>
      <c r="P1" s="2088" t="s">
        <v>109</v>
      </c>
      <c r="Q1" s="2088"/>
      <c r="R1" s="2088"/>
      <c r="S1" s="2088"/>
      <c r="T1" s="2088"/>
      <c r="U1" s="2088"/>
      <c r="V1" s="2088"/>
      <c r="W1" s="2088"/>
      <c r="X1" s="2088"/>
      <c r="Y1" s="2088"/>
      <c r="Z1" s="2088"/>
      <c r="AA1" s="2088"/>
      <c r="AB1" s="2088"/>
      <c r="AC1" s="2088"/>
      <c r="AD1" s="2088"/>
      <c r="AE1" s="2088"/>
      <c r="AF1" s="2088"/>
      <c r="AG1" s="2088"/>
      <c r="AH1" s="2088"/>
      <c r="AI1" s="2088"/>
      <c r="AJ1" s="2088"/>
      <c r="AK1" s="2088"/>
      <c r="AL1" s="2088"/>
      <c r="AM1" s="2088"/>
      <c r="AN1" s="71"/>
    </row>
    <row r="2" spans="1:53" ht="30" x14ac:dyDescent="0.4">
      <c r="A2" s="2087" t="s">
        <v>110</v>
      </c>
      <c r="B2" s="2087"/>
      <c r="C2" s="2087"/>
      <c r="D2" s="2087"/>
      <c r="E2" s="2087"/>
      <c r="F2" s="2087"/>
      <c r="G2" s="2087"/>
      <c r="H2" s="2087"/>
      <c r="I2" s="2087"/>
      <c r="J2" s="2087"/>
      <c r="K2" s="2087"/>
      <c r="L2" s="2087"/>
      <c r="M2" s="2087"/>
      <c r="N2" s="2087"/>
      <c r="O2" s="2087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</row>
    <row r="3" spans="1:53" ht="33" customHeight="1" x14ac:dyDescent="0.45">
      <c r="A3" s="2089" t="s">
        <v>669</v>
      </c>
      <c r="B3" s="2089"/>
      <c r="C3" s="2089"/>
      <c r="D3" s="2089"/>
      <c r="E3" s="2089"/>
      <c r="F3" s="2089"/>
      <c r="G3" s="2089"/>
      <c r="H3" s="2089"/>
      <c r="I3" s="2089"/>
      <c r="J3" s="2089"/>
      <c r="K3" s="2089"/>
      <c r="L3" s="2089"/>
      <c r="M3" s="2089"/>
      <c r="N3" s="2089"/>
      <c r="O3" s="2089"/>
      <c r="P3" s="2090" t="s">
        <v>111</v>
      </c>
      <c r="Q3" s="2090"/>
      <c r="R3" s="2090"/>
      <c r="S3" s="2090"/>
      <c r="T3" s="2090"/>
      <c r="U3" s="2090"/>
      <c r="V3" s="2090"/>
      <c r="W3" s="2090"/>
      <c r="X3" s="2090"/>
      <c r="Y3" s="2090"/>
      <c r="Z3" s="2090"/>
      <c r="AA3" s="2090"/>
      <c r="AB3" s="2090"/>
      <c r="AC3" s="2090"/>
      <c r="AD3" s="2090"/>
      <c r="AE3" s="2090"/>
      <c r="AF3" s="2090"/>
      <c r="AG3" s="2090"/>
      <c r="AH3" s="2090"/>
      <c r="AI3" s="2090"/>
      <c r="AJ3" s="2090"/>
      <c r="AK3" s="2090"/>
      <c r="AL3" s="2090"/>
      <c r="AM3" s="2090"/>
      <c r="AN3" s="2038" t="s">
        <v>668</v>
      </c>
      <c r="AO3" s="2038"/>
      <c r="AP3" s="2038"/>
      <c r="AQ3" s="2038"/>
      <c r="AR3" s="2038"/>
      <c r="AS3" s="2038"/>
      <c r="AT3" s="2038"/>
      <c r="AU3" s="2038"/>
      <c r="AV3" s="2038"/>
      <c r="AW3" s="2038"/>
      <c r="AX3" s="2038"/>
      <c r="AY3" s="2038"/>
      <c r="AZ3" s="2038"/>
      <c r="BA3" s="2038"/>
    </row>
    <row r="4" spans="1:53" ht="30.75" x14ac:dyDescent="0.45">
      <c r="A4" s="2093" t="s">
        <v>670</v>
      </c>
      <c r="B4" s="2093"/>
      <c r="C4" s="2093"/>
      <c r="D4" s="2093"/>
      <c r="E4" s="2093"/>
      <c r="F4" s="2093"/>
      <c r="G4" s="2093"/>
      <c r="H4" s="2093"/>
      <c r="I4" s="2093"/>
      <c r="J4" s="2093"/>
      <c r="K4" s="2093"/>
      <c r="L4" s="2093"/>
      <c r="M4" s="2093"/>
      <c r="N4" s="2093"/>
      <c r="O4" s="2093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2038"/>
      <c r="AO4" s="2038"/>
      <c r="AP4" s="2038"/>
      <c r="AQ4" s="2038"/>
      <c r="AR4" s="2038"/>
      <c r="AS4" s="2038"/>
      <c r="AT4" s="2038"/>
      <c r="AU4" s="2038"/>
      <c r="AV4" s="2038"/>
      <c r="AW4" s="2038"/>
      <c r="AX4" s="2038"/>
      <c r="AY4" s="2038"/>
      <c r="AZ4" s="2038"/>
      <c r="BA4" s="2038"/>
    </row>
    <row r="5" spans="1:53" ht="36.75" customHeight="1" x14ac:dyDescent="0.4">
      <c r="A5" s="1585"/>
      <c r="B5" s="1585"/>
      <c r="C5" s="1585"/>
      <c r="D5" s="1585"/>
      <c r="E5" s="1585"/>
      <c r="F5" s="1585"/>
      <c r="G5" s="1585"/>
      <c r="H5" s="1585"/>
      <c r="I5" s="1585"/>
      <c r="J5" s="1585"/>
      <c r="K5" s="1585"/>
      <c r="L5" s="1585"/>
      <c r="M5" s="1585"/>
      <c r="N5" s="1585"/>
      <c r="O5" s="1585"/>
      <c r="P5" s="2091" t="s">
        <v>112</v>
      </c>
      <c r="Q5" s="2092"/>
      <c r="R5" s="2092"/>
      <c r="S5" s="2092"/>
      <c r="T5" s="2092"/>
      <c r="U5" s="2092"/>
      <c r="V5" s="2092"/>
      <c r="W5" s="2092"/>
      <c r="X5" s="2092"/>
      <c r="Y5" s="2092"/>
      <c r="Z5" s="2092"/>
      <c r="AA5" s="2092"/>
      <c r="AB5" s="2092"/>
      <c r="AC5" s="2092"/>
      <c r="AD5" s="2092"/>
      <c r="AE5" s="2092"/>
      <c r="AF5" s="2092"/>
      <c r="AG5" s="2092"/>
      <c r="AH5" s="2092"/>
      <c r="AI5" s="2092"/>
      <c r="AJ5" s="2092"/>
      <c r="AK5" s="2092"/>
      <c r="AL5" s="2092"/>
      <c r="AM5" s="2092"/>
    </row>
    <row r="6" spans="1:53" s="76" customFormat="1" ht="24.75" customHeight="1" x14ac:dyDescent="0.4">
      <c r="A6" s="2087" t="s">
        <v>113</v>
      </c>
      <c r="B6" s="2087"/>
      <c r="C6" s="2087"/>
      <c r="D6" s="2087"/>
      <c r="E6" s="2087"/>
      <c r="F6" s="2087"/>
      <c r="G6" s="2087"/>
      <c r="H6" s="2087"/>
      <c r="I6" s="2087"/>
      <c r="J6" s="2087"/>
      <c r="K6" s="2087"/>
      <c r="L6" s="2087"/>
      <c r="M6" s="2087"/>
      <c r="N6" s="2087"/>
      <c r="O6" s="2087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2056"/>
      <c r="AP6" s="2056"/>
      <c r="AQ6" s="2056"/>
      <c r="AR6" s="2056"/>
      <c r="AS6" s="2056"/>
      <c r="AT6" s="2056"/>
      <c r="AU6" s="2056"/>
      <c r="AV6" s="2056"/>
      <c r="AW6" s="2056"/>
      <c r="AX6" s="2056"/>
      <c r="AY6" s="2056"/>
      <c r="AZ6" s="2056"/>
      <c r="BA6" s="2056"/>
    </row>
    <row r="7" spans="1:53" s="76" customFormat="1" ht="27" customHeight="1" x14ac:dyDescent="0.4">
      <c r="A7" s="2087" t="s">
        <v>114</v>
      </c>
      <c r="B7" s="2087"/>
      <c r="C7" s="2087"/>
      <c r="D7" s="2087"/>
      <c r="E7" s="2087"/>
      <c r="F7" s="2087"/>
      <c r="G7" s="2087"/>
      <c r="H7" s="2087"/>
      <c r="I7" s="2087"/>
      <c r="J7" s="2087"/>
      <c r="K7" s="2087"/>
      <c r="L7" s="2087"/>
      <c r="M7" s="2087"/>
      <c r="N7" s="2087"/>
      <c r="O7" s="2087"/>
      <c r="P7" s="2059" t="s">
        <v>115</v>
      </c>
      <c r="Q7" s="2059"/>
      <c r="R7" s="2059"/>
      <c r="S7" s="2059"/>
      <c r="T7" s="2059"/>
      <c r="U7" s="2059"/>
      <c r="V7" s="2059"/>
      <c r="W7" s="2059"/>
      <c r="X7" s="2059"/>
      <c r="Y7" s="2059"/>
      <c r="Z7" s="2059"/>
      <c r="AA7" s="2059"/>
      <c r="AB7" s="2059"/>
      <c r="AC7" s="2059"/>
      <c r="AD7" s="2059"/>
      <c r="AE7" s="2059"/>
      <c r="AF7" s="2059"/>
      <c r="AG7" s="2059"/>
      <c r="AH7" s="2059"/>
      <c r="AI7" s="2059"/>
      <c r="AJ7" s="2059"/>
      <c r="AK7" s="2059"/>
      <c r="AL7" s="2059"/>
      <c r="AM7" s="1586"/>
      <c r="AN7" s="2060" t="s">
        <v>116</v>
      </c>
      <c r="AO7" s="2061"/>
      <c r="AP7" s="2061"/>
      <c r="AQ7" s="2061"/>
      <c r="AR7" s="2061"/>
      <c r="AS7" s="2061"/>
      <c r="AT7" s="2061"/>
      <c r="AU7" s="2061"/>
      <c r="AV7" s="2061"/>
      <c r="AW7" s="2061"/>
      <c r="AX7" s="2061"/>
      <c r="AY7" s="2061"/>
      <c r="AZ7" s="2061"/>
      <c r="BA7" s="2061"/>
    </row>
    <row r="8" spans="1:53" s="76" customFormat="1" ht="27.75" customHeight="1" x14ac:dyDescent="0.4">
      <c r="P8" s="2059" t="s">
        <v>117</v>
      </c>
      <c r="Q8" s="2059"/>
      <c r="R8" s="2059"/>
      <c r="S8" s="2059"/>
      <c r="T8" s="2059"/>
      <c r="U8" s="2059"/>
      <c r="V8" s="2059"/>
      <c r="W8" s="2059"/>
      <c r="X8" s="2059"/>
      <c r="Y8" s="2059"/>
      <c r="Z8" s="2059"/>
      <c r="AA8" s="2059"/>
      <c r="AB8" s="2059"/>
      <c r="AC8" s="2059"/>
      <c r="AD8" s="2059"/>
      <c r="AE8" s="2059"/>
      <c r="AF8" s="2059"/>
      <c r="AG8" s="2059"/>
      <c r="AH8" s="2059"/>
      <c r="AI8" s="2059"/>
      <c r="AJ8" s="2059"/>
      <c r="AK8" s="2059"/>
      <c r="AL8" s="2059"/>
      <c r="AM8" s="1586"/>
      <c r="AN8" s="2062" t="s">
        <v>118</v>
      </c>
      <c r="AO8" s="2062"/>
      <c r="AP8" s="2062"/>
      <c r="AQ8" s="2062"/>
      <c r="AR8" s="2062"/>
      <c r="AS8" s="2062"/>
      <c r="AT8" s="2062"/>
      <c r="AU8" s="2062"/>
      <c r="AV8" s="2062"/>
      <c r="AW8" s="2062"/>
      <c r="AX8" s="2062"/>
      <c r="AY8" s="2062"/>
      <c r="AZ8" s="2062"/>
      <c r="BA8" s="2062"/>
    </row>
    <row r="9" spans="1:53" s="76" customFormat="1" ht="27.75" customHeight="1" x14ac:dyDescent="0.4">
      <c r="P9" s="2004" t="s">
        <v>667</v>
      </c>
      <c r="Q9" s="2004"/>
      <c r="R9" s="2004"/>
      <c r="S9" s="2004"/>
      <c r="T9" s="2004"/>
      <c r="U9" s="2004"/>
      <c r="V9" s="2004"/>
      <c r="W9" s="2004"/>
      <c r="X9" s="2004"/>
      <c r="Y9" s="2004"/>
      <c r="Z9" s="2004"/>
      <c r="AA9" s="2004"/>
      <c r="AB9" s="2004"/>
      <c r="AC9" s="2004"/>
      <c r="AD9" s="2004"/>
      <c r="AE9" s="2004"/>
      <c r="AF9" s="2004"/>
      <c r="AG9" s="2004"/>
      <c r="AH9" s="2004"/>
      <c r="AI9" s="2004"/>
      <c r="AJ9" s="2004"/>
      <c r="AK9" s="2004"/>
      <c r="AL9" s="2004"/>
      <c r="AM9" s="1586"/>
      <c r="AN9" s="2062"/>
      <c r="AO9" s="2062"/>
      <c r="AP9" s="2062"/>
      <c r="AQ9" s="2062"/>
      <c r="AR9" s="2062"/>
      <c r="AS9" s="2062"/>
      <c r="AT9" s="2062"/>
      <c r="AU9" s="2062"/>
      <c r="AV9" s="2062"/>
      <c r="AW9" s="2062"/>
      <c r="AX9" s="2062"/>
      <c r="AY9" s="2062"/>
      <c r="AZ9" s="2062"/>
      <c r="BA9" s="2062"/>
    </row>
    <row r="10" spans="1:53" s="76" customFormat="1" ht="27.75" customHeight="1" x14ac:dyDescent="0.35">
      <c r="P10" s="2004" t="s">
        <v>119</v>
      </c>
      <c r="Q10" s="2057"/>
      <c r="R10" s="2057"/>
      <c r="S10" s="2057"/>
      <c r="T10" s="2057"/>
      <c r="U10" s="2057"/>
      <c r="V10" s="2057"/>
      <c r="W10" s="2057"/>
      <c r="X10" s="2057"/>
      <c r="Y10" s="2057"/>
      <c r="Z10" s="2057"/>
      <c r="AA10" s="2057"/>
      <c r="AB10" s="2057"/>
      <c r="AC10" s="2057"/>
      <c r="AD10" s="2057"/>
      <c r="AE10" s="2057"/>
      <c r="AF10" s="2057"/>
      <c r="AG10" s="2057"/>
      <c r="AH10" s="2057"/>
      <c r="AI10" s="2057"/>
      <c r="AJ10" s="2057"/>
      <c r="AK10" s="2057"/>
      <c r="AL10" s="2058"/>
      <c r="AM10" s="2058"/>
      <c r="AN10" s="2062"/>
      <c r="AO10" s="2062"/>
      <c r="AP10" s="2062"/>
      <c r="AQ10" s="2062"/>
      <c r="AR10" s="2062"/>
      <c r="AS10" s="2062"/>
      <c r="AT10" s="2062"/>
      <c r="AU10" s="2062"/>
      <c r="AV10" s="2062"/>
      <c r="AW10" s="2062"/>
      <c r="AX10" s="2062"/>
      <c r="AY10" s="2062"/>
      <c r="AZ10" s="2062"/>
      <c r="BA10" s="2062"/>
    </row>
    <row r="11" spans="1:53" s="76" customFormat="1" ht="27.75" customHeight="1" x14ac:dyDescent="0.4">
      <c r="P11" s="2004" t="s">
        <v>663</v>
      </c>
      <c r="Q11" s="2004"/>
      <c r="R11" s="2004"/>
      <c r="S11" s="2004"/>
      <c r="T11" s="2004"/>
      <c r="U11" s="2004"/>
      <c r="V11" s="2004"/>
      <c r="W11" s="2004"/>
      <c r="X11" s="2004"/>
      <c r="Y11" s="2004"/>
      <c r="Z11" s="2004"/>
      <c r="AA11" s="2004"/>
      <c r="AB11" s="2004"/>
      <c r="AC11" s="2004"/>
      <c r="AD11" s="2004"/>
      <c r="AE11" s="2004"/>
      <c r="AF11" s="2004"/>
      <c r="AG11" s="2004"/>
      <c r="AH11" s="2004"/>
      <c r="AI11" s="2004"/>
      <c r="AJ11" s="2004"/>
      <c r="AK11" s="2004"/>
      <c r="AL11" s="2004"/>
      <c r="AM11" s="2004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</row>
    <row r="12" spans="1:53" s="76" customFormat="1" ht="27.75" customHeight="1" x14ac:dyDescent="0.4">
      <c r="P12" s="1583"/>
      <c r="Q12" s="1587"/>
      <c r="R12" s="1587"/>
      <c r="S12" s="1587"/>
      <c r="T12" s="1587"/>
      <c r="U12" s="1587"/>
      <c r="V12" s="1587"/>
      <c r="W12" s="1587"/>
      <c r="X12" s="1587"/>
      <c r="Y12" s="1587"/>
      <c r="Z12" s="1587"/>
      <c r="AA12" s="1587"/>
      <c r="AB12" s="1587"/>
      <c r="AC12" s="1587"/>
      <c r="AD12" s="1587"/>
      <c r="AE12" s="1587"/>
      <c r="AF12" s="1587"/>
      <c r="AG12" s="1587"/>
      <c r="AH12" s="1587"/>
      <c r="AI12" s="1587"/>
      <c r="AJ12" s="1587"/>
      <c r="AK12" s="1587"/>
      <c r="AL12" s="1588"/>
      <c r="AM12" s="1588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</row>
    <row r="13" spans="1:53" s="76" customFormat="1" ht="27.75" customHeight="1" x14ac:dyDescent="0.4">
      <c r="P13" s="1583"/>
      <c r="Q13" s="1587"/>
      <c r="R13" s="1587"/>
      <c r="S13" s="1587"/>
      <c r="T13" s="1587"/>
      <c r="U13" s="1587"/>
      <c r="V13" s="1587"/>
      <c r="W13" s="1587"/>
      <c r="X13" s="1587"/>
      <c r="Y13" s="1587"/>
      <c r="Z13" s="1587"/>
      <c r="AA13" s="1587"/>
      <c r="AB13" s="1587"/>
      <c r="AC13" s="1587"/>
      <c r="AD13" s="1587"/>
      <c r="AE13" s="1587"/>
      <c r="AF13" s="1587"/>
      <c r="AG13" s="1587"/>
      <c r="AH13" s="1587"/>
      <c r="AI13" s="1587"/>
      <c r="AJ13" s="1587"/>
      <c r="AK13" s="1587"/>
      <c r="AL13" s="1588"/>
      <c r="AM13" s="1588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</row>
    <row r="14" spans="1:53" s="76" customFormat="1" ht="18.75" x14ac:dyDescent="0.3"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</row>
    <row r="15" spans="1:53" s="76" customFormat="1" ht="22.5" x14ac:dyDescent="0.3">
      <c r="A15" s="2105" t="s">
        <v>496</v>
      </c>
      <c r="B15" s="2105"/>
      <c r="C15" s="2105"/>
      <c r="D15" s="2105"/>
      <c r="E15" s="2105"/>
      <c r="F15" s="2105"/>
      <c r="G15" s="2105"/>
      <c r="H15" s="2105"/>
      <c r="I15" s="2105"/>
      <c r="J15" s="2105"/>
      <c r="K15" s="2105"/>
      <c r="L15" s="2105"/>
      <c r="M15" s="2105"/>
      <c r="N15" s="2105"/>
      <c r="O15" s="2105"/>
      <c r="P15" s="2105"/>
      <c r="Q15" s="2105"/>
      <c r="R15" s="2105"/>
      <c r="S15" s="2105"/>
      <c r="T15" s="2105"/>
      <c r="U15" s="2105"/>
      <c r="V15" s="2105"/>
      <c r="W15" s="2105"/>
      <c r="X15" s="2105"/>
      <c r="Y15" s="2105"/>
      <c r="Z15" s="2105"/>
      <c r="AA15" s="2105"/>
      <c r="AB15" s="2105"/>
      <c r="AC15" s="2105"/>
      <c r="AD15" s="2105"/>
      <c r="AE15" s="2105"/>
      <c r="AF15" s="2105"/>
      <c r="AG15" s="2105"/>
      <c r="AH15" s="2105"/>
      <c r="AI15" s="2105"/>
      <c r="AJ15" s="2105"/>
      <c r="AK15" s="2105"/>
      <c r="AL15" s="2105"/>
      <c r="AM15" s="2105"/>
      <c r="AN15" s="2105"/>
      <c r="AO15" s="2105"/>
      <c r="AP15" s="2105"/>
      <c r="AQ15" s="2105"/>
      <c r="AR15" s="2105"/>
      <c r="AS15" s="2105"/>
      <c r="AT15" s="2105"/>
      <c r="AU15" s="2105"/>
      <c r="AV15" s="2105"/>
      <c r="AW15" s="2105"/>
      <c r="AX15" s="2105"/>
      <c r="AY15" s="2105"/>
      <c r="AZ15" s="2105"/>
      <c r="BA15" s="2105"/>
    </row>
    <row r="16" spans="1:53" s="76" customFormat="1" ht="19.5" thickBot="1" x14ac:dyDescent="0.35">
      <c r="A16" s="1757"/>
      <c r="B16" s="1757"/>
      <c r="C16" s="1757"/>
      <c r="D16" s="1757"/>
      <c r="E16" s="1757"/>
      <c r="F16" s="1757"/>
      <c r="G16" s="1757"/>
      <c r="H16" s="1757"/>
      <c r="I16" s="1757"/>
      <c r="J16" s="1757"/>
      <c r="K16" s="1757"/>
      <c r="L16" s="1757"/>
      <c r="M16" s="1757"/>
      <c r="N16" s="1757"/>
      <c r="O16" s="1757"/>
      <c r="P16" s="1757"/>
      <c r="Q16" s="1757"/>
      <c r="R16" s="1757"/>
      <c r="S16" s="1757"/>
      <c r="T16" s="1757"/>
      <c r="U16" s="1757"/>
      <c r="V16" s="1757"/>
      <c r="W16" s="1757"/>
      <c r="X16" s="1757"/>
      <c r="Y16" s="1757"/>
      <c r="Z16" s="1757"/>
      <c r="AA16" s="1757"/>
      <c r="AB16" s="1757"/>
      <c r="AC16" s="1757"/>
      <c r="AD16" s="1757"/>
      <c r="AE16" s="1757"/>
      <c r="AF16" s="1757"/>
      <c r="AG16" s="1757"/>
      <c r="AH16" s="1757"/>
      <c r="AI16" s="1757"/>
      <c r="AJ16" s="1757"/>
      <c r="AK16" s="1757"/>
      <c r="AL16" s="1757"/>
      <c r="AM16" s="1757"/>
      <c r="AN16" s="1757"/>
      <c r="AO16" s="1757"/>
      <c r="AP16" s="1757"/>
      <c r="AQ16" s="1757"/>
      <c r="AR16" s="1757"/>
      <c r="AS16" s="1757"/>
      <c r="AT16" s="1757"/>
      <c r="AU16" s="1757"/>
      <c r="AV16" s="1757"/>
      <c r="AW16" s="1757"/>
      <c r="AX16" s="1757"/>
      <c r="AY16" s="1757"/>
      <c r="AZ16" s="1757"/>
      <c r="BA16" s="1757"/>
    </row>
    <row r="17" spans="1:53" ht="18" customHeight="1" x14ac:dyDescent="0.25">
      <c r="A17" s="2085" t="s">
        <v>120</v>
      </c>
      <c r="B17" s="2013" t="s">
        <v>121</v>
      </c>
      <c r="C17" s="2014"/>
      <c r="D17" s="2014"/>
      <c r="E17" s="2015"/>
      <c r="F17" s="2013" t="s">
        <v>122</v>
      </c>
      <c r="G17" s="2014"/>
      <c r="H17" s="2014"/>
      <c r="I17" s="2015"/>
      <c r="J17" s="2035" t="s">
        <v>123</v>
      </c>
      <c r="K17" s="2036"/>
      <c r="L17" s="2036"/>
      <c r="M17" s="2036"/>
      <c r="N17" s="2035" t="s">
        <v>124</v>
      </c>
      <c r="O17" s="2036"/>
      <c r="P17" s="2036"/>
      <c r="Q17" s="2036"/>
      <c r="R17" s="2037"/>
      <c r="S17" s="2035" t="s">
        <v>125</v>
      </c>
      <c r="T17" s="2064"/>
      <c r="U17" s="2064"/>
      <c r="V17" s="2064"/>
      <c r="W17" s="2037"/>
      <c r="X17" s="2035" t="s">
        <v>126</v>
      </c>
      <c r="Y17" s="2036"/>
      <c r="Z17" s="2036"/>
      <c r="AA17" s="2037"/>
      <c r="AB17" s="2013" t="s">
        <v>127</v>
      </c>
      <c r="AC17" s="2014"/>
      <c r="AD17" s="2014"/>
      <c r="AE17" s="2015"/>
      <c r="AF17" s="2013" t="s">
        <v>128</v>
      </c>
      <c r="AG17" s="2014"/>
      <c r="AH17" s="2014"/>
      <c r="AI17" s="2015"/>
      <c r="AJ17" s="2035" t="s">
        <v>129</v>
      </c>
      <c r="AK17" s="2064"/>
      <c r="AL17" s="2064"/>
      <c r="AM17" s="2064"/>
      <c r="AN17" s="2037"/>
      <c r="AO17" s="2035" t="s">
        <v>130</v>
      </c>
      <c r="AP17" s="2036"/>
      <c r="AQ17" s="2036"/>
      <c r="AR17" s="2036"/>
      <c r="AS17" s="2005" t="s">
        <v>131</v>
      </c>
      <c r="AT17" s="2006"/>
      <c r="AU17" s="2006"/>
      <c r="AV17" s="2006"/>
      <c r="AW17" s="2007"/>
      <c r="AX17" s="2035" t="s">
        <v>132</v>
      </c>
      <c r="AY17" s="2036"/>
      <c r="AZ17" s="2036"/>
      <c r="BA17" s="2037"/>
    </row>
    <row r="18" spans="1:53" s="50" customFormat="1" ht="20.25" customHeight="1" thickBot="1" x14ac:dyDescent="0.3">
      <c r="A18" s="2086"/>
      <c r="B18" s="1758">
        <v>1</v>
      </c>
      <c r="C18" s="1759">
        <v>2</v>
      </c>
      <c r="D18" s="1759">
        <v>3</v>
      </c>
      <c r="E18" s="1760">
        <v>4</v>
      </c>
      <c r="F18" s="1758">
        <v>5</v>
      </c>
      <c r="G18" s="1759">
        <v>6</v>
      </c>
      <c r="H18" s="1759">
        <v>7</v>
      </c>
      <c r="I18" s="1760">
        <v>8</v>
      </c>
      <c r="J18" s="1758">
        <v>9</v>
      </c>
      <c r="K18" s="1759">
        <v>10</v>
      </c>
      <c r="L18" s="1759">
        <v>11</v>
      </c>
      <c r="M18" s="1761">
        <v>12</v>
      </c>
      <c r="N18" s="1758">
        <v>13</v>
      </c>
      <c r="O18" s="1759">
        <v>14</v>
      </c>
      <c r="P18" s="1759">
        <v>15</v>
      </c>
      <c r="Q18" s="1759">
        <v>16</v>
      </c>
      <c r="R18" s="1760">
        <v>17</v>
      </c>
      <c r="S18" s="1758">
        <v>18</v>
      </c>
      <c r="T18" s="1759">
        <v>19</v>
      </c>
      <c r="U18" s="1759">
        <v>20</v>
      </c>
      <c r="V18" s="1759">
        <v>21</v>
      </c>
      <c r="W18" s="1760">
        <v>22</v>
      </c>
      <c r="X18" s="1758">
        <v>23</v>
      </c>
      <c r="Y18" s="1759">
        <v>24</v>
      </c>
      <c r="Z18" s="1759">
        <v>25</v>
      </c>
      <c r="AA18" s="1760">
        <v>26</v>
      </c>
      <c r="AB18" s="1758">
        <v>27</v>
      </c>
      <c r="AC18" s="1759">
        <v>28</v>
      </c>
      <c r="AD18" s="1759">
        <v>29</v>
      </c>
      <c r="AE18" s="1760">
        <v>30</v>
      </c>
      <c r="AF18" s="1758">
        <v>31</v>
      </c>
      <c r="AG18" s="1759">
        <v>32</v>
      </c>
      <c r="AH18" s="1759">
        <v>33</v>
      </c>
      <c r="AI18" s="1760">
        <v>34</v>
      </c>
      <c r="AJ18" s="1758">
        <v>35</v>
      </c>
      <c r="AK18" s="1759">
        <v>36</v>
      </c>
      <c r="AL18" s="1759">
        <v>37</v>
      </c>
      <c r="AM18" s="1759">
        <v>38</v>
      </c>
      <c r="AN18" s="1760">
        <v>39</v>
      </c>
      <c r="AO18" s="1758">
        <v>40</v>
      </c>
      <c r="AP18" s="1759">
        <v>41</v>
      </c>
      <c r="AQ18" s="1759">
        <v>42</v>
      </c>
      <c r="AR18" s="1761">
        <v>43</v>
      </c>
      <c r="AS18" s="1758">
        <v>44</v>
      </c>
      <c r="AT18" s="1759">
        <v>45</v>
      </c>
      <c r="AU18" s="1759">
        <v>46</v>
      </c>
      <c r="AV18" s="1759">
        <v>47</v>
      </c>
      <c r="AW18" s="1760">
        <v>48</v>
      </c>
      <c r="AX18" s="1758">
        <v>49</v>
      </c>
      <c r="AY18" s="1759">
        <v>50</v>
      </c>
      <c r="AZ18" s="1759">
        <v>51</v>
      </c>
      <c r="BA18" s="1760">
        <v>52</v>
      </c>
    </row>
    <row r="19" spans="1:53" ht="20.100000000000001" customHeight="1" x14ac:dyDescent="0.3">
      <c r="A19" s="1762">
        <v>1</v>
      </c>
      <c r="B19" s="1589" t="s">
        <v>133</v>
      </c>
      <c r="C19" s="1590" t="s">
        <v>133</v>
      </c>
      <c r="D19" s="1590" t="s">
        <v>133</v>
      </c>
      <c r="E19" s="79" t="s">
        <v>133</v>
      </c>
      <c r="F19" s="1589" t="s">
        <v>133</v>
      </c>
      <c r="G19" s="1590" t="s">
        <v>133</v>
      </c>
      <c r="H19" s="1590" t="s">
        <v>133</v>
      </c>
      <c r="I19" s="79" t="s">
        <v>133</v>
      </c>
      <c r="J19" s="1589" t="s">
        <v>133</v>
      </c>
      <c r="K19" s="1590" t="s">
        <v>133</v>
      </c>
      <c r="L19" s="1590" t="s">
        <v>133</v>
      </c>
      <c r="M19" s="79" t="s">
        <v>133</v>
      </c>
      <c r="N19" s="1589" t="s">
        <v>133</v>
      </c>
      <c r="O19" s="1590" t="s">
        <v>133</v>
      </c>
      <c r="P19" s="1590" t="s">
        <v>133</v>
      </c>
      <c r="Q19" s="1590" t="s">
        <v>134</v>
      </c>
      <c r="R19" s="79" t="s">
        <v>134</v>
      </c>
      <c r="S19" s="1589" t="s">
        <v>135</v>
      </c>
      <c r="T19" s="1590" t="s">
        <v>619</v>
      </c>
      <c r="U19" s="1590" t="s">
        <v>133</v>
      </c>
      <c r="V19" s="1590" t="s">
        <v>133</v>
      </c>
      <c r="W19" s="79" t="s">
        <v>133</v>
      </c>
      <c r="X19" s="1589" t="s">
        <v>133</v>
      </c>
      <c r="Y19" s="1590" t="s">
        <v>133</v>
      </c>
      <c r="Z19" s="1590" t="s">
        <v>133</v>
      </c>
      <c r="AA19" s="79" t="s">
        <v>133</v>
      </c>
      <c r="AB19" s="1589" t="s">
        <v>133</v>
      </c>
      <c r="AC19" s="1590" t="s">
        <v>380</v>
      </c>
      <c r="AD19" s="1590" t="s">
        <v>135</v>
      </c>
      <c r="AE19" s="1590" t="s">
        <v>135</v>
      </c>
      <c r="AF19" s="1590" t="s">
        <v>135</v>
      </c>
      <c r="AG19" s="1590" t="s">
        <v>133</v>
      </c>
      <c r="AH19" s="1590" t="s">
        <v>133</v>
      </c>
      <c r="AI19" s="79" t="s">
        <v>133</v>
      </c>
      <c r="AJ19" s="1590" t="s">
        <v>133</v>
      </c>
      <c r="AK19" s="1590" t="s">
        <v>133</v>
      </c>
      <c r="AL19" s="1590" t="s">
        <v>133</v>
      </c>
      <c r="AM19" s="1590" t="s">
        <v>133</v>
      </c>
      <c r="AN19" s="79" t="s">
        <v>133</v>
      </c>
      <c r="AO19" s="1589" t="s">
        <v>133</v>
      </c>
      <c r="AP19" s="1590" t="s">
        <v>134</v>
      </c>
      <c r="AQ19" s="1590" t="s">
        <v>134</v>
      </c>
      <c r="AR19" s="79" t="s">
        <v>135</v>
      </c>
      <c r="AS19" s="1589" t="s">
        <v>135</v>
      </c>
      <c r="AT19" s="1590" t="s">
        <v>135</v>
      </c>
      <c r="AU19" s="1590" t="s">
        <v>135</v>
      </c>
      <c r="AV19" s="1590" t="s">
        <v>135</v>
      </c>
      <c r="AW19" s="79" t="s">
        <v>135</v>
      </c>
      <c r="AX19" s="80" t="s">
        <v>135</v>
      </c>
      <c r="AY19" s="1590" t="s">
        <v>135</v>
      </c>
      <c r="AZ19" s="1590" t="s">
        <v>135</v>
      </c>
      <c r="BA19" s="79" t="s">
        <v>135</v>
      </c>
    </row>
    <row r="20" spans="1:53" ht="20.100000000000001" customHeight="1" thickBot="1" x14ac:dyDescent="0.35">
      <c r="A20" s="1763">
        <v>2</v>
      </c>
      <c r="B20" s="81" t="s">
        <v>133</v>
      </c>
      <c r="C20" s="82" t="s">
        <v>133</v>
      </c>
      <c r="D20" s="82" t="s">
        <v>133</v>
      </c>
      <c r="E20" s="83" t="s">
        <v>133</v>
      </c>
      <c r="F20" s="81" t="s">
        <v>133</v>
      </c>
      <c r="G20" s="82" t="s">
        <v>133</v>
      </c>
      <c r="H20" s="82" t="s">
        <v>133</v>
      </c>
      <c r="I20" s="83" t="s">
        <v>133</v>
      </c>
      <c r="J20" s="81" t="s">
        <v>133</v>
      </c>
      <c r="K20" s="82" t="s">
        <v>133</v>
      </c>
      <c r="L20" s="82" t="s">
        <v>133</v>
      </c>
      <c r="M20" s="83" t="s">
        <v>133</v>
      </c>
      <c r="N20" s="81" t="s">
        <v>133</v>
      </c>
      <c r="O20" s="82" t="s">
        <v>133</v>
      </c>
      <c r="P20" s="82" t="s">
        <v>133</v>
      </c>
      <c r="Q20" s="82" t="s">
        <v>134</v>
      </c>
      <c r="R20" s="83" t="s">
        <v>134</v>
      </c>
      <c r="S20" s="81" t="s">
        <v>135</v>
      </c>
      <c r="T20" s="82" t="s">
        <v>619</v>
      </c>
      <c r="U20" s="82" t="s">
        <v>133</v>
      </c>
      <c r="V20" s="82" t="s">
        <v>133</v>
      </c>
      <c r="W20" s="83" t="s">
        <v>133</v>
      </c>
      <c r="X20" s="81" t="s">
        <v>133</v>
      </c>
      <c r="Y20" s="82" t="s">
        <v>133</v>
      </c>
      <c r="Z20" s="82" t="s">
        <v>133</v>
      </c>
      <c r="AA20" s="84" t="s">
        <v>133</v>
      </c>
      <c r="AB20" s="81" t="s">
        <v>133</v>
      </c>
      <c r="AC20" s="82" t="s">
        <v>133</v>
      </c>
      <c r="AD20" s="82" t="s">
        <v>133</v>
      </c>
      <c r="AE20" s="84" t="s">
        <v>133</v>
      </c>
      <c r="AF20" s="81" t="s">
        <v>133</v>
      </c>
      <c r="AG20" s="82" t="s">
        <v>134</v>
      </c>
      <c r="AH20" s="82" t="s">
        <v>134</v>
      </c>
      <c r="AI20" s="1764" t="s">
        <v>135</v>
      </c>
      <c r="AJ20" s="1185" t="s">
        <v>13</v>
      </c>
      <c r="AK20" s="82" t="s">
        <v>13</v>
      </c>
      <c r="AL20" s="82" t="s">
        <v>13</v>
      </c>
      <c r="AM20" s="82" t="s">
        <v>13</v>
      </c>
      <c r="AN20" s="83" t="s">
        <v>136</v>
      </c>
      <c r="AO20" s="81" t="s">
        <v>136</v>
      </c>
      <c r="AP20" s="82" t="s">
        <v>137</v>
      </c>
      <c r="AQ20" s="82" t="s">
        <v>137</v>
      </c>
      <c r="AR20" s="83"/>
      <c r="AS20" s="1765"/>
      <c r="AT20" s="1766"/>
      <c r="AU20" s="82"/>
      <c r="AV20" s="82"/>
      <c r="AW20" s="83"/>
      <c r="AX20" s="1767"/>
      <c r="AY20" s="82"/>
      <c r="AZ20" s="82"/>
      <c r="BA20" s="83"/>
    </row>
    <row r="21" spans="1:53" ht="19.5" customHeight="1" x14ac:dyDescent="0.3">
      <c r="A21" s="1768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6"/>
      <c r="AG21" s="86"/>
      <c r="AH21" s="86"/>
      <c r="AI21" s="86"/>
      <c r="AJ21" s="85"/>
      <c r="AK21" s="85"/>
      <c r="AL21" s="85"/>
      <c r="AM21" s="85"/>
      <c r="AN21" s="85"/>
      <c r="AO21" s="85"/>
      <c r="AP21" s="85"/>
      <c r="AQ21" s="85"/>
      <c r="AR21" s="85"/>
      <c r="AS21" s="87"/>
      <c r="AT21" s="88"/>
      <c r="AU21" s="88"/>
      <c r="AV21" s="88"/>
      <c r="AW21" s="88"/>
      <c r="AX21" s="88"/>
      <c r="AY21" s="88"/>
      <c r="AZ21" s="88"/>
      <c r="BA21" s="88"/>
    </row>
    <row r="22" spans="1:53" ht="19.5" customHeight="1" x14ac:dyDescent="0.3">
      <c r="A22" s="1768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6"/>
      <c r="AG22" s="86"/>
      <c r="AH22" s="86"/>
      <c r="AI22" s="86"/>
      <c r="AJ22" s="85"/>
      <c r="AK22" s="85"/>
      <c r="AL22" s="85"/>
      <c r="AM22" s="85"/>
      <c r="AN22" s="85"/>
      <c r="AO22" s="85"/>
      <c r="AP22" s="85"/>
      <c r="AQ22" s="85"/>
      <c r="AR22" s="85"/>
      <c r="AS22" s="87"/>
      <c r="AT22" s="88"/>
      <c r="AU22" s="88"/>
      <c r="AV22" s="88"/>
      <c r="AW22" s="88"/>
      <c r="AX22" s="88"/>
      <c r="AY22" s="88"/>
      <c r="AZ22" s="88"/>
      <c r="BA22" s="88"/>
    </row>
    <row r="23" spans="1:53" ht="19.5" customHeight="1" x14ac:dyDescent="0.3">
      <c r="A23" s="1768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6"/>
      <c r="AG23" s="86"/>
      <c r="AH23" s="86"/>
      <c r="AI23" s="86"/>
      <c r="AJ23" s="85"/>
      <c r="AK23" s="85"/>
      <c r="AL23" s="85"/>
      <c r="AM23" s="85"/>
      <c r="AN23" s="85"/>
      <c r="AO23" s="85"/>
      <c r="AP23" s="85"/>
      <c r="AQ23" s="85"/>
      <c r="AR23" s="85"/>
      <c r="AS23" s="87"/>
      <c r="AT23" s="88"/>
      <c r="AU23" s="88"/>
      <c r="AV23" s="88"/>
      <c r="AW23" s="88"/>
      <c r="AX23" s="88"/>
      <c r="AY23" s="88"/>
      <c r="AZ23" s="88"/>
      <c r="BA23" s="88"/>
    </row>
    <row r="24" spans="1:53" ht="20.100000000000001" customHeight="1" x14ac:dyDescent="0.25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 t="s">
        <v>138</v>
      </c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</row>
    <row r="25" spans="1:53" s="89" customFormat="1" ht="21" customHeight="1" x14ac:dyDescent="0.3">
      <c r="A25" s="2107" t="s">
        <v>620</v>
      </c>
      <c r="B25" s="2107"/>
      <c r="C25" s="2107"/>
      <c r="D25" s="2107"/>
      <c r="E25" s="2107"/>
      <c r="F25" s="2107"/>
      <c r="G25" s="2107"/>
      <c r="H25" s="2107"/>
      <c r="I25" s="2107"/>
      <c r="J25" s="2070"/>
      <c r="K25" s="2070"/>
      <c r="L25" s="2070"/>
      <c r="M25" s="2070"/>
      <c r="N25" s="2070"/>
      <c r="O25" s="2070"/>
      <c r="P25" s="2070"/>
      <c r="Q25" s="2070"/>
      <c r="R25" s="2070"/>
      <c r="S25" s="2070"/>
      <c r="T25" s="2070"/>
      <c r="U25" s="2070"/>
      <c r="V25" s="2070"/>
      <c r="W25" s="2070"/>
      <c r="X25" s="2070"/>
      <c r="Y25" s="2070"/>
      <c r="Z25" s="2070"/>
      <c r="AA25" s="2070"/>
      <c r="AB25" s="2070"/>
      <c r="AC25" s="2070"/>
      <c r="AD25" s="2070"/>
      <c r="AE25" s="2070"/>
      <c r="AF25" s="2070"/>
      <c r="AG25" s="2070"/>
      <c r="AH25" s="2070"/>
      <c r="AI25" s="2070"/>
      <c r="AJ25" s="2070"/>
      <c r="AK25" s="2070"/>
      <c r="AL25" s="2070"/>
      <c r="AM25" s="2070"/>
      <c r="AN25" s="2070"/>
      <c r="AO25" s="2070"/>
      <c r="AP25" s="2070"/>
      <c r="AQ25" s="2070"/>
      <c r="AR25" s="2070"/>
      <c r="AS25" s="2070"/>
      <c r="AT25" s="2070"/>
      <c r="AU25" s="2070"/>
      <c r="AV25" s="1769"/>
      <c r="AW25" s="1769"/>
      <c r="AX25" s="1769"/>
      <c r="AY25" s="1769"/>
      <c r="AZ25" s="1769"/>
      <c r="BA25" s="72"/>
    </row>
    <row r="26" spans="1:53" x14ac:dyDescent="0.25">
      <c r="AV26" s="1769"/>
      <c r="AW26" s="1769"/>
      <c r="AX26" s="1769"/>
      <c r="AY26" s="1769"/>
      <c r="AZ26" s="1769"/>
    </row>
    <row r="27" spans="1:53" ht="21.75" customHeight="1" x14ac:dyDescent="0.3">
      <c r="A27" s="1770" t="s">
        <v>139</v>
      </c>
      <c r="B27" s="1771"/>
      <c r="C27" s="1771"/>
      <c r="D27" s="1771"/>
      <c r="E27" s="1771"/>
      <c r="F27" s="1771"/>
      <c r="G27" s="1771"/>
      <c r="H27" s="1771"/>
      <c r="I27" s="1771"/>
      <c r="J27" s="1771"/>
      <c r="K27" s="1771"/>
      <c r="L27" s="1771"/>
      <c r="M27" s="1771"/>
      <c r="N27" s="1771"/>
      <c r="O27" s="1771"/>
      <c r="P27" s="1771"/>
      <c r="Q27" s="1771"/>
      <c r="R27" s="1771"/>
      <c r="S27" s="1771"/>
      <c r="T27" s="1771"/>
      <c r="U27" s="1771"/>
      <c r="V27" s="1771"/>
      <c r="W27" s="1771"/>
      <c r="X27" s="1771"/>
      <c r="Y27" s="1771"/>
      <c r="Z27" s="1771"/>
      <c r="AA27" s="2033" t="s">
        <v>140</v>
      </c>
      <c r="AB27" s="2033"/>
      <c r="AC27" s="2033"/>
      <c r="AD27" s="2033"/>
      <c r="AE27" s="2033"/>
      <c r="AF27" s="2033"/>
      <c r="AG27" s="2033"/>
      <c r="AH27" s="2033"/>
      <c r="AI27" s="2033"/>
      <c r="AJ27" s="2033"/>
      <c r="AK27" s="2033"/>
      <c r="AL27" s="2033"/>
      <c r="AM27" s="2033"/>
      <c r="AN27" s="1770"/>
      <c r="AO27" s="2033" t="s">
        <v>621</v>
      </c>
      <c r="AP27" s="2033"/>
      <c r="AQ27" s="2033"/>
      <c r="AR27" s="2033"/>
      <c r="AS27" s="2033"/>
      <c r="AT27" s="2033"/>
      <c r="AU27" s="2033"/>
      <c r="AV27" s="2033"/>
      <c r="AW27" s="2033"/>
      <c r="AX27" s="2033"/>
      <c r="AY27" s="2033"/>
      <c r="AZ27" s="2033"/>
      <c r="BA27" s="2033"/>
    </row>
    <row r="28" spans="1:53" ht="11.25" customHeight="1" x14ac:dyDescent="0.3">
      <c r="A28" s="1772"/>
      <c r="B28" s="1773"/>
      <c r="C28" s="1773"/>
      <c r="D28" s="1773"/>
      <c r="E28" s="1773"/>
      <c r="F28" s="1773"/>
      <c r="G28" s="1773"/>
      <c r="H28" s="1773"/>
      <c r="I28" s="1773"/>
      <c r="J28" s="1773"/>
      <c r="K28" s="1773"/>
      <c r="L28" s="1773"/>
      <c r="M28" s="1773"/>
      <c r="N28" s="1773"/>
      <c r="O28" s="1773"/>
      <c r="P28" s="1773"/>
      <c r="Q28" s="1773"/>
      <c r="R28" s="1773"/>
      <c r="S28" s="1773"/>
      <c r="T28" s="1773"/>
      <c r="U28" s="1773"/>
      <c r="V28" s="1773"/>
      <c r="W28" s="1773"/>
      <c r="X28" s="1773"/>
      <c r="Y28" s="1773"/>
      <c r="Z28" s="1773"/>
      <c r="AA28" s="1773"/>
      <c r="AB28" s="1773"/>
      <c r="AC28" s="1773"/>
      <c r="AD28" s="1773"/>
      <c r="AE28" s="1773"/>
      <c r="AF28" s="1773"/>
      <c r="AG28" s="1773"/>
      <c r="AH28" s="1773"/>
      <c r="AI28" s="1773"/>
      <c r="AJ28" s="1773"/>
      <c r="AK28" s="1773"/>
      <c r="AL28" s="1773"/>
      <c r="AM28" s="1773"/>
      <c r="AN28" s="1773"/>
      <c r="AO28" s="1773"/>
      <c r="AP28" s="1773"/>
      <c r="AQ28" s="1773"/>
      <c r="AR28" s="1773"/>
      <c r="AS28" s="1773"/>
      <c r="AT28" s="1773"/>
      <c r="AU28" s="1773"/>
      <c r="AV28" s="1773"/>
      <c r="AW28" s="1773"/>
      <c r="AX28" s="1773"/>
      <c r="AY28" s="1773"/>
      <c r="AZ28" s="1773"/>
      <c r="BA28" s="76"/>
    </row>
    <row r="29" spans="1:53" ht="22.5" customHeight="1" x14ac:dyDescent="0.25">
      <c r="A29" s="2045" t="s">
        <v>120</v>
      </c>
      <c r="B29" s="2026"/>
      <c r="C29" s="2063" t="s">
        <v>141</v>
      </c>
      <c r="D29" s="2025"/>
      <c r="E29" s="2025"/>
      <c r="F29" s="2026"/>
      <c r="G29" s="2046" t="s">
        <v>142</v>
      </c>
      <c r="H29" s="2047"/>
      <c r="I29" s="2048"/>
      <c r="J29" s="2024" t="s">
        <v>143</v>
      </c>
      <c r="K29" s="2025"/>
      <c r="L29" s="2025"/>
      <c r="M29" s="2026"/>
      <c r="N29" s="2096" t="s">
        <v>622</v>
      </c>
      <c r="O29" s="2097"/>
      <c r="P29" s="2098"/>
      <c r="Q29" s="2024" t="s">
        <v>497</v>
      </c>
      <c r="R29" s="2067"/>
      <c r="S29" s="2068"/>
      <c r="T29" s="2024" t="s">
        <v>144</v>
      </c>
      <c r="U29" s="2025"/>
      <c r="V29" s="2026"/>
      <c r="W29" s="2024" t="s">
        <v>145</v>
      </c>
      <c r="X29" s="2025"/>
      <c r="Y29" s="2026"/>
      <c r="Z29" s="88"/>
      <c r="AA29" s="2094" t="s">
        <v>146</v>
      </c>
      <c r="AB29" s="2094"/>
      <c r="AC29" s="2094"/>
      <c r="AD29" s="2094"/>
      <c r="AE29" s="2094"/>
      <c r="AF29" s="2094"/>
      <c r="AG29" s="2094"/>
      <c r="AH29" s="2095" t="s">
        <v>147</v>
      </c>
      <c r="AI29" s="2095"/>
      <c r="AJ29" s="2095"/>
      <c r="AK29" s="2008" t="s">
        <v>148</v>
      </c>
      <c r="AL29" s="2008"/>
      <c r="AM29" s="2008"/>
      <c r="AN29" s="90"/>
      <c r="AO29" s="2008" t="s">
        <v>623</v>
      </c>
      <c r="AP29" s="2009"/>
      <c r="AQ29" s="2009"/>
      <c r="AR29" s="2009"/>
      <c r="AS29" s="2096" t="s">
        <v>624</v>
      </c>
      <c r="AT29" s="2097"/>
      <c r="AU29" s="2097"/>
      <c r="AV29" s="2097"/>
      <c r="AW29" s="2098"/>
      <c r="AX29" s="2095" t="s">
        <v>147</v>
      </c>
      <c r="AY29" s="2095"/>
      <c r="AZ29" s="2095"/>
      <c r="BA29" s="2106"/>
    </row>
    <row r="30" spans="1:53" ht="15.75" customHeight="1" x14ac:dyDescent="0.25">
      <c r="A30" s="2027"/>
      <c r="B30" s="2029"/>
      <c r="C30" s="2027"/>
      <c r="D30" s="2028"/>
      <c r="E30" s="2028"/>
      <c r="F30" s="2029"/>
      <c r="G30" s="2049"/>
      <c r="H30" s="2050"/>
      <c r="I30" s="2051"/>
      <c r="J30" s="2027"/>
      <c r="K30" s="2028"/>
      <c r="L30" s="2028"/>
      <c r="M30" s="2029"/>
      <c r="N30" s="2099"/>
      <c r="O30" s="2100"/>
      <c r="P30" s="2101"/>
      <c r="Q30" s="2069"/>
      <c r="R30" s="2070"/>
      <c r="S30" s="2071"/>
      <c r="T30" s="2027"/>
      <c r="U30" s="2028"/>
      <c r="V30" s="2029"/>
      <c r="W30" s="2027"/>
      <c r="X30" s="2028"/>
      <c r="Y30" s="2029"/>
      <c r="Z30" s="88"/>
      <c r="AA30" s="2094"/>
      <c r="AB30" s="2094"/>
      <c r="AC30" s="2094"/>
      <c r="AD30" s="2094"/>
      <c r="AE30" s="2094"/>
      <c r="AF30" s="2094"/>
      <c r="AG30" s="2094"/>
      <c r="AH30" s="2095"/>
      <c r="AI30" s="2095"/>
      <c r="AJ30" s="2095"/>
      <c r="AK30" s="2008"/>
      <c r="AL30" s="2008"/>
      <c r="AM30" s="2008"/>
      <c r="AN30" s="90"/>
      <c r="AO30" s="2009"/>
      <c r="AP30" s="2009"/>
      <c r="AQ30" s="2009"/>
      <c r="AR30" s="2009"/>
      <c r="AS30" s="2099"/>
      <c r="AT30" s="2100"/>
      <c r="AU30" s="2100"/>
      <c r="AV30" s="2100"/>
      <c r="AW30" s="2101"/>
      <c r="AX30" s="2095"/>
      <c r="AY30" s="2095"/>
      <c r="AZ30" s="2095"/>
      <c r="BA30" s="2106"/>
    </row>
    <row r="31" spans="1:53" ht="42" customHeight="1" x14ac:dyDescent="0.25">
      <c r="A31" s="2030"/>
      <c r="B31" s="2032"/>
      <c r="C31" s="2030"/>
      <c r="D31" s="2031"/>
      <c r="E31" s="2031"/>
      <c r="F31" s="2032"/>
      <c r="G31" s="2052"/>
      <c r="H31" s="2053"/>
      <c r="I31" s="2054"/>
      <c r="J31" s="2030"/>
      <c r="K31" s="2031"/>
      <c r="L31" s="2031"/>
      <c r="M31" s="2032"/>
      <c r="N31" s="2102"/>
      <c r="O31" s="2103"/>
      <c r="P31" s="2104"/>
      <c r="Q31" s="2072"/>
      <c r="R31" s="2073"/>
      <c r="S31" s="2074"/>
      <c r="T31" s="2030"/>
      <c r="U31" s="2031"/>
      <c r="V31" s="2032"/>
      <c r="W31" s="2030"/>
      <c r="X31" s="2031"/>
      <c r="Y31" s="2032"/>
      <c r="Z31" s="88"/>
      <c r="AA31" s="2094"/>
      <c r="AB31" s="2094"/>
      <c r="AC31" s="2094"/>
      <c r="AD31" s="2094"/>
      <c r="AE31" s="2094"/>
      <c r="AF31" s="2094"/>
      <c r="AG31" s="2094"/>
      <c r="AH31" s="2095"/>
      <c r="AI31" s="2095"/>
      <c r="AJ31" s="2095"/>
      <c r="AK31" s="2008"/>
      <c r="AL31" s="2008"/>
      <c r="AM31" s="2008"/>
      <c r="AN31" s="90"/>
      <c r="AO31" s="2009"/>
      <c r="AP31" s="2009"/>
      <c r="AQ31" s="2009"/>
      <c r="AR31" s="2009"/>
      <c r="AS31" s="2099"/>
      <c r="AT31" s="2100"/>
      <c r="AU31" s="2100"/>
      <c r="AV31" s="2100"/>
      <c r="AW31" s="2101"/>
      <c r="AX31" s="2095"/>
      <c r="AY31" s="2095"/>
      <c r="AZ31" s="2095"/>
      <c r="BA31" s="2106"/>
    </row>
    <row r="32" spans="1:53" ht="26.25" customHeight="1" x14ac:dyDescent="0.3">
      <c r="A32" s="2083">
        <v>1</v>
      </c>
      <c r="B32" s="2084"/>
      <c r="C32" s="2010">
        <v>33</v>
      </c>
      <c r="D32" s="2011"/>
      <c r="E32" s="2011"/>
      <c r="F32" s="2012"/>
      <c r="G32" s="2010">
        <v>5</v>
      </c>
      <c r="H32" s="2011"/>
      <c r="I32" s="2012"/>
      <c r="J32" s="2010"/>
      <c r="K32" s="2011"/>
      <c r="L32" s="2011"/>
      <c r="M32" s="2012"/>
      <c r="N32" s="2010"/>
      <c r="O32" s="2011"/>
      <c r="P32" s="2012"/>
      <c r="Q32" s="2021"/>
      <c r="R32" s="2022"/>
      <c r="S32" s="2023"/>
      <c r="T32" s="2010">
        <v>14</v>
      </c>
      <c r="U32" s="2042"/>
      <c r="V32" s="2055"/>
      <c r="W32" s="2010">
        <f>C32+G32+J32+N32+Q32+T32</f>
        <v>52</v>
      </c>
      <c r="X32" s="2042"/>
      <c r="Y32" s="2043"/>
      <c r="Z32" s="88"/>
      <c r="AA32" s="2034"/>
      <c r="AB32" s="2034"/>
      <c r="AC32" s="2034"/>
      <c r="AD32" s="2034"/>
      <c r="AE32" s="2034"/>
      <c r="AF32" s="2034"/>
      <c r="AG32" s="2034"/>
      <c r="AH32" s="2041"/>
      <c r="AI32" s="2041"/>
      <c r="AJ32" s="2041"/>
      <c r="AK32" s="2041"/>
      <c r="AL32" s="2041"/>
      <c r="AM32" s="2041"/>
      <c r="AN32" s="90"/>
      <c r="AO32" s="2009"/>
      <c r="AP32" s="2009"/>
      <c r="AQ32" s="2009"/>
      <c r="AR32" s="2009"/>
      <c r="AS32" s="2102"/>
      <c r="AT32" s="2103"/>
      <c r="AU32" s="2103"/>
      <c r="AV32" s="2103"/>
      <c r="AW32" s="2104"/>
      <c r="AX32" s="2095"/>
      <c r="AY32" s="2095"/>
      <c r="AZ32" s="2095"/>
      <c r="BA32" s="2106"/>
    </row>
    <row r="33" spans="1:53" ht="27" customHeight="1" x14ac:dyDescent="0.3">
      <c r="A33" s="2039">
        <v>2</v>
      </c>
      <c r="B33" s="2040"/>
      <c r="C33" s="2010">
        <v>28</v>
      </c>
      <c r="D33" s="2011"/>
      <c r="E33" s="2011"/>
      <c r="F33" s="2012"/>
      <c r="G33" s="2016">
        <v>4</v>
      </c>
      <c r="H33" s="2017"/>
      <c r="I33" s="2018"/>
      <c r="J33" s="2016">
        <v>4</v>
      </c>
      <c r="K33" s="2017"/>
      <c r="L33" s="2017"/>
      <c r="M33" s="2018"/>
      <c r="N33" s="2016">
        <v>2</v>
      </c>
      <c r="O33" s="2017"/>
      <c r="P33" s="2018"/>
      <c r="Q33" s="2109">
        <v>2</v>
      </c>
      <c r="R33" s="2022"/>
      <c r="S33" s="2023"/>
      <c r="T33" s="2016">
        <v>2</v>
      </c>
      <c r="U33" s="2019"/>
      <c r="V33" s="2020"/>
      <c r="W33" s="2010">
        <f>C33+G33+J33+N33+Q33+T33</f>
        <v>42</v>
      </c>
      <c r="X33" s="2042"/>
      <c r="Y33" s="2043"/>
      <c r="Z33" s="88"/>
      <c r="AA33" s="2044" t="s">
        <v>149</v>
      </c>
      <c r="AB33" s="2044"/>
      <c r="AC33" s="2044"/>
      <c r="AD33" s="2044"/>
      <c r="AE33" s="2044"/>
      <c r="AF33" s="2044"/>
      <c r="AG33" s="2044"/>
      <c r="AH33" s="2041">
        <v>4</v>
      </c>
      <c r="AI33" s="2041"/>
      <c r="AJ33" s="2041"/>
      <c r="AK33" s="2041">
        <v>4</v>
      </c>
      <c r="AL33" s="2041"/>
      <c r="AM33" s="2041"/>
      <c r="AN33" s="90"/>
      <c r="AO33" s="2113">
        <v>1</v>
      </c>
      <c r="AP33" s="2114"/>
      <c r="AQ33" s="2114"/>
      <c r="AR33" s="2115"/>
      <c r="AS33" s="2122" t="s">
        <v>514</v>
      </c>
      <c r="AT33" s="2122"/>
      <c r="AU33" s="2122"/>
      <c r="AV33" s="2122"/>
      <c r="AW33" s="2122"/>
      <c r="AX33" s="2108">
        <v>4</v>
      </c>
      <c r="AY33" s="2108"/>
      <c r="AZ33" s="2108"/>
      <c r="BA33" s="2108"/>
    </row>
    <row r="34" spans="1:53" ht="21.75" customHeight="1" x14ac:dyDescent="0.3">
      <c r="A34" s="2039"/>
      <c r="B34" s="2040"/>
      <c r="C34" s="2010"/>
      <c r="D34" s="2011"/>
      <c r="E34" s="2011"/>
      <c r="F34" s="2012"/>
      <c r="G34" s="2016"/>
      <c r="H34" s="2017"/>
      <c r="I34" s="2018"/>
      <c r="J34" s="2016"/>
      <c r="K34" s="2017"/>
      <c r="L34" s="2017"/>
      <c r="M34" s="2018"/>
      <c r="N34" s="2016"/>
      <c r="O34" s="2017"/>
      <c r="P34" s="2018"/>
      <c r="Q34" s="2021"/>
      <c r="R34" s="2022"/>
      <c r="S34" s="2023"/>
      <c r="T34" s="2016"/>
      <c r="U34" s="2019"/>
      <c r="V34" s="2020"/>
      <c r="W34" s="2010"/>
      <c r="X34" s="2042"/>
      <c r="Y34" s="2043"/>
      <c r="Z34" s="88"/>
      <c r="AA34" s="2044"/>
      <c r="AB34" s="2044"/>
      <c r="AC34" s="2044"/>
      <c r="AD34" s="2044"/>
      <c r="AE34" s="2044"/>
      <c r="AF34" s="2044"/>
      <c r="AG34" s="2044"/>
      <c r="AH34" s="2041"/>
      <c r="AI34" s="2041"/>
      <c r="AJ34" s="2041"/>
      <c r="AK34" s="2041"/>
      <c r="AL34" s="2041"/>
      <c r="AM34" s="2041"/>
      <c r="AN34" s="90"/>
      <c r="AO34" s="2116"/>
      <c r="AP34" s="2117"/>
      <c r="AQ34" s="2117"/>
      <c r="AR34" s="2118"/>
      <c r="AS34" s="2122"/>
      <c r="AT34" s="2122"/>
      <c r="AU34" s="2122"/>
      <c r="AV34" s="2122"/>
      <c r="AW34" s="2122"/>
      <c r="AX34" s="2108"/>
      <c r="AY34" s="2108"/>
      <c r="AZ34" s="2108"/>
      <c r="BA34" s="2108"/>
    </row>
    <row r="35" spans="1:53" ht="25.5" customHeight="1" x14ac:dyDescent="0.3">
      <c r="A35" s="2039"/>
      <c r="B35" s="2040"/>
      <c r="C35" s="2010"/>
      <c r="D35" s="2011"/>
      <c r="E35" s="2011"/>
      <c r="F35" s="2012"/>
      <c r="G35" s="2016"/>
      <c r="H35" s="2017"/>
      <c r="I35" s="2018"/>
      <c r="J35" s="2016"/>
      <c r="K35" s="2017"/>
      <c r="L35" s="2017"/>
      <c r="M35" s="2018"/>
      <c r="N35" s="2016"/>
      <c r="O35" s="2017"/>
      <c r="P35" s="2018"/>
      <c r="Q35" s="2109"/>
      <c r="R35" s="2022"/>
      <c r="S35" s="2023"/>
      <c r="T35" s="2112"/>
      <c r="U35" s="2019"/>
      <c r="V35" s="2020"/>
      <c r="W35" s="2010"/>
      <c r="X35" s="2042"/>
      <c r="Y35" s="2043"/>
      <c r="Z35" s="88"/>
      <c r="AA35" s="2034"/>
      <c r="AB35" s="2034"/>
      <c r="AC35" s="2034"/>
      <c r="AD35" s="2034"/>
      <c r="AE35" s="2034"/>
      <c r="AF35" s="2034"/>
      <c r="AG35" s="2034"/>
      <c r="AH35" s="2041"/>
      <c r="AI35" s="2041"/>
      <c r="AJ35" s="2041"/>
      <c r="AK35" s="2041"/>
      <c r="AL35" s="2041"/>
      <c r="AM35" s="2041"/>
      <c r="AN35" s="91"/>
      <c r="AO35" s="2116"/>
      <c r="AP35" s="2117"/>
      <c r="AQ35" s="2117"/>
      <c r="AR35" s="2118"/>
      <c r="AS35" s="2122"/>
      <c r="AT35" s="2122"/>
      <c r="AU35" s="2122"/>
      <c r="AV35" s="2122"/>
      <c r="AW35" s="2122"/>
      <c r="AX35" s="2108"/>
      <c r="AY35" s="2108"/>
      <c r="AZ35" s="2108"/>
      <c r="BA35" s="2108"/>
    </row>
    <row r="36" spans="1:53" ht="34.5" customHeight="1" x14ac:dyDescent="0.25">
      <c r="A36" s="2065" t="s">
        <v>22</v>
      </c>
      <c r="B36" s="2066"/>
      <c r="C36" s="2075">
        <f>SUM(C32:F35)</f>
        <v>61</v>
      </c>
      <c r="D36" s="2076"/>
      <c r="E36" s="2076"/>
      <c r="F36" s="2077"/>
      <c r="G36" s="2078">
        <f>SUM(G32:I35)</f>
        <v>9</v>
      </c>
      <c r="H36" s="2079"/>
      <c r="I36" s="2066"/>
      <c r="J36" s="2080">
        <f>SUM(J32:M35)</f>
        <v>4</v>
      </c>
      <c r="K36" s="2081"/>
      <c r="L36" s="2081"/>
      <c r="M36" s="2082"/>
      <c r="N36" s="2080">
        <f>SUM(N32:P35)</f>
        <v>2</v>
      </c>
      <c r="O36" s="2081"/>
      <c r="P36" s="2082"/>
      <c r="Q36" s="2123">
        <f>SUM(Q32:S35)</f>
        <v>2</v>
      </c>
      <c r="R36" s="2124"/>
      <c r="S36" s="2125"/>
      <c r="T36" s="2078">
        <f>SUM(T32:V35)</f>
        <v>16</v>
      </c>
      <c r="U36" s="2110"/>
      <c r="V36" s="2111"/>
      <c r="W36" s="2078">
        <f>SUM(W32:Y35)</f>
        <v>94</v>
      </c>
      <c r="X36" s="2110"/>
      <c r="Y36" s="2111"/>
      <c r="Z36" s="88"/>
      <c r="AA36" s="2034"/>
      <c r="AB36" s="2034"/>
      <c r="AC36" s="2034"/>
      <c r="AD36" s="2034"/>
      <c r="AE36" s="2034"/>
      <c r="AF36" s="2034"/>
      <c r="AG36" s="2034"/>
      <c r="AH36" s="2041"/>
      <c r="AI36" s="2041"/>
      <c r="AJ36" s="2041"/>
      <c r="AK36" s="2041"/>
      <c r="AL36" s="2041"/>
      <c r="AM36" s="2041"/>
      <c r="AN36" s="92"/>
      <c r="AO36" s="2119"/>
      <c r="AP36" s="2120"/>
      <c r="AQ36" s="2120"/>
      <c r="AR36" s="2121"/>
      <c r="AS36" s="2122"/>
      <c r="AT36" s="2122"/>
      <c r="AU36" s="2122"/>
      <c r="AV36" s="2122"/>
      <c r="AW36" s="2122"/>
      <c r="AX36" s="2108"/>
      <c r="AY36" s="2108"/>
      <c r="AZ36" s="2108"/>
      <c r="BA36" s="2108"/>
    </row>
  </sheetData>
  <mergeCells count="101">
    <mergeCell ref="N35:P35"/>
    <mergeCell ref="J36:M36"/>
    <mergeCell ref="AS33:AW36"/>
    <mergeCell ref="AH35:AJ36"/>
    <mergeCell ref="W33:Y33"/>
    <mergeCell ref="W36:Y36"/>
    <mergeCell ref="W35:Y35"/>
    <mergeCell ref="AK35:AM36"/>
    <mergeCell ref="AK33:AM34"/>
    <mergeCell ref="AA35:AG36"/>
    <mergeCell ref="Q36:S36"/>
    <mergeCell ref="A17:A18"/>
    <mergeCell ref="G32:I32"/>
    <mergeCell ref="J32:M32"/>
    <mergeCell ref="A1:O1"/>
    <mergeCell ref="P1:AM1"/>
    <mergeCell ref="A2:O2"/>
    <mergeCell ref="A3:O3"/>
    <mergeCell ref="P3:AM3"/>
    <mergeCell ref="P5:AM5"/>
    <mergeCell ref="A7:O7"/>
    <mergeCell ref="A4:O4"/>
    <mergeCell ref="AA29:AG31"/>
    <mergeCell ref="AH29:AJ31"/>
    <mergeCell ref="N29:P31"/>
    <mergeCell ref="W29:Y31"/>
    <mergeCell ref="A6:O6"/>
    <mergeCell ref="AF17:AI17"/>
    <mergeCell ref="AJ17:AN17"/>
    <mergeCell ref="P11:AM11"/>
    <mergeCell ref="A15:BA15"/>
    <mergeCell ref="AX17:BA17"/>
    <mergeCell ref="AS29:AW32"/>
    <mergeCell ref="AX29:BA32"/>
    <mergeCell ref="AH32:AJ32"/>
    <mergeCell ref="A36:B36"/>
    <mergeCell ref="T29:V31"/>
    <mergeCell ref="Q29:S31"/>
    <mergeCell ref="N32:P32"/>
    <mergeCell ref="Q32:S32"/>
    <mergeCell ref="AO27:BA27"/>
    <mergeCell ref="A35:B35"/>
    <mergeCell ref="C36:F36"/>
    <mergeCell ref="N33:P33"/>
    <mergeCell ref="J35:M35"/>
    <mergeCell ref="G36:I36"/>
    <mergeCell ref="C35:F35"/>
    <mergeCell ref="J33:M33"/>
    <mergeCell ref="G35:I35"/>
    <mergeCell ref="N36:P36"/>
    <mergeCell ref="G34:I34"/>
    <mergeCell ref="A32:B32"/>
    <mergeCell ref="AK32:AM32"/>
    <mergeCell ref="AX33:BA36"/>
    <mergeCell ref="Q33:S33"/>
    <mergeCell ref="T36:V36"/>
    <mergeCell ref="T35:V35"/>
    <mergeCell ref="Q35:S35"/>
    <mergeCell ref="AO33:AR36"/>
    <mergeCell ref="AN3:BA4"/>
    <mergeCell ref="A33:B33"/>
    <mergeCell ref="A34:B34"/>
    <mergeCell ref="C33:F33"/>
    <mergeCell ref="C34:F34"/>
    <mergeCell ref="AH33:AJ34"/>
    <mergeCell ref="W34:Y34"/>
    <mergeCell ref="G33:I33"/>
    <mergeCell ref="AA33:AG34"/>
    <mergeCell ref="T33:V33"/>
    <mergeCell ref="AB17:AE17"/>
    <mergeCell ref="A29:B31"/>
    <mergeCell ref="G29:I31"/>
    <mergeCell ref="F17:I17"/>
    <mergeCell ref="W32:Y32"/>
    <mergeCell ref="T32:V32"/>
    <mergeCell ref="AO6:BA6"/>
    <mergeCell ref="P10:AM10"/>
    <mergeCell ref="P7:AL7"/>
    <mergeCell ref="AN7:BA7"/>
    <mergeCell ref="AN8:BA10"/>
    <mergeCell ref="P8:AL8"/>
    <mergeCell ref="C29:F31"/>
    <mergeCell ref="AK29:AM31"/>
    <mergeCell ref="P9:AL9"/>
    <mergeCell ref="AS17:AW17"/>
    <mergeCell ref="AO29:AR32"/>
    <mergeCell ref="C32:F32"/>
    <mergeCell ref="B17:E17"/>
    <mergeCell ref="J34:M34"/>
    <mergeCell ref="N34:P34"/>
    <mergeCell ref="T34:V34"/>
    <mergeCell ref="Q34:S34"/>
    <mergeCell ref="J29:M31"/>
    <mergeCell ref="AA27:AM27"/>
    <mergeCell ref="AA32:AG32"/>
    <mergeCell ref="AO17:AR17"/>
    <mergeCell ref="J17:M17"/>
    <mergeCell ref="X17:AA17"/>
    <mergeCell ref="S17:W17"/>
    <mergeCell ref="N17:R17"/>
    <mergeCell ref="A25:AU25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6"/>
  <sheetViews>
    <sheetView view="pageBreakPreview" topLeftCell="A82" zoomScale="80" zoomScaleNormal="85" workbookViewId="0">
      <selection activeCell="Q97" sqref="Q97"/>
    </sheetView>
  </sheetViews>
  <sheetFormatPr defaultRowHeight="15.75" x14ac:dyDescent="0.25"/>
  <cols>
    <col min="1" max="1" width="11.28515625" style="1176" customWidth="1"/>
    <col min="2" max="2" width="45.85546875" style="152" customWidth="1"/>
    <col min="3" max="3" width="6.7109375" style="987" customWidth="1"/>
    <col min="4" max="4" width="12" style="988" customWidth="1"/>
    <col min="5" max="5" width="7.28515625" style="988" customWidth="1"/>
    <col min="6" max="6" width="6.42578125" style="987" customWidth="1"/>
    <col min="7" max="7" width="7.42578125" style="987" customWidth="1"/>
    <col min="8" max="8" width="9.85546875" style="987" customWidth="1"/>
    <col min="9" max="9" width="8.7109375" style="152" customWidth="1"/>
    <col min="10" max="10" width="8" style="152" customWidth="1"/>
    <col min="11" max="11" width="5.85546875" style="152" customWidth="1"/>
    <col min="12" max="12" width="7.85546875" style="152" customWidth="1"/>
    <col min="13" max="13" width="8.85546875" style="152" customWidth="1"/>
    <col min="14" max="14" width="6.42578125" style="152" customWidth="1"/>
    <col min="15" max="18" width="5.85546875" style="152" customWidth="1"/>
    <col min="19" max="19" width="5.85546875" style="152" hidden="1" customWidth="1"/>
    <col min="20" max="20" width="5" style="152" customWidth="1"/>
    <col min="21" max="21" width="5.140625" style="152" customWidth="1"/>
    <col min="22" max="22" width="5" style="152" customWidth="1"/>
    <col min="23" max="23" width="4.42578125" style="152" customWidth="1"/>
    <col min="24" max="24" width="4.7109375" style="152" customWidth="1"/>
    <col min="25" max="29" width="0" style="152" hidden="1" customWidth="1"/>
    <col min="30" max="16384" width="9.140625" style="152"/>
  </cols>
  <sheetData>
    <row r="1" spans="1:29" s="93" customFormat="1" ht="18.75" customHeight="1" thickBot="1" x14ac:dyDescent="0.3">
      <c r="A1" s="2195" t="s">
        <v>498</v>
      </c>
      <c r="B1" s="2196"/>
      <c r="C1" s="2196"/>
      <c r="D1" s="2196"/>
      <c r="E1" s="2196"/>
      <c r="F1" s="2196"/>
      <c r="G1" s="2196"/>
      <c r="H1" s="2196"/>
      <c r="I1" s="2196"/>
      <c r="J1" s="2196"/>
      <c r="K1" s="2196"/>
      <c r="L1" s="2196"/>
      <c r="M1" s="2196"/>
      <c r="N1" s="2196"/>
      <c r="O1" s="2196"/>
      <c r="P1" s="2196"/>
      <c r="Q1" s="2196"/>
      <c r="R1" s="2196"/>
      <c r="S1" s="2196"/>
      <c r="T1" s="2196"/>
      <c r="U1" s="2196"/>
      <c r="V1" s="2196"/>
      <c r="W1" s="2196"/>
      <c r="X1" s="2197"/>
    </row>
    <row r="2" spans="1:29" s="93" customFormat="1" ht="15.75" customHeight="1" x14ac:dyDescent="0.25">
      <c r="A2" s="2198" t="s">
        <v>151</v>
      </c>
      <c r="B2" s="2201" t="s">
        <v>152</v>
      </c>
      <c r="C2" s="2204" t="s">
        <v>153</v>
      </c>
      <c r="D2" s="2205"/>
      <c r="E2" s="2205"/>
      <c r="F2" s="2206"/>
      <c r="G2" s="2207" t="s">
        <v>154</v>
      </c>
      <c r="H2" s="2218" t="s">
        <v>155</v>
      </c>
      <c r="I2" s="2219"/>
      <c r="J2" s="2219"/>
      <c r="K2" s="2219"/>
      <c r="L2" s="2219"/>
      <c r="M2" s="2220"/>
      <c r="N2" s="2221" t="s">
        <v>512</v>
      </c>
      <c r="O2" s="2222"/>
      <c r="P2" s="2222"/>
      <c r="Q2" s="2222"/>
      <c r="R2" s="2222"/>
      <c r="S2" s="2222"/>
      <c r="T2" s="2222"/>
      <c r="U2" s="2222"/>
      <c r="V2" s="2222"/>
      <c r="W2" s="2222"/>
      <c r="X2" s="2223"/>
    </row>
    <row r="3" spans="1:29" s="93" customFormat="1" ht="16.5" customHeight="1" thickBot="1" x14ac:dyDescent="0.3">
      <c r="A3" s="2199"/>
      <c r="B3" s="2202"/>
      <c r="C3" s="2152" t="s">
        <v>157</v>
      </c>
      <c r="D3" s="2210" t="s">
        <v>158</v>
      </c>
      <c r="E3" s="2243" t="s">
        <v>159</v>
      </c>
      <c r="F3" s="2244"/>
      <c r="G3" s="2208"/>
      <c r="H3" s="2215" t="s">
        <v>6</v>
      </c>
      <c r="I3" s="2238" t="s">
        <v>160</v>
      </c>
      <c r="J3" s="2239"/>
      <c r="K3" s="2239"/>
      <c r="L3" s="2240"/>
      <c r="M3" s="2234" t="s">
        <v>161</v>
      </c>
      <c r="N3" s="2224"/>
      <c r="O3" s="2225"/>
      <c r="P3" s="2225"/>
      <c r="Q3" s="2225"/>
      <c r="R3" s="2225"/>
      <c r="S3" s="2225"/>
      <c r="T3" s="2225"/>
      <c r="U3" s="2225"/>
      <c r="V3" s="2225"/>
      <c r="W3" s="2225"/>
      <c r="X3" s="2226"/>
    </row>
    <row r="4" spans="1:29" s="93" customFormat="1" ht="16.5" customHeight="1" thickBot="1" x14ac:dyDescent="0.3">
      <c r="A4" s="2199"/>
      <c r="B4" s="2202"/>
      <c r="C4" s="2152"/>
      <c r="D4" s="2210"/>
      <c r="E4" s="2210" t="s">
        <v>162</v>
      </c>
      <c r="F4" s="2241" t="s">
        <v>163</v>
      </c>
      <c r="G4" s="2208"/>
      <c r="H4" s="2216"/>
      <c r="I4" s="2227" t="s">
        <v>22</v>
      </c>
      <c r="J4" s="2227" t="s">
        <v>26</v>
      </c>
      <c r="K4" s="2227" t="s">
        <v>164</v>
      </c>
      <c r="L4" s="2227" t="s">
        <v>165</v>
      </c>
      <c r="M4" s="2235"/>
      <c r="N4" s="2212" t="s">
        <v>166</v>
      </c>
      <c r="O4" s="2213"/>
      <c r="P4" s="2214"/>
      <c r="Q4" s="2212" t="s">
        <v>167</v>
      </c>
      <c r="R4" s="2213"/>
      <c r="S4" s="2214"/>
      <c r="T4" s="2212" t="s">
        <v>515</v>
      </c>
      <c r="U4" s="2213"/>
      <c r="V4" s="2214"/>
      <c r="W4" s="2212" t="s">
        <v>516</v>
      </c>
      <c r="X4" s="2214"/>
    </row>
    <row r="5" spans="1:29" s="93" customFormat="1" ht="16.5" thickBot="1" x14ac:dyDescent="0.3">
      <c r="A5" s="2199"/>
      <c r="B5" s="2202"/>
      <c r="C5" s="2152"/>
      <c r="D5" s="2210"/>
      <c r="E5" s="2210"/>
      <c r="F5" s="2241"/>
      <c r="G5" s="2208"/>
      <c r="H5" s="2216"/>
      <c r="I5" s="2228"/>
      <c r="J5" s="2228"/>
      <c r="K5" s="2228"/>
      <c r="L5" s="2228"/>
      <c r="M5" s="2235"/>
      <c r="N5" s="798">
        <v>1</v>
      </c>
      <c r="O5" s="799" t="s">
        <v>63</v>
      </c>
      <c r="P5" s="800" t="s">
        <v>64</v>
      </c>
      <c r="Q5" s="798">
        <v>3</v>
      </c>
      <c r="R5" s="799" t="s">
        <v>65</v>
      </c>
      <c r="S5" s="803" t="s">
        <v>66</v>
      </c>
      <c r="T5" s="802">
        <v>5</v>
      </c>
      <c r="U5" s="799" t="s">
        <v>517</v>
      </c>
      <c r="V5" s="803" t="s">
        <v>518</v>
      </c>
      <c r="W5" s="798">
        <v>7</v>
      </c>
      <c r="X5" s="803">
        <v>8</v>
      </c>
    </row>
    <row r="6" spans="1:29" s="93" customFormat="1" ht="16.5" thickBot="1" x14ac:dyDescent="0.3">
      <c r="A6" s="2199"/>
      <c r="B6" s="2202"/>
      <c r="C6" s="2152"/>
      <c r="D6" s="2210"/>
      <c r="E6" s="2210"/>
      <c r="F6" s="2241"/>
      <c r="G6" s="2208"/>
      <c r="H6" s="2216"/>
      <c r="I6" s="2228"/>
      <c r="J6" s="2228"/>
      <c r="K6" s="2228"/>
      <c r="L6" s="2228"/>
      <c r="M6" s="2236"/>
      <c r="N6" s="2230" t="s">
        <v>513</v>
      </c>
      <c r="O6" s="2231"/>
      <c r="P6" s="2232"/>
      <c r="Q6" s="2232"/>
      <c r="R6" s="2232"/>
      <c r="S6" s="2232"/>
      <c r="T6" s="2232"/>
      <c r="U6" s="2232"/>
      <c r="V6" s="2232"/>
      <c r="W6" s="2232"/>
      <c r="X6" s="2233"/>
    </row>
    <row r="7" spans="1:29" s="93" customFormat="1" ht="25.5" customHeight="1" thickBot="1" x14ac:dyDescent="0.3">
      <c r="A7" s="2200"/>
      <c r="B7" s="2203"/>
      <c r="C7" s="2153"/>
      <c r="D7" s="2211"/>
      <c r="E7" s="2211"/>
      <c r="F7" s="2242"/>
      <c r="G7" s="2209"/>
      <c r="H7" s="2217"/>
      <c r="I7" s="2229"/>
      <c r="J7" s="2229"/>
      <c r="K7" s="2229"/>
      <c r="L7" s="2229"/>
      <c r="M7" s="2237"/>
      <c r="N7" s="798">
        <v>15</v>
      </c>
      <c r="O7" s="799">
        <v>9</v>
      </c>
      <c r="P7" s="803">
        <v>9</v>
      </c>
      <c r="Q7" s="798">
        <v>15</v>
      </c>
      <c r="R7" s="799">
        <v>9</v>
      </c>
      <c r="S7" s="803">
        <v>9</v>
      </c>
      <c r="T7" s="798">
        <v>15</v>
      </c>
      <c r="U7" s="799">
        <v>9</v>
      </c>
      <c r="V7" s="803">
        <v>9</v>
      </c>
      <c r="W7" s="798">
        <v>15</v>
      </c>
      <c r="X7" s="803">
        <v>13</v>
      </c>
    </row>
    <row r="8" spans="1:29" s="93" customFormat="1" ht="16.5" thickBot="1" x14ac:dyDescent="0.3">
      <c r="A8" s="774">
        <v>1</v>
      </c>
      <c r="B8" s="805">
        <v>2</v>
      </c>
      <c r="C8" s="781">
        <v>3</v>
      </c>
      <c r="D8" s="774">
        <v>4</v>
      </c>
      <c r="E8" s="774">
        <v>5</v>
      </c>
      <c r="F8" s="774">
        <v>6</v>
      </c>
      <c r="G8" s="774">
        <v>7</v>
      </c>
      <c r="H8" s="774">
        <v>8</v>
      </c>
      <c r="I8" s="774">
        <v>9</v>
      </c>
      <c r="J8" s="774">
        <v>10</v>
      </c>
      <c r="K8" s="774">
        <v>11</v>
      </c>
      <c r="L8" s="774">
        <v>12</v>
      </c>
      <c r="M8" s="806">
        <v>13</v>
      </c>
      <c r="N8" s="798">
        <v>14</v>
      </c>
      <c r="O8" s="804">
        <v>15</v>
      </c>
      <c r="P8" s="798">
        <v>16</v>
      </c>
      <c r="Q8" s="804">
        <v>17</v>
      </c>
      <c r="R8" s="798">
        <v>18</v>
      </c>
      <c r="S8" s="804">
        <v>19</v>
      </c>
      <c r="T8" s="798">
        <v>20</v>
      </c>
      <c r="U8" s="804">
        <v>21</v>
      </c>
      <c r="V8" s="798">
        <v>22</v>
      </c>
      <c r="W8" s="804">
        <v>23</v>
      </c>
      <c r="X8" s="805">
        <v>24</v>
      </c>
      <c r="Y8" s="781">
        <v>25</v>
      </c>
      <c r="Z8" s="774">
        <v>26</v>
      </c>
      <c r="AA8" s="806">
        <v>27</v>
      </c>
      <c r="AB8" s="774">
        <v>28</v>
      </c>
      <c r="AC8" s="806">
        <v>29</v>
      </c>
    </row>
    <row r="9" spans="1:29" s="93" customFormat="1" ht="16.5" thickBot="1" x14ac:dyDescent="0.3">
      <c r="A9" s="2148" t="s">
        <v>169</v>
      </c>
      <c r="B9" s="2149"/>
      <c r="C9" s="2150"/>
      <c r="D9" s="2150"/>
      <c r="E9" s="2150"/>
      <c r="F9" s="2150"/>
      <c r="G9" s="2150"/>
      <c r="H9" s="2150"/>
      <c r="I9" s="2150"/>
      <c r="J9" s="2150"/>
      <c r="K9" s="2150"/>
      <c r="L9" s="2150"/>
      <c r="M9" s="2150"/>
      <c r="N9" s="2149"/>
      <c r="O9" s="2149"/>
      <c r="P9" s="2149"/>
      <c r="Q9" s="2149"/>
      <c r="R9" s="2149"/>
      <c r="S9" s="2149"/>
      <c r="T9" s="2149"/>
      <c r="U9" s="2149"/>
      <c r="V9" s="2149"/>
      <c r="W9" s="2149"/>
      <c r="X9" s="2151"/>
    </row>
    <row r="10" spans="1:29" s="93" customFormat="1" ht="16.5" thickBot="1" x14ac:dyDescent="0.3">
      <c r="A10" s="2250" t="s">
        <v>170</v>
      </c>
      <c r="B10" s="2251"/>
      <c r="C10" s="2251"/>
      <c r="D10" s="2251"/>
      <c r="E10" s="2251"/>
      <c r="F10" s="2251"/>
      <c r="G10" s="2251"/>
      <c r="H10" s="2251"/>
      <c r="I10" s="2251"/>
      <c r="J10" s="2251"/>
      <c r="K10" s="2251"/>
      <c r="L10" s="2251"/>
      <c r="M10" s="2251"/>
      <c r="N10" s="2251"/>
      <c r="O10" s="2251"/>
      <c r="P10" s="2251"/>
      <c r="Q10" s="2251"/>
      <c r="R10" s="2251"/>
      <c r="S10" s="2251"/>
      <c r="T10" s="2251"/>
      <c r="U10" s="2251"/>
      <c r="V10" s="2251"/>
      <c r="W10" s="2251"/>
      <c r="X10" s="2252"/>
    </row>
    <row r="11" spans="1:29" s="120" customFormat="1" ht="31.5" x14ac:dyDescent="0.25">
      <c r="A11" s="1199" t="s">
        <v>171</v>
      </c>
      <c r="B11" s="1380" t="s">
        <v>508</v>
      </c>
      <c r="C11" s="1190"/>
      <c r="D11" s="1233"/>
      <c r="E11" s="1381"/>
      <c r="F11" s="1382"/>
      <c r="G11" s="1383">
        <v>12</v>
      </c>
      <c r="H11" s="812">
        <f t="shared" ref="H11:H20" si="0">G11*30</f>
        <v>360</v>
      </c>
      <c r="I11" s="1234"/>
      <c r="J11" s="1235"/>
      <c r="K11" s="1236"/>
      <c r="L11" s="1236"/>
      <c r="M11" s="1237"/>
      <c r="N11" s="1384"/>
      <c r="O11" s="1385"/>
      <c r="P11" s="1386"/>
      <c r="Q11" s="1387"/>
      <c r="R11" s="1388"/>
      <c r="S11" s="1389"/>
      <c r="T11" s="1387"/>
      <c r="U11" s="1388"/>
      <c r="V11" s="1389"/>
      <c r="W11" s="1387"/>
      <c r="X11" s="1389"/>
    </row>
    <row r="12" spans="1:29" s="120" customFormat="1" ht="20.25" customHeight="1" x14ac:dyDescent="0.25">
      <c r="A12" s="1196" t="s">
        <v>172</v>
      </c>
      <c r="B12" s="807" t="s">
        <v>519</v>
      </c>
      <c r="C12" s="1191"/>
      <c r="D12" s="1397" t="s">
        <v>188</v>
      </c>
      <c r="E12" s="1392"/>
      <c r="F12" s="810"/>
      <c r="G12" s="811">
        <v>2</v>
      </c>
      <c r="H12" s="812">
        <f t="shared" si="0"/>
        <v>60</v>
      </c>
      <c r="I12" s="1191">
        <f>J12+L12</f>
        <v>30</v>
      </c>
      <c r="J12" s="907">
        <v>15</v>
      </c>
      <c r="K12" s="528"/>
      <c r="L12" s="528">
        <v>15</v>
      </c>
      <c r="M12" s="833">
        <f>H12-I12</f>
        <v>30</v>
      </c>
      <c r="N12" s="1239">
        <v>2</v>
      </c>
      <c r="O12" s="1240"/>
      <c r="P12" s="1391"/>
      <c r="Q12" s="861"/>
      <c r="R12" s="862"/>
      <c r="S12" s="865"/>
      <c r="T12" s="861"/>
      <c r="U12" s="862"/>
      <c r="V12" s="865"/>
      <c r="W12" s="861"/>
      <c r="X12" s="866"/>
    </row>
    <row r="13" spans="1:29" s="120" customFormat="1" x14ac:dyDescent="0.25">
      <c r="A13" s="1196" t="s">
        <v>179</v>
      </c>
      <c r="B13" s="807" t="s">
        <v>625</v>
      </c>
      <c r="C13" s="1191"/>
      <c r="D13" s="1397"/>
      <c r="E13" s="1392"/>
      <c r="F13" s="810"/>
      <c r="G13" s="811">
        <v>4</v>
      </c>
      <c r="H13" s="812">
        <f t="shared" si="0"/>
        <v>120</v>
      </c>
      <c r="I13" s="1191"/>
      <c r="J13" s="907"/>
      <c r="K13" s="528"/>
      <c r="L13" s="528"/>
      <c r="M13" s="833"/>
      <c r="N13" s="1239"/>
      <c r="O13" s="1240"/>
      <c r="P13" s="1391"/>
      <c r="Q13" s="861"/>
      <c r="R13" s="862"/>
      <c r="S13" s="865"/>
      <c r="T13" s="861"/>
      <c r="U13" s="862"/>
      <c r="V13" s="865"/>
      <c r="W13" s="861"/>
      <c r="X13" s="866"/>
    </row>
    <row r="14" spans="1:29" s="120" customFormat="1" x14ac:dyDescent="0.25">
      <c r="A14" s="1196"/>
      <c r="B14" s="819" t="s">
        <v>507</v>
      </c>
      <c r="C14" s="1191"/>
      <c r="D14" s="1397"/>
      <c r="E14" s="1392"/>
      <c r="F14" s="810"/>
      <c r="G14" s="895">
        <v>1.5</v>
      </c>
      <c r="H14" s="362">
        <f>G14*30</f>
        <v>45</v>
      </c>
      <c r="I14" s="1198"/>
      <c r="J14" s="815"/>
      <c r="K14" s="530"/>
      <c r="L14" s="530"/>
      <c r="M14" s="358"/>
      <c r="N14" s="1239"/>
      <c r="O14" s="1240"/>
      <c r="P14" s="1391"/>
      <c r="Q14" s="861"/>
      <c r="R14" s="862"/>
      <c r="S14" s="865"/>
      <c r="T14" s="861"/>
      <c r="U14" s="862"/>
      <c r="V14" s="865"/>
      <c r="W14" s="861"/>
      <c r="X14" s="866"/>
    </row>
    <row r="15" spans="1:29" s="120" customFormat="1" x14ac:dyDescent="0.25">
      <c r="A15" s="1196"/>
      <c r="B15" s="819" t="s">
        <v>570</v>
      </c>
      <c r="C15" s="1191"/>
      <c r="D15" s="1397" t="s">
        <v>188</v>
      </c>
      <c r="E15" s="1392"/>
      <c r="F15" s="810"/>
      <c r="G15" s="895">
        <v>2.5</v>
      </c>
      <c r="H15" s="362">
        <f>G15*30</f>
        <v>75</v>
      </c>
      <c r="I15" s="1198">
        <f>J15+L15</f>
        <v>30</v>
      </c>
      <c r="J15" s="815">
        <v>15</v>
      </c>
      <c r="K15" s="530"/>
      <c r="L15" s="530">
        <v>15</v>
      </c>
      <c r="M15" s="358">
        <f>H15-I15</f>
        <v>45</v>
      </c>
      <c r="N15" s="1239">
        <v>2</v>
      </c>
      <c r="O15" s="1240"/>
      <c r="P15" s="1391"/>
      <c r="Q15" s="861"/>
      <c r="R15" s="862"/>
      <c r="S15" s="865"/>
      <c r="T15" s="861"/>
      <c r="U15" s="862"/>
      <c r="V15" s="865"/>
      <c r="W15" s="861"/>
      <c r="X15" s="866"/>
    </row>
    <row r="16" spans="1:29" s="120" customFormat="1" ht="20.25" customHeight="1" x14ac:dyDescent="0.25">
      <c r="A16" s="1196" t="s">
        <v>182</v>
      </c>
      <c r="B16" s="807" t="s">
        <v>52</v>
      </c>
      <c r="C16" s="1191"/>
      <c r="D16" s="1397"/>
      <c r="E16" s="1392"/>
      <c r="F16" s="810"/>
      <c r="G16" s="811">
        <v>6</v>
      </c>
      <c r="H16" s="812">
        <f t="shared" si="0"/>
        <v>180</v>
      </c>
      <c r="I16" s="1191"/>
      <c r="J16" s="907"/>
      <c r="K16" s="528"/>
      <c r="L16" s="528"/>
      <c r="M16" s="833"/>
      <c r="N16" s="1239"/>
      <c r="O16" s="1240"/>
      <c r="P16" s="1391"/>
      <c r="Q16" s="861"/>
      <c r="R16" s="862"/>
      <c r="S16" s="865"/>
      <c r="T16" s="861"/>
      <c r="U16" s="862"/>
      <c r="V16" s="865"/>
      <c r="W16" s="861"/>
      <c r="X16" s="866"/>
    </row>
    <row r="17" spans="1:32" s="120" customFormat="1" ht="33.75" customHeight="1" x14ac:dyDescent="0.25">
      <c r="A17" s="1186" t="s">
        <v>568</v>
      </c>
      <c r="B17" s="853" t="s">
        <v>509</v>
      </c>
      <c r="C17" s="1191"/>
      <c r="D17" s="1191"/>
      <c r="E17" s="1241"/>
      <c r="F17" s="860"/>
      <c r="G17" s="811">
        <v>3</v>
      </c>
      <c r="H17" s="812">
        <f t="shared" si="0"/>
        <v>90</v>
      </c>
      <c r="I17" s="1191"/>
      <c r="J17" s="907"/>
      <c r="K17" s="528"/>
      <c r="L17" s="528"/>
      <c r="M17" s="833"/>
      <c r="N17" s="1242"/>
      <c r="O17" s="1243"/>
      <c r="P17" s="1244"/>
      <c r="Q17" s="817"/>
      <c r="R17" s="816"/>
      <c r="S17" s="358"/>
      <c r="T17" s="817"/>
      <c r="U17" s="816"/>
      <c r="V17" s="358"/>
      <c r="W17" s="817"/>
      <c r="X17" s="358"/>
    </row>
    <row r="18" spans="1:32" s="120" customFormat="1" ht="20.25" customHeight="1" x14ac:dyDescent="0.25">
      <c r="A18" s="1186" t="s">
        <v>569</v>
      </c>
      <c r="B18" s="853" t="s">
        <v>103</v>
      </c>
      <c r="C18" s="1191"/>
      <c r="D18" s="1478"/>
      <c r="E18" s="1479"/>
      <c r="F18" s="1480"/>
      <c r="G18" s="1481">
        <v>3</v>
      </c>
      <c r="H18" s="1482">
        <f t="shared" si="0"/>
        <v>90</v>
      </c>
      <c r="I18" s="1191"/>
      <c r="J18" s="907"/>
      <c r="K18" s="528"/>
      <c r="L18" s="528"/>
      <c r="M18" s="833"/>
      <c r="N18" s="1242"/>
      <c r="O18" s="1243"/>
      <c r="P18" s="1244"/>
      <c r="Q18" s="817"/>
      <c r="R18" s="816"/>
      <c r="S18" s="358"/>
      <c r="T18" s="817"/>
      <c r="U18" s="816"/>
      <c r="V18" s="358"/>
      <c r="W18" s="817"/>
      <c r="X18" s="358"/>
    </row>
    <row r="19" spans="1:32" ht="20.25" customHeight="1" x14ac:dyDescent="0.25">
      <c r="A19" s="515"/>
      <c r="B19" s="793" t="s">
        <v>507</v>
      </c>
      <c r="C19" s="1393"/>
      <c r="D19" s="1399"/>
      <c r="E19" s="1400"/>
      <c r="F19" s="892"/>
      <c r="G19" s="885">
        <v>1.5</v>
      </c>
      <c r="H19" s="852">
        <f t="shared" si="0"/>
        <v>45</v>
      </c>
      <c r="I19" s="1198"/>
      <c r="J19" s="815"/>
      <c r="K19" s="530"/>
      <c r="L19" s="530"/>
      <c r="M19" s="358"/>
      <c r="N19" s="1242"/>
      <c r="O19" s="1240"/>
      <c r="P19" s="1391"/>
      <c r="Q19" s="861"/>
      <c r="R19" s="862"/>
      <c r="S19" s="865"/>
      <c r="T19" s="889"/>
      <c r="U19" s="887"/>
      <c r="V19" s="888"/>
      <c r="W19" s="889"/>
      <c r="X19" s="888"/>
    </row>
    <row r="20" spans="1:32" x14ac:dyDescent="0.25">
      <c r="A20" s="515"/>
      <c r="B20" s="819" t="s">
        <v>570</v>
      </c>
      <c r="C20" s="1393"/>
      <c r="D20" s="1390">
        <v>1</v>
      </c>
      <c r="E20" s="1400"/>
      <c r="F20" s="892"/>
      <c r="G20" s="885">
        <v>1.5</v>
      </c>
      <c r="H20" s="852">
        <f t="shared" si="0"/>
        <v>45</v>
      </c>
      <c r="I20" s="1198">
        <f>J20+L20</f>
        <v>30</v>
      </c>
      <c r="J20" s="815">
        <v>15</v>
      </c>
      <c r="K20" s="530"/>
      <c r="L20" s="530">
        <v>15</v>
      </c>
      <c r="M20" s="358">
        <f>H20-I20</f>
        <v>15</v>
      </c>
      <c r="N20" s="1242">
        <v>2</v>
      </c>
      <c r="O20" s="1240"/>
      <c r="P20" s="1391"/>
      <c r="Q20" s="861"/>
      <c r="R20" s="862"/>
      <c r="S20" s="865"/>
      <c r="T20" s="889"/>
      <c r="U20" s="887"/>
      <c r="V20" s="888"/>
      <c r="W20" s="889"/>
      <c r="X20" s="888"/>
    </row>
    <row r="21" spans="1:32" x14ac:dyDescent="0.25">
      <c r="A21" s="1196" t="s">
        <v>183</v>
      </c>
      <c r="B21" s="807" t="s">
        <v>19</v>
      </c>
      <c r="C21" s="1191"/>
      <c r="D21" s="1191"/>
      <c r="E21" s="1241"/>
      <c r="F21" s="860"/>
      <c r="G21" s="811">
        <v>6</v>
      </c>
      <c r="H21" s="812">
        <f>G21*30</f>
        <v>180</v>
      </c>
      <c r="I21" s="1191"/>
      <c r="J21" s="907"/>
      <c r="K21" s="528"/>
      <c r="L21" s="528"/>
      <c r="M21" s="833"/>
      <c r="N21" s="1239"/>
      <c r="O21" s="1240"/>
      <c r="P21" s="1391"/>
      <c r="Q21" s="861"/>
      <c r="R21" s="862"/>
      <c r="S21" s="865"/>
      <c r="T21" s="889"/>
      <c r="U21" s="887"/>
      <c r="V21" s="888"/>
      <c r="W21" s="889"/>
      <c r="X21" s="888"/>
    </row>
    <row r="22" spans="1:32" x14ac:dyDescent="0.25">
      <c r="A22" s="1398"/>
      <c r="B22" s="793" t="s">
        <v>507</v>
      </c>
      <c r="C22" s="1393"/>
      <c r="D22" s="1399"/>
      <c r="E22" s="1401"/>
      <c r="F22" s="892"/>
      <c r="G22" s="885">
        <v>4</v>
      </c>
      <c r="H22" s="852">
        <f>G22*30</f>
        <v>120</v>
      </c>
      <c r="I22" s="1191"/>
      <c r="J22" s="907"/>
      <c r="K22" s="528"/>
      <c r="L22" s="528"/>
      <c r="M22" s="833"/>
      <c r="N22" s="1239"/>
      <c r="O22" s="1240"/>
      <c r="P22" s="1391"/>
      <c r="Q22" s="1394"/>
      <c r="R22" s="1395"/>
      <c r="S22" s="865"/>
      <c r="T22" s="889"/>
      <c r="U22" s="887"/>
      <c r="V22" s="888"/>
      <c r="W22" s="889"/>
      <c r="X22" s="888"/>
    </row>
    <row r="23" spans="1:32" ht="18" customHeight="1" x14ac:dyDescent="0.25">
      <c r="A23" s="1398"/>
      <c r="B23" s="819" t="s">
        <v>570</v>
      </c>
      <c r="C23" s="1393">
        <v>1</v>
      </c>
      <c r="D23" s="1402"/>
      <c r="E23" s="1401"/>
      <c r="F23" s="892"/>
      <c r="G23" s="885">
        <v>2</v>
      </c>
      <c r="H23" s="852">
        <f>G23*30</f>
        <v>60</v>
      </c>
      <c r="I23" s="1198">
        <f>J23+K23+L23</f>
        <v>30</v>
      </c>
      <c r="J23" s="815">
        <v>15</v>
      </c>
      <c r="K23" s="530"/>
      <c r="L23" s="530">
        <v>15</v>
      </c>
      <c r="M23" s="358">
        <f>H23-I23</f>
        <v>30</v>
      </c>
      <c r="N23" s="1239">
        <v>2</v>
      </c>
      <c r="O23" s="1240"/>
      <c r="P23" s="1391"/>
      <c r="Q23" s="861"/>
      <c r="R23" s="862"/>
      <c r="S23" s="865"/>
      <c r="T23" s="1403"/>
      <c r="U23" s="1404"/>
      <c r="V23" s="1405"/>
      <c r="W23" s="1403"/>
      <c r="X23" s="888"/>
    </row>
    <row r="24" spans="1:32" s="120" customFormat="1" ht="18" customHeight="1" x14ac:dyDescent="0.25">
      <c r="A24" s="1406" t="s">
        <v>286</v>
      </c>
      <c r="B24" s="1171" t="s">
        <v>520</v>
      </c>
      <c r="C24" s="1245"/>
      <c r="D24" s="1191"/>
      <c r="E24" s="907"/>
      <c r="F24" s="833"/>
      <c r="G24" s="821">
        <v>4</v>
      </c>
      <c r="H24" s="812">
        <f t="shared" ref="H24:H48" si="1">G24*30</f>
        <v>120</v>
      </c>
      <c r="I24" s="1191"/>
      <c r="J24" s="907"/>
      <c r="K24" s="528"/>
      <c r="L24" s="528"/>
      <c r="M24" s="833"/>
      <c r="N24" s="1242"/>
      <c r="O24" s="1243"/>
      <c r="P24" s="354"/>
      <c r="Q24" s="817"/>
      <c r="R24" s="816"/>
      <c r="S24" s="358"/>
      <c r="T24" s="817"/>
      <c r="U24" s="816"/>
      <c r="V24" s="358"/>
      <c r="W24" s="817"/>
      <c r="X24" s="358"/>
      <c r="AF24" s="120" t="s">
        <v>521</v>
      </c>
    </row>
    <row r="25" spans="1:32" s="120" customFormat="1" ht="18" customHeight="1" x14ac:dyDescent="0.25">
      <c r="A25" s="1406"/>
      <c r="B25" s="793" t="s">
        <v>507</v>
      </c>
      <c r="C25" s="1245"/>
      <c r="D25" s="1191"/>
      <c r="E25" s="907"/>
      <c r="F25" s="833"/>
      <c r="G25" s="901">
        <v>2.5</v>
      </c>
      <c r="H25" s="362">
        <f t="shared" si="1"/>
        <v>75</v>
      </c>
      <c r="I25" s="1198"/>
      <c r="J25" s="815"/>
      <c r="K25" s="530"/>
      <c r="L25" s="530"/>
      <c r="M25" s="358"/>
      <c r="N25" s="1242"/>
      <c r="O25" s="1243"/>
      <c r="P25" s="354"/>
      <c r="Q25" s="817"/>
      <c r="R25" s="816"/>
      <c r="S25" s="358"/>
      <c r="T25" s="817"/>
      <c r="U25" s="816"/>
      <c r="V25" s="358"/>
      <c r="W25" s="817"/>
      <c r="X25" s="358"/>
    </row>
    <row r="26" spans="1:32" s="120" customFormat="1" ht="18" customHeight="1" x14ac:dyDescent="0.25">
      <c r="A26" s="1406"/>
      <c r="B26" s="819" t="s">
        <v>570</v>
      </c>
      <c r="C26" s="1245"/>
      <c r="D26" s="1191">
        <v>1</v>
      </c>
      <c r="E26" s="907"/>
      <c r="F26" s="833"/>
      <c r="G26" s="901">
        <v>1.5</v>
      </c>
      <c r="H26" s="362">
        <f t="shared" si="1"/>
        <v>45</v>
      </c>
      <c r="I26" s="1198">
        <f>J26+K26+L26</f>
        <v>15</v>
      </c>
      <c r="J26" s="815">
        <v>8</v>
      </c>
      <c r="K26" s="530"/>
      <c r="L26" s="530">
        <v>7</v>
      </c>
      <c r="M26" s="358">
        <f>H26-I26</f>
        <v>30</v>
      </c>
      <c r="N26" s="1242">
        <v>1</v>
      </c>
      <c r="O26" s="1243"/>
      <c r="P26" s="354"/>
      <c r="Q26" s="817"/>
      <c r="R26" s="816"/>
      <c r="S26" s="358"/>
      <c r="T26" s="817"/>
      <c r="U26" s="816"/>
      <c r="V26" s="358"/>
      <c r="W26" s="817"/>
      <c r="X26" s="358"/>
    </row>
    <row r="27" spans="1:32" s="120" customFormat="1" ht="18" customHeight="1" x14ac:dyDescent="0.25">
      <c r="A27" s="1406" t="s">
        <v>287</v>
      </c>
      <c r="B27" s="1171" t="s">
        <v>522</v>
      </c>
      <c r="C27" s="1245"/>
      <c r="D27" s="1191"/>
      <c r="E27" s="907"/>
      <c r="F27" s="833"/>
      <c r="G27" s="821">
        <v>5</v>
      </c>
      <c r="H27" s="812">
        <f t="shared" si="1"/>
        <v>150</v>
      </c>
      <c r="I27" s="1191"/>
      <c r="J27" s="907"/>
      <c r="K27" s="528"/>
      <c r="L27" s="528"/>
      <c r="M27" s="833"/>
      <c r="N27" s="1239"/>
      <c r="O27" s="1240"/>
      <c r="P27" s="1391"/>
      <c r="Q27" s="861"/>
      <c r="R27" s="862"/>
      <c r="S27" s="865"/>
      <c r="T27" s="861"/>
      <c r="U27" s="862"/>
      <c r="V27" s="865"/>
      <c r="W27" s="861"/>
      <c r="X27" s="865"/>
    </row>
    <row r="28" spans="1:32" s="120" customFormat="1" ht="18" customHeight="1" x14ac:dyDescent="0.25">
      <c r="A28" s="1406"/>
      <c r="B28" s="793" t="s">
        <v>507</v>
      </c>
      <c r="C28" s="1245"/>
      <c r="D28" s="1191"/>
      <c r="E28" s="808"/>
      <c r="F28" s="1494"/>
      <c r="G28" s="340">
        <v>3</v>
      </c>
      <c r="H28" s="362">
        <f>G28*30</f>
        <v>90</v>
      </c>
      <c r="I28" s="1198"/>
      <c r="J28" s="815"/>
      <c r="K28" s="530"/>
      <c r="L28" s="530"/>
      <c r="M28" s="358"/>
      <c r="N28" s="1239"/>
      <c r="O28" s="1240"/>
      <c r="P28" s="1391"/>
      <c r="Q28" s="861"/>
      <c r="R28" s="862"/>
      <c r="S28" s="865"/>
      <c r="T28" s="861"/>
      <c r="U28" s="862"/>
      <c r="V28" s="865"/>
      <c r="W28" s="861"/>
      <c r="X28" s="865"/>
    </row>
    <row r="29" spans="1:32" s="120" customFormat="1" ht="18" customHeight="1" x14ac:dyDescent="0.25">
      <c r="A29" s="1406"/>
      <c r="B29" s="819" t="s">
        <v>570</v>
      </c>
      <c r="C29" s="1245"/>
      <c r="D29" s="1191">
        <v>1</v>
      </c>
      <c r="E29" s="1495"/>
      <c r="F29" s="1492"/>
      <c r="G29" s="1493">
        <v>2</v>
      </c>
      <c r="H29" s="362">
        <f>G29*30</f>
        <v>60</v>
      </c>
      <c r="I29" s="1198">
        <f>J29+K29+L29</f>
        <v>30</v>
      </c>
      <c r="J29" s="815">
        <v>15</v>
      </c>
      <c r="K29" s="530"/>
      <c r="L29" s="530">
        <v>15</v>
      </c>
      <c r="M29" s="358">
        <f>H29-I29</f>
        <v>30</v>
      </c>
      <c r="N29" s="1239">
        <v>2</v>
      </c>
      <c r="O29" s="1240"/>
      <c r="P29" s="1391"/>
      <c r="Q29" s="861"/>
      <c r="R29" s="862"/>
      <c r="S29" s="865"/>
      <c r="T29" s="861"/>
      <c r="U29" s="862"/>
      <c r="V29" s="865"/>
      <c r="W29" s="861"/>
      <c r="X29" s="865"/>
    </row>
    <row r="30" spans="1:32" s="120" customFormat="1" ht="18" customHeight="1" x14ac:dyDescent="0.25">
      <c r="A30" s="1196" t="s">
        <v>290</v>
      </c>
      <c r="B30" s="1171" t="s">
        <v>505</v>
      </c>
      <c r="C30" s="1393"/>
      <c r="D30" s="1390"/>
      <c r="E30" s="1400"/>
      <c r="F30" s="892"/>
      <c r="G30" s="1407">
        <v>6</v>
      </c>
      <c r="H30" s="1408">
        <f t="shared" si="1"/>
        <v>180</v>
      </c>
      <c r="I30" s="1191"/>
      <c r="J30" s="1409"/>
      <c r="K30" s="1019"/>
      <c r="L30" s="1019"/>
      <c r="M30" s="1410"/>
      <c r="N30" s="1239"/>
      <c r="O30" s="1240"/>
      <c r="P30" s="1391"/>
      <c r="Q30" s="1394"/>
      <c r="R30" s="1395"/>
      <c r="S30" s="1396"/>
      <c r="T30" s="1394"/>
      <c r="U30" s="1395"/>
      <c r="V30" s="1396"/>
      <c r="W30" s="1394"/>
      <c r="X30" s="1396"/>
    </row>
    <row r="31" spans="1:32" s="120" customFormat="1" ht="18" customHeight="1" x14ac:dyDescent="0.25">
      <c r="A31" s="1196"/>
      <c r="B31" s="793" t="s">
        <v>507</v>
      </c>
      <c r="C31" s="1393"/>
      <c r="D31" s="1390"/>
      <c r="E31" s="808"/>
      <c r="F31" s="1494"/>
      <c r="G31" s="340">
        <v>3.5</v>
      </c>
      <c r="H31" s="362">
        <f>G31*30</f>
        <v>105</v>
      </c>
      <c r="I31" s="1191"/>
      <c r="J31" s="1409"/>
      <c r="K31" s="1019"/>
      <c r="L31" s="1019"/>
      <c r="M31" s="1410"/>
      <c r="N31" s="1239"/>
      <c r="O31" s="1240"/>
      <c r="P31" s="1391"/>
      <c r="Q31" s="1394"/>
      <c r="R31" s="1395"/>
      <c r="S31" s="1396"/>
      <c r="T31" s="1394"/>
      <c r="U31" s="1395"/>
      <c r="V31" s="1396"/>
      <c r="W31" s="1394"/>
      <c r="X31" s="1396"/>
    </row>
    <row r="32" spans="1:32" s="120" customFormat="1" ht="18" customHeight="1" x14ac:dyDescent="0.25">
      <c r="A32" s="1196"/>
      <c r="B32" s="819" t="s">
        <v>570</v>
      </c>
      <c r="C32" s="1393"/>
      <c r="D32" s="1390" t="s">
        <v>63</v>
      </c>
      <c r="E32" s="1495"/>
      <c r="F32" s="1492"/>
      <c r="G32" s="1493">
        <v>2.5</v>
      </c>
      <c r="H32" s="362">
        <f>G32*30</f>
        <v>75</v>
      </c>
      <c r="I32" s="1198">
        <v>27</v>
      </c>
      <c r="J32" s="815">
        <v>18</v>
      </c>
      <c r="K32" s="530"/>
      <c r="L32" s="530">
        <v>9</v>
      </c>
      <c r="M32" s="358">
        <f>H32-I32</f>
        <v>48</v>
      </c>
      <c r="N32" s="1239"/>
      <c r="O32" s="1240">
        <v>3</v>
      </c>
      <c r="P32" s="1391"/>
      <c r="Q32" s="1394"/>
      <c r="R32" s="1395"/>
      <c r="S32" s="1396"/>
      <c r="T32" s="1394"/>
      <c r="U32" s="1395"/>
      <c r="V32" s="1396"/>
      <c r="W32" s="1394"/>
      <c r="X32" s="1396"/>
    </row>
    <row r="33" spans="1:24" s="120" customFormat="1" ht="49.5" customHeight="1" x14ac:dyDescent="0.25">
      <c r="A33" s="1196" t="s">
        <v>291</v>
      </c>
      <c r="B33" s="807" t="s">
        <v>591</v>
      </c>
      <c r="C33" s="1191"/>
      <c r="D33" s="1191"/>
      <c r="E33" s="1241"/>
      <c r="F33" s="860"/>
      <c r="G33" s="811">
        <v>3</v>
      </c>
      <c r="H33" s="812">
        <f t="shared" si="1"/>
        <v>90</v>
      </c>
      <c r="I33" s="1191"/>
      <c r="J33" s="907"/>
      <c r="K33" s="528"/>
      <c r="L33" s="528"/>
      <c r="M33" s="833"/>
      <c r="N33" s="1239"/>
      <c r="O33" s="1240"/>
      <c r="P33" s="1246"/>
      <c r="Q33" s="861"/>
      <c r="R33" s="862"/>
      <c r="S33" s="865"/>
      <c r="T33" s="861"/>
      <c r="U33" s="862"/>
      <c r="V33" s="865"/>
      <c r="W33" s="861"/>
      <c r="X33" s="865"/>
    </row>
    <row r="34" spans="1:24" s="120" customFormat="1" ht="18" customHeight="1" x14ac:dyDescent="0.25">
      <c r="A34" s="1196" t="s">
        <v>292</v>
      </c>
      <c r="B34" s="807" t="s">
        <v>30</v>
      </c>
      <c r="C34" s="1191"/>
      <c r="D34" s="1191"/>
      <c r="E34" s="1241"/>
      <c r="F34" s="860"/>
      <c r="G34" s="811">
        <v>3</v>
      </c>
      <c r="H34" s="812">
        <f t="shared" si="1"/>
        <v>90</v>
      </c>
      <c r="I34" s="1191"/>
      <c r="J34" s="907"/>
      <c r="K34" s="528"/>
      <c r="L34" s="528"/>
      <c r="M34" s="833"/>
      <c r="N34" s="1239"/>
      <c r="O34" s="1240"/>
      <c r="P34" s="1246"/>
      <c r="Q34" s="861"/>
      <c r="R34" s="862"/>
      <c r="S34" s="865"/>
      <c r="T34" s="861"/>
      <c r="U34" s="862"/>
      <c r="V34" s="865"/>
      <c r="W34" s="861"/>
      <c r="X34" s="865"/>
    </row>
    <row r="35" spans="1:24" s="120" customFormat="1" ht="18" customHeight="1" x14ac:dyDescent="0.25">
      <c r="A35" s="1406"/>
      <c r="B35" s="793" t="s">
        <v>507</v>
      </c>
      <c r="C35" s="1191"/>
      <c r="D35" s="1191"/>
      <c r="E35" s="1241"/>
      <c r="F35" s="860"/>
      <c r="G35" s="901">
        <v>1.5</v>
      </c>
      <c r="H35" s="362">
        <f>G35*30</f>
        <v>45</v>
      </c>
      <c r="I35" s="1198"/>
      <c r="J35" s="815"/>
      <c r="K35" s="530"/>
      <c r="L35" s="530"/>
      <c r="M35" s="358"/>
      <c r="N35" s="1242"/>
      <c r="O35" s="1240"/>
      <c r="P35" s="1246"/>
      <c r="Q35" s="861"/>
      <c r="R35" s="862"/>
      <c r="S35" s="865"/>
      <c r="T35" s="861"/>
      <c r="U35" s="862"/>
      <c r="V35" s="865"/>
      <c r="W35" s="861"/>
      <c r="X35" s="865"/>
    </row>
    <row r="36" spans="1:24" s="120" customFormat="1" ht="18" customHeight="1" x14ac:dyDescent="0.25">
      <c r="A36" s="1406"/>
      <c r="B36" s="819" t="s">
        <v>570</v>
      </c>
      <c r="C36" s="1191"/>
      <c r="D36" s="1191">
        <v>1</v>
      </c>
      <c r="E36" s="1241"/>
      <c r="F36" s="860"/>
      <c r="G36" s="901">
        <v>1.5</v>
      </c>
      <c r="H36" s="362">
        <f>G36*30</f>
        <v>45</v>
      </c>
      <c r="I36" s="1198">
        <f>J36+K36+L36</f>
        <v>22</v>
      </c>
      <c r="J36" s="815">
        <v>15</v>
      </c>
      <c r="K36" s="530"/>
      <c r="L36" s="530">
        <v>7</v>
      </c>
      <c r="M36" s="358">
        <f>H36-I36</f>
        <v>23</v>
      </c>
      <c r="N36" s="1496">
        <v>1.5</v>
      </c>
      <c r="O36" s="1240"/>
      <c r="P36" s="1246"/>
      <c r="Q36" s="861"/>
      <c r="R36" s="862"/>
      <c r="S36" s="865"/>
      <c r="T36" s="861"/>
      <c r="U36" s="862"/>
      <c r="V36" s="865"/>
      <c r="W36" s="861"/>
      <c r="X36" s="865"/>
    </row>
    <row r="37" spans="1:24" s="1247" customFormat="1" ht="18" customHeight="1" x14ac:dyDescent="0.25">
      <c r="A37" s="1406" t="s">
        <v>293</v>
      </c>
      <c r="B37" s="1171" t="s">
        <v>62</v>
      </c>
      <c r="C37" s="1245"/>
      <c r="D37" s="1191"/>
      <c r="E37" s="907"/>
      <c r="F37" s="833"/>
      <c r="G37" s="821">
        <v>6</v>
      </c>
      <c r="H37" s="812">
        <f t="shared" si="1"/>
        <v>180</v>
      </c>
      <c r="I37" s="1191"/>
      <c r="J37" s="907"/>
      <c r="K37" s="528"/>
      <c r="L37" s="528"/>
      <c r="M37" s="833"/>
      <c r="N37" s="1239"/>
      <c r="O37" s="1240"/>
      <c r="P37" s="1391"/>
      <c r="Q37" s="861"/>
      <c r="R37" s="862"/>
      <c r="S37" s="865"/>
      <c r="T37" s="861"/>
      <c r="U37" s="862"/>
      <c r="V37" s="865"/>
      <c r="W37" s="861"/>
      <c r="X37" s="865"/>
    </row>
    <row r="38" spans="1:24" s="1247" customFormat="1" ht="18" customHeight="1" x14ac:dyDescent="0.25">
      <c r="A38" s="1406"/>
      <c r="B38" s="793" t="s">
        <v>507</v>
      </c>
      <c r="C38" s="1191"/>
      <c r="D38" s="1191"/>
      <c r="E38" s="1241"/>
      <c r="F38" s="860"/>
      <c r="G38" s="901">
        <v>3</v>
      </c>
      <c r="H38" s="362">
        <f t="shared" si="1"/>
        <v>90</v>
      </c>
      <c r="I38" s="1198"/>
      <c r="J38" s="815"/>
      <c r="K38" s="530"/>
      <c r="L38" s="530"/>
      <c r="M38" s="358"/>
      <c r="N38" s="1242"/>
      <c r="O38" s="1240"/>
      <c r="P38" s="1391"/>
      <c r="Q38" s="861"/>
      <c r="R38" s="862"/>
      <c r="S38" s="865"/>
      <c r="T38" s="861"/>
      <c r="U38" s="862"/>
      <c r="V38" s="865"/>
      <c r="W38" s="861"/>
      <c r="X38" s="865"/>
    </row>
    <row r="39" spans="1:24" s="1247" customFormat="1" ht="18" customHeight="1" x14ac:dyDescent="0.25">
      <c r="A39" s="1406"/>
      <c r="B39" s="819" t="s">
        <v>570</v>
      </c>
      <c r="C39" s="1191"/>
      <c r="D39" s="1191">
        <v>1</v>
      </c>
      <c r="E39" s="1241"/>
      <c r="F39" s="860"/>
      <c r="G39" s="901">
        <v>3</v>
      </c>
      <c r="H39" s="362">
        <f t="shared" si="1"/>
        <v>90</v>
      </c>
      <c r="I39" s="1198">
        <f>J39+K39+L39</f>
        <v>60</v>
      </c>
      <c r="J39" s="815">
        <v>30</v>
      </c>
      <c r="K39" s="530"/>
      <c r="L39" s="530">
        <v>30</v>
      </c>
      <c r="M39" s="358">
        <f>H39-I39</f>
        <v>30</v>
      </c>
      <c r="N39" s="1242">
        <v>4</v>
      </c>
      <c r="O39" s="1240"/>
      <c r="P39" s="1391"/>
      <c r="Q39" s="861"/>
      <c r="R39" s="862"/>
      <c r="S39" s="865"/>
      <c r="T39" s="861"/>
      <c r="U39" s="862"/>
      <c r="V39" s="865"/>
      <c r="W39" s="861"/>
      <c r="X39" s="865"/>
    </row>
    <row r="40" spans="1:24" s="120" customFormat="1" ht="32.25" customHeight="1" x14ac:dyDescent="0.25">
      <c r="A40" s="1196" t="s">
        <v>339</v>
      </c>
      <c r="B40" s="1834" t="s">
        <v>248</v>
      </c>
      <c r="C40" s="1245"/>
      <c r="D40" s="1191"/>
      <c r="E40" s="1241"/>
      <c r="F40" s="833"/>
      <c r="G40" s="811">
        <v>6</v>
      </c>
      <c r="H40" s="812">
        <f t="shared" si="1"/>
        <v>180</v>
      </c>
      <c r="I40" s="1191"/>
      <c r="J40" s="907"/>
      <c r="K40" s="528"/>
      <c r="L40" s="528"/>
      <c r="M40" s="833"/>
      <c r="N40" s="1242"/>
      <c r="O40" s="1243"/>
      <c r="P40" s="354"/>
      <c r="Q40" s="817"/>
      <c r="R40" s="816"/>
      <c r="S40" s="358"/>
      <c r="T40" s="817"/>
      <c r="U40" s="816"/>
      <c r="V40" s="358"/>
      <c r="W40" s="817"/>
      <c r="X40" s="358"/>
    </row>
    <row r="41" spans="1:24" s="120" customFormat="1" ht="18" customHeight="1" x14ac:dyDescent="0.25">
      <c r="A41" s="1406"/>
      <c r="B41" s="793" t="s">
        <v>507</v>
      </c>
      <c r="C41" s="1191"/>
      <c r="D41" s="1191"/>
      <c r="E41" s="1241"/>
      <c r="F41" s="860"/>
      <c r="G41" s="1497">
        <v>4</v>
      </c>
      <c r="H41" s="1498">
        <f>G41*30</f>
        <v>120</v>
      </c>
      <c r="I41" s="1198"/>
      <c r="J41" s="815"/>
      <c r="K41" s="530"/>
      <c r="L41" s="530"/>
      <c r="M41" s="358"/>
      <c r="N41" s="1242"/>
      <c r="O41" s="1243"/>
      <c r="P41" s="354"/>
      <c r="Q41" s="817"/>
      <c r="R41" s="816"/>
      <c r="S41" s="358"/>
      <c r="T41" s="817"/>
      <c r="U41" s="816"/>
      <c r="V41" s="358"/>
      <c r="W41" s="817"/>
      <c r="X41" s="358"/>
    </row>
    <row r="42" spans="1:24" s="120" customFormat="1" ht="18" customHeight="1" x14ac:dyDescent="0.25">
      <c r="A42" s="1406"/>
      <c r="B42" s="819" t="s">
        <v>570</v>
      </c>
      <c r="C42" s="1191"/>
      <c r="D42" s="1191" t="s">
        <v>63</v>
      </c>
      <c r="E42" s="1241"/>
      <c r="F42" s="860"/>
      <c r="G42" s="901">
        <v>2</v>
      </c>
      <c r="H42" s="362">
        <f>G42*30</f>
        <v>60</v>
      </c>
      <c r="I42" s="1198">
        <f>J42+K42+L42</f>
        <v>36</v>
      </c>
      <c r="J42" s="815">
        <v>18</v>
      </c>
      <c r="K42" s="530"/>
      <c r="L42" s="530">
        <v>18</v>
      </c>
      <c r="M42" s="358">
        <f>H42-I42</f>
        <v>24</v>
      </c>
      <c r="N42" s="1242"/>
      <c r="O42" s="1243">
        <v>4</v>
      </c>
      <c r="P42" s="354"/>
      <c r="Q42" s="817"/>
      <c r="R42" s="816"/>
      <c r="S42" s="358"/>
      <c r="T42" s="817"/>
      <c r="U42" s="816"/>
      <c r="V42" s="358"/>
      <c r="W42" s="817"/>
      <c r="X42" s="358"/>
    </row>
    <row r="43" spans="1:24" s="120" customFormat="1" ht="18" customHeight="1" x14ac:dyDescent="0.25">
      <c r="A43" s="1406" t="s">
        <v>506</v>
      </c>
      <c r="B43" s="1171" t="s">
        <v>523</v>
      </c>
      <c r="C43" s="1245"/>
      <c r="D43" s="1191"/>
      <c r="E43" s="1241"/>
      <c r="F43" s="833"/>
      <c r="G43" s="821">
        <v>4</v>
      </c>
      <c r="H43" s="812">
        <f t="shared" si="1"/>
        <v>120</v>
      </c>
      <c r="I43" s="1191"/>
      <c r="J43" s="907"/>
      <c r="K43" s="528"/>
      <c r="L43" s="528"/>
      <c r="M43" s="833"/>
      <c r="N43" s="1242"/>
      <c r="O43" s="1243"/>
      <c r="P43" s="354"/>
      <c r="Q43" s="817"/>
      <c r="R43" s="816"/>
      <c r="S43" s="358"/>
      <c r="T43" s="817"/>
      <c r="U43" s="816"/>
      <c r="V43" s="358"/>
      <c r="W43" s="817"/>
      <c r="X43" s="358"/>
    </row>
    <row r="44" spans="1:24" s="120" customFormat="1" ht="18" customHeight="1" x14ac:dyDescent="0.25">
      <c r="A44" s="1406"/>
      <c r="B44" s="793" t="s">
        <v>507</v>
      </c>
      <c r="C44" s="1191"/>
      <c r="D44" s="1191"/>
      <c r="E44" s="1241"/>
      <c r="F44" s="860"/>
      <c r="G44" s="1497">
        <v>1</v>
      </c>
      <c r="H44" s="1498">
        <f>G44*30</f>
        <v>30</v>
      </c>
      <c r="I44" s="1198"/>
      <c r="J44" s="815"/>
      <c r="K44" s="530"/>
      <c r="L44" s="530"/>
      <c r="M44" s="358"/>
      <c r="N44" s="1242"/>
      <c r="O44" s="1243"/>
      <c r="P44" s="659"/>
      <c r="Q44" s="813"/>
      <c r="R44" s="917"/>
      <c r="S44" s="911"/>
      <c r="T44" s="813"/>
      <c r="U44" s="917"/>
      <c r="V44" s="911"/>
      <c r="W44" s="813"/>
      <c r="X44" s="911"/>
    </row>
    <row r="45" spans="1:24" s="120" customFormat="1" ht="18" customHeight="1" x14ac:dyDescent="0.25">
      <c r="A45" s="1406"/>
      <c r="B45" s="819" t="s">
        <v>570</v>
      </c>
      <c r="C45" s="1191">
        <v>1</v>
      </c>
      <c r="D45" s="1191"/>
      <c r="E45" s="1241"/>
      <c r="F45" s="860"/>
      <c r="G45" s="901">
        <v>3</v>
      </c>
      <c r="H45" s="362">
        <f>G45*30</f>
        <v>90</v>
      </c>
      <c r="I45" s="1198">
        <f>J45+K45+L45</f>
        <v>30</v>
      </c>
      <c r="J45" s="815">
        <v>15</v>
      </c>
      <c r="K45" s="530"/>
      <c r="L45" s="530">
        <v>15</v>
      </c>
      <c r="M45" s="358">
        <f>H45-I45</f>
        <v>60</v>
      </c>
      <c r="N45" s="1242">
        <v>2</v>
      </c>
      <c r="O45" s="1243"/>
      <c r="P45" s="659"/>
      <c r="Q45" s="813"/>
      <c r="R45" s="917"/>
      <c r="S45" s="911"/>
      <c r="T45" s="813"/>
      <c r="U45" s="917"/>
      <c r="V45" s="911"/>
      <c r="W45" s="813"/>
      <c r="X45" s="911"/>
    </row>
    <row r="46" spans="1:24" s="120" customFormat="1" ht="36.75" customHeight="1" x14ac:dyDescent="0.25">
      <c r="A46" s="1406" t="s">
        <v>524</v>
      </c>
      <c r="B46" s="1411" t="s">
        <v>606</v>
      </c>
      <c r="C46" s="1412"/>
      <c r="D46" s="1413"/>
      <c r="E46" s="1414"/>
      <c r="F46" s="814"/>
      <c r="G46" s="821">
        <v>4</v>
      </c>
      <c r="H46" s="822">
        <f t="shared" si="1"/>
        <v>120</v>
      </c>
      <c r="I46" s="1191"/>
      <c r="J46" s="907"/>
      <c r="K46" s="528"/>
      <c r="L46" s="528"/>
      <c r="M46" s="833"/>
      <c r="N46" s="1415"/>
      <c r="O46" s="1416"/>
      <c r="P46" s="1417"/>
      <c r="Q46" s="826"/>
      <c r="R46" s="824"/>
      <c r="S46" s="829"/>
      <c r="T46" s="826"/>
      <c r="U46" s="824"/>
      <c r="V46" s="829"/>
      <c r="W46" s="826"/>
      <c r="X46" s="829"/>
    </row>
    <row r="47" spans="1:24" s="120" customFormat="1" ht="36" customHeight="1" x14ac:dyDescent="0.25">
      <c r="A47" s="1196" t="s">
        <v>525</v>
      </c>
      <c r="B47" s="1171" t="s">
        <v>592</v>
      </c>
      <c r="C47" s="1245"/>
      <c r="D47" s="1191"/>
      <c r="E47" s="907"/>
      <c r="F47" s="833"/>
      <c r="G47" s="811">
        <v>3</v>
      </c>
      <c r="H47" s="812">
        <f t="shared" si="1"/>
        <v>90</v>
      </c>
      <c r="I47" s="1191"/>
      <c r="J47" s="907"/>
      <c r="K47" s="528"/>
      <c r="L47" s="528"/>
      <c r="M47" s="833"/>
      <c r="N47" s="1239"/>
      <c r="O47" s="1240"/>
      <c r="P47" s="1391"/>
      <c r="Q47" s="861"/>
      <c r="R47" s="862"/>
      <c r="S47" s="865"/>
      <c r="T47" s="861"/>
      <c r="U47" s="862"/>
      <c r="V47" s="865"/>
      <c r="W47" s="861"/>
      <c r="X47" s="865"/>
    </row>
    <row r="48" spans="1:24" s="120" customFormat="1" ht="18" customHeight="1" thickBot="1" x14ac:dyDescent="0.3">
      <c r="A48" s="1483" t="s">
        <v>526</v>
      </c>
      <c r="B48" s="1484" t="s">
        <v>527</v>
      </c>
      <c r="C48" s="1485"/>
      <c r="D48" s="1478">
        <v>1</v>
      </c>
      <c r="E48" s="1486"/>
      <c r="F48" s="1783"/>
      <c r="G48" s="1481">
        <v>3</v>
      </c>
      <c r="H48" s="1482">
        <f t="shared" si="1"/>
        <v>90</v>
      </c>
      <c r="I48" s="1478">
        <f>J48+K48+L48</f>
        <v>30</v>
      </c>
      <c r="J48" s="1486">
        <v>15</v>
      </c>
      <c r="K48" s="743"/>
      <c r="L48" s="743">
        <v>15</v>
      </c>
      <c r="M48" s="1783">
        <f>H48-I48</f>
        <v>60</v>
      </c>
      <c r="N48" s="1487">
        <v>2</v>
      </c>
      <c r="O48" s="1488"/>
      <c r="P48" s="1489"/>
      <c r="Q48" s="1490"/>
      <c r="R48" s="1182"/>
      <c r="S48" s="1491"/>
      <c r="T48" s="1490"/>
      <c r="U48" s="1182"/>
      <c r="V48" s="1491"/>
      <c r="W48" s="1490"/>
      <c r="X48" s="1491"/>
    </row>
    <row r="49" spans="1:29" s="120" customFormat="1" ht="18" customHeight="1" thickBot="1" x14ac:dyDescent="0.3">
      <c r="A49" s="2168" t="s">
        <v>510</v>
      </c>
      <c r="B49" s="2169"/>
      <c r="C49" s="2169"/>
      <c r="D49" s="2169"/>
      <c r="E49" s="2169"/>
      <c r="F49" s="2169"/>
      <c r="G49" s="1632">
        <f>G11+G14+G17+G19+G22+G25+G28+G31+G33+G35+G38+G41+G44+G46+G47</f>
        <v>50.5</v>
      </c>
      <c r="H49" s="1738">
        <f>H11+H14+H17+H19+H22+H25+H28+H31+H33+H35+H38+H41+H44+H46+H47</f>
        <v>1515</v>
      </c>
      <c r="I49" s="1187"/>
      <c r="J49" s="1685"/>
      <c r="K49" s="1666"/>
      <c r="L49" s="1666"/>
      <c r="M49" s="1668"/>
      <c r="N49" s="1387"/>
      <c r="O49" s="1671"/>
      <c r="P49" s="1675"/>
      <c r="Q49" s="1387"/>
      <c r="R49" s="1679"/>
      <c r="S49" s="1677"/>
      <c r="T49" s="1671"/>
      <c r="U49" s="1671"/>
      <c r="V49" s="1680"/>
      <c r="W49" s="1387"/>
      <c r="X49" s="1389"/>
    </row>
    <row r="50" spans="1:29" s="120" customFormat="1" ht="18" customHeight="1" thickBot="1" x14ac:dyDescent="0.3">
      <c r="A50" s="2168" t="s">
        <v>294</v>
      </c>
      <c r="B50" s="2169"/>
      <c r="C50" s="2169"/>
      <c r="D50" s="2169"/>
      <c r="E50" s="2169"/>
      <c r="F50" s="2169"/>
      <c r="G50" s="1632">
        <f>G12+G15+G20+G23+G26+G29+G32+G36+G39+G42+G45+G48</f>
        <v>26.5</v>
      </c>
      <c r="H50" s="1738">
        <f t="shared" ref="H50:P50" si="2">H12+H15+H20+H23+H26+H29+H32+H36+H39+H42+H45+H48</f>
        <v>795</v>
      </c>
      <c r="I50" s="1686">
        <f t="shared" si="2"/>
        <v>370</v>
      </c>
      <c r="J50" s="1595">
        <f t="shared" si="2"/>
        <v>194</v>
      </c>
      <c r="K50" s="1667"/>
      <c r="L50" s="1667">
        <f t="shared" si="2"/>
        <v>176</v>
      </c>
      <c r="M50" s="1669">
        <f t="shared" si="2"/>
        <v>425</v>
      </c>
      <c r="N50" s="1672">
        <f t="shared" si="2"/>
        <v>20.5</v>
      </c>
      <c r="O50" s="1667">
        <f t="shared" si="2"/>
        <v>7</v>
      </c>
      <c r="P50" s="1676">
        <f t="shared" si="2"/>
        <v>0</v>
      </c>
      <c r="Q50" s="1672">
        <f t="shared" ref="Q50:X50" si="3">Q12+Q15+Q20+Q23+Q26+Q29+Q32+Q36+Q39+Q42+Q43+Q48</f>
        <v>0</v>
      </c>
      <c r="R50" s="1674">
        <f t="shared" si="3"/>
        <v>0</v>
      </c>
      <c r="S50" s="1678">
        <f t="shared" si="3"/>
        <v>0</v>
      </c>
      <c r="T50" s="1673">
        <f t="shared" si="3"/>
        <v>0</v>
      </c>
      <c r="U50" s="1673">
        <f t="shared" si="3"/>
        <v>0</v>
      </c>
      <c r="V50" s="1676">
        <f t="shared" si="3"/>
        <v>0</v>
      </c>
      <c r="W50" s="1672">
        <f t="shared" si="3"/>
        <v>0</v>
      </c>
      <c r="X50" s="1674">
        <f t="shared" si="3"/>
        <v>0</v>
      </c>
    </row>
    <row r="51" spans="1:29" s="93" customFormat="1" ht="18" customHeight="1" thickBot="1" x14ac:dyDescent="0.3">
      <c r="A51" s="2002" t="s">
        <v>295</v>
      </c>
      <c r="B51" s="2253"/>
      <c r="C51" s="2253"/>
      <c r="D51" s="2253"/>
      <c r="E51" s="2253"/>
      <c r="F51" s="2253"/>
      <c r="G51" s="1634">
        <f>G49+G50</f>
        <v>77</v>
      </c>
      <c r="H51" s="1664">
        <f t="shared" ref="H51:O51" si="4">H49+H50</f>
        <v>2310</v>
      </c>
      <c r="I51" s="1665">
        <f t="shared" si="4"/>
        <v>370</v>
      </c>
      <c r="J51" s="1665">
        <f t="shared" si="4"/>
        <v>194</v>
      </c>
      <c r="K51" s="1665"/>
      <c r="L51" s="1665">
        <f t="shared" si="4"/>
        <v>176</v>
      </c>
      <c r="M51" s="1665">
        <f t="shared" si="4"/>
        <v>425</v>
      </c>
      <c r="N51" s="1670">
        <f t="shared" si="4"/>
        <v>20.5</v>
      </c>
      <c r="O51" s="1665">
        <f t="shared" si="4"/>
        <v>7</v>
      </c>
      <c r="P51" s="1670"/>
      <c r="Q51" s="1670"/>
      <c r="R51" s="1670"/>
      <c r="S51" s="1670"/>
      <c r="T51" s="1670"/>
      <c r="U51" s="1670"/>
      <c r="V51" s="1670"/>
      <c r="W51" s="1670"/>
      <c r="X51" s="683"/>
      <c r="Y51" s="177">
        <f>SUM(Y11:Y48)</f>
        <v>0</v>
      </c>
      <c r="Z51" s="176">
        <f>SUM(Z11:Z48)</f>
        <v>0</v>
      </c>
      <c r="AA51" s="176">
        <f>SUM(AA11:AA48)</f>
        <v>0</v>
      </c>
      <c r="AB51" s="176">
        <f>SUM(AB11:AB48)</f>
        <v>0</v>
      </c>
      <c r="AC51" s="176">
        <f>SUM(AC11:AC48)</f>
        <v>0</v>
      </c>
    </row>
    <row r="52" spans="1:29" ht="18" customHeight="1" thickBot="1" x14ac:dyDescent="0.3">
      <c r="A52" s="1936" t="s">
        <v>186</v>
      </c>
      <c r="B52" s="1937"/>
      <c r="C52" s="1937"/>
      <c r="D52" s="1937"/>
      <c r="E52" s="1937"/>
      <c r="F52" s="1937"/>
      <c r="G52" s="1937"/>
      <c r="H52" s="1937"/>
      <c r="I52" s="1937"/>
      <c r="J52" s="1937"/>
      <c r="K52" s="1937"/>
      <c r="L52" s="1937"/>
      <c r="M52" s="1937"/>
      <c r="N52" s="1938"/>
      <c r="O52" s="1938"/>
      <c r="P52" s="1938"/>
      <c r="Q52" s="1938"/>
      <c r="R52" s="1938"/>
      <c r="S52" s="1938"/>
      <c r="T52" s="1938"/>
      <c r="U52" s="1938"/>
      <c r="V52" s="1938"/>
      <c r="W52" s="1938"/>
      <c r="X52" s="1939"/>
    </row>
    <row r="53" spans="1:29" ht="18" customHeight="1" x14ac:dyDescent="0.25">
      <c r="A53" s="178" t="s">
        <v>187</v>
      </c>
      <c r="B53" s="1418" t="s">
        <v>44</v>
      </c>
      <c r="C53" s="1419"/>
      <c r="D53" s="1419" t="s">
        <v>188</v>
      </c>
      <c r="E53" s="1420"/>
      <c r="F53" s="183"/>
      <c r="G53" s="1421">
        <v>3</v>
      </c>
      <c r="H53" s="1422">
        <f t="shared" ref="H53:H63" si="5">G53*30</f>
        <v>90</v>
      </c>
      <c r="I53" s="1198">
        <f>J53+K53+L53</f>
        <v>45</v>
      </c>
      <c r="J53" s="815">
        <v>30</v>
      </c>
      <c r="K53" s="530"/>
      <c r="L53" s="530">
        <v>15</v>
      </c>
      <c r="M53" s="358">
        <f>H53-I53</f>
        <v>45</v>
      </c>
      <c r="N53" s="1242">
        <v>3</v>
      </c>
      <c r="O53" s="1243"/>
      <c r="P53" s="1423"/>
      <c r="Q53" s="191"/>
      <c r="R53" s="192"/>
      <c r="S53" s="949"/>
      <c r="T53" s="1424"/>
      <c r="U53" s="1248"/>
      <c r="V53" s="949"/>
      <c r="W53" s="1424"/>
      <c r="X53" s="949"/>
    </row>
    <row r="54" spans="1:29" ht="18" customHeight="1" x14ac:dyDescent="0.25">
      <c r="A54" s="1173" t="s">
        <v>189</v>
      </c>
      <c r="B54" s="1249" t="s">
        <v>38</v>
      </c>
      <c r="C54" s="1245"/>
      <c r="D54" s="1191"/>
      <c r="E54" s="1241"/>
      <c r="F54" s="833"/>
      <c r="G54" s="1188">
        <v>6</v>
      </c>
      <c r="H54" s="1191">
        <f t="shared" si="5"/>
        <v>180</v>
      </c>
      <c r="I54" s="1250"/>
      <c r="J54" s="907"/>
      <c r="K54" s="528"/>
      <c r="L54" s="528"/>
      <c r="M54" s="1251"/>
      <c r="N54" s="1242"/>
      <c r="O54" s="1243"/>
      <c r="P54" s="354"/>
      <c r="Q54" s="817"/>
      <c r="R54" s="816"/>
      <c r="S54" s="358"/>
      <c r="T54" s="817"/>
      <c r="U54" s="816"/>
      <c r="V54" s="358"/>
      <c r="W54" s="817"/>
      <c r="X54" s="358"/>
    </row>
    <row r="55" spans="1:29" ht="18" customHeight="1" x14ac:dyDescent="0.25">
      <c r="A55" s="1173"/>
      <c r="B55" s="793" t="s">
        <v>507</v>
      </c>
      <c r="C55" s="1191"/>
      <c r="D55" s="1191"/>
      <c r="E55" s="1241"/>
      <c r="F55" s="860"/>
      <c r="G55" s="1497">
        <v>3.5</v>
      </c>
      <c r="H55" s="1498">
        <f t="shared" si="5"/>
        <v>105</v>
      </c>
      <c r="I55" s="1198"/>
      <c r="J55" s="815"/>
      <c r="K55" s="530"/>
      <c r="L55" s="530"/>
      <c r="M55" s="358"/>
      <c r="N55" s="1242"/>
      <c r="O55" s="1243"/>
      <c r="P55" s="354"/>
      <c r="Q55" s="817"/>
      <c r="R55" s="816"/>
      <c r="S55" s="358"/>
      <c r="T55" s="817"/>
      <c r="U55" s="816"/>
      <c r="V55" s="358"/>
      <c r="W55" s="817"/>
      <c r="X55" s="358"/>
    </row>
    <row r="56" spans="1:29" ht="18" customHeight="1" x14ac:dyDescent="0.25">
      <c r="A56" s="1173"/>
      <c r="B56" s="819" t="s">
        <v>570</v>
      </c>
      <c r="C56" s="1191" t="s">
        <v>63</v>
      </c>
      <c r="D56" s="1191"/>
      <c r="E56" s="1241"/>
      <c r="F56" s="860"/>
      <c r="G56" s="901">
        <v>2.5</v>
      </c>
      <c r="H56" s="362">
        <f t="shared" si="5"/>
        <v>75</v>
      </c>
      <c r="I56" s="1198">
        <f>J56+K56+L56</f>
        <v>45</v>
      </c>
      <c r="J56" s="815">
        <v>27</v>
      </c>
      <c r="K56" s="530"/>
      <c r="L56" s="530">
        <v>18</v>
      </c>
      <c r="M56" s="358">
        <f>H56-I56</f>
        <v>30</v>
      </c>
      <c r="N56" s="1242"/>
      <c r="O56" s="1243">
        <v>5</v>
      </c>
      <c r="P56" s="354"/>
      <c r="Q56" s="817"/>
      <c r="R56" s="816"/>
      <c r="S56" s="358"/>
      <c r="T56" s="817"/>
      <c r="U56" s="816"/>
      <c r="V56" s="358"/>
      <c r="W56" s="817"/>
      <c r="X56" s="358"/>
    </row>
    <row r="57" spans="1:29" ht="18" customHeight="1" x14ac:dyDescent="0.25">
      <c r="A57" s="1173" t="s">
        <v>192</v>
      </c>
      <c r="B57" s="1249" t="s">
        <v>60</v>
      </c>
      <c r="C57" s="1245"/>
      <c r="D57" s="1191"/>
      <c r="E57" s="1241"/>
      <c r="F57" s="833"/>
      <c r="G57" s="1188">
        <v>4</v>
      </c>
      <c r="H57" s="1191">
        <f t="shared" si="5"/>
        <v>120</v>
      </c>
      <c r="I57" s="1250"/>
      <c r="J57" s="907"/>
      <c r="K57" s="528"/>
      <c r="L57" s="528"/>
      <c r="M57" s="1251"/>
      <c r="N57" s="1242"/>
      <c r="O57" s="1243"/>
      <c r="P57" s="354"/>
      <c r="Q57" s="817"/>
      <c r="R57" s="816"/>
      <c r="S57" s="358"/>
      <c r="T57" s="817"/>
      <c r="U57" s="816"/>
      <c r="V57" s="358"/>
      <c r="W57" s="817"/>
      <c r="X57" s="358"/>
    </row>
    <row r="58" spans="1:29" ht="18" customHeight="1" x14ac:dyDescent="0.25">
      <c r="A58" s="1173"/>
      <c r="B58" s="793" t="s">
        <v>507</v>
      </c>
      <c r="C58" s="1191"/>
      <c r="D58" s="1191"/>
      <c r="E58" s="1241"/>
      <c r="F58" s="860"/>
      <c r="G58" s="1497">
        <v>2</v>
      </c>
      <c r="H58" s="1498">
        <f t="shared" si="5"/>
        <v>60</v>
      </c>
      <c r="I58" s="1198"/>
      <c r="J58" s="815"/>
      <c r="K58" s="530"/>
      <c r="L58" s="530"/>
      <c r="M58" s="358"/>
      <c r="N58" s="1242"/>
      <c r="O58" s="1243"/>
      <c r="P58" s="354"/>
      <c r="Q58" s="817"/>
      <c r="R58" s="816"/>
      <c r="S58" s="358"/>
      <c r="T58" s="817"/>
      <c r="U58" s="816"/>
      <c r="V58" s="358"/>
      <c r="W58" s="817"/>
      <c r="X58" s="358"/>
    </row>
    <row r="59" spans="1:29" ht="18" customHeight="1" x14ac:dyDescent="0.25">
      <c r="A59" s="1173"/>
      <c r="B59" s="819" t="s">
        <v>570</v>
      </c>
      <c r="C59" s="1191"/>
      <c r="D59" s="1191">
        <v>3</v>
      </c>
      <c r="E59" s="1241"/>
      <c r="F59" s="860"/>
      <c r="G59" s="901">
        <v>2</v>
      </c>
      <c r="H59" s="362">
        <f t="shared" si="5"/>
        <v>60</v>
      </c>
      <c r="I59" s="1198">
        <f>J59+K59+L59</f>
        <v>30</v>
      </c>
      <c r="J59" s="815">
        <v>15</v>
      </c>
      <c r="K59" s="530"/>
      <c r="L59" s="530">
        <v>15</v>
      </c>
      <c r="M59" s="358">
        <f>H59-I59</f>
        <v>30</v>
      </c>
      <c r="N59" s="1242"/>
      <c r="O59" s="1243"/>
      <c r="P59" s="354"/>
      <c r="Q59" s="817">
        <v>2</v>
      </c>
      <c r="R59" s="816"/>
      <c r="S59" s="358"/>
      <c r="T59" s="817"/>
      <c r="U59" s="816"/>
      <c r="V59" s="358"/>
      <c r="W59" s="817"/>
      <c r="X59" s="358"/>
    </row>
    <row r="60" spans="1:29" ht="32.25" customHeight="1" x14ac:dyDescent="0.25">
      <c r="A60" s="1173" t="s">
        <v>193</v>
      </c>
      <c r="B60" s="1252" t="s">
        <v>104</v>
      </c>
      <c r="C60" s="1191"/>
      <c r="D60" s="1191"/>
      <c r="E60" s="1241"/>
      <c r="F60" s="860"/>
      <c r="G60" s="1188">
        <v>4</v>
      </c>
      <c r="H60" s="1191">
        <f t="shared" si="5"/>
        <v>120</v>
      </c>
      <c r="I60" s="1250"/>
      <c r="J60" s="907"/>
      <c r="K60" s="528"/>
      <c r="L60" s="528"/>
      <c r="M60" s="1251"/>
      <c r="N60" s="1242"/>
      <c r="O60" s="1243"/>
      <c r="P60" s="1244"/>
      <c r="Q60" s="817"/>
      <c r="R60" s="816"/>
      <c r="S60" s="358"/>
      <c r="T60" s="817"/>
      <c r="U60" s="816"/>
      <c r="V60" s="358"/>
      <c r="W60" s="817"/>
      <c r="X60" s="358"/>
    </row>
    <row r="61" spans="1:29" ht="18" customHeight="1" x14ac:dyDescent="0.25">
      <c r="A61" s="1173"/>
      <c r="B61" s="793" t="s">
        <v>507</v>
      </c>
      <c r="C61" s="1191"/>
      <c r="D61" s="1191"/>
      <c r="E61" s="1241"/>
      <c r="F61" s="860"/>
      <c r="G61" s="1497">
        <v>2</v>
      </c>
      <c r="H61" s="1498">
        <f t="shared" si="5"/>
        <v>60</v>
      </c>
      <c r="I61" s="1198"/>
      <c r="J61" s="815"/>
      <c r="K61" s="530"/>
      <c r="L61" s="530"/>
      <c r="M61" s="358"/>
      <c r="N61" s="1242"/>
      <c r="O61" s="1243"/>
      <c r="P61" s="354"/>
      <c r="Q61" s="817"/>
      <c r="R61" s="816"/>
      <c r="S61" s="358"/>
      <c r="T61" s="817"/>
      <c r="U61" s="816"/>
      <c r="V61" s="358"/>
      <c r="W61" s="817"/>
      <c r="X61" s="358"/>
    </row>
    <row r="62" spans="1:29" ht="18" customHeight="1" x14ac:dyDescent="0.25">
      <c r="A62" s="1173"/>
      <c r="B62" s="819" t="s">
        <v>570</v>
      </c>
      <c r="C62" s="1191"/>
      <c r="D62" s="1191">
        <v>3</v>
      </c>
      <c r="E62" s="1241"/>
      <c r="F62" s="860"/>
      <c r="G62" s="901">
        <v>2</v>
      </c>
      <c r="H62" s="362">
        <f t="shared" si="5"/>
        <v>60</v>
      </c>
      <c r="I62" s="1198">
        <f>J62+K62+L62</f>
        <v>30</v>
      </c>
      <c r="J62" s="815">
        <v>15</v>
      </c>
      <c r="K62" s="530"/>
      <c r="L62" s="530">
        <v>15</v>
      </c>
      <c r="M62" s="358">
        <f>H62-I62</f>
        <v>30</v>
      </c>
      <c r="N62" s="1242"/>
      <c r="O62" s="1243"/>
      <c r="P62" s="354"/>
      <c r="Q62" s="817">
        <v>2</v>
      </c>
      <c r="R62" s="816"/>
      <c r="S62" s="358"/>
      <c r="T62" s="817"/>
      <c r="U62" s="816"/>
      <c r="V62" s="358"/>
      <c r="W62" s="817"/>
      <c r="X62" s="358"/>
    </row>
    <row r="63" spans="1:29" ht="18" customHeight="1" thickBot="1" x14ac:dyDescent="0.3">
      <c r="A63" s="1173" t="s">
        <v>194</v>
      </c>
      <c r="B63" s="1252" t="s">
        <v>528</v>
      </c>
      <c r="C63" s="1191"/>
      <c r="D63" s="1191">
        <v>3</v>
      </c>
      <c r="E63" s="1241"/>
      <c r="F63" s="860"/>
      <c r="G63" s="1188">
        <v>4</v>
      </c>
      <c r="H63" s="1191">
        <f t="shared" si="5"/>
        <v>120</v>
      </c>
      <c r="I63" s="1250">
        <f>J63+K63+L63</f>
        <v>45</v>
      </c>
      <c r="J63" s="907">
        <v>30</v>
      </c>
      <c r="K63" s="528"/>
      <c r="L63" s="528">
        <v>15</v>
      </c>
      <c r="M63" s="1251">
        <f>H63-I63</f>
        <v>75</v>
      </c>
      <c r="N63" s="1242"/>
      <c r="O63" s="1243"/>
      <c r="P63" s="1244"/>
      <c r="Q63" s="817">
        <v>3</v>
      </c>
      <c r="R63" s="816"/>
      <c r="S63" s="358"/>
      <c r="T63" s="817"/>
      <c r="U63" s="816"/>
      <c r="V63" s="358"/>
      <c r="W63" s="817"/>
      <c r="X63" s="358"/>
    </row>
    <row r="64" spans="1:29" ht="34.5" customHeight="1" thickBot="1" x14ac:dyDescent="0.3">
      <c r="A64" s="1175" t="s">
        <v>196</v>
      </c>
      <c r="B64" s="1262" t="s">
        <v>363</v>
      </c>
      <c r="C64" s="1191"/>
      <c r="D64" s="1191"/>
      <c r="E64" s="1241"/>
      <c r="F64" s="860"/>
      <c r="G64" s="1189">
        <v>5</v>
      </c>
      <c r="H64" s="1191">
        <v>150</v>
      </c>
      <c r="I64" s="1250"/>
      <c r="J64" s="907"/>
      <c r="K64" s="528"/>
      <c r="L64" s="528"/>
      <c r="M64" s="1251"/>
      <c r="N64" s="1242"/>
      <c r="O64" s="1243"/>
      <c r="P64" s="1244"/>
      <c r="Q64" s="817"/>
      <c r="R64" s="816"/>
      <c r="S64" s="358"/>
      <c r="T64" s="817"/>
      <c r="U64" s="816"/>
      <c r="V64" s="358"/>
      <c r="W64" s="817"/>
      <c r="X64" s="358"/>
    </row>
    <row r="65" spans="1:24" ht="33.75" customHeight="1" x14ac:dyDescent="0.25">
      <c r="A65" s="1502" t="s">
        <v>304</v>
      </c>
      <c r="B65" s="1826" t="s">
        <v>363</v>
      </c>
      <c r="C65" s="1245"/>
      <c r="D65" s="1191"/>
      <c r="E65" s="907"/>
      <c r="F65" s="833"/>
      <c r="G65" s="1189">
        <v>4</v>
      </c>
      <c r="H65" s="1191">
        <f t="shared" ref="H65:H95" si="6">G65*30</f>
        <v>120</v>
      </c>
      <c r="I65" s="1250"/>
      <c r="J65" s="907"/>
      <c r="K65" s="528"/>
      <c r="L65" s="528"/>
      <c r="M65" s="1251"/>
      <c r="N65" s="1239"/>
      <c r="O65" s="1240"/>
      <c r="P65" s="1391"/>
      <c r="Q65" s="861"/>
      <c r="R65" s="862"/>
      <c r="S65" s="865"/>
      <c r="T65" s="861"/>
      <c r="U65" s="862"/>
      <c r="V65" s="865"/>
      <c r="W65" s="861"/>
      <c r="X65" s="865"/>
    </row>
    <row r="66" spans="1:24" ht="18" customHeight="1" x14ac:dyDescent="0.25">
      <c r="A66" s="1175"/>
      <c r="B66" s="793" t="s">
        <v>507</v>
      </c>
      <c r="C66" s="1191"/>
      <c r="D66" s="1191"/>
      <c r="E66" s="1241"/>
      <c r="F66" s="860"/>
      <c r="G66" s="1497">
        <v>1</v>
      </c>
      <c r="H66" s="1498">
        <f t="shared" si="6"/>
        <v>30</v>
      </c>
      <c r="I66" s="1198"/>
      <c r="J66" s="815"/>
      <c r="K66" s="530"/>
      <c r="L66" s="530"/>
      <c r="M66" s="358"/>
      <c r="N66" s="1242"/>
      <c r="O66" s="1243"/>
      <c r="P66" s="1391"/>
      <c r="Q66" s="861"/>
      <c r="R66" s="862"/>
      <c r="S66" s="865"/>
      <c r="T66" s="861"/>
      <c r="U66" s="862"/>
      <c r="V66" s="865"/>
      <c r="W66" s="861"/>
      <c r="X66" s="865"/>
    </row>
    <row r="67" spans="1:24" ht="18" customHeight="1" x14ac:dyDescent="0.25">
      <c r="A67" s="1175"/>
      <c r="B67" s="819" t="s">
        <v>570</v>
      </c>
      <c r="C67" s="1191" t="s">
        <v>63</v>
      </c>
      <c r="D67" s="1191"/>
      <c r="E67" s="1241"/>
      <c r="F67" s="860"/>
      <c r="G67" s="901">
        <v>3</v>
      </c>
      <c r="H67" s="362">
        <f t="shared" si="6"/>
        <v>90</v>
      </c>
      <c r="I67" s="1198">
        <f>J67+K67+L67</f>
        <v>27</v>
      </c>
      <c r="J67" s="815">
        <v>18</v>
      </c>
      <c r="K67" s="530"/>
      <c r="L67" s="530">
        <v>9</v>
      </c>
      <c r="M67" s="358">
        <f>H67-I67</f>
        <v>63</v>
      </c>
      <c r="N67" s="1242"/>
      <c r="O67" s="1243">
        <v>3</v>
      </c>
      <c r="P67" s="1391"/>
      <c r="Q67" s="861"/>
      <c r="R67" s="862"/>
      <c r="S67" s="865"/>
      <c r="T67" s="861"/>
      <c r="U67" s="862"/>
      <c r="V67" s="865"/>
      <c r="W67" s="861"/>
      <c r="X67" s="865"/>
    </row>
    <row r="68" spans="1:24" ht="33.75" customHeight="1" thickBot="1" x14ac:dyDescent="0.3">
      <c r="A68" s="1425" t="s">
        <v>305</v>
      </c>
      <c r="B68" s="1258" t="s">
        <v>628</v>
      </c>
      <c r="C68" s="1227"/>
      <c r="D68" s="1260"/>
      <c r="E68" s="1426"/>
      <c r="F68" s="1224" t="s">
        <v>276</v>
      </c>
      <c r="G68" s="1197">
        <v>1</v>
      </c>
      <c r="H68" s="1427">
        <f t="shared" si="6"/>
        <v>30</v>
      </c>
      <c r="I68" s="1261"/>
      <c r="J68" s="1428"/>
      <c r="K68" s="1429"/>
      <c r="L68" s="1429"/>
      <c r="M68" s="1430">
        <f>H68-I68</f>
        <v>30</v>
      </c>
      <c r="N68" s="1431"/>
      <c r="O68" s="1432"/>
      <c r="P68" s="1219"/>
      <c r="Q68" s="367"/>
      <c r="R68" s="1220"/>
      <c r="S68" s="1433"/>
      <c r="T68" s="367"/>
      <c r="U68" s="1220"/>
      <c r="V68" s="1221"/>
      <c r="W68" s="367"/>
      <c r="X68" s="1221"/>
    </row>
    <row r="69" spans="1:24" x14ac:dyDescent="0.25">
      <c r="A69" s="1173" t="s">
        <v>197</v>
      </c>
      <c r="B69" s="1252" t="s">
        <v>651</v>
      </c>
      <c r="C69" s="1190"/>
      <c r="D69" s="1190"/>
      <c r="E69" s="1752"/>
      <c r="F69" s="1195"/>
      <c r="G69" s="811">
        <v>4</v>
      </c>
      <c r="H69" s="1191">
        <f t="shared" si="6"/>
        <v>120</v>
      </c>
      <c r="I69" s="1250"/>
      <c r="J69" s="907"/>
      <c r="K69" s="528"/>
      <c r="L69" s="528"/>
      <c r="M69" s="1251"/>
      <c r="N69" s="1239"/>
      <c r="O69" s="1240"/>
      <c r="P69" s="1246"/>
      <c r="Q69" s="861"/>
      <c r="R69" s="862"/>
      <c r="S69" s="865"/>
      <c r="T69" s="861"/>
      <c r="U69" s="862"/>
      <c r="V69" s="865"/>
      <c r="W69" s="861"/>
      <c r="X69" s="865"/>
    </row>
    <row r="70" spans="1:24" x14ac:dyDescent="0.25">
      <c r="A70" s="1173"/>
      <c r="B70" s="1169" t="s">
        <v>507</v>
      </c>
      <c r="C70" s="1191"/>
      <c r="D70" s="1191"/>
      <c r="E70" s="812"/>
      <c r="F70" s="860"/>
      <c r="G70" s="1497">
        <v>2</v>
      </c>
      <c r="H70" s="1498">
        <f t="shared" si="6"/>
        <v>60</v>
      </c>
      <c r="I70" s="1198"/>
      <c r="J70" s="815"/>
      <c r="K70" s="530"/>
      <c r="L70" s="530"/>
      <c r="M70" s="358"/>
      <c r="N70" s="1242"/>
      <c r="O70" s="1243"/>
      <c r="P70" s="1246"/>
      <c r="Q70" s="861"/>
      <c r="R70" s="862"/>
      <c r="S70" s="865"/>
      <c r="T70" s="861"/>
      <c r="U70" s="862"/>
      <c r="V70" s="865"/>
      <c r="W70" s="861"/>
      <c r="X70" s="865"/>
    </row>
    <row r="71" spans="1:24" x14ac:dyDescent="0.25">
      <c r="A71" s="1173"/>
      <c r="B71" s="1827" t="s">
        <v>570</v>
      </c>
      <c r="C71" s="1191" t="s">
        <v>64</v>
      </c>
      <c r="D71" s="1191"/>
      <c r="E71" s="812"/>
      <c r="F71" s="860"/>
      <c r="G71" s="901">
        <v>2</v>
      </c>
      <c r="H71" s="362">
        <f t="shared" si="6"/>
        <v>60</v>
      </c>
      <c r="I71" s="1198">
        <f>J71+K71+L71</f>
        <v>27</v>
      </c>
      <c r="J71" s="815">
        <v>18</v>
      </c>
      <c r="K71" s="530"/>
      <c r="L71" s="530">
        <v>9</v>
      </c>
      <c r="M71" s="358">
        <f>H71-I71</f>
        <v>33</v>
      </c>
      <c r="N71" s="1242"/>
      <c r="O71" s="1243"/>
      <c r="P71" s="1246">
        <v>3</v>
      </c>
      <c r="Q71" s="861"/>
      <c r="R71" s="862"/>
      <c r="S71" s="865"/>
      <c r="T71" s="861"/>
      <c r="U71" s="862"/>
      <c r="V71" s="865"/>
      <c r="W71" s="861"/>
      <c r="X71" s="865"/>
    </row>
    <row r="72" spans="1:24" x14ac:dyDescent="0.25">
      <c r="A72" s="1173" t="s">
        <v>306</v>
      </c>
      <c r="B72" s="1249" t="s">
        <v>368</v>
      </c>
      <c r="C72" s="1191"/>
      <c r="D72" s="1191"/>
      <c r="E72" s="812"/>
      <c r="F72" s="860"/>
      <c r="G72" s="811">
        <v>4</v>
      </c>
      <c r="H72" s="1191">
        <f t="shared" si="6"/>
        <v>120</v>
      </c>
      <c r="I72" s="1250"/>
      <c r="J72" s="907"/>
      <c r="K72" s="528"/>
      <c r="L72" s="528"/>
      <c r="M72" s="1251"/>
      <c r="N72" s="1239"/>
      <c r="O72" s="1240"/>
      <c r="P72" s="1253"/>
      <c r="Q72" s="861"/>
      <c r="R72" s="862"/>
      <c r="S72" s="865"/>
      <c r="T72" s="861"/>
      <c r="U72" s="862"/>
      <c r="V72" s="865"/>
      <c r="W72" s="861"/>
      <c r="X72" s="865"/>
    </row>
    <row r="73" spans="1:24" x14ac:dyDescent="0.25">
      <c r="A73" s="1173"/>
      <c r="B73" s="1169" t="s">
        <v>507</v>
      </c>
      <c r="C73" s="1191"/>
      <c r="D73" s="1191"/>
      <c r="E73" s="812"/>
      <c r="F73" s="860"/>
      <c r="G73" s="1497">
        <v>1</v>
      </c>
      <c r="H73" s="1498">
        <f t="shared" si="6"/>
        <v>30</v>
      </c>
      <c r="I73" s="1198"/>
      <c r="J73" s="815"/>
      <c r="K73" s="530"/>
      <c r="L73" s="530"/>
      <c r="M73" s="358"/>
      <c r="N73" s="1242"/>
      <c r="O73" s="1243"/>
      <c r="P73" s="1246"/>
      <c r="Q73" s="861"/>
      <c r="R73" s="862"/>
      <c r="S73" s="865"/>
      <c r="T73" s="861"/>
      <c r="U73" s="862"/>
      <c r="V73" s="865"/>
      <c r="W73" s="861"/>
      <c r="X73" s="865"/>
    </row>
    <row r="74" spans="1:24" x14ac:dyDescent="0.25">
      <c r="A74" s="1173"/>
      <c r="B74" s="1827" t="s">
        <v>570</v>
      </c>
      <c r="C74" s="1191" t="s">
        <v>64</v>
      </c>
      <c r="D74" s="1191"/>
      <c r="E74" s="812"/>
      <c r="F74" s="860"/>
      <c r="G74" s="901">
        <v>3</v>
      </c>
      <c r="H74" s="362">
        <f t="shared" si="6"/>
        <v>90</v>
      </c>
      <c r="I74" s="1198">
        <f>J74+K74+L74</f>
        <v>27</v>
      </c>
      <c r="J74" s="815">
        <v>18</v>
      </c>
      <c r="K74" s="530"/>
      <c r="L74" s="530">
        <v>9</v>
      </c>
      <c r="M74" s="358">
        <f>H74-I74</f>
        <v>63</v>
      </c>
      <c r="N74" s="1242"/>
      <c r="O74" s="1243"/>
      <c r="P74" s="1246">
        <v>3</v>
      </c>
      <c r="Q74" s="861"/>
      <c r="R74" s="862"/>
      <c r="S74" s="865"/>
      <c r="T74" s="861"/>
      <c r="U74" s="862"/>
      <c r="V74" s="865"/>
      <c r="W74" s="861"/>
      <c r="X74" s="865"/>
    </row>
    <row r="75" spans="1:24" ht="17.25" customHeight="1" x14ac:dyDescent="0.25">
      <c r="A75" s="1173" t="s">
        <v>301</v>
      </c>
      <c r="B75" s="1249" t="s">
        <v>529</v>
      </c>
      <c r="C75" s="1245"/>
      <c r="D75" s="1191"/>
      <c r="E75" s="812"/>
      <c r="F75" s="833"/>
      <c r="G75" s="811">
        <v>5</v>
      </c>
      <c r="H75" s="1191">
        <f t="shared" si="6"/>
        <v>150</v>
      </c>
      <c r="I75" s="1250"/>
      <c r="J75" s="907"/>
      <c r="K75" s="528"/>
      <c r="L75" s="528"/>
      <c r="M75" s="1251"/>
      <c r="N75" s="1242"/>
      <c r="O75" s="1243"/>
      <c r="P75" s="354"/>
      <c r="Q75" s="817"/>
      <c r="R75" s="816"/>
      <c r="S75" s="358"/>
      <c r="T75" s="817"/>
      <c r="U75" s="816"/>
      <c r="V75" s="358"/>
      <c r="W75" s="817"/>
      <c r="X75" s="358"/>
    </row>
    <row r="76" spans="1:24" ht="17.25" customHeight="1" x14ac:dyDescent="0.25">
      <c r="A76" s="1173"/>
      <c r="B76" s="1169" t="s">
        <v>507</v>
      </c>
      <c r="C76" s="1191"/>
      <c r="D76" s="1191"/>
      <c r="E76" s="812"/>
      <c r="F76" s="860"/>
      <c r="G76" s="1497">
        <v>2</v>
      </c>
      <c r="H76" s="1498">
        <f t="shared" si="6"/>
        <v>60</v>
      </c>
      <c r="I76" s="1198"/>
      <c r="J76" s="815"/>
      <c r="K76" s="530"/>
      <c r="L76" s="530"/>
      <c r="M76" s="358"/>
      <c r="N76" s="1242"/>
      <c r="O76" s="1243"/>
      <c r="P76" s="1246"/>
      <c r="Q76" s="817"/>
      <c r="R76" s="816"/>
      <c r="S76" s="358"/>
      <c r="T76" s="817"/>
      <c r="U76" s="816"/>
      <c r="V76" s="358"/>
      <c r="W76" s="817"/>
      <c r="X76" s="358"/>
    </row>
    <row r="77" spans="1:24" ht="17.25" customHeight="1" x14ac:dyDescent="0.25">
      <c r="A77" s="1173"/>
      <c r="B77" s="1827" t="s">
        <v>570</v>
      </c>
      <c r="C77" s="1191"/>
      <c r="D77" s="1191" t="s">
        <v>64</v>
      </c>
      <c r="E77" s="812"/>
      <c r="F77" s="860"/>
      <c r="G77" s="901">
        <v>3</v>
      </c>
      <c r="H77" s="362">
        <f t="shared" si="6"/>
        <v>90</v>
      </c>
      <c r="I77" s="1198">
        <f>J77+K77+L77</f>
        <v>45</v>
      </c>
      <c r="J77" s="815">
        <v>18</v>
      </c>
      <c r="K77" s="530"/>
      <c r="L77" s="530">
        <v>27</v>
      </c>
      <c r="M77" s="358">
        <f>H77-I77</f>
        <v>45</v>
      </c>
      <c r="N77" s="1242"/>
      <c r="O77" s="1243"/>
      <c r="P77" s="1246">
        <v>5</v>
      </c>
      <c r="Q77" s="817"/>
      <c r="R77" s="816"/>
      <c r="S77" s="358"/>
      <c r="T77" s="817"/>
      <c r="U77" s="816"/>
      <c r="V77" s="358"/>
      <c r="W77" s="817"/>
      <c r="X77" s="358"/>
    </row>
    <row r="78" spans="1:24" ht="17.25" customHeight="1" thickBot="1" x14ac:dyDescent="0.3">
      <c r="A78" s="1173" t="s">
        <v>307</v>
      </c>
      <c r="B78" s="1812" t="s">
        <v>643</v>
      </c>
      <c r="C78" s="1254"/>
      <c r="D78" s="1255"/>
      <c r="E78" s="1815"/>
      <c r="F78" s="1256"/>
      <c r="G78" s="821">
        <v>3</v>
      </c>
      <c r="H78" s="1191">
        <f t="shared" si="6"/>
        <v>90</v>
      </c>
      <c r="I78" s="1250"/>
      <c r="J78" s="907"/>
      <c r="K78" s="528"/>
      <c r="L78" s="528"/>
      <c r="M78" s="1251"/>
      <c r="N78" s="1242"/>
      <c r="O78" s="1243"/>
      <c r="P78" s="354"/>
      <c r="Q78" s="223"/>
      <c r="R78" s="224"/>
      <c r="S78" s="225"/>
      <c r="T78" s="223"/>
      <c r="U78" s="224"/>
      <c r="V78" s="225"/>
      <c r="W78" s="223"/>
      <c r="X78" s="225"/>
    </row>
    <row r="79" spans="1:24" ht="17.25" customHeight="1" x14ac:dyDescent="0.25">
      <c r="A79" s="1173"/>
      <c r="B79" s="1169" t="s">
        <v>507</v>
      </c>
      <c r="C79" s="1191"/>
      <c r="D79" s="1191"/>
      <c r="E79" s="812"/>
      <c r="F79" s="860"/>
      <c r="G79" s="1497">
        <v>1</v>
      </c>
      <c r="H79" s="1498">
        <f t="shared" si="6"/>
        <v>30</v>
      </c>
      <c r="I79" s="1198"/>
      <c r="J79" s="815"/>
      <c r="K79" s="530"/>
      <c r="L79" s="530"/>
      <c r="M79" s="358"/>
      <c r="N79" s="1242"/>
      <c r="O79" s="1243"/>
      <c r="P79" s="354"/>
      <c r="Q79" s="817"/>
      <c r="R79" s="224"/>
      <c r="S79" s="225"/>
      <c r="T79" s="223"/>
      <c r="U79" s="224"/>
      <c r="V79" s="225"/>
      <c r="W79" s="223"/>
      <c r="X79" s="225"/>
    </row>
    <row r="80" spans="1:24" ht="17.25" customHeight="1" x14ac:dyDescent="0.25">
      <c r="A80" s="1173"/>
      <c r="B80" s="1827" t="s">
        <v>570</v>
      </c>
      <c r="C80" s="1191"/>
      <c r="D80" s="1191">
        <v>3</v>
      </c>
      <c r="E80" s="812"/>
      <c r="F80" s="860"/>
      <c r="G80" s="901">
        <v>2</v>
      </c>
      <c r="H80" s="362">
        <f t="shared" si="6"/>
        <v>60</v>
      </c>
      <c r="I80" s="1198">
        <f>J80+K80+L80</f>
        <v>30</v>
      </c>
      <c r="J80" s="815">
        <v>15</v>
      </c>
      <c r="K80" s="530"/>
      <c r="L80" s="530">
        <v>15</v>
      </c>
      <c r="M80" s="358">
        <f>H80-I80</f>
        <v>30</v>
      </c>
      <c r="N80" s="1242"/>
      <c r="O80" s="1243"/>
      <c r="P80" s="354"/>
      <c r="Q80" s="817">
        <v>2</v>
      </c>
      <c r="R80" s="224"/>
      <c r="S80" s="225"/>
      <c r="T80" s="223"/>
      <c r="U80" s="224"/>
      <c r="V80" s="225"/>
      <c r="W80" s="223"/>
      <c r="X80" s="225"/>
    </row>
    <row r="81" spans="1:24" ht="17.25" customHeight="1" x14ac:dyDescent="0.25">
      <c r="A81" s="1173" t="s">
        <v>308</v>
      </c>
      <c r="B81" s="1249" t="s">
        <v>37</v>
      </c>
      <c r="C81" s="1225"/>
      <c r="D81" s="1259"/>
      <c r="E81" s="1333"/>
      <c r="F81" s="221"/>
      <c r="G81" s="811">
        <v>5</v>
      </c>
      <c r="H81" s="1191">
        <f t="shared" si="6"/>
        <v>150</v>
      </c>
      <c r="I81" s="1250"/>
      <c r="J81" s="907"/>
      <c r="K81" s="528"/>
      <c r="L81" s="528"/>
      <c r="M81" s="1251"/>
      <c r="N81" s="1239"/>
      <c r="O81" s="1240"/>
      <c r="P81" s="1253"/>
      <c r="Q81" s="861"/>
      <c r="R81" s="862"/>
      <c r="S81" s="865"/>
      <c r="T81" s="861"/>
      <c r="U81" s="862"/>
      <c r="V81" s="865"/>
      <c r="W81" s="861"/>
      <c r="X81" s="865"/>
    </row>
    <row r="82" spans="1:24" ht="17.25" customHeight="1" x14ac:dyDescent="0.25">
      <c r="A82" s="1499"/>
      <c r="B82" s="1169" t="s">
        <v>507</v>
      </c>
      <c r="C82" s="1191"/>
      <c r="D82" s="1191"/>
      <c r="E82" s="812"/>
      <c r="F82" s="860"/>
      <c r="G82" s="1497">
        <v>2</v>
      </c>
      <c r="H82" s="1498">
        <f t="shared" si="6"/>
        <v>60</v>
      </c>
      <c r="I82" s="1198"/>
      <c r="J82" s="815"/>
      <c r="K82" s="530"/>
      <c r="L82" s="530"/>
      <c r="M82" s="358"/>
      <c r="N82" s="1242"/>
      <c r="O82" s="1243"/>
      <c r="P82" s="1500"/>
      <c r="Q82" s="826"/>
      <c r="R82" s="824"/>
      <c r="S82" s="829"/>
      <c r="T82" s="826"/>
      <c r="U82" s="824"/>
      <c r="V82" s="829"/>
      <c r="W82" s="826"/>
      <c r="X82" s="829"/>
    </row>
    <row r="83" spans="1:24" ht="17.25" customHeight="1" x14ac:dyDescent="0.25">
      <c r="A83" s="1499"/>
      <c r="B83" s="1827" t="s">
        <v>570</v>
      </c>
      <c r="C83" s="1191">
        <v>1</v>
      </c>
      <c r="D83" s="1191"/>
      <c r="E83" s="812"/>
      <c r="F83" s="860"/>
      <c r="G83" s="901">
        <v>3</v>
      </c>
      <c r="H83" s="362">
        <f t="shared" si="6"/>
        <v>90</v>
      </c>
      <c r="I83" s="1198">
        <f>J83+K83+L83</f>
        <v>45</v>
      </c>
      <c r="J83" s="815">
        <v>30</v>
      </c>
      <c r="K83" s="530"/>
      <c r="L83" s="530">
        <v>15</v>
      </c>
      <c r="M83" s="358">
        <f>H83-I83</f>
        <v>45</v>
      </c>
      <c r="N83" s="1242">
        <v>3</v>
      </c>
      <c r="O83" s="1243"/>
      <c r="P83" s="1500"/>
      <c r="Q83" s="826"/>
      <c r="R83" s="824"/>
      <c r="S83" s="829"/>
      <c r="T83" s="826"/>
      <c r="U83" s="824"/>
      <c r="V83" s="829"/>
      <c r="W83" s="826"/>
      <c r="X83" s="829"/>
    </row>
    <row r="84" spans="1:24" ht="16.5" customHeight="1" x14ac:dyDescent="0.25">
      <c r="A84" s="1173" t="s">
        <v>309</v>
      </c>
      <c r="B84" s="1252" t="s">
        <v>644</v>
      </c>
      <c r="C84" s="1198"/>
      <c r="D84" s="1198"/>
      <c r="E84" s="362"/>
      <c r="F84" s="344"/>
      <c r="G84" s="895">
        <v>4</v>
      </c>
      <c r="H84" s="1198">
        <f t="shared" si="6"/>
        <v>120</v>
      </c>
      <c r="I84" s="1264"/>
      <c r="J84" s="815"/>
      <c r="K84" s="530"/>
      <c r="L84" s="530"/>
      <c r="M84" s="1265"/>
      <c r="N84" s="1242"/>
      <c r="O84" s="1243"/>
      <c r="P84" s="1244"/>
      <c r="Q84" s="817"/>
      <c r="R84" s="816"/>
      <c r="S84" s="358"/>
      <c r="T84" s="817"/>
      <c r="U84" s="816"/>
      <c r="V84" s="358"/>
      <c r="W84" s="817"/>
      <c r="X84" s="358"/>
    </row>
    <row r="85" spans="1:24" ht="16.5" customHeight="1" x14ac:dyDescent="0.25">
      <c r="A85" s="1174"/>
      <c r="B85" s="1169" t="s">
        <v>507</v>
      </c>
      <c r="C85" s="1191"/>
      <c r="D85" s="1191"/>
      <c r="E85" s="812"/>
      <c r="F85" s="860"/>
      <c r="G85" s="1497">
        <v>2</v>
      </c>
      <c r="H85" s="1498">
        <f t="shared" si="6"/>
        <v>60</v>
      </c>
      <c r="I85" s="1198"/>
      <c r="J85" s="815"/>
      <c r="K85" s="530"/>
      <c r="L85" s="530"/>
      <c r="M85" s="358"/>
      <c r="N85" s="1242"/>
      <c r="O85" s="1243"/>
      <c r="P85" s="354"/>
      <c r="Q85" s="817"/>
      <c r="R85" s="816"/>
      <c r="S85" s="358"/>
      <c r="T85" s="817"/>
      <c r="U85" s="816"/>
      <c r="V85" s="358"/>
      <c r="W85" s="817"/>
      <c r="X85" s="358"/>
    </row>
    <row r="86" spans="1:24" ht="16.5" customHeight="1" x14ac:dyDescent="0.25">
      <c r="A86" s="1174"/>
      <c r="B86" s="1827" t="s">
        <v>570</v>
      </c>
      <c r="C86" s="1191">
        <v>3</v>
      </c>
      <c r="D86" s="1191"/>
      <c r="E86" s="812"/>
      <c r="F86" s="860"/>
      <c r="G86" s="901">
        <v>2</v>
      </c>
      <c r="H86" s="362">
        <f t="shared" si="6"/>
        <v>60</v>
      </c>
      <c r="I86" s="1198">
        <f>J86+K86+L86</f>
        <v>30</v>
      </c>
      <c r="J86" s="815">
        <v>15</v>
      </c>
      <c r="K86" s="530"/>
      <c r="L86" s="530">
        <v>15</v>
      </c>
      <c r="M86" s="358">
        <f>H86-I86</f>
        <v>30</v>
      </c>
      <c r="N86" s="1242"/>
      <c r="O86" s="1243"/>
      <c r="P86" s="354"/>
      <c r="Q86" s="817">
        <v>2</v>
      </c>
      <c r="R86" s="816"/>
      <c r="S86" s="358"/>
      <c r="T86" s="817"/>
      <c r="U86" s="816"/>
      <c r="V86" s="358"/>
      <c r="W86" s="817"/>
      <c r="X86" s="358"/>
    </row>
    <row r="87" spans="1:24" ht="16.5" customHeight="1" x14ac:dyDescent="0.25">
      <c r="A87" s="1173" t="s">
        <v>310</v>
      </c>
      <c r="B87" s="1252" t="s">
        <v>652</v>
      </c>
      <c r="C87" s="1191"/>
      <c r="D87" s="1191"/>
      <c r="E87" s="812"/>
      <c r="F87" s="860"/>
      <c r="G87" s="811">
        <v>4</v>
      </c>
      <c r="H87" s="1191">
        <f t="shared" si="6"/>
        <v>120</v>
      </c>
      <c r="I87" s="1250"/>
      <c r="J87" s="907"/>
      <c r="K87" s="528"/>
      <c r="L87" s="528"/>
      <c r="M87" s="1251"/>
      <c r="N87" s="1242"/>
      <c r="O87" s="1243"/>
      <c r="P87" s="1244"/>
      <c r="Q87" s="817"/>
      <c r="R87" s="816"/>
      <c r="S87" s="358"/>
      <c r="T87" s="817"/>
      <c r="U87" s="816"/>
      <c r="V87" s="358"/>
      <c r="W87" s="817"/>
      <c r="X87" s="358"/>
    </row>
    <row r="88" spans="1:24" ht="16.5" customHeight="1" x14ac:dyDescent="0.25">
      <c r="A88" s="1173"/>
      <c r="B88" s="1169" t="s">
        <v>507</v>
      </c>
      <c r="C88" s="1191"/>
      <c r="D88" s="1191"/>
      <c r="E88" s="812"/>
      <c r="F88" s="860"/>
      <c r="G88" s="1497">
        <v>2</v>
      </c>
      <c r="H88" s="1498">
        <f t="shared" si="6"/>
        <v>60</v>
      </c>
      <c r="I88" s="1198"/>
      <c r="J88" s="815"/>
      <c r="K88" s="530"/>
      <c r="L88" s="530"/>
      <c r="M88" s="358"/>
      <c r="N88" s="1242"/>
      <c r="O88" s="1243"/>
      <c r="P88" s="354"/>
      <c r="Q88" s="817"/>
      <c r="R88" s="816"/>
      <c r="S88" s="358"/>
      <c r="T88" s="817"/>
      <c r="U88" s="816"/>
      <c r="V88" s="358"/>
      <c r="W88" s="817"/>
      <c r="X88" s="358"/>
    </row>
    <row r="89" spans="1:24" ht="16.5" customHeight="1" x14ac:dyDescent="0.25">
      <c r="A89" s="1173"/>
      <c r="B89" s="1827" t="s">
        <v>570</v>
      </c>
      <c r="C89" s="1191">
        <v>3</v>
      </c>
      <c r="D89" s="1191"/>
      <c r="E89" s="812"/>
      <c r="F89" s="860"/>
      <c r="G89" s="901">
        <v>2</v>
      </c>
      <c r="H89" s="362">
        <f t="shared" si="6"/>
        <v>60</v>
      </c>
      <c r="I89" s="1198">
        <f>J89+K89+L89</f>
        <v>30</v>
      </c>
      <c r="J89" s="815">
        <v>15</v>
      </c>
      <c r="K89" s="530"/>
      <c r="L89" s="530">
        <v>15</v>
      </c>
      <c r="M89" s="358">
        <f>H89-I89</f>
        <v>30</v>
      </c>
      <c r="N89" s="1242"/>
      <c r="O89" s="1243"/>
      <c r="P89" s="354"/>
      <c r="Q89" s="817">
        <v>2</v>
      </c>
      <c r="R89" s="816"/>
      <c r="S89" s="358"/>
      <c r="T89" s="817"/>
      <c r="U89" s="816"/>
      <c r="V89" s="358"/>
      <c r="W89" s="817"/>
      <c r="X89" s="358"/>
    </row>
    <row r="90" spans="1:24" ht="16.5" customHeight="1" x14ac:dyDescent="0.25">
      <c r="A90" s="1173" t="s">
        <v>311</v>
      </c>
      <c r="B90" s="1252" t="s">
        <v>233</v>
      </c>
      <c r="C90" s="1191"/>
      <c r="D90" s="1191"/>
      <c r="E90" s="812"/>
      <c r="F90" s="860"/>
      <c r="G90" s="811">
        <v>3</v>
      </c>
      <c r="H90" s="1191">
        <f t="shared" si="6"/>
        <v>90</v>
      </c>
      <c r="I90" s="1250"/>
      <c r="J90" s="907"/>
      <c r="K90" s="528"/>
      <c r="L90" s="528"/>
      <c r="M90" s="1251"/>
      <c r="N90" s="1242"/>
      <c r="O90" s="1243"/>
      <c r="P90" s="1244"/>
      <c r="Q90" s="817"/>
      <c r="R90" s="816"/>
      <c r="S90" s="358"/>
      <c r="T90" s="817"/>
      <c r="U90" s="816"/>
      <c r="V90" s="358"/>
      <c r="W90" s="817"/>
      <c r="X90" s="358"/>
    </row>
    <row r="91" spans="1:24" ht="16.5" customHeight="1" x14ac:dyDescent="0.25">
      <c r="A91" s="1175"/>
      <c r="B91" s="1169" t="s">
        <v>507</v>
      </c>
      <c r="C91" s="1191"/>
      <c r="D91" s="1191"/>
      <c r="E91" s="812"/>
      <c r="F91" s="860"/>
      <c r="G91" s="1497">
        <v>1</v>
      </c>
      <c r="H91" s="1498">
        <f t="shared" si="6"/>
        <v>30</v>
      </c>
      <c r="I91" s="1198"/>
      <c r="J91" s="815"/>
      <c r="K91" s="530"/>
      <c r="L91" s="530"/>
      <c r="M91" s="358"/>
      <c r="N91" s="1242"/>
      <c r="O91" s="1243"/>
      <c r="P91" s="354"/>
      <c r="Q91" s="817"/>
      <c r="R91" s="816"/>
      <c r="S91" s="358"/>
      <c r="T91" s="817"/>
      <c r="U91" s="816"/>
      <c r="V91" s="358"/>
      <c r="W91" s="817"/>
      <c r="X91" s="358"/>
    </row>
    <row r="92" spans="1:24" ht="16.5" customHeight="1" x14ac:dyDescent="0.25">
      <c r="A92" s="1175"/>
      <c r="B92" s="1827" t="s">
        <v>570</v>
      </c>
      <c r="C92" s="1191">
        <v>3</v>
      </c>
      <c r="D92" s="1191"/>
      <c r="E92" s="812"/>
      <c r="F92" s="860"/>
      <c r="G92" s="901">
        <v>2</v>
      </c>
      <c r="H92" s="362">
        <f t="shared" si="6"/>
        <v>60</v>
      </c>
      <c r="I92" s="1198">
        <f>J92+K92+L92</f>
        <v>30</v>
      </c>
      <c r="J92" s="815">
        <v>15</v>
      </c>
      <c r="K92" s="530"/>
      <c r="L92" s="530">
        <v>15</v>
      </c>
      <c r="M92" s="358">
        <f>H92-I92</f>
        <v>30</v>
      </c>
      <c r="N92" s="1242"/>
      <c r="O92" s="1243"/>
      <c r="P92" s="354"/>
      <c r="Q92" s="817">
        <v>2</v>
      </c>
      <c r="R92" s="816"/>
      <c r="S92" s="358"/>
      <c r="T92" s="817"/>
      <c r="U92" s="816"/>
      <c r="V92" s="358"/>
      <c r="W92" s="817"/>
      <c r="X92" s="358"/>
    </row>
    <row r="93" spans="1:24" ht="17.25" customHeight="1" x14ac:dyDescent="0.25">
      <c r="A93" s="1175" t="s">
        <v>312</v>
      </c>
      <c r="B93" s="1252" t="s">
        <v>633</v>
      </c>
      <c r="C93" s="1191"/>
      <c r="D93" s="1191"/>
      <c r="E93" s="812"/>
      <c r="F93" s="860"/>
      <c r="G93" s="821">
        <v>4</v>
      </c>
      <c r="H93" s="1191">
        <f t="shared" si="6"/>
        <v>120</v>
      </c>
      <c r="I93" s="1250"/>
      <c r="J93" s="907"/>
      <c r="K93" s="528"/>
      <c r="L93" s="528"/>
      <c r="M93" s="1251"/>
      <c r="N93" s="1242"/>
      <c r="O93" s="1243"/>
      <c r="P93" s="1244"/>
      <c r="Q93" s="817"/>
      <c r="R93" s="816"/>
      <c r="S93" s="358"/>
      <c r="T93" s="817"/>
      <c r="U93" s="816"/>
      <c r="V93" s="358"/>
      <c r="W93" s="817"/>
      <c r="X93" s="358"/>
    </row>
    <row r="94" spans="1:24" ht="16.5" customHeight="1" x14ac:dyDescent="0.25">
      <c r="A94" s="1175"/>
      <c r="B94" s="1169" t="s">
        <v>507</v>
      </c>
      <c r="C94" s="1191"/>
      <c r="D94" s="1191"/>
      <c r="E94" s="812"/>
      <c r="F94" s="860"/>
      <c r="G94" s="1497">
        <v>1</v>
      </c>
      <c r="H94" s="1498">
        <f t="shared" si="6"/>
        <v>30</v>
      </c>
      <c r="I94" s="1198"/>
      <c r="J94" s="815"/>
      <c r="K94" s="530"/>
      <c r="L94" s="530"/>
      <c r="M94" s="358"/>
      <c r="N94" s="1242"/>
      <c r="O94" s="1243"/>
      <c r="P94" s="1246"/>
      <c r="Q94" s="817"/>
      <c r="R94" s="816"/>
      <c r="S94" s="358"/>
      <c r="T94" s="817"/>
      <c r="U94" s="816"/>
      <c r="V94" s="358"/>
      <c r="W94" s="817"/>
      <c r="X94" s="358"/>
    </row>
    <row r="95" spans="1:24" ht="16.5" customHeight="1" x14ac:dyDescent="0.25">
      <c r="A95" s="1175"/>
      <c r="B95" s="1827" t="s">
        <v>570</v>
      </c>
      <c r="C95" s="1413" t="s">
        <v>64</v>
      </c>
      <c r="D95" s="1413"/>
      <c r="E95" s="822"/>
      <c r="F95" s="820"/>
      <c r="G95" s="901">
        <v>3</v>
      </c>
      <c r="H95" s="916">
        <f t="shared" si="6"/>
        <v>90</v>
      </c>
      <c r="I95" s="1504">
        <f>J95+K95+L95</f>
        <v>27</v>
      </c>
      <c r="J95" s="918">
        <v>18</v>
      </c>
      <c r="K95" s="910"/>
      <c r="L95" s="910">
        <v>9</v>
      </c>
      <c r="M95" s="911">
        <f>H95-I95</f>
        <v>63</v>
      </c>
      <c r="N95" s="1505"/>
      <c r="O95" s="1506"/>
      <c r="P95" s="1507">
        <v>3</v>
      </c>
      <c r="Q95" s="813"/>
      <c r="R95" s="917"/>
      <c r="S95" s="911"/>
      <c r="T95" s="813"/>
      <c r="U95" s="917"/>
      <c r="V95" s="911"/>
      <c r="W95" s="813"/>
      <c r="X95" s="911"/>
    </row>
    <row r="96" spans="1:24" s="1268" customFormat="1" ht="31.5" x14ac:dyDescent="0.25">
      <c r="A96" s="1173" t="s">
        <v>530</v>
      </c>
      <c r="B96" s="1252" t="s">
        <v>653</v>
      </c>
      <c r="C96" s="1814"/>
      <c r="D96" s="1814"/>
      <c r="E96" s="1816"/>
      <c r="F96" s="1817"/>
      <c r="G96" s="906">
        <v>6</v>
      </c>
      <c r="H96" s="831">
        <v>180</v>
      </c>
      <c r="I96" s="1813"/>
      <c r="J96" s="1813"/>
      <c r="K96" s="1813"/>
      <c r="L96" s="1813"/>
      <c r="M96" s="1813"/>
      <c r="N96" s="1813"/>
      <c r="O96" s="1813"/>
      <c r="P96" s="1813"/>
      <c r="Q96" s="1813"/>
      <c r="R96" s="1813"/>
      <c r="S96" s="1813"/>
      <c r="T96" s="1813"/>
      <c r="U96" s="1813"/>
      <c r="V96" s="1813"/>
      <c r="W96" s="1813"/>
      <c r="X96" s="1813"/>
    </row>
    <row r="97" spans="1:29" s="1268" customFormat="1" ht="31.5" x14ac:dyDescent="0.25">
      <c r="A97" s="1502" t="s">
        <v>661</v>
      </c>
      <c r="B97" s="1120" t="s">
        <v>653</v>
      </c>
      <c r="C97" s="1254"/>
      <c r="D97" s="1255" t="s">
        <v>232</v>
      </c>
      <c r="E97" s="1815"/>
      <c r="F97" s="1256"/>
      <c r="G97" s="901">
        <v>5</v>
      </c>
      <c r="H97" s="1198">
        <f>G97*30</f>
        <v>150</v>
      </c>
      <c r="I97" s="1198">
        <f>J97+K97+L97</f>
        <v>45</v>
      </c>
      <c r="J97" s="815">
        <v>30</v>
      </c>
      <c r="K97" s="530"/>
      <c r="L97" s="530">
        <v>15</v>
      </c>
      <c r="M97" s="358">
        <f>H97-I97</f>
        <v>105</v>
      </c>
      <c r="N97" s="1242"/>
      <c r="O97" s="1243"/>
      <c r="P97" s="1246"/>
      <c r="Q97" s="223">
        <v>3</v>
      </c>
      <c r="R97" s="1238"/>
      <c r="S97" s="1267"/>
      <c r="T97" s="1266"/>
      <c r="U97" s="1238"/>
      <c r="V97" s="1267"/>
      <c r="W97" s="223"/>
      <c r="X97" s="1267"/>
    </row>
    <row r="98" spans="1:29" s="1268" customFormat="1" ht="31.5" x14ac:dyDescent="0.25">
      <c r="A98" s="1174" t="s">
        <v>662</v>
      </c>
      <c r="B98" s="1258" t="s">
        <v>364</v>
      </c>
      <c r="C98" s="1198"/>
      <c r="D98" s="1198"/>
      <c r="E98" s="362"/>
      <c r="F98" s="344" t="s">
        <v>184</v>
      </c>
      <c r="G98" s="895">
        <v>1</v>
      </c>
      <c r="H98" s="1198">
        <f>G98*30</f>
        <v>30</v>
      </c>
      <c r="I98" s="1264"/>
      <c r="J98" s="815"/>
      <c r="K98" s="530"/>
      <c r="L98" s="530"/>
      <c r="M98" s="1265">
        <v>30</v>
      </c>
      <c r="N98" s="1242"/>
      <c r="O98" s="1243"/>
      <c r="P98" s="1244"/>
      <c r="Q98" s="817"/>
      <c r="R98" s="816"/>
      <c r="S98" s="358"/>
      <c r="T98" s="817"/>
      <c r="U98" s="816"/>
      <c r="V98" s="358"/>
      <c r="W98" s="817"/>
      <c r="X98" s="358"/>
    </row>
    <row r="99" spans="1:29" x14ac:dyDescent="0.25">
      <c r="A99" s="1175" t="s">
        <v>531</v>
      </c>
      <c r="B99" s="1252" t="s">
        <v>637</v>
      </c>
      <c r="C99" s="1191"/>
      <c r="D99" s="1191"/>
      <c r="E99" s="812"/>
      <c r="F99" s="860"/>
      <c r="G99" s="811">
        <f>G100+G103</f>
        <v>5</v>
      </c>
      <c r="H99" s="1659">
        <f>H100+H103</f>
        <v>150</v>
      </c>
      <c r="I99" s="1198"/>
      <c r="J99" s="874"/>
      <c r="K99" s="873"/>
      <c r="L99" s="873"/>
      <c r="M99" s="1251"/>
      <c r="N99" s="1242"/>
      <c r="O99" s="1243"/>
      <c r="P99" s="1244"/>
      <c r="Q99" s="817"/>
      <c r="R99" s="816"/>
      <c r="S99" s="358"/>
      <c r="T99" s="817"/>
      <c r="U99" s="816"/>
      <c r="V99" s="358"/>
      <c r="W99" s="817"/>
      <c r="X99" s="358"/>
    </row>
    <row r="100" spans="1:29" x14ac:dyDescent="0.25">
      <c r="A100" s="1174" t="s">
        <v>532</v>
      </c>
      <c r="B100" s="1120" t="s">
        <v>637</v>
      </c>
      <c r="C100" s="1198"/>
      <c r="D100" s="1198"/>
      <c r="E100" s="362"/>
      <c r="F100" s="1170"/>
      <c r="G100" s="895">
        <v>4</v>
      </c>
      <c r="H100" s="1198">
        <f>G100*30</f>
        <v>120</v>
      </c>
      <c r="I100" s="1198"/>
      <c r="J100" s="1269"/>
      <c r="K100" s="648"/>
      <c r="L100" s="648"/>
      <c r="M100" s="1265"/>
      <c r="N100" s="874"/>
      <c r="O100" s="873"/>
      <c r="P100" s="844"/>
      <c r="Q100" s="1270"/>
      <c r="R100" s="832"/>
      <c r="S100" s="1271"/>
      <c r="T100" s="1270"/>
      <c r="U100" s="832"/>
      <c r="V100" s="1271"/>
      <c r="W100" s="351"/>
      <c r="X100" s="895"/>
      <c r="Y100" s="811" t="e">
        <f>#REF!+#REF!</f>
        <v>#REF!</v>
      </c>
      <c r="Z100" s="811" t="e">
        <f>#REF!+#REF!</f>
        <v>#REF!</v>
      </c>
      <c r="AA100" s="811" t="e">
        <f>#REF!+#REF!</f>
        <v>#REF!</v>
      </c>
      <c r="AB100" s="811" t="e">
        <f>#REF!+#REF!</f>
        <v>#REF!</v>
      </c>
      <c r="AC100" s="811" t="e">
        <f>#REF!+#REF!</f>
        <v>#REF!</v>
      </c>
    </row>
    <row r="101" spans="1:29" x14ac:dyDescent="0.25">
      <c r="A101" s="1174"/>
      <c r="B101" s="1169" t="s">
        <v>507</v>
      </c>
      <c r="C101" s="1191"/>
      <c r="D101" s="1191"/>
      <c r="E101" s="812"/>
      <c r="F101" s="860"/>
      <c r="G101" s="1497">
        <v>2</v>
      </c>
      <c r="H101" s="1498">
        <f>G101*30</f>
        <v>60</v>
      </c>
      <c r="I101" s="1198"/>
      <c r="J101" s="815"/>
      <c r="K101" s="530"/>
      <c r="L101" s="530"/>
      <c r="M101" s="358"/>
      <c r="N101" s="1242"/>
      <c r="O101" s="1243"/>
      <c r="P101" s="1246"/>
      <c r="Q101" s="1266"/>
      <c r="R101" s="832"/>
      <c r="S101" s="1271"/>
      <c r="T101" s="1270"/>
      <c r="U101" s="832"/>
      <c r="V101" s="1271"/>
      <c r="W101" s="351"/>
      <c r="X101" s="895"/>
      <c r="Y101" s="1273"/>
      <c r="Z101" s="1273"/>
      <c r="AA101" s="1273"/>
      <c r="AB101" s="1273"/>
      <c r="AC101" s="1273"/>
    </row>
    <row r="102" spans="1:29" x14ac:dyDescent="0.25">
      <c r="A102" s="1174"/>
      <c r="B102" s="1827" t="s">
        <v>570</v>
      </c>
      <c r="C102" s="1191">
        <v>3</v>
      </c>
      <c r="D102" s="1191"/>
      <c r="E102" s="812"/>
      <c r="F102" s="860"/>
      <c r="G102" s="901">
        <v>2</v>
      </c>
      <c r="H102" s="362">
        <f>G102*30</f>
        <v>60</v>
      </c>
      <c r="I102" s="1198">
        <f>J102+K102+L102</f>
        <v>30</v>
      </c>
      <c r="J102" s="815">
        <v>15</v>
      </c>
      <c r="K102" s="530"/>
      <c r="L102" s="530">
        <v>15</v>
      </c>
      <c r="M102" s="358">
        <f>H102-I102</f>
        <v>30</v>
      </c>
      <c r="N102" s="1242"/>
      <c r="O102" s="1243"/>
      <c r="P102" s="1246"/>
      <c r="Q102" s="223">
        <v>2</v>
      </c>
      <c r="R102" s="832"/>
      <c r="S102" s="1271"/>
      <c r="T102" s="1270"/>
      <c r="U102" s="832"/>
      <c r="V102" s="1271"/>
      <c r="W102" s="351"/>
      <c r="X102" s="895"/>
      <c r="Y102" s="1273"/>
      <c r="Z102" s="1273"/>
      <c r="AA102" s="1273"/>
      <c r="AB102" s="1273"/>
      <c r="AC102" s="1273"/>
    </row>
    <row r="103" spans="1:29" ht="31.5" x14ac:dyDescent="0.25">
      <c r="A103" s="1174" t="s">
        <v>533</v>
      </c>
      <c r="B103" s="1258" t="s">
        <v>646</v>
      </c>
      <c r="C103" s="1225"/>
      <c r="D103" s="1272"/>
      <c r="E103" s="1818"/>
      <c r="F103" s="221" t="s">
        <v>200</v>
      </c>
      <c r="G103" s="895">
        <v>1</v>
      </c>
      <c r="H103" s="1198">
        <f>G103*30</f>
        <v>30</v>
      </c>
      <c r="I103" s="1264"/>
      <c r="J103" s="1242"/>
      <c r="K103" s="649"/>
      <c r="L103" s="649"/>
      <c r="M103" s="1265">
        <f>H103-I103</f>
        <v>30</v>
      </c>
      <c r="N103" s="1242"/>
      <c r="O103" s="1243"/>
      <c r="P103" s="1246"/>
      <c r="Q103" s="223"/>
      <c r="R103" s="832"/>
      <c r="S103" s="1271"/>
      <c r="T103" s="1270"/>
      <c r="U103" s="832"/>
      <c r="V103" s="1271"/>
      <c r="W103" s="351"/>
      <c r="X103" s="895"/>
      <c r="Y103" s="1273"/>
      <c r="Z103" s="1273"/>
      <c r="AA103" s="1273"/>
      <c r="AB103" s="1273"/>
      <c r="AC103" s="1273"/>
    </row>
    <row r="104" spans="1:29" ht="18.75" customHeight="1" x14ac:dyDescent="0.25">
      <c r="A104" s="1173" t="s">
        <v>534</v>
      </c>
      <c r="B104" s="1834" t="s">
        <v>627</v>
      </c>
      <c r="C104" s="1254"/>
      <c r="D104" s="1501"/>
      <c r="E104" s="1819"/>
      <c r="F104" s="1256"/>
      <c r="G104" s="821">
        <v>5</v>
      </c>
      <c r="H104" s="812">
        <v>150</v>
      </c>
      <c r="I104" s="1264"/>
      <c r="J104" s="1242"/>
      <c r="K104" s="649"/>
      <c r="L104" s="649"/>
      <c r="M104" s="1265"/>
      <c r="N104" s="1242"/>
      <c r="O104" s="1243"/>
      <c r="P104" s="1246"/>
      <c r="Q104" s="223"/>
      <c r="R104" s="832"/>
      <c r="S104" s="1271"/>
      <c r="T104" s="1270"/>
      <c r="U104" s="832"/>
      <c r="V104" s="1271"/>
      <c r="W104" s="351"/>
      <c r="X104" s="895"/>
      <c r="Y104" s="1273"/>
      <c r="Z104" s="1273"/>
      <c r="AA104" s="1273"/>
      <c r="AB104" s="1273"/>
      <c r="AC104" s="1273"/>
    </row>
    <row r="105" spans="1:29" x14ac:dyDescent="0.25">
      <c r="A105" s="1174"/>
      <c r="B105" s="1835" t="s">
        <v>507</v>
      </c>
      <c r="C105" s="1191"/>
      <c r="D105" s="1191"/>
      <c r="E105" s="812"/>
      <c r="F105" s="860"/>
      <c r="G105" s="1497">
        <v>2</v>
      </c>
      <c r="H105" s="1498">
        <f>G105*30</f>
        <v>60</v>
      </c>
      <c r="I105" s="1198"/>
      <c r="J105" s="815"/>
      <c r="K105" s="530"/>
      <c r="L105" s="530"/>
      <c r="M105" s="358"/>
      <c r="N105" s="1242"/>
      <c r="O105" s="1243"/>
      <c r="P105" s="1246"/>
      <c r="Q105" s="1266"/>
      <c r="R105" s="832"/>
      <c r="S105" s="1271"/>
      <c r="T105" s="1270"/>
      <c r="U105" s="832"/>
      <c r="V105" s="1271"/>
      <c r="W105" s="351"/>
      <c r="X105" s="895"/>
      <c r="Y105" s="1273"/>
      <c r="Z105" s="1273"/>
      <c r="AA105" s="1273"/>
      <c r="AB105" s="1273"/>
      <c r="AC105" s="1273"/>
    </row>
    <row r="106" spans="1:29" ht="16.5" thickBot="1" x14ac:dyDescent="0.3">
      <c r="A106" s="1502"/>
      <c r="B106" s="1827" t="s">
        <v>570</v>
      </c>
      <c r="C106" s="1193"/>
      <c r="D106" s="1193">
        <v>4</v>
      </c>
      <c r="E106" s="1782"/>
      <c r="F106" s="1820"/>
      <c r="G106" s="901">
        <v>3</v>
      </c>
      <c r="H106" s="916">
        <f>G106*30</f>
        <v>90</v>
      </c>
      <c r="I106" s="1504">
        <f>J106+K106+L106</f>
        <v>39</v>
      </c>
      <c r="J106" s="918">
        <v>26</v>
      </c>
      <c r="K106" s="910"/>
      <c r="L106" s="910">
        <v>13</v>
      </c>
      <c r="M106" s="911">
        <f>H106-I106</f>
        <v>51</v>
      </c>
      <c r="N106" s="1505"/>
      <c r="O106" s="1506"/>
      <c r="P106" s="1507"/>
      <c r="Q106" s="666"/>
      <c r="R106" s="1654">
        <v>3</v>
      </c>
      <c r="S106" s="1509"/>
      <c r="T106" s="1510"/>
      <c r="U106" s="1508"/>
      <c r="V106" s="1509"/>
      <c r="W106" s="657"/>
      <c r="X106" s="901"/>
      <c r="Y106" s="1273"/>
      <c r="Z106" s="1273"/>
      <c r="AA106" s="1273"/>
      <c r="AB106" s="1273"/>
      <c r="AC106" s="1273"/>
    </row>
    <row r="107" spans="1:29" ht="16.5" thickBot="1" x14ac:dyDescent="0.3">
      <c r="A107" s="2168" t="s">
        <v>510</v>
      </c>
      <c r="B107" s="2169"/>
      <c r="C107" s="2169"/>
      <c r="D107" s="2169"/>
      <c r="E107" s="2169"/>
      <c r="F107" s="2169"/>
      <c r="G107" s="1633">
        <f>G55+G58+G61+G66+G70+G73+G76+G79+G82+G85+G88+G91+G94+G101+G105</f>
        <v>26.5</v>
      </c>
      <c r="H107" s="1751">
        <f>H55+H58+H61+H66+H70+H73+H76+H79+H82+H85+H88+H91+H94+H101+H105</f>
        <v>795</v>
      </c>
      <c r="I107" s="1752"/>
      <c r="J107" s="1424"/>
      <c r="K107" s="1194"/>
      <c r="L107" s="1194"/>
      <c r="M107" s="949"/>
      <c r="N107" s="1278"/>
      <c r="O107" s="1194"/>
      <c r="P107" s="1739"/>
      <c r="Q107" s="1424"/>
      <c r="R107" s="949"/>
      <c r="S107" s="192"/>
      <c r="T107" s="191"/>
      <c r="U107" s="1570"/>
      <c r="V107" s="190"/>
      <c r="W107" s="193"/>
      <c r="X107" s="190"/>
      <c r="Y107" s="1273"/>
      <c r="Z107" s="1273"/>
      <c r="AA107" s="1273"/>
      <c r="AB107" s="1273"/>
      <c r="AC107" s="1273"/>
    </row>
    <row r="108" spans="1:29" ht="16.5" thickBot="1" x14ac:dyDescent="0.3">
      <c r="A108" s="2168" t="s">
        <v>294</v>
      </c>
      <c r="B108" s="2169"/>
      <c r="C108" s="2169"/>
      <c r="D108" s="2169"/>
      <c r="E108" s="2169"/>
      <c r="F108" s="2169"/>
      <c r="G108" s="1633">
        <f t="shared" ref="G108:R108" si="7">G53+G56+G59+G62+G63+G67+G71+G74+G77+G80+G83+G68+G86+G98+G89+G92+G95+G97+G102+G103+G106</f>
        <v>51.5</v>
      </c>
      <c r="H108" s="1751">
        <f t="shared" si="7"/>
        <v>1545</v>
      </c>
      <c r="I108" s="1738">
        <f t="shared" si="7"/>
        <v>627</v>
      </c>
      <c r="J108" s="1821">
        <f t="shared" si="7"/>
        <v>368</v>
      </c>
      <c r="K108" s="1822">
        <f t="shared" si="7"/>
        <v>0</v>
      </c>
      <c r="L108" s="1822">
        <f t="shared" si="7"/>
        <v>259</v>
      </c>
      <c r="M108" s="1823">
        <f t="shared" si="7"/>
        <v>918</v>
      </c>
      <c r="N108" s="1824">
        <f t="shared" si="7"/>
        <v>6</v>
      </c>
      <c r="O108" s="1822">
        <f t="shared" si="7"/>
        <v>8</v>
      </c>
      <c r="P108" s="1825">
        <f t="shared" si="7"/>
        <v>14</v>
      </c>
      <c r="Q108" s="1821">
        <f t="shared" si="7"/>
        <v>20</v>
      </c>
      <c r="R108" s="1823">
        <f t="shared" si="7"/>
        <v>3</v>
      </c>
      <c r="S108" s="1753" t="e">
        <f>#REF!+S56+S59+S62+S63+S67+S71+S74+S77+S80+S83+S68+S86+S98+S89+S92+S95+#REF!+S102+S103+S106</f>
        <v>#REF!</v>
      </c>
      <c r="T108" s="1202"/>
      <c r="U108" s="1337"/>
      <c r="V108" s="1575"/>
      <c r="W108" s="1582"/>
      <c r="X108" s="1575"/>
      <c r="Y108" s="1273"/>
      <c r="Z108" s="1273"/>
      <c r="AA108" s="1273"/>
      <c r="AB108" s="1273"/>
      <c r="AC108" s="1273"/>
    </row>
    <row r="109" spans="1:29" ht="15.75" customHeight="1" thickBot="1" x14ac:dyDescent="0.3">
      <c r="A109" s="2134" t="s">
        <v>201</v>
      </c>
      <c r="B109" s="2135"/>
      <c r="C109" s="2135"/>
      <c r="D109" s="2135"/>
      <c r="E109" s="2135"/>
      <c r="F109" s="2135"/>
      <c r="G109" s="919">
        <f>G107+G108</f>
        <v>78</v>
      </c>
      <c r="H109" s="1682">
        <f t="shared" ref="H109:S109" si="8">H107+H108</f>
        <v>2340</v>
      </c>
      <c r="I109" s="1682">
        <f t="shared" si="8"/>
        <v>627</v>
      </c>
      <c r="J109" s="1682">
        <f t="shared" si="8"/>
        <v>368</v>
      </c>
      <c r="K109" s="1682"/>
      <c r="L109" s="1682">
        <f t="shared" si="8"/>
        <v>259</v>
      </c>
      <c r="M109" s="1682">
        <f t="shared" si="8"/>
        <v>918</v>
      </c>
      <c r="N109" s="1682">
        <f t="shared" si="8"/>
        <v>6</v>
      </c>
      <c r="O109" s="1682">
        <f t="shared" si="8"/>
        <v>8</v>
      </c>
      <c r="P109" s="1682">
        <f t="shared" si="8"/>
        <v>14</v>
      </c>
      <c r="Q109" s="1682">
        <f t="shared" si="8"/>
        <v>20</v>
      </c>
      <c r="R109" s="1682">
        <f t="shared" si="8"/>
        <v>3</v>
      </c>
      <c r="S109" s="919" t="e">
        <f t="shared" si="8"/>
        <v>#REF!</v>
      </c>
      <c r="T109" s="919"/>
      <c r="U109" s="919"/>
      <c r="V109" s="919"/>
      <c r="W109" s="919"/>
      <c r="X109" s="919"/>
      <c r="Y109" s="921" t="e">
        <f>SUM(Y53:Y106)</f>
        <v>#REF!</v>
      </c>
      <c r="Z109" s="921" t="e">
        <f>SUM(Z53:Z106)</f>
        <v>#REF!</v>
      </c>
      <c r="AA109" s="921" t="e">
        <f>SUM(AA53:AA106)</f>
        <v>#REF!</v>
      </c>
      <c r="AB109" s="921" t="e">
        <f>SUM(AB53:AB106)</f>
        <v>#REF!</v>
      </c>
      <c r="AC109" s="921" t="e">
        <f>SUM(AC53:AC106)</f>
        <v>#REF!</v>
      </c>
    </row>
    <row r="110" spans="1:29" ht="15.75" customHeight="1" thickBot="1" x14ac:dyDescent="0.3">
      <c r="A110" s="2161" t="s">
        <v>202</v>
      </c>
      <c r="B110" s="2162"/>
      <c r="C110" s="2162"/>
      <c r="D110" s="2162"/>
      <c r="E110" s="2162"/>
      <c r="F110" s="2162"/>
      <c r="G110" s="2162"/>
      <c r="H110" s="2162"/>
      <c r="I110" s="2162"/>
      <c r="J110" s="2162"/>
      <c r="K110" s="2162"/>
      <c r="L110" s="2162"/>
      <c r="M110" s="2162"/>
      <c r="N110" s="2162"/>
      <c r="O110" s="2162"/>
      <c r="P110" s="2162"/>
      <c r="Q110" s="2162"/>
      <c r="R110" s="2162"/>
      <c r="S110" s="2162"/>
      <c r="T110" s="2162"/>
      <c r="U110" s="2162"/>
      <c r="V110" s="2162"/>
      <c r="W110" s="2162"/>
      <c r="X110" s="2163"/>
    </row>
    <row r="111" spans="1:29" s="93" customFormat="1" x14ac:dyDescent="0.25">
      <c r="A111" s="1199" t="s">
        <v>321</v>
      </c>
      <c r="B111" s="1274" t="s">
        <v>413</v>
      </c>
      <c r="C111" s="1584"/>
      <c r="D111" s="1275"/>
      <c r="E111" s="80"/>
      <c r="F111" s="1276"/>
      <c r="G111" s="1200">
        <v>3</v>
      </c>
      <c r="H111" s="1277">
        <f>G111*30</f>
        <v>90</v>
      </c>
      <c r="I111" s="1190"/>
      <c r="J111" s="1278"/>
      <c r="K111" s="1194"/>
      <c r="L111" s="1194"/>
      <c r="M111" s="949"/>
      <c r="N111" s="1235"/>
      <c r="O111" s="1279"/>
      <c r="P111" s="1280"/>
      <c r="Q111" s="1281"/>
      <c r="R111" s="1282"/>
      <c r="S111" s="1237"/>
      <c r="T111" s="1281"/>
      <c r="U111" s="1282"/>
      <c r="V111" s="1237"/>
      <c r="W111" s="1281"/>
      <c r="X111" s="1237"/>
    </row>
    <row r="112" spans="1:29" s="93" customFormat="1" ht="31.5" x14ac:dyDescent="0.25">
      <c r="A112" s="1196" t="s">
        <v>322</v>
      </c>
      <c r="B112" s="1283" t="s">
        <v>654</v>
      </c>
      <c r="C112" s="1284"/>
      <c r="D112" s="1285"/>
      <c r="E112" s="1286"/>
      <c r="F112" s="1287"/>
      <c r="G112" s="1288">
        <v>3</v>
      </c>
      <c r="H112" s="1289">
        <f>G112*30</f>
        <v>90</v>
      </c>
      <c r="I112" s="1191"/>
      <c r="J112" s="907"/>
      <c r="K112" s="528"/>
      <c r="L112" s="528"/>
      <c r="M112" s="833"/>
      <c r="N112" s="1290"/>
      <c r="O112" s="1291"/>
      <c r="P112" s="856"/>
      <c r="Q112" s="1292"/>
      <c r="R112" s="841"/>
      <c r="S112" s="856"/>
      <c r="T112" s="1292"/>
      <c r="U112" s="841"/>
      <c r="V112" s="856"/>
      <c r="W112" s="1292"/>
      <c r="X112" s="856"/>
    </row>
    <row r="113" spans="1:29" s="93" customFormat="1" ht="31.5" x14ac:dyDescent="0.25">
      <c r="A113" s="1196" t="s">
        <v>323</v>
      </c>
      <c r="B113" s="1293" t="s">
        <v>655</v>
      </c>
      <c r="C113" s="1294"/>
      <c r="D113" s="1192"/>
      <c r="E113" s="875"/>
      <c r="F113" s="1295"/>
      <c r="G113" s="1201">
        <v>3</v>
      </c>
      <c r="H113" s="1289">
        <f>G113*30</f>
        <v>90</v>
      </c>
      <c r="I113" s="1191"/>
      <c r="J113" s="907"/>
      <c r="K113" s="528"/>
      <c r="L113" s="528"/>
      <c r="M113" s="833"/>
      <c r="N113" s="1290"/>
      <c r="O113" s="1291"/>
      <c r="P113" s="856"/>
      <c r="Q113" s="1292"/>
      <c r="R113" s="841"/>
      <c r="S113" s="856"/>
      <c r="T113" s="1292"/>
      <c r="U113" s="841"/>
      <c r="V113" s="856"/>
      <c r="W113" s="1292"/>
      <c r="X113" s="856"/>
    </row>
    <row r="114" spans="1:29" s="93" customFormat="1" ht="16.5" thickBot="1" x14ac:dyDescent="0.3">
      <c r="A114" s="1592" t="s">
        <v>324</v>
      </c>
      <c r="B114" s="1838" t="s">
        <v>45</v>
      </c>
      <c r="C114" s="1593"/>
      <c r="D114" s="1434" t="s">
        <v>200</v>
      </c>
      <c r="E114" s="1185"/>
      <c r="F114" s="1594"/>
      <c r="G114" s="1435">
        <v>6</v>
      </c>
      <c r="H114" s="1436">
        <f>G114*30</f>
        <v>180</v>
      </c>
      <c r="I114" s="1193"/>
      <c r="J114" s="1437"/>
      <c r="K114" s="1438"/>
      <c r="L114" s="1438"/>
      <c r="M114" s="1439">
        <f>H114-I114</f>
        <v>180</v>
      </c>
      <c r="N114" s="1595"/>
      <c r="O114" s="1596"/>
      <c r="P114" s="1597"/>
      <c r="Q114" s="1598"/>
      <c r="R114" s="1599"/>
      <c r="S114" s="1597"/>
      <c r="T114" s="1598"/>
      <c r="U114" s="1599"/>
      <c r="V114" s="1597"/>
      <c r="W114" s="1598"/>
      <c r="X114" s="1597"/>
    </row>
    <row r="115" spans="1:29" s="93" customFormat="1" ht="16.5" thickBot="1" x14ac:dyDescent="0.3">
      <c r="A115" s="2166" t="s">
        <v>510</v>
      </c>
      <c r="B115" s="2167"/>
      <c r="C115" s="2167"/>
      <c r="D115" s="2167"/>
      <c r="E115" s="2167"/>
      <c r="F115" s="2167"/>
      <c r="G115" s="1635">
        <f>G111+G112+G113</f>
        <v>9</v>
      </c>
      <c r="H115" s="940">
        <f>H111+H112+H113</f>
        <v>270</v>
      </c>
      <c r="I115" s="173"/>
      <c r="J115" s="1486"/>
      <c r="K115" s="743"/>
      <c r="L115" s="743"/>
      <c r="M115" s="1783"/>
      <c r="N115" s="1636"/>
      <c r="O115" s="1637"/>
      <c r="P115" s="1638"/>
      <c r="Q115" s="1639"/>
      <c r="R115" s="1640"/>
      <c r="S115" s="1636"/>
      <c r="T115" s="1637"/>
      <c r="U115" s="1637"/>
      <c r="V115" s="1638"/>
      <c r="W115" s="1639"/>
      <c r="X115" s="1641"/>
    </row>
    <row r="116" spans="1:29" s="93" customFormat="1" ht="16.5" thickBot="1" x14ac:dyDescent="0.3">
      <c r="A116" s="2168" t="s">
        <v>294</v>
      </c>
      <c r="B116" s="2169"/>
      <c r="C116" s="2169"/>
      <c r="D116" s="2169"/>
      <c r="E116" s="2169"/>
      <c r="F116" s="2169"/>
      <c r="G116" s="1642">
        <f>G114</f>
        <v>6</v>
      </c>
      <c r="H116" s="1660">
        <f>H114</f>
        <v>180</v>
      </c>
      <c r="I116" s="1642"/>
      <c r="J116" s="1642"/>
      <c r="K116" s="1642"/>
      <c r="L116" s="1642"/>
      <c r="M116" s="1642">
        <f>M114</f>
        <v>180</v>
      </c>
      <c r="N116" s="1642"/>
      <c r="O116" s="1642"/>
      <c r="P116" s="1642"/>
      <c r="Q116" s="1642"/>
      <c r="R116" s="1642"/>
      <c r="S116" s="1642"/>
      <c r="T116" s="1642"/>
      <c r="U116" s="1642"/>
      <c r="V116" s="1642"/>
      <c r="W116" s="1642"/>
      <c r="X116" s="1642"/>
      <c r="Y116" s="1642">
        <f>Y114</f>
        <v>0</v>
      </c>
      <c r="Z116" s="1642">
        <f>Z114</f>
        <v>0</v>
      </c>
      <c r="AA116" s="1642">
        <f>AA114</f>
        <v>0</v>
      </c>
      <c r="AB116" s="1642">
        <f>AB114</f>
        <v>0</v>
      </c>
      <c r="AC116" s="1642">
        <f>AC114</f>
        <v>0</v>
      </c>
    </row>
    <row r="117" spans="1:29" s="93" customFormat="1" ht="17.25" customHeight="1" thickBot="1" x14ac:dyDescent="0.3">
      <c r="A117" s="2248" t="s">
        <v>206</v>
      </c>
      <c r="B117" s="2249"/>
      <c r="C117" s="2249"/>
      <c r="D117" s="2249"/>
      <c r="E117" s="2249"/>
      <c r="F117" s="2249"/>
      <c r="G117" s="980">
        <f>G115+G116</f>
        <v>15</v>
      </c>
      <c r="H117" s="979">
        <f>H115+H116</f>
        <v>450</v>
      </c>
      <c r="I117" s="980"/>
      <c r="J117" s="980"/>
      <c r="K117" s="980"/>
      <c r="L117" s="980"/>
      <c r="M117" s="980">
        <f>M115+M116</f>
        <v>180</v>
      </c>
      <c r="N117" s="980"/>
      <c r="O117" s="980"/>
      <c r="P117" s="980"/>
      <c r="Q117" s="980"/>
      <c r="R117" s="980"/>
      <c r="S117" s="980"/>
      <c r="T117" s="980"/>
      <c r="U117" s="980"/>
      <c r="V117" s="980"/>
      <c r="W117" s="980"/>
      <c r="X117" s="980"/>
    </row>
    <row r="118" spans="1:29" ht="16.5" customHeight="1" thickBot="1" x14ac:dyDescent="0.3">
      <c r="A118" s="2161" t="s">
        <v>535</v>
      </c>
      <c r="B118" s="2162"/>
      <c r="C118" s="2162"/>
      <c r="D118" s="2162"/>
      <c r="E118" s="2162"/>
      <c r="F118" s="2162"/>
      <c r="G118" s="2162"/>
      <c r="H118" s="2162"/>
      <c r="I118" s="2162"/>
      <c r="J118" s="2162"/>
      <c r="K118" s="2162"/>
      <c r="L118" s="2162"/>
      <c r="M118" s="2162"/>
      <c r="N118" s="2162"/>
      <c r="O118" s="2162"/>
      <c r="P118" s="2162"/>
      <c r="Q118" s="2162"/>
      <c r="R118" s="2162"/>
      <c r="S118" s="2162"/>
      <c r="T118" s="2162"/>
      <c r="U118" s="2162"/>
      <c r="V118" s="2162"/>
      <c r="W118" s="2162"/>
      <c r="X118" s="2163"/>
    </row>
    <row r="119" spans="1:29" s="93" customFormat="1" ht="16.5" customHeight="1" thickBot="1" x14ac:dyDescent="0.3">
      <c r="A119" s="1440" t="s">
        <v>325</v>
      </c>
      <c r="B119" s="1441" t="s">
        <v>514</v>
      </c>
      <c r="C119" s="1442"/>
      <c r="D119" s="1443"/>
      <c r="E119" s="1444"/>
      <c r="F119" s="1445"/>
      <c r="G119" s="1446">
        <v>6</v>
      </c>
      <c r="H119" s="1447">
        <f>G119*30</f>
        <v>180</v>
      </c>
      <c r="I119" s="1143"/>
      <c r="J119" s="1448"/>
      <c r="K119" s="1449"/>
      <c r="L119" s="1449"/>
      <c r="M119" s="1450">
        <f>H119-I119</f>
        <v>180</v>
      </c>
      <c r="N119" s="1451"/>
      <c r="O119" s="1452"/>
      <c r="P119" s="1453"/>
      <c r="Q119" s="1454"/>
      <c r="R119" s="1455"/>
      <c r="S119" s="1456"/>
      <c r="T119" s="1454"/>
      <c r="U119" s="1455"/>
      <c r="V119" s="1456"/>
      <c r="W119" s="1454"/>
      <c r="X119" s="1457"/>
    </row>
    <row r="120" spans="1:29" s="93" customFormat="1" ht="16.5" customHeight="1" thickBot="1" x14ac:dyDescent="0.3">
      <c r="A120" s="2245" t="s">
        <v>211</v>
      </c>
      <c r="B120" s="2246"/>
      <c r="C120" s="2246"/>
      <c r="D120" s="2246"/>
      <c r="E120" s="2246"/>
      <c r="F120" s="2247"/>
      <c r="G120" s="1297">
        <f>SUM(G119:G119)</f>
        <v>6</v>
      </c>
      <c r="H120" s="1298">
        <f>H119</f>
        <v>180</v>
      </c>
      <c r="I120" s="1296"/>
      <c r="J120" s="1299"/>
      <c r="K120" s="1300"/>
      <c r="L120" s="1300"/>
      <c r="M120" s="1300">
        <f>M119</f>
        <v>180</v>
      </c>
      <c r="N120" s="1300"/>
      <c r="O120" s="1300"/>
      <c r="P120" s="1300"/>
      <c r="Q120" s="1300"/>
      <c r="R120" s="1300"/>
      <c r="S120" s="1300"/>
      <c r="T120" s="1300"/>
      <c r="U120" s="1300"/>
      <c r="V120" s="1300"/>
      <c r="W120" s="1300"/>
      <c r="X120" s="1296"/>
    </row>
    <row r="121" spans="1:29" s="93" customFormat="1" ht="16.5" customHeight="1" thickBot="1" x14ac:dyDescent="0.3">
      <c r="A121" s="2170" t="s">
        <v>599</v>
      </c>
      <c r="B121" s="2171"/>
      <c r="C121" s="2171"/>
      <c r="D121" s="2171"/>
      <c r="E121" s="2171"/>
      <c r="F121" s="2171"/>
      <c r="G121" s="1642">
        <f>G49+G107+G115</f>
        <v>86</v>
      </c>
      <c r="H121" s="1642">
        <f>H49+H107+H115</f>
        <v>2580</v>
      </c>
      <c r="I121" s="1643"/>
      <c r="J121" s="1643"/>
      <c r="K121" s="1643"/>
      <c r="L121" s="1643"/>
      <c r="M121" s="1643"/>
      <c r="N121" s="1643"/>
      <c r="O121" s="1644"/>
      <c r="P121" s="1643"/>
      <c r="Q121" s="1644"/>
      <c r="R121" s="1643"/>
      <c r="S121" s="1645"/>
      <c r="T121" s="1646"/>
      <c r="U121" s="1643"/>
      <c r="V121" s="1644"/>
      <c r="W121" s="1643"/>
      <c r="X121" s="1647"/>
    </row>
    <row r="122" spans="1:29" ht="16.5" customHeight="1" thickBot="1" x14ac:dyDescent="0.3">
      <c r="A122" s="2170" t="s">
        <v>332</v>
      </c>
      <c r="B122" s="2171"/>
      <c r="C122" s="2171"/>
      <c r="D122" s="2171"/>
      <c r="E122" s="2171"/>
      <c r="F122" s="2171"/>
      <c r="G122" s="1635">
        <f>G50+G108+G116+G120</f>
        <v>90</v>
      </c>
      <c r="H122" s="1635">
        <f>H50+H108+H116+H120</f>
        <v>2700</v>
      </c>
      <c r="I122" s="932">
        <f>I50+I108+I116+I120</f>
        <v>997</v>
      </c>
      <c r="J122" s="932">
        <f>J50+J108+J116+J120</f>
        <v>562</v>
      </c>
      <c r="K122" s="932"/>
      <c r="L122" s="932">
        <f t="shared" ref="L122:S122" si="9">L50+L108+L116+L120</f>
        <v>435</v>
      </c>
      <c r="M122" s="932">
        <f t="shared" si="9"/>
        <v>1703</v>
      </c>
      <c r="N122" s="932">
        <f t="shared" si="9"/>
        <v>26.5</v>
      </c>
      <c r="O122" s="932">
        <f t="shared" si="9"/>
        <v>15</v>
      </c>
      <c r="P122" s="932">
        <f t="shared" si="9"/>
        <v>14</v>
      </c>
      <c r="Q122" s="932">
        <f t="shared" si="9"/>
        <v>20</v>
      </c>
      <c r="R122" s="932">
        <f t="shared" si="9"/>
        <v>3</v>
      </c>
      <c r="S122" s="932" t="e">
        <f t="shared" si="9"/>
        <v>#REF!</v>
      </c>
      <c r="T122" s="932"/>
      <c r="U122" s="932"/>
      <c r="V122" s="932"/>
      <c r="W122" s="932"/>
      <c r="X122" s="932"/>
      <c r="Y122" s="93">
        <f>30*G122</f>
        <v>2700</v>
      </c>
    </row>
    <row r="123" spans="1:29" ht="16.5" customHeight="1" thickBot="1" x14ac:dyDescent="0.3">
      <c r="A123" s="2172" t="s">
        <v>212</v>
      </c>
      <c r="B123" s="2173"/>
      <c r="C123" s="2173"/>
      <c r="D123" s="2173"/>
      <c r="E123" s="2173"/>
      <c r="F123" s="2173"/>
      <c r="G123" s="1135">
        <f>G121+G122</f>
        <v>176</v>
      </c>
      <c r="H123" s="1135">
        <f t="shared" ref="H123:S123" si="10">H121+H122</f>
        <v>5280</v>
      </c>
      <c r="I123" s="1135">
        <f t="shared" si="10"/>
        <v>997</v>
      </c>
      <c r="J123" s="1135">
        <f t="shared" si="10"/>
        <v>562</v>
      </c>
      <c r="K123" s="1135"/>
      <c r="L123" s="1135">
        <f t="shared" si="10"/>
        <v>435</v>
      </c>
      <c r="M123" s="1135">
        <f t="shared" si="10"/>
        <v>1703</v>
      </c>
      <c r="N123" s="1135">
        <f t="shared" si="10"/>
        <v>26.5</v>
      </c>
      <c r="O123" s="1135">
        <f t="shared" si="10"/>
        <v>15</v>
      </c>
      <c r="P123" s="1135">
        <f t="shared" si="10"/>
        <v>14</v>
      </c>
      <c r="Q123" s="1135">
        <f t="shared" si="10"/>
        <v>20</v>
      </c>
      <c r="R123" s="1135">
        <f t="shared" si="10"/>
        <v>3</v>
      </c>
      <c r="S123" s="1135" t="e">
        <f t="shared" si="10"/>
        <v>#REF!</v>
      </c>
      <c r="T123" s="1135"/>
      <c r="U123" s="1135"/>
      <c r="V123" s="1135"/>
      <c r="W123" s="1135"/>
      <c r="X123" s="1135"/>
    </row>
    <row r="124" spans="1:29" ht="16.5" customHeight="1" thickBot="1" x14ac:dyDescent="0.3">
      <c r="A124" s="2158" t="s">
        <v>214</v>
      </c>
      <c r="B124" s="2159"/>
      <c r="C124" s="2159"/>
      <c r="D124" s="2159"/>
      <c r="E124" s="2159"/>
      <c r="F124" s="2159"/>
      <c r="G124" s="2159"/>
      <c r="H124" s="2159"/>
      <c r="I124" s="2159"/>
      <c r="J124" s="2159"/>
      <c r="K124" s="2159"/>
      <c r="L124" s="2159"/>
      <c r="M124" s="2159"/>
      <c r="N124" s="2159"/>
      <c r="O124" s="2159"/>
      <c r="P124" s="2159"/>
      <c r="Q124" s="2159"/>
      <c r="R124" s="2159"/>
      <c r="S124" s="2159"/>
      <c r="T124" s="2159"/>
      <c r="U124" s="2159"/>
      <c r="V124" s="2159"/>
      <c r="W124" s="2159"/>
      <c r="X124" s="2160"/>
    </row>
    <row r="125" spans="1:29" ht="36.75" customHeight="1" thickBot="1" x14ac:dyDescent="0.3">
      <c r="A125" s="2154" t="s">
        <v>593</v>
      </c>
      <c r="B125" s="2181"/>
      <c r="C125" s="1795"/>
      <c r="D125" s="1301"/>
      <c r="E125" s="1302"/>
      <c r="F125" s="1303"/>
      <c r="G125" s="1301">
        <f>G138+G140</f>
        <v>8</v>
      </c>
      <c r="H125" s="1301">
        <f>H138+H140</f>
        <v>240</v>
      </c>
      <c r="I125" s="979"/>
      <c r="J125" s="1689"/>
      <c r="K125" s="1690"/>
      <c r="L125" s="1690"/>
      <c r="M125" s="1641"/>
      <c r="N125" s="1689"/>
      <c r="O125" s="1690"/>
      <c r="P125" s="1641"/>
      <c r="Q125" s="1681"/>
      <c r="R125" s="1690"/>
      <c r="S125" s="1306"/>
      <c r="T125" s="1304"/>
      <c r="U125" s="1305"/>
      <c r="V125" s="1306"/>
      <c r="W125" s="1304"/>
      <c r="X125" s="1306"/>
    </row>
    <row r="126" spans="1:29" ht="33" customHeight="1" thickBot="1" x14ac:dyDescent="0.3">
      <c r="A126" s="2154" t="s">
        <v>594</v>
      </c>
      <c r="B126" s="2155"/>
      <c r="C126" s="1301"/>
      <c r="D126" s="1301"/>
      <c r="E126" s="1302"/>
      <c r="F126" s="1306"/>
      <c r="G126" s="1301">
        <f>G127+G128</f>
        <v>4</v>
      </c>
      <c r="H126" s="979">
        <f>H127+H128</f>
        <v>120</v>
      </c>
      <c r="I126" s="979"/>
      <c r="J126" s="1691"/>
      <c r="K126" s="1692"/>
      <c r="L126" s="1693"/>
      <c r="M126" s="1694"/>
      <c r="N126" s="1691"/>
      <c r="O126" s="1693"/>
      <c r="P126" s="1701"/>
      <c r="Q126" s="1681"/>
      <c r="R126" s="1695"/>
      <c r="S126" s="1564"/>
      <c r="T126" s="1307"/>
      <c r="U126" s="1563"/>
      <c r="V126" s="1564"/>
      <c r="W126" s="1307"/>
      <c r="X126" s="1564"/>
      <c r="Y126" s="1257">
        <f>Y140</f>
        <v>0</v>
      </c>
      <c r="Z126" s="768">
        <f>Z140</f>
        <v>0</v>
      </c>
      <c r="AA126" s="768">
        <f>AA140</f>
        <v>0</v>
      </c>
      <c r="AB126" s="768">
        <f>AB140</f>
        <v>0</v>
      </c>
      <c r="AC126" s="768">
        <f>AC140</f>
        <v>0</v>
      </c>
    </row>
    <row r="127" spans="1:29" x14ac:dyDescent="0.25">
      <c r="A127" s="1787"/>
      <c r="B127" s="1559" t="s">
        <v>507</v>
      </c>
      <c r="C127" s="783"/>
      <c r="D127" s="783"/>
      <c r="E127" s="1565"/>
      <c r="F127" s="1213"/>
      <c r="G127" s="783">
        <f>G145</f>
        <v>2</v>
      </c>
      <c r="H127" s="1322">
        <f>H145</f>
        <v>60</v>
      </c>
      <c r="I127" s="1696"/>
      <c r="J127" s="1323"/>
      <c r="K127" s="1470"/>
      <c r="L127" s="1470"/>
      <c r="M127" s="1706"/>
      <c r="N127" s="1323"/>
      <c r="O127" s="1470"/>
      <c r="P127" s="1237"/>
      <c r="Q127" s="1469"/>
      <c r="R127" s="1470"/>
      <c r="S127" s="1213"/>
      <c r="T127" s="1214"/>
      <c r="U127" s="1215"/>
      <c r="V127" s="1213"/>
      <c r="W127" s="1214"/>
      <c r="X127" s="1213"/>
      <c r="Y127" s="1363"/>
      <c r="Z127" s="1363"/>
      <c r="AA127" s="1363"/>
      <c r="AB127" s="1363"/>
      <c r="AC127" s="1363"/>
    </row>
    <row r="128" spans="1:29" ht="16.5" thickBot="1" x14ac:dyDescent="0.3">
      <c r="A128" s="1591"/>
      <c r="B128" s="1558" t="s">
        <v>570</v>
      </c>
      <c r="C128" s="1578"/>
      <c r="D128" s="1578">
        <v>1</v>
      </c>
      <c r="E128" s="1579"/>
      <c r="F128" s="1555"/>
      <c r="G128" s="1578">
        <f>G146</f>
        <v>2</v>
      </c>
      <c r="H128" s="1463">
        <f t="shared" ref="H128:N128" si="11">H146</f>
        <v>60</v>
      </c>
      <c r="I128" s="1656">
        <f t="shared" si="11"/>
        <v>30</v>
      </c>
      <c r="J128" s="1658">
        <f t="shared" si="11"/>
        <v>0</v>
      </c>
      <c r="K128" s="1657">
        <f t="shared" si="11"/>
        <v>0</v>
      </c>
      <c r="L128" s="1657">
        <f t="shared" si="11"/>
        <v>30</v>
      </c>
      <c r="M128" s="1687">
        <f t="shared" si="11"/>
        <v>30</v>
      </c>
      <c r="N128" s="1658">
        <f t="shared" si="11"/>
        <v>2</v>
      </c>
      <c r="O128" s="1657"/>
      <c r="P128" s="1597"/>
      <c r="Q128" s="1464"/>
      <c r="R128" s="1465"/>
      <c r="S128" s="1555"/>
      <c r="T128" s="1553"/>
      <c r="U128" s="1554"/>
      <c r="V128" s="1555"/>
      <c r="W128" s="1553"/>
      <c r="X128" s="1555"/>
      <c r="Y128" s="1363"/>
      <c r="Z128" s="1363"/>
      <c r="AA128" s="1363"/>
      <c r="AB128" s="1363"/>
      <c r="AC128" s="1363"/>
    </row>
    <row r="129" spans="1:24" ht="41.25" customHeight="1" thickBot="1" x14ac:dyDescent="0.3">
      <c r="A129" s="2156" t="s">
        <v>595</v>
      </c>
      <c r="B129" s="2157"/>
      <c r="C129" s="1543"/>
      <c r="D129" s="1566"/>
      <c r="E129" s="1567"/>
      <c r="F129" s="1568"/>
      <c r="G129" s="1720">
        <f>G130+G131</f>
        <v>4</v>
      </c>
      <c r="H129" s="1721">
        <f>H130+H131</f>
        <v>120</v>
      </c>
      <c r="I129" s="1697"/>
      <c r="J129" s="1698"/>
      <c r="K129" s="1699"/>
      <c r="L129" s="1699"/>
      <c r="M129" s="1700"/>
      <c r="N129" s="1698"/>
      <c r="O129" s="1601"/>
      <c r="P129" s="1707"/>
      <c r="Q129" s="1702"/>
      <c r="R129" s="1703"/>
      <c r="S129" s="1550"/>
      <c r="T129" s="1548"/>
      <c r="U129" s="1549"/>
      <c r="V129" s="1550"/>
      <c r="W129" s="1548"/>
      <c r="X129" s="1550"/>
    </row>
    <row r="130" spans="1:24" s="1571" customFormat="1" x14ac:dyDescent="0.25">
      <c r="A130" s="1538"/>
      <c r="B130" s="1559" t="s">
        <v>507</v>
      </c>
      <c r="C130" s="1209"/>
      <c r="D130" s="1569"/>
      <c r="E130" s="1248"/>
      <c r="F130" s="1195"/>
      <c r="G130" s="1217">
        <f>G152</f>
        <v>2</v>
      </c>
      <c r="H130" s="1322">
        <f>H152</f>
        <v>60</v>
      </c>
      <c r="I130" s="1708"/>
      <c r="J130" s="1655"/>
      <c r="K130" s="1704"/>
      <c r="L130" s="1704"/>
      <c r="M130" s="1609"/>
      <c r="N130" s="1655"/>
      <c r="O130" s="1470"/>
      <c r="P130" s="1237"/>
      <c r="Q130" s="1469"/>
      <c r="R130" s="1470"/>
      <c r="S130" s="1213"/>
      <c r="T130" s="1214"/>
      <c r="U130" s="1215"/>
      <c r="V130" s="1213"/>
      <c r="W130" s="1214"/>
      <c r="X130" s="1213"/>
    </row>
    <row r="131" spans="1:24" s="1573" customFormat="1" ht="16.5" thickBot="1" x14ac:dyDescent="0.3">
      <c r="A131" s="1591"/>
      <c r="B131" s="1558" t="s">
        <v>570</v>
      </c>
      <c r="C131" s="1791"/>
      <c r="D131" s="1474" t="s">
        <v>63</v>
      </c>
      <c r="E131" s="1788"/>
      <c r="F131" s="1572"/>
      <c r="G131" s="1462">
        <f>G152</f>
        <v>2</v>
      </c>
      <c r="H131" s="1463">
        <f t="shared" ref="H131:O131" si="12">H152</f>
        <v>60</v>
      </c>
      <c r="I131" s="1656">
        <f t="shared" si="12"/>
        <v>18</v>
      </c>
      <c r="J131" s="1658">
        <f t="shared" si="12"/>
        <v>0</v>
      </c>
      <c r="K131" s="1657">
        <f t="shared" si="12"/>
        <v>0</v>
      </c>
      <c r="L131" s="1657">
        <f t="shared" si="12"/>
        <v>18</v>
      </c>
      <c r="M131" s="1687">
        <f t="shared" si="12"/>
        <v>42</v>
      </c>
      <c r="N131" s="1658">
        <f t="shared" si="12"/>
        <v>0</v>
      </c>
      <c r="O131" s="1657">
        <f t="shared" si="12"/>
        <v>2</v>
      </c>
      <c r="P131" s="1597"/>
      <c r="Q131" s="1464"/>
      <c r="R131" s="1465"/>
      <c r="S131" s="1555"/>
      <c r="T131" s="1553"/>
      <c r="U131" s="1554"/>
      <c r="V131" s="1555"/>
      <c r="W131" s="1553"/>
      <c r="X131" s="1555"/>
    </row>
    <row r="132" spans="1:24" ht="34.5" customHeight="1" thickBot="1" x14ac:dyDescent="0.3">
      <c r="A132" s="2176" t="s">
        <v>597</v>
      </c>
      <c r="B132" s="2177"/>
      <c r="C132" s="1308"/>
      <c r="D132" s="1198"/>
      <c r="E132" s="1241"/>
      <c r="F132" s="860"/>
      <c r="G132" s="1188">
        <f>G133+G134</f>
        <v>4</v>
      </c>
      <c r="H132" s="1722">
        <f>H133+H134</f>
        <v>120</v>
      </c>
      <c r="I132" s="1705"/>
      <c r="J132" s="1698"/>
      <c r="K132" s="1699"/>
      <c r="L132" s="1699"/>
      <c r="M132" s="1700"/>
      <c r="N132" s="1698"/>
      <c r="O132" s="1601"/>
      <c r="P132" s="1602"/>
      <c r="Q132" s="1603"/>
      <c r="R132" s="1710"/>
      <c r="S132" s="773"/>
      <c r="T132" s="771"/>
      <c r="U132" s="772"/>
      <c r="V132" s="773"/>
      <c r="W132" s="771"/>
      <c r="X132" s="773"/>
    </row>
    <row r="133" spans="1:24" x14ac:dyDescent="0.25">
      <c r="A133" s="1538"/>
      <c r="B133" s="1559" t="s">
        <v>507</v>
      </c>
      <c r="C133" s="1209"/>
      <c r="D133" s="1569"/>
      <c r="E133" s="1248"/>
      <c r="F133" s="1195"/>
      <c r="G133" s="1217">
        <f>G157</f>
        <v>2</v>
      </c>
      <c r="H133" s="1322">
        <f>H157</f>
        <v>60</v>
      </c>
      <c r="I133" s="1708"/>
      <c r="J133" s="1655"/>
      <c r="K133" s="1704"/>
      <c r="L133" s="1704"/>
      <c r="M133" s="330"/>
      <c r="N133" s="1263"/>
      <c r="O133" s="1470"/>
      <c r="P133" s="1711"/>
      <c r="Q133" s="1323"/>
      <c r="R133" s="1280"/>
      <c r="S133" s="1577"/>
      <c r="T133" s="1214"/>
      <c r="U133" s="1215"/>
      <c r="V133" s="1213"/>
      <c r="W133" s="1214"/>
      <c r="X133" s="1213"/>
    </row>
    <row r="134" spans="1:24" ht="16.5" thickBot="1" x14ac:dyDescent="0.3">
      <c r="A134" s="1539"/>
      <c r="B134" s="1558" t="s">
        <v>570</v>
      </c>
      <c r="C134" s="1791"/>
      <c r="D134" s="1474">
        <v>3</v>
      </c>
      <c r="E134" s="1788"/>
      <c r="F134" s="1572"/>
      <c r="G134" s="1462">
        <f>G158</f>
        <v>2</v>
      </c>
      <c r="H134" s="1463">
        <f t="shared" ref="H134:Q134" si="13">H158</f>
        <v>60</v>
      </c>
      <c r="I134" s="1656">
        <f t="shared" si="13"/>
        <v>30</v>
      </c>
      <c r="J134" s="1658">
        <f t="shared" si="13"/>
        <v>0</v>
      </c>
      <c r="K134" s="1657">
        <f t="shared" si="13"/>
        <v>0</v>
      </c>
      <c r="L134" s="1657">
        <f t="shared" si="13"/>
        <v>30</v>
      </c>
      <c r="M134" s="1688">
        <f t="shared" si="13"/>
        <v>30</v>
      </c>
      <c r="N134" s="1683">
        <f t="shared" si="13"/>
        <v>0</v>
      </c>
      <c r="O134" s="1657">
        <f t="shared" si="13"/>
        <v>0</v>
      </c>
      <c r="P134" s="1687">
        <f t="shared" si="13"/>
        <v>0</v>
      </c>
      <c r="Q134" s="1658">
        <f t="shared" si="13"/>
        <v>2</v>
      </c>
      <c r="R134" s="1688"/>
      <c r="S134" s="1581"/>
      <c r="T134" s="1553"/>
      <c r="U134" s="1554"/>
      <c r="V134" s="1555"/>
      <c r="W134" s="1553"/>
      <c r="X134" s="1555"/>
    </row>
    <row r="135" spans="1:24" ht="39.75" customHeight="1" thickBot="1" x14ac:dyDescent="0.3">
      <c r="A135" s="2130" t="s">
        <v>536</v>
      </c>
      <c r="B135" s="2131"/>
      <c r="C135" s="1361"/>
      <c r="D135" s="1712"/>
      <c r="E135" s="1479"/>
      <c r="F135" s="1713"/>
      <c r="G135" s="1723">
        <f>G136+G137</f>
        <v>4</v>
      </c>
      <c r="H135" s="1724">
        <f>H136+H137</f>
        <v>120</v>
      </c>
      <c r="I135" s="1714"/>
      <c r="J135" s="1715"/>
      <c r="K135" s="1699"/>
      <c r="L135" s="1699"/>
      <c r="M135" s="1700"/>
      <c r="N135" s="1698"/>
      <c r="O135" s="1710"/>
      <c r="P135" s="1716"/>
      <c r="Q135" s="1603"/>
      <c r="R135" s="1602"/>
      <c r="S135" s="1717"/>
      <c r="T135" s="778"/>
      <c r="U135" s="779"/>
      <c r="V135" s="780"/>
      <c r="W135" s="778"/>
      <c r="X135" s="780"/>
    </row>
    <row r="136" spans="1:24" x14ac:dyDescent="0.25">
      <c r="A136" s="1538"/>
      <c r="B136" s="1559" t="s">
        <v>507</v>
      </c>
      <c r="C136" s="1209"/>
      <c r="D136" s="1569"/>
      <c r="E136" s="1248"/>
      <c r="F136" s="1195"/>
      <c r="G136" s="1217">
        <f>G166</f>
        <v>2</v>
      </c>
      <c r="H136" s="1322">
        <f>H166</f>
        <v>60</v>
      </c>
      <c r="I136" s="1708"/>
      <c r="J136" s="1655"/>
      <c r="K136" s="1704"/>
      <c r="L136" s="1704"/>
      <c r="M136" s="330"/>
      <c r="N136" s="1263"/>
      <c r="O136" s="1470"/>
      <c r="P136" s="1711"/>
      <c r="Q136" s="1323"/>
      <c r="R136" s="1280"/>
      <c r="S136" s="1577"/>
      <c r="T136" s="1214"/>
      <c r="U136" s="1215"/>
      <c r="V136" s="1213"/>
      <c r="W136" s="1214"/>
      <c r="X136" s="1213"/>
    </row>
    <row r="137" spans="1:24" ht="16.5" thickBot="1" x14ac:dyDescent="0.3">
      <c r="A137" s="1539"/>
      <c r="B137" s="1558" t="s">
        <v>570</v>
      </c>
      <c r="C137" s="1791"/>
      <c r="D137" s="1474">
        <v>4</v>
      </c>
      <c r="E137" s="1788"/>
      <c r="F137" s="1572"/>
      <c r="G137" s="1462">
        <f>G167</f>
        <v>2</v>
      </c>
      <c r="H137" s="1463">
        <f t="shared" ref="H137:R137" si="14">H167</f>
        <v>60</v>
      </c>
      <c r="I137" s="1656">
        <f t="shared" si="14"/>
        <v>39</v>
      </c>
      <c r="J137" s="1658">
        <f t="shared" si="14"/>
        <v>0</v>
      </c>
      <c r="K137" s="1657">
        <f t="shared" si="14"/>
        <v>0</v>
      </c>
      <c r="L137" s="1657">
        <f t="shared" si="14"/>
        <v>39</v>
      </c>
      <c r="M137" s="1688">
        <f t="shared" si="14"/>
        <v>21</v>
      </c>
      <c r="N137" s="1683">
        <f t="shared" si="14"/>
        <v>0</v>
      </c>
      <c r="O137" s="1657">
        <f t="shared" si="14"/>
        <v>0</v>
      </c>
      <c r="P137" s="1687">
        <f t="shared" si="14"/>
        <v>0</v>
      </c>
      <c r="Q137" s="1658">
        <f t="shared" si="14"/>
        <v>0</v>
      </c>
      <c r="R137" s="1688">
        <f t="shared" si="14"/>
        <v>3</v>
      </c>
      <c r="S137" s="1581"/>
      <c r="T137" s="1553"/>
      <c r="U137" s="1554"/>
      <c r="V137" s="1555"/>
      <c r="W137" s="1553"/>
      <c r="X137" s="1555"/>
    </row>
    <row r="138" spans="1:24" ht="31.5" x14ac:dyDescent="0.25">
      <c r="A138" s="1320" t="s">
        <v>215</v>
      </c>
      <c r="B138" s="1321" t="s">
        <v>656</v>
      </c>
      <c r="C138" s="1232"/>
      <c r="D138" s="1232"/>
      <c r="E138" s="1218"/>
      <c r="F138" s="1216"/>
      <c r="G138" s="1217">
        <v>4</v>
      </c>
      <c r="H138" s="1322">
        <f>G138*30</f>
        <v>120</v>
      </c>
      <c r="I138" s="783"/>
      <c r="J138" s="1725"/>
      <c r="K138" s="1215"/>
      <c r="L138" s="1215"/>
      <c r="M138" s="1213"/>
      <c r="N138" s="1323"/>
      <c r="O138" s="1279"/>
      <c r="P138" s="1280"/>
      <c r="Q138" s="1323"/>
      <c r="R138" s="1279"/>
      <c r="S138" s="1216"/>
      <c r="T138" s="328"/>
      <c r="U138" s="1365"/>
      <c r="V138" s="1216"/>
      <c r="W138" s="328"/>
      <c r="X138" s="1216"/>
    </row>
    <row r="139" spans="1:24" ht="33.75" customHeight="1" thickBot="1" x14ac:dyDescent="0.3">
      <c r="A139" s="1459" t="s">
        <v>327</v>
      </c>
      <c r="B139" s="1460" t="s">
        <v>613</v>
      </c>
      <c r="C139" s="1367"/>
      <c r="D139" s="1367"/>
      <c r="E139" s="1461"/>
      <c r="F139" s="1368"/>
      <c r="G139" s="1462">
        <v>4</v>
      </c>
      <c r="H139" s="1463">
        <f>G139*30</f>
        <v>120</v>
      </c>
      <c r="I139" s="1578"/>
      <c r="J139" s="1579"/>
      <c r="K139" s="1554"/>
      <c r="L139" s="1554"/>
      <c r="M139" s="1555"/>
      <c r="N139" s="1467"/>
      <c r="O139" s="1468"/>
      <c r="P139" s="1466"/>
      <c r="Q139" s="1467"/>
      <c r="R139" s="1468"/>
      <c r="S139" s="1368"/>
      <c r="T139" s="1740"/>
      <c r="U139" s="1741"/>
      <c r="V139" s="1368"/>
      <c r="W139" s="1740"/>
      <c r="X139" s="1368"/>
    </row>
    <row r="140" spans="1:24" ht="31.5" customHeight="1" x14ac:dyDescent="0.25">
      <c r="A140" s="1319" t="s">
        <v>328</v>
      </c>
      <c r="B140" s="1458" t="s">
        <v>614</v>
      </c>
      <c r="C140" s="1312"/>
      <c r="D140" s="1312"/>
      <c r="E140" s="331"/>
      <c r="F140" s="333"/>
      <c r="G140" s="326">
        <v>4</v>
      </c>
      <c r="H140" s="1313">
        <f t="shared" ref="H140:H167" si="15">G140*30</f>
        <v>120</v>
      </c>
      <c r="I140" s="1313"/>
      <c r="J140" s="1314"/>
      <c r="K140" s="1315"/>
      <c r="L140" s="1315"/>
      <c r="M140" s="1316"/>
      <c r="N140" s="1317"/>
      <c r="O140" s="1318"/>
      <c r="P140" s="1316"/>
      <c r="Q140" s="1317"/>
      <c r="R140" s="1318"/>
      <c r="S140" s="1316"/>
      <c r="T140" s="1317"/>
      <c r="U140" s="1318"/>
      <c r="V140" s="1316"/>
      <c r="W140" s="1317"/>
      <c r="X140" s="1316"/>
    </row>
    <row r="141" spans="1:24" ht="31.5" x14ac:dyDescent="0.25">
      <c r="A141" s="1319" t="s">
        <v>329</v>
      </c>
      <c r="B141" s="1458" t="s">
        <v>615</v>
      </c>
      <c r="C141" s="1312"/>
      <c r="D141" s="1312"/>
      <c r="E141" s="331"/>
      <c r="F141" s="333"/>
      <c r="G141" s="326">
        <v>4</v>
      </c>
      <c r="H141" s="1313">
        <f t="shared" si="15"/>
        <v>120</v>
      </c>
      <c r="I141" s="1313"/>
      <c r="J141" s="1314"/>
      <c r="K141" s="1315"/>
      <c r="L141" s="1315"/>
      <c r="M141" s="1316"/>
      <c r="N141" s="1317"/>
      <c r="O141" s="1318"/>
      <c r="P141" s="1316"/>
      <c r="Q141" s="1317"/>
      <c r="R141" s="1318"/>
      <c r="S141" s="1316"/>
      <c r="T141" s="1317"/>
      <c r="U141" s="1318"/>
      <c r="V141" s="1316"/>
      <c r="W141" s="1317"/>
      <c r="X141" s="1316"/>
    </row>
    <row r="142" spans="1:24" ht="37.5" customHeight="1" x14ac:dyDescent="0.25">
      <c r="A142" s="1311" t="s">
        <v>471</v>
      </c>
      <c r="B142" s="1458" t="s">
        <v>616</v>
      </c>
      <c r="C142" s="1312"/>
      <c r="D142" s="1312"/>
      <c r="E142" s="331"/>
      <c r="F142" s="333"/>
      <c r="G142" s="326">
        <v>4</v>
      </c>
      <c r="H142" s="1313">
        <f t="shared" si="15"/>
        <v>120</v>
      </c>
      <c r="I142" s="1313"/>
      <c r="J142" s="1314"/>
      <c r="K142" s="1315"/>
      <c r="L142" s="1315"/>
      <c r="M142" s="1316"/>
      <c r="N142" s="1317"/>
      <c r="O142" s="1318"/>
      <c r="P142" s="1316"/>
      <c r="Q142" s="1317"/>
      <c r="R142" s="1318"/>
      <c r="S142" s="1316"/>
      <c r="T142" s="1317"/>
      <c r="U142" s="1318"/>
      <c r="V142" s="1316"/>
      <c r="W142" s="1317"/>
      <c r="X142" s="1316"/>
    </row>
    <row r="143" spans="1:24" ht="32.25" thickBot="1" x14ac:dyDescent="0.3">
      <c r="A143" s="1459" t="s">
        <v>539</v>
      </c>
      <c r="B143" s="1460" t="s">
        <v>617</v>
      </c>
      <c r="C143" s="1367"/>
      <c r="D143" s="1367"/>
      <c r="E143" s="1461"/>
      <c r="F143" s="1368"/>
      <c r="G143" s="1462">
        <v>4</v>
      </c>
      <c r="H143" s="1463">
        <f t="shared" si="15"/>
        <v>120</v>
      </c>
      <c r="I143" s="1463"/>
      <c r="J143" s="1464"/>
      <c r="K143" s="1465"/>
      <c r="L143" s="1465"/>
      <c r="M143" s="1466"/>
      <c r="N143" s="1467"/>
      <c r="O143" s="1468"/>
      <c r="P143" s="1466"/>
      <c r="Q143" s="1467"/>
      <c r="R143" s="1468"/>
      <c r="S143" s="1466"/>
      <c r="T143" s="1467"/>
      <c r="U143" s="1468"/>
      <c r="V143" s="1466"/>
      <c r="W143" s="1467"/>
      <c r="X143" s="1466"/>
    </row>
    <row r="144" spans="1:24" ht="33" customHeight="1" x14ac:dyDescent="0.25">
      <c r="A144" s="1320" t="s">
        <v>540</v>
      </c>
      <c r="B144" s="1321" t="s">
        <v>541</v>
      </c>
      <c r="C144" s="1232"/>
      <c r="D144" s="1232"/>
      <c r="E144" s="1218"/>
      <c r="F144" s="1216"/>
      <c r="G144" s="1217">
        <v>4</v>
      </c>
      <c r="H144" s="1322">
        <f t="shared" si="15"/>
        <v>120</v>
      </c>
      <c r="I144" s="1322"/>
      <c r="J144" s="1469"/>
      <c r="K144" s="1470"/>
      <c r="L144" s="1470"/>
      <c r="M144" s="1280"/>
      <c r="N144" s="1323"/>
      <c r="O144" s="1279"/>
      <c r="P144" s="1280"/>
      <c r="Q144" s="1323"/>
      <c r="R144" s="1279"/>
      <c r="S144" s="1280"/>
      <c r="T144" s="1323"/>
      <c r="U144" s="1279"/>
      <c r="V144" s="1280"/>
      <c r="W144" s="1323"/>
      <c r="X144" s="1280"/>
    </row>
    <row r="145" spans="1:24" ht="17.25" customHeight="1" x14ac:dyDescent="0.25">
      <c r="A145" s="1319"/>
      <c r="B145" s="793" t="s">
        <v>507</v>
      </c>
      <c r="C145" s="1191"/>
      <c r="D145" s="1191"/>
      <c r="E145" s="1241"/>
      <c r="F145" s="860"/>
      <c r="G145" s="901">
        <v>2</v>
      </c>
      <c r="H145" s="1498">
        <f t="shared" si="15"/>
        <v>60</v>
      </c>
      <c r="I145" s="1198"/>
      <c r="J145" s="815"/>
      <c r="K145" s="530"/>
      <c r="L145" s="530"/>
      <c r="M145" s="358"/>
      <c r="N145" s="1242"/>
      <c r="O145" s="1318"/>
      <c r="P145" s="1316"/>
      <c r="Q145" s="1317"/>
      <c r="R145" s="1318"/>
      <c r="S145" s="1316"/>
      <c r="T145" s="1317"/>
      <c r="U145" s="1318"/>
      <c r="V145" s="1316"/>
      <c r="W145" s="1317"/>
      <c r="X145" s="1316"/>
    </row>
    <row r="146" spans="1:24" ht="15.75" customHeight="1" x14ac:dyDescent="0.25">
      <c r="A146" s="1319"/>
      <c r="B146" s="794" t="s">
        <v>570</v>
      </c>
      <c r="C146" s="1191"/>
      <c r="D146" s="1198">
        <v>1</v>
      </c>
      <c r="E146" s="1241"/>
      <c r="F146" s="860"/>
      <c r="G146" s="340">
        <v>2</v>
      </c>
      <c r="H146" s="1498">
        <f t="shared" si="15"/>
        <v>60</v>
      </c>
      <c r="I146" s="1198">
        <f>J146+K146+L146</f>
        <v>30</v>
      </c>
      <c r="J146" s="815"/>
      <c r="K146" s="530"/>
      <c r="L146" s="530">
        <v>30</v>
      </c>
      <c r="M146" s="358">
        <f>H146-I146</f>
        <v>30</v>
      </c>
      <c r="N146" s="1242">
        <v>2</v>
      </c>
      <c r="O146" s="1318"/>
      <c r="P146" s="1316"/>
      <c r="Q146" s="1317"/>
      <c r="R146" s="1318"/>
      <c r="S146" s="1316"/>
      <c r="T146" s="1317"/>
      <c r="U146" s="1318"/>
      <c r="V146" s="1316"/>
      <c r="W146" s="1317"/>
      <c r="X146" s="1316"/>
    </row>
    <row r="147" spans="1:24" x14ac:dyDescent="0.25">
      <c r="A147" s="1311" t="s">
        <v>542</v>
      </c>
      <c r="B147" s="790" t="s">
        <v>269</v>
      </c>
      <c r="C147" s="1312"/>
      <c r="D147" s="1312"/>
      <c r="E147" s="331"/>
      <c r="F147" s="333"/>
      <c r="G147" s="326">
        <v>4</v>
      </c>
      <c r="H147" s="1313">
        <f t="shared" si="15"/>
        <v>120</v>
      </c>
      <c r="I147" s="1313"/>
      <c r="J147" s="1314"/>
      <c r="K147" s="1315"/>
      <c r="L147" s="1315"/>
      <c r="M147" s="1316"/>
      <c r="N147" s="1317"/>
      <c r="O147" s="1318"/>
      <c r="P147" s="1316"/>
      <c r="Q147" s="1317"/>
      <c r="R147" s="1318"/>
      <c r="S147" s="1316"/>
      <c r="T147" s="1317"/>
      <c r="U147" s="1318"/>
      <c r="V147" s="1316"/>
      <c r="W147" s="1317"/>
      <c r="X147" s="1316"/>
    </row>
    <row r="148" spans="1:24" x14ac:dyDescent="0.25">
      <c r="A148" s="1311"/>
      <c r="B148" s="793" t="s">
        <v>507</v>
      </c>
      <c r="C148" s="1191"/>
      <c r="D148" s="1191"/>
      <c r="E148" s="1241"/>
      <c r="F148" s="860"/>
      <c r="G148" s="901">
        <v>2</v>
      </c>
      <c r="H148" s="1498">
        <f>G148*30</f>
        <v>60</v>
      </c>
      <c r="I148" s="1198"/>
      <c r="J148" s="815"/>
      <c r="K148" s="530"/>
      <c r="L148" s="530"/>
      <c r="M148" s="358"/>
      <c r="N148" s="1242"/>
      <c r="O148" s="1318"/>
      <c r="P148" s="1316"/>
      <c r="Q148" s="1317"/>
      <c r="R148" s="1318"/>
      <c r="S148" s="1316"/>
      <c r="T148" s="1317"/>
      <c r="U148" s="1318"/>
      <c r="V148" s="1316"/>
      <c r="W148" s="1317"/>
      <c r="X148" s="1316"/>
    </row>
    <row r="149" spans="1:24" x14ac:dyDescent="0.25">
      <c r="A149" s="1311"/>
      <c r="B149" s="794" t="s">
        <v>570</v>
      </c>
      <c r="C149" s="1191"/>
      <c r="D149" s="1198">
        <v>1</v>
      </c>
      <c r="E149" s="1241"/>
      <c r="F149" s="860"/>
      <c r="G149" s="340">
        <v>2</v>
      </c>
      <c r="H149" s="1498">
        <f>G149*30</f>
        <v>60</v>
      </c>
      <c r="I149" s="1198">
        <f>J149+K149+L149</f>
        <v>30</v>
      </c>
      <c r="J149" s="815">
        <v>15</v>
      </c>
      <c r="K149" s="530"/>
      <c r="L149" s="530">
        <v>15</v>
      </c>
      <c r="M149" s="358">
        <f>H149-I149</f>
        <v>30</v>
      </c>
      <c r="N149" s="1242">
        <v>2</v>
      </c>
      <c r="O149" s="1318"/>
      <c r="P149" s="1316"/>
      <c r="Q149" s="1317"/>
      <c r="R149" s="1318"/>
      <c r="S149" s="1316"/>
      <c r="T149" s="1317"/>
      <c r="U149" s="1318"/>
      <c r="V149" s="1316"/>
      <c r="W149" s="1317"/>
      <c r="X149" s="1316"/>
    </row>
    <row r="150" spans="1:24" ht="31.5" x14ac:dyDescent="0.25">
      <c r="A150" s="1311" t="s">
        <v>543</v>
      </c>
      <c r="B150" s="790" t="s">
        <v>544</v>
      </c>
      <c r="C150" s="1312"/>
      <c r="D150" s="1312"/>
      <c r="E150" s="331"/>
      <c r="F150" s="333"/>
      <c r="G150" s="326">
        <v>4</v>
      </c>
      <c r="H150" s="1313">
        <f t="shared" si="15"/>
        <v>120</v>
      </c>
      <c r="I150" s="1313"/>
      <c r="J150" s="1314"/>
      <c r="K150" s="1315"/>
      <c r="L150" s="1315"/>
      <c r="M150" s="1316"/>
      <c r="N150" s="1317"/>
      <c r="O150" s="1318"/>
      <c r="P150" s="1316"/>
      <c r="Q150" s="1317"/>
      <c r="R150" s="1318"/>
      <c r="S150" s="1316"/>
      <c r="T150" s="1317"/>
      <c r="U150" s="1318"/>
      <c r="V150" s="1316"/>
      <c r="W150" s="1317"/>
      <c r="X150" s="1316"/>
    </row>
    <row r="151" spans="1:24" x14ac:dyDescent="0.25">
      <c r="A151" s="1311"/>
      <c r="B151" s="793" t="s">
        <v>507</v>
      </c>
      <c r="C151" s="1191"/>
      <c r="D151" s="1191"/>
      <c r="E151" s="1241"/>
      <c r="F151" s="860"/>
      <c r="G151" s="901">
        <v>2</v>
      </c>
      <c r="H151" s="1498">
        <f t="shared" si="15"/>
        <v>60</v>
      </c>
      <c r="I151" s="1198"/>
      <c r="J151" s="815"/>
      <c r="K151" s="530"/>
      <c r="L151" s="530"/>
      <c r="M151" s="358"/>
      <c r="N151" s="1242"/>
      <c r="O151" s="1318"/>
      <c r="P151" s="1316"/>
      <c r="Q151" s="1317"/>
      <c r="R151" s="1318"/>
      <c r="S151" s="1316"/>
      <c r="T151" s="1317"/>
      <c r="U151" s="1318"/>
      <c r="V151" s="1316"/>
      <c r="W151" s="1317"/>
      <c r="X151" s="1316"/>
    </row>
    <row r="152" spans="1:24" x14ac:dyDescent="0.25">
      <c r="A152" s="1311"/>
      <c r="B152" s="794" t="s">
        <v>570</v>
      </c>
      <c r="C152" s="1191"/>
      <c r="D152" s="1198" t="s">
        <v>63</v>
      </c>
      <c r="E152" s="1241"/>
      <c r="F152" s="860"/>
      <c r="G152" s="340">
        <v>2</v>
      </c>
      <c r="H152" s="1498">
        <f t="shared" si="15"/>
        <v>60</v>
      </c>
      <c r="I152" s="1198">
        <f>J152+K152+L152</f>
        <v>18</v>
      </c>
      <c r="J152" s="815"/>
      <c r="K152" s="530"/>
      <c r="L152" s="530">
        <v>18</v>
      </c>
      <c r="M152" s="358">
        <f>H152-I152</f>
        <v>42</v>
      </c>
      <c r="N152" s="1242"/>
      <c r="O152" s="1318">
        <v>2</v>
      </c>
      <c r="P152" s="1316"/>
      <c r="Q152" s="1317"/>
      <c r="R152" s="1318"/>
      <c r="S152" s="1316"/>
      <c r="T152" s="1317"/>
      <c r="U152" s="1318"/>
      <c r="V152" s="1316"/>
      <c r="W152" s="1317"/>
      <c r="X152" s="1316"/>
    </row>
    <row r="153" spans="1:24" x14ac:dyDescent="0.25">
      <c r="A153" s="1311" t="s">
        <v>545</v>
      </c>
      <c r="B153" s="790" t="s">
        <v>280</v>
      </c>
      <c r="C153" s="1312"/>
      <c r="D153" s="1312"/>
      <c r="E153" s="331"/>
      <c r="F153" s="333"/>
      <c r="G153" s="326">
        <v>4</v>
      </c>
      <c r="H153" s="1313">
        <f t="shared" si="15"/>
        <v>120</v>
      </c>
      <c r="I153" s="1313"/>
      <c r="J153" s="1314"/>
      <c r="K153" s="1315"/>
      <c r="L153" s="1315"/>
      <c r="M153" s="1316"/>
      <c r="N153" s="1317"/>
      <c r="O153" s="1318"/>
      <c r="P153" s="1316"/>
      <c r="Q153" s="1317"/>
      <c r="R153" s="1318"/>
      <c r="S153" s="1316"/>
      <c r="T153" s="1317"/>
      <c r="U153" s="1318"/>
      <c r="V153" s="1316"/>
      <c r="W153" s="1317"/>
      <c r="X153" s="1316"/>
    </row>
    <row r="154" spans="1:24" x14ac:dyDescent="0.25">
      <c r="A154" s="1311"/>
      <c r="B154" s="793" t="s">
        <v>507</v>
      </c>
      <c r="C154" s="1191"/>
      <c r="D154" s="1191"/>
      <c r="E154" s="1241"/>
      <c r="F154" s="860"/>
      <c r="G154" s="901">
        <v>2</v>
      </c>
      <c r="H154" s="1498">
        <f t="shared" si="15"/>
        <v>60</v>
      </c>
      <c r="I154" s="1198"/>
      <c r="J154" s="815"/>
      <c r="K154" s="530"/>
      <c r="L154" s="530"/>
      <c r="M154" s="358"/>
      <c r="N154" s="1242"/>
      <c r="O154" s="1318"/>
      <c r="P154" s="1316"/>
      <c r="Q154" s="1317"/>
      <c r="R154" s="1318"/>
      <c r="S154" s="1316"/>
      <c r="T154" s="1317"/>
      <c r="U154" s="1318"/>
      <c r="V154" s="1316"/>
      <c r="W154" s="1317"/>
      <c r="X154" s="1316"/>
    </row>
    <row r="155" spans="1:24" x14ac:dyDescent="0.25">
      <c r="A155" s="1311"/>
      <c r="B155" s="794" t="s">
        <v>570</v>
      </c>
      <c r="C155" s="1191"/>
      <c r="D155" s="1198" t="s">
        <v>63</v>
      </c>
      <c r="E155" s="1241"/>
      <c r="F155" s="860"/>
      <c r="G155" s="340">
        <v>2</v>
      </c>
      <c r="H155" s="1498">
        <f t="shared" si="15"/>
        <v>60</v>
      </c>
      <c r="I155" s="1198">
        <f>J155+K155+L155</f>
        <v>18</v>
      </c>
      <c r="J155" s="815">
        <v>9</v>
      </c>
      <c r="K155" s="530"/>
      <c r="L155" s="530">
        <v>9</v>
      </c>
      <c r="M155" s="358">
        <f>H155-I155</f>
        <v>42</v>
      </c>
      <c r="N155" s="1242"/>
      <c r="O155" s="1318">
        <v>2</v>
      </c>
      <c r="P155" s="1316"/>
      <c r="Q155" s="1317"/>
      <c r="R155" s="1318"/>
      <c r="S155" s="1316"/>
      <c r="T155" s="1317"/>
      <c r="U155" s="1318"/>
      <c r="V155" s="1316"/>
      <c r="W155" s="1317"/>
      <c r="X155" s="1316"/>
    </row>
    <row r="156" spans="1:24" ht="31.5" x14ac:dyDescent="0.25">
      <c r="A156" s="1311" t="s">
        <v>546</v>
      </c>
      <c r="B156" s="790" t="s">
        <v>547</v>
      </c>
      <c r="C156" s="1312"/>
      <c r="D156" s="1312"/>
      <c r="E156" s="331"/>
      <c r="F156" s="333"/>
      <c r="G156" s="326">
        <v>4</v>
      </c>
      <c r="H156" s="1313">
        <f t="shared" si="15"/>
        <v>120</v>
      </c>
      <c r="I156" s="1313"/>
      <c r="J156" s="1314"/>
      <c r="K156" s="1315"/>
      <c r="L156" s="1315"/>
      <c r="M156" s="1316"/>
      <c r="N156" s="1317"/>
      <c r="O156" s="1318"/>
      <c r="P156" s="1316"/>
      <c r="Q156" s="1317"/>
      <c r="R156" s="1318"/>
      <c r="S156" s="1316"/>
      <c r="T156" s="1317"/>
      <c r="U156" s="1318"/>
      <c r="V156" s="1316"/>
      <c r="W156" s="1317"/>
      <c r="X156" s="1316"/>
    </row>
    <row r="157" spans="1:24" x14ac:dyDescent="0.25">
      <c r="A157" s="1311"/>
      <c r="B157" s="793" t="s">
        <v>507</v>
      </c>
      <c r="C157" s="1191"/>
      <c r="D157" s="1191"/>
      <c r="E157" s="1241"/>
      <c r="F157" s="860"/>
      <c r="G157" s="901">
        <v>2</v>
      </c>
      <c r="H157" s="1498">
        <f>G157*30</f>
        <v>60</v>
      </c>
      <c r="I157" s="1198"/>
      <c r="J157" s="815"/>
      <c r="K157" s="530"/>
      <c r="L157" s="530"/>
      <c r="M157" s="358"/>
      <c r="N157" s="1242"/>
      <c r="O157" s="1318"/>
      <c r="P157" s="1316"/>
      <c r="Q157" s="1317"/>
      <c r="R157" s="1318"/>
      <c r="S157" s="1316"/>
      <c r="T157" s="1317"/>
      <c r="U157" s="1318"/>
      <c r="V157" s="1316"/>
      <c r="W157" s="1317"/>
      <c r="X157" s="1316"/>
    </row>
    <row r="158" spans="1:24" x14ac:dyDescent="0.25">
      <c r="A158" s="1311"/>
      <c r="B158" s="794" t="s">
        <v>570</v>
      </c>
      <c r="C158" s="1191"/>
      <c r="D158" s="1198">
        <v>3</v>
      </c>
      <c r="E158" s="1241"/>
      <c r="F158" s="860"/>
      <c r="G158" s="340">
        <v>2</v>
      </c>
      <c r="H158" s="1498">
        <f>G158*30</f>
        <v>60</v>
      </c>
      <c r="I158" s="1198">
        <f>J158+K158+L158</f>
        <v>30</v>
      </c>
      <c r="J158" s="815"/>
      <c r="K158" s="530"/>
      <c r="L158" s="530">
        <v>30</v>
      </c>
      <c r="M158" s="358">
        <f>H158-I158</f>
        <v>30</v>
      </c>
      <c r="N158" s="1242"/>
      <c r="O158" s="1318"/>
      <c r="P158" s="1316"/>
      <c r="Q158" s="1317">
        <v>2</v>
      </c>
      <c r="R158" s="1318"/>
      <c r="S158" s="1316"/>
      <c r="T158" s="1317"/>
      <c r="U158" s="1318"/>
      <c r="V158" s="1316"/>
      <c r="W158" s="1317"/>
      <c r="X158" s="1316"/>
    </row>
    <row r="159" spans="1:24" x14ac:dyDescent="0.25">
      <c r="A159" s="1311" t="s">
        <v>548</v>
      </c>
      <c r="B159" s="1324" t="s">
        <v>549</v>
      </c>
      <c r="C159" s="1226"/>
      <c r="D159" s="1226"/>
      <c r="E159" s="345"/>
      <c r="F159" s="347"/>
      <c r="G159" s="340">
        <v>4</v>
      </c>
      <c r="H159" s="1313">
        <f t="shared" si="15"/>
        <v>120</v>
      </c>
      <c r="I159" s="1313"/>
      <c r="J159" s="1314"/>
      <c r="K159" s="1315"/>
      <c r="L159" s="1315"/>
      <c r="M159" s="1316"/>
      <c r="N159" s="351"/>
      <c r="O159" s="1325"/>
      <c r="P159" s="360"/>
      <c r="Q159" s="351"/>
      <c r="R159" s="1325"/>
      <c r="S159" s="360"/>
      <c r="T159" s="351"/>
      <c r="U159" s="1325"/>
      <c r="V159" s="360"/>
      <c r="W159" s="351"/>
      <c r="X159" s="360"/>
    </row>
    <row r="160" spans="1:24" x14ac:dyDescent="0.25">
      <c r="A160" s="1311"/>
      <c r="B160" s="793" t="s">
        <v>507</v>
      </c>
      <c r="C160" s="1191"/>
      <c r="D160" s="1191"/>
      <c r="E160" s="1241"/>
      <c r="F160" s="860"/>
      <c r="G160" s="901">
        <v>2</v>
      </c>
      <c r="H160" s="1498">
        <f t="shared" si="15"/>
        <v>60</v>
      </c>
      <c r="I160" s="1198"/>
      <c r="J160" s="815"/>
      <c r="K160" s="530"/>
      <c r="L160" s="530"/>
      <c r="M160" s="358"/>
      <c r="N160" s="1242"/>
      <c r="O160" s="1318"/>
      <c r="P160" s="1316"/>
      <c r="Q160" s="1317"/>
      <c r="R160" s="1325"/>
      <c r="S160" s="360"/>
      <c r="T160" s="351"/>
      <c r="U160" s="1325"/>
      <c r="V160" s="360"/>
      <c r="W160" s="351"/>
      <c r="X160" s="360"/>
    </row>
    <row r="161" spans="1:29" x14ac:dyDescent="0.25">
      <c r="A161" s="1311"/>
      <c r="B161" s="794" t="s">
        <v>570</v>
      </c>
      <c r="C161" s="1191"/>
      <c r="D161" s="1198">
        <v>3</v>
      </c>
      <c r="E161" s="1241"/>
      <c r="F161" s="860"/>
      <c r="G161" s="340">
        <v>2</v>
      </c>
      <c r="H161" s="1498">
        <f t="shared" si="15"/>
        <v>60</v>
      </c>
      <c r="I161" s="1198">
        <f>J161+K161+L161</f>
        <v>30</v>
      </c>
      <c r="J161" s="815">
        <v>15</v>
      </c>
      <c r="K161" s="530"/>
      <c r="L161" s="530">
        <v>15</v>
      </c>
      <c r="M161" s="358">
        <f>H161-I161</f>
        <v>30</v>
      </c>
      <c r="N161" s="1242"/>
      <c r="O161" s="1318"/>
      <c r="P161" s="1316"/>
      <c r="Q161" s="1317">
        <v>2</v>
      </c>
      <c r="R161" s="1325"/>
      <c r="S161" s="360"/>
      <c r="T161" s="351"/>
      <c r="U161" s="1325"/>
      <c r="V161" s="360"/>
      <c r="W161" s="351"/>
      <c r="X161" s="360"/>
    </row>
    <row r="162" spans="1:29" ht="31.5" x14ac:dyDescent="0.25">
      <c r="A162" s="1311" t="s">
        <v>550</v>
      </c>
      <c r="B162" s="790" t="s">
        <v>39</v>
      </c>
      <c r="C162" s="1226"/>
      <c r="D162" s="1226"/>
      <c r="E162" s="345"/>
      <c r="F162" s="347"/>
      <c r="G162" s="340">
        <v>4</v>
      </c>
      <c r="H162" s="1313">
        <f t="shared" si="15"/>
        <v>120</v>
      </c>
      <c r="I162" s="1313"/>
      <c r="J162" s="1314"/>
      <c r="K162" s="1315"/>
      <c r="L162" s="1315"/>
      <c r="M162" s="1316"/>
      <c r="N162" s="351"/>
      <c r="O162" s="1325"/>
      <c r="P162" s="360"/>
      <c r="Q162" s="351"/>
      <c r="R162" s="1325"/>
      <c r="S162" s="360"/>
      <c r="T162" s="351"/>
      <c r="U162" s="1325"/>
      <c r="V162" s="360"/>
      <c r="W162" s="351"/>
      <c r="X162" s="360"/>
    </row>
    <row r="163" spans="1:29" x14ac:dyDescent="0.25">
      <c r="A163" s="1319"/>
      <c r="B163" s="793" t="s">
        <v>507</v>
      </c>
      <c r="C163" s="1191"/>
      <c r="D163" s="1191"/>
      <c r="E163" s="1241"/>
      <c r="F163" s="860"/>
      <c r="G163" s="901">
        <v>2</v>
      </c>
      <c r="H163" s="1498">
        <f>G163*30</f>
        <v>60</v>
      </c>
      <c r="I163" s="1198"/>
      <c r="J163" s="815"/>
      <c r="K163" s="530"/>
      <c r="L163" s="530"/>
      <c r="M163" s="358"/>
      <c r="N163" s="1242"/>
      <c r="O163" s="1318"/>
      <c r="P163" s="1316"/>
      <c r="Q163" s="1317"/>
      <c r="R163" s="1325"/>
      <c r="S163" s="360"/>
      <c r="T163" s="351"/>
      <c r="U163" s="1325"/>
      <c r="V163" s="360"/>
      <c r="W163" s="351"/>
      <c r="X163" s="360"/>
    </row>
    <row r="164" spans="1:29" x14ac:dyDescent="0.25">
      <c r="A164" s="1319"/>
      <c r="B164" s="794" t="s">
        <v>570</v>
      </c>
      <c r="C164" s="1191"/>
      <c r="D164" s="1198">
        <v>3</v>
      </c>
      <c r="E164" s="1241"/>
      <c r="F164" s="860"/>
      <c r="G164" s="340">
        <v>2</v>
      </c>
      <c r="H164" s="1498">
        <f>G164*30</f>
        <v>60</v>
      </c>
      <c r="I164" s="1198">
        <f>J164+K164+L164</f>
        <v>30</v>
      </c>
      <c r="J164" s="815">
        <v>15</v>
      </c>
      <c r="K164" s="530"/>
      <c r="L164" s="530">
        <v>15</v>
      </c>
      <c r="M164" s="358">
        <f>H164-I164</f>
        <v>30</v>
      </c>
      <c r="N164" s="1242"/>
      <c r="O164" s="1318"/>
      <c r="P164" s="1316"/>
      <c r="Q164" s="1317">
        <v>2</v>
      </c>
      <c r="R164" s="1325"/>
      <c r="S164" s="360"/>
      <c r="T164" s="351"/>
      <c r="U164" s="1325"/>
      <c r="V164" s="360"/>
      <c r="W164" s="351"/>
      <c r="X164" s="360"/>
    </row>
    <row r="165" spans="1:29" ht="31.5" x14ac:dyDescent="0.25">
      <c r="A165" s="1319" t="s">
        <v>551</v>
      </c>
      <c r="B165" s="790" t="s">
        <v>552</v>
      </c>
      <c r="C165" s="1226"/>
      <c r="D165" s="1226"/>
      <c r="E165" s="345"/>
      <c r="F165" s="347"/>
      <c r="G165" s="340">
        <v>4</v>
      </c>
      <c r="H165" s="1313">
        <f t="shared" si="15"/>
        <v>120</v>
      </c>
      <c r="I165" s="1326"/>
      <c r="J165" s="1314"/>
      <c r="K165" s="1315"/>
      <c r="L165" s="1315"/>
      <c r="M165" s="1316"/>
      <c r="N165" s="351"/>
      <c r="O165" s="1325"/>
      <c r="P165" s="360"/>
      <c r="Q165" s="351"/>
      <c r="R165" s="1325"/>
      <c r="S165" s="360"/>
      <c r="T165" s="351"/>
      <c r="U165" s="1325"/>
      <c r="V165" s="360"/>
      <c r="W165" s="351"/>
      <c r="X165" s="360"/>
    </row>
    <row r="166" spans="1:29" x14ac:dyDescent="0.25">
      <c r="A166" s="1369"/>
      <c r="B166" s="793" t="s">
        <v>507</v>
      </c>
      <c r="C166" s="1191"/>
      <c r="D166" s="1191"/>
      <c r="E166" s="1241"/>
      <c r="F166" s="860"/>
      <c r="G166" s="901">
        <v>2</v>
      </c>
      <c r="H166" s="1498">
        <f t="shared" si="15"/>
        <v>60</v>
      </c>
      <c r="I166" s="1198"/>
      <c r="J166" s="815"/>
      <c r="K166" s="530"/>
      <c r="L166" s="530"/>
      <c r="M166" s="358"/>
      <c r="N166" s="1242"/>
      <c r="O166" s="1318"/>
      <c r="P166" s="1316"/>
      <c r="Q166" s="1317"/>
      <c r="R166" s="1370"/>
      <c r="S166" s="1371"/>
      <c r="T166" s="657"/>
      <c r="U166" s="1370"/>
      <c r="V166" s="1371"/>
      <c r="W166" s="657"/>
      <c r="X166" s="1371"/>
    </row>
    <row r="167" spans="1:29" x14ac:dyDescent="0.25">
      <c r="A167" s="1369"/>
      <c r="B167" s="794" t="s">
        <v>570</v>
      </c>
      <c r="C167" s="1191"/>
      <c r="D167" s="1198">
        <v>4</v>
      </c>
      <c r="E167" s="1241"/>
      <c r="F167" s="860"/>
      <c r="G167" s="340">
        <v>2</v>
      </c>
      <c r="H167" s="1498">
        <f t="shared" si="15"/>
        <v>60</v>
      </c>
      <c r="I167" s="1198">
        <f>J167+K167+L167</f>
        <v>39</v>
      </c>
      <c r="J167" s="815"/>
      <c r="K167" s="530"/>
      <c r="L167" s="530">
        <v>39</v>
      </c>
      <c r="M167" s="358">
        <f>H167-I167</f>
        <v>21</v>
      </c>
      <c r="N167" s="1242"/>
      <c r="O167" s="1318"/>
      <c r="P167" s="1316"/>
      <c r="Q167" s="1317"/>
      <c r="R167" s="1370">
        <v>3</v>
      </c>
      <c r="S167" s="1371"/>
      <c r="T167" s="657"/>
      <c r="U167" s="1370"/>
      <c r="V167" s="1371"/>
      <c r="W167" s="657"/>
      <c r="X167" s="1371"/>
    </row>
    <row r="168" spans="1:29" x14ac:dyDescent="0.25">
      <c r="A168" s="1311" t="s">
        <v>553</v>
      </c>
      <c r="B168" s="1324" t="s">
        <v>554</v>
      </c>
      <c r="C168" s="1226"/>
      <c r="D168" s="1226"/>
      <c r="E168" s="345"/>
      <c r="F168" s="347"/>
      <c r="G168" s="340">
        <v>4</v>
      </c>
      <c r="H168" s="1313">
        <f>G168*30</f>
        <v>120</v>
      </c>
      <c r="I168" s="1313"/>
      <c r="J168" s="1314"/>
      <c r="K168" s="1315"/>
      <c r="L168" s="1315"/>
      <c r="M168" s="1316"/>
      <c r="N168" s="351"/>
      <c r="O168" s="1325"/>
      <c r="P168" s="360"/>
      <c r="Q168" s="351"/>
      <c r="R168" s="1370"/>
      <c r="S168" s="1371"/>
      <c r="T168" s="657"/>
      <c r="U168" s="1370"/>
      <c r="V168" s="1371"/>
      <c r="W168" s="657"/>
      <c r="X168" s="1371"/>
    </row>
    <row r="169" spans="1:29" x14ac:dyDescent="0.25">
      <c r="A169" s="1369"/>
      <c r="B169" s="793" t="s">
        <v>507</v>
      </c>
      <c r="C169" s="1191"/>
      <c r="D169" s="1191"/>
      <c r="E169" s="1241"/>
      <c r="F169" s="860"/>
      <c r="G169" s="901">
        <v>2</v>
      </c>
      <c r="H169" s="1498">
        <f>G169*30</f>
        <v>60</v>
      </c>
      <c r="I169" s="1198"/>
      <c r="J169" s="815"/>
      <c r="K169" s="530"/>
      <c r="L169" s="530"/>
      <c r="M169" s="358"/>
      <c r="N169" s="1604"/>
      <c r="O169" s="1318"/>
      <c r="P169" s="1316"/>
      <c r="Q169" s="1317"/>
      <c r="R169" s="1370"/>
      <c r="S169" s="1371"/>
      <c r="T169" s="657"/>
      <c r="U169" s="1370"/>
      <c r="V169" s="1371"/>
      <c r="W169" s="657"/>
      <c r="X169" s="1371"/>
    </row>
    <row r="170" spans="1:29" ht="16.5" thickBot="1" x14ac:dyDescent="0.3">
      <c r="A170" s="1369"/>
      <c r="B170" s="819" t="s">
        <v>570</v>
      </c>
      <c r="C170" s="1413"/>
      <c r="D170" s="1504">
        <v>4</v>
      </c>
      <c r="E170" s="1503"/>
      <c r="F170" s="820"/>
      <c r="G170" s="656">
        <v>2</v>
      </c>
      <c r="H170" s="1661">
        <f>G170*30</f>
        <v>60</v>
      </c>
      <c r="I170" s="1504">
        <f>J170+K170+L170</f>
        <v>39</v>
      </c>
      <c r="J170" s="918">
        <v>26</v>
      </c>
      <c r="K170" s="910"/>
      <c r="L170" s="910">
        <v>13</v>
      </c>
      <c r="M170" s="911">
        <f>H170-I170</f>
        <v>21</v>
      </c>
      <c r="N170" s="1505"/>
      <c r="O170" s="1601"/>
      <c r="P170" s="1602"/>
      <c r="Q170" s="1603"/>
      <c r="R170" s="1370">
        <v>3</v>
      </c>
      <c r="S170" s="1371"/>
      <c r="T170" s="657"/>
      <c r="U170" s="1370"/>
      <c r="V170" s="1371"/>
      <c r="W170" s="657"/>
      <c r="X170" s="1371"/>
    </row>
    <row r="171" spans="1:29" x14ac:dyDescent="0.25">
      <c r="A171" s="2174" t="s">
        <v>600</v>
      </c>
      <c r="B171" s="2175"/>
      <c r="C171" s="2175"/>
      <c r="D171" s="2175"/>
      <c r="E171" s="2175"/>
      <c r="F171" s="2175"/>
      <c r="G171" s="1648">
        <f>G125+G127+G130+G133+G136</f>
        <v>16</v>
      </c>
      <c r="H171" s="1323">
        <f>H125+H127+H130+H133+H136</f>
        <v>480</v>
      </c>
      <c r="I171" s="1696"/>
      <c r="J171" s="1323"/>
      <c r="K171" s="1470"/>
      <c r="L171" s="1470"/>
      <c r="M171" s="1280"/>
      <c r="N171" s="1469"/>
      <c r="O171" s="1470"/>
      <c r="P171" s="1706"/>
      <c r="Q171" s="1323"/>
      <c r="R171" s="1280"/>
      <c r="S171" s="1469"/>
      <c r="T171" s="1470"/>
      <c r="U171" s="1470"/>
      <c r="V171" s="1706"/>
      <c r="W171" s="1323"/>
      <c r="X171" s="1280"/>
    </row>
    <row r="172" spans="1:29" ht="16.5" thickBot="1" x14ac:dyDescent="0.3">
      <c r="A172" s="2164" t="s">
        <v>294</v>
      </c>
      <c r="B172" s="2165"/>
      <c r="C172" s="2165"/>
      <c r="D172" s="2165"/>
      <c r="E172" s="2165"/>
      <c r="F172" s="2165"/>
      <c r="G172" s="1650">
        <f>G128+G131+G134+G137</f>
        <v>8</v>
      </c>
      <c r="H172" s="657">
        <f t="shared" ref="H172:S172" si="16">H128+H131+H134+H137</f>
        <v>240</v>
      </c>
      <c r="I172" s="1718">
        <f t="shared" si="16"/>
        <v>117</v>
      </c>
      <c r="J172" s="1658"/>
      <c r="K172" s="1657"/>
      <c r="L172" s="1657">
        <f t="shared" si="16"/>
        <v>117</v>
      </c>
      <c r="M172" s="1688">
        <f t="shared" si="16"/>
        <v>123</v>
      </c>
      <c r="N172" s="1683">
        <f t="shared" si="16"/>
        <v>2</v>
      </c>
      <c r="O172" s="1657">
        <f t="shared" si="16"/>
        <v>2</v>
      </c>
      <c r="P172" s="1687"/>
      <c r="Q172" s="1658">
        <f t="shared" si="16"/>
        <v>2</v>
      </c>
      <c r="R172" s="1688">
        <f t="shared" si="16"/>
        <v>3</v>
      </c>
      <c r="S172" s="1683">
        <f t="shared" si="16"/>
        <v>0</v>
      </c>
      <c r="T172" s="1657"/>
      <c r="U172" s="1657"/>
      <c r="V172" s="1687"/>
      <c r="W172" s="1658"/>
      <c r="X172" s="1688"/>
    </row>
    <row r="173" spans="1:29" ht="15.75" customHeight="1" thickBot="1" x14ac:dyDescent="0.3">
      <c r="A173" s="2178" t="s">
        <v>218</v>
      </c>
      <c r="B173" s="2179"/>
      <c r="C173" s="2179"/>
      <c r="D173" s="2179"/>
      <c r="E173" s="2179"/>
      <c r="F173" s="2180"/>
      <c r="G173" s="1651">
        <f>G171+G172</f>
        <v>24</v>
      </c>
      <c r="H173" s="1662">
        <f t="shared" ref="H173:S173" si="17">H171+H172</f>
        <v>720</v>
      </c>
      <c r="I173" s="1662">
        <f t="shared" si="17"/>
        <v>117</v>
      </c>
      <c r="J173" s="1719"/>
      <c r="K173" s="1719"/>
      <c r="L173" s="1719">
        <f t="shared" si="17"/>
        <v>117</v>
      </c>
      <c r="M173" s="1719">
        <f t="shared" si="17"/>
        <v>123</v>
      </c>
      <c r="N173" s="1719">
        <f t="shared" si="17"/>
        <v>2</v>
      </c>
      <c r="O173" s="1719">
        <f t="shared" si="17"/>
        <v>2</v>
      </c>
      <c r="P173" s="1719"/>
      <c r="Q173" s="1719">
        <f t="shared" si="17"/>
        <v>2</v>
      </c>
      <c r="R173" s="1719">
        <f t="shared" si="17"/>
        <v>3</v>
      </c>
      <c r="S173" s="1719">
        <f t="shared" si="17"/>
        <v>0</v>
      </c>
      <c r="T173" s="1719"/>
      <c r="U173" s="1719"/>
      <c r="V173" s="1719"/>
      <c r="W173" s="1719"/>
      <c r="X173" s="1719"/>
      <c r="Y173" s="760">
        <f>SUM(Y140:Y170)</f>
        <v>0</v>
      </c>
      <c r="Z173" s="921">
        <f>SUM(Z140:Z170)</f>
        <v>0</v>
      </c>
      <c r="AA173" s="921">
        <f>SUM(AA140:AA170)</f>
        <v>0</v>
      </c>
      <c r="AB173" s="921">
        <f>SUM(AB140:AB170)</f>
        <v>0</v>
      </c>
      <c r="AC173" s="921">
        <f>SUM(AC140:AC170)</f>
        <v>0</v>
      </c>
    </row>
    <row r="174" spans="1:29" ht="16.5" customHeight="1" thickBot="1" x14ac:dyDescent="0.3">
      <c r="A174" s="2158" t="s">
        <v>219</v>
      </c>
      <c r="B174" s="2159"/>
      <c r="C174" s="2159"/>
      <c r="D174" s="2159"/>
      <c r="E174" s="2159"/>
      <c r="F174" s="2159"/>
      <c r="G174" s="2159"/>
      <c r="H174" s="2159"/>
      <c r="I174" s="2159"/>
      <c r="J174" s="2159"/>
      <c r="K174" s="2159"/>
      <c r="L174" s="2159"/>
      <c r="M174" s="2159"/>
      <c r="N174" s="2159"/>
      <c r="O174" s="2159"/>
      <c r="P174" s="2159"/>
      <c r="Q174" s="2159"/>
      <c r="R174" s="2159"/>
      <c r="S174" s="2159"/>
      <c r="T174" s="2159"/>
      <c r="U174" s="2159"/>
      <c r="V174" s="2159"/>
      <c r="W174" s="2159"/>
      <c r="X174" s="2160"/>
    </row>
    <row r="175" spans="1:29" ht="36.75" customHeight="1" thickBot="1" x14ac:dyDescent="0.3">
      <c r="A175" s="2154" t="s">
        <v>612</v>
      </c>
      <c r="B175" s="2181"/>
      <c r="C175" s="1795"/>
      <c r="D175" s="1301"/>
      <c r="E175" s="1302"/>
      <c r="F175" s="1303"/>
      <c r="G175" s="1301">
        <f>G186+G214</f>
        <v>8</v>
      </c>
      <c r="H175" s="1301">
        <f>H186+H214</f>
        <v>240</v>
      </c>
      <c r="I175" s="979"/>
      <c r="J175" s="1689"/>
      <c r="K175" s="1690"/>
      <c r="L175" s="1690"/>
      <c r="M175" s="1641"/>
      <c r="N175" s="1689"/>
      <c r="O175" s="1690"/>
      <c r="P175" s="1641"/>
      <c r="Q175" s="1681"/>
      <c r="R175" s="1690"/>
      <c r="S175" s="1306"/>
      <c r="T175" s="1304"/>
      <c r="U175" s="1305"/>
      <c r="V175" s="1306"/>
      <c r="W175" s="1304"/>
      <c r="X175" s="1306"/>
    </row>
    <row r="176" spans="1:29" ht="36" customHeight="1" thickBot="1" x14ac:dyDescent="0.3">
      <c r="A176" s="2187" t="s">
        <v>574</v>
      </c>
      <c r="B176" s="2157"/>
      <c r="C176" s="1328"/>
      <c r="D176" s="1209" t="s">
        <v>63</v>
      </c>
      <c r="E176" s="1207"/>
      <c r="F176" s="1208"/>
      <c r="G176" s="1471">
        <f>G177+G178</f>
        <v>4</v>
      </c>
      <c r="H176" s="1301">
        <f>H177+H178</f>
        <v>120</v>
      </c>
      <c r="I176" s="1209">
        <f>I187</f>
        <v>0</v>
      </c>
      <c r="J176" s="1546">
        <f>J187</f>
        <v>0</v>
      </c>
      <c r="K176" s="1547">
        <f>K187</f>
        <v>0</v>
      </c>
      <c r="L176" s="1547">
        <f>L187</f>
        <v>0</v>
      </c>
      <c r="M176" s="1545">
        <f>M187</f>
        <v>0</v>
      </c>
      <c r="N176" s="1544"/>
      <c r="O176" s="1547"/>
      <c r="P176" s="1545"/>
      <c r="Q176" s="1207"/>
      <c r="R176" s="1215"/>
      <c r="S176" s="1213"/>
      <c r="T176" s="1214"/>
      <c r="U176" s="1215"/>
      <c r="V176" s="1213"/>
      <c r="W176" s="1214"/>
      <c r="X176" s="1213"/>
    </row>
    <row r="177" spans="1:24" x14ac:dyDescent="0.25">
      <c r="A177" s="1787"/>
      <c r="B177" s="1559" t="s">
        <v>507</v>
      </c>
      <c r="C177" s="1328"/>
      <c r="D177" s="1209"/>
      <c r="E177" s="1207"/>
      <c r="F177" s="1208"/>
      <c r="G177" s="783">
        <f>G190</f>
        <v>2</v>
      </c>
      <c r="H177" s="783">
        <f>H190</f>
        <v>60</v>
      </c>
      <c r="I177" s="1649"/>
      <c r="J177" s="1214"/>
      <c r="K177" s="1215"/>
      <c r="L177" s="1215"/>
      <c r="M177" s="1576"/>
      <c r="N177" s="1214"/>
      <c r="O177" s="1215"/>
      <c r="P177" s="1213"/>
      <c r="Q177" s="1329"/>
      <c r="R177" s="1215"/>
      <c r="S177" s="1213"/>
      <c r="T177" s="1214"/>
      <c r="U177" s="1215"/>
      <c r="V177" s="1213"/>
      <c r="W177" s="1214"/>
      <c r="X177" s="1213"/>
    </row>
    <row r="178" spans="1:24" ht="16.5" thickBot="1" x14ac:dyDescent="0.3">
      <c r="A178" s="1790"/>
      <c r="B178" s="1558" t="s">
        <v>570</v>
      </c>
      <c r="C178" s="1364"/>
      <c r="D178" s="1308"/>
      <c r="E178" s="1310"/>
      <c r="F178" s="1309"/>
      <c r="G178" s="1578">
        <f>G191</f>
        <v>2</v>
      </c>
      <c r="H178" s="1578">
        <f t="shared" ref="H178:O178" si="18">H191</f>
        <v>60</v>
      </c>
      <c r="I178" s="1580">
        <f t="shared" si="18"/>
        <v>27</v>
      </c>
      <c r="J178" s="1211">
        <f t="shared" si="18"/>
        <v>18</v>
      </c>
      <c r="K178" s="1205">
        <f t="shared" si="18"/>
        <v>0</v>
      </c>
      <c r="L178" s="1205">
        <f t="shared" si="18"/>
        <v>9</v>
      </c>
      <c r="M178" s="1727">
        <f t="shared" si="18"/>
        <v>33</v>
      </c>
      <c r="N178" s="1211">
        <f t="shared" si="18"/>
        <v>0</v>
      </c>
      <c r="O178" s="1205">
        <f t="shared" si="18"/>
        <v>3</v>
      </c>
      <c r="P178" s="1212"/>
      <c r="Q178" s="1726"/>
      <c r="R178" s="772"/>
      <c r="S178" s="773"/>
      <c r="T178" s="771"/>
      <c r="U178" s="772"/>
      <c r="V178" s="773"/>
      <c r="W178" s="771"/>
      <c r="X178" s="773"/>
    </row>
    <row r="179" spans="1:24" ht="36" customHeight="1" thickBot="1" x14ac:dyDescent="0.3">
      <c r="A179" s="2154" t="s">
        <v>575</v>
      </c>
      <c r="B179" s="2157"/>
      <c r="C179" s="1542"/>
      <c r="D179" s="1543" t="s">
        <v>596</v>
      </c>
      <c r="E179" s="1544"/>
      <c r="F179" s="1545"/>
      <c r="G179" s="1543">
        <f>G180+G181</f>
        <v>8</v>
      </c>
      <c r="H179" s="1792">
        <f>H180+H181</f>
        <v>240</v>
      </c>
      <c r="I179" s="1543">
        <f>I189</f>
        <v>0</v>
      </c>
      <c r="J179" s="1362">
        <f>J189</f>
        <v>0</v>
      </c>
      <c r="K179" s="1785">
        <f>K189</f>
        <v>0</v>
      </c>
      <c r="L179" s="1785">
        <f>L189</f>
        <v>0</v>
      </c>
      <c r="M179" s="1786">
        <f>M189</f>
        <v>0</v>
      </c>
      <c r="N179" s="1784"/>
      <c r="O179" s="1785"/>
      <c r="P179" s="1786"/>
      <c r="Q179" s="1544"/>
      <c r="R179" s="1547"/>
      <c r="S179" s="1545"/>
      <c r="T179" s="1548"/>
      <c r="U179" s="1549"/>
      <c r="V179" s="1550"/>
      <c r="W179" s="1548"/>
      <c r="X179" s="1550"/>
    </row>
    <row r="180" spans="1:24" x14ac:dyDescent="0.25">
      <c r="A180" s="1538"/>
      <c r="B180" s="1559" t="s">
        <v>507</v>
      </c>
      <c r="C180" s="1328"/>
      <c r="D180" s="1209"/>
      <c r="E180" s="1207"/>
      <c r="F180" s="1208"/>
      <c r="G180" s="783">
        <f>G196+G199</f>
        <v>4</v>
      </c>
      <c r="H180" s="783">
        <f>H196+H199</f>
        <v>120</v>
      </c>
      <c r="I180" s="1649"/>
      <c r="J180" s="1214"/>
      <c r="K180" s="1215"/>
      <c r="L180" s="1215"/>
      <c r="M180" s="1576"/>
      <c r="N180" s="1214"/>
      <c r="O180" s="1215"/>
      <c r="P180" s="1213"/>
      <c r="Q180" s="1329"/>
      <c r="R180" s="1203"/>
      <c r="S180" s="1208"/>
      <c r="T180" s="1214"/>
      <c r="U180" s="1215"/>
      <c r="V180" s="1213"/>
      <c r="W180" s="1214"/>
      <c r="X180" s="1213"/>
    </row>
    <row r="181" spans="1:24" ht="16.5" thickBot="1" x14ac:dyDescent="0.3">
      <c r="A181" s="1539"/>
      <c r="B181" s="1558" t="s">
        <v>570</v>
      </c>
      <c r="C181" s="1551"/>
      <c r="D181" s="1791"/>
      <c r="E181" s="1552"/>
      <c r="F181" s="1798"/>
      <c r="G181" s="1578">
        <f>G197+G200</f>
        <v>4</v>
      </c>
      <c r="H181" s="1578">
        <f t="shared" ref="H181:P181" si="19">H197+H200</f>
        <v>120</v>
      </c>
      <c r="I181" s="1580">
        <f t="shared" si="19"/>
        <v>54</v>
      </c>
      <c r="J181" s="1211">
        <f t="shared" si="19"/>
        <v>36</v>
      </c>
      <c r="K181" s="1205">
        <f t="shared" si="19"/>
        <v>0</v>
      </c>
      <c r="L181" s="1205">
        <f t="shared" si="19"/>
        <v>18</v>
      </c>
      <c r="M181" s="1727">
        <f t="shared" si="19"/>
        <v>66</v>
      </c>
      <c r="N181" s="1211">
        <f t="shared" si="19"/>
        <v>0</v>
      </c>
      <c r="O181" s="1205">
        <f t="shared" si="19"/>
        <v>0</v>
      </c>
      <c r="P181" s="1212">
        <f t="shared" si="19"/>
        <v>6</v>
      </c>
      <c r="Q181" s="1728"/>
      <c r="R181" s="1797"/>
      <c r="S181" s="1798"/>
      <c r="T181" s="1553"/>
      <c r="U181" s="1554"/>
      <c r="V181" s="1555"/>
      <c r="W181" s="1553"/>
      <c r="X181" s="1555"/>
    </row>
    <row r="182" spans="1:24" ht="35.25" customHeight="1" thickBot="1" x14ac:dyDescent="0.3">
      <c r="A182" s="2130" t="s">
        <v>576</v>
      </c>
      <c r="B182" s="2131"/>
      <c r="C182" s="1556"/>
      <c r="D182" s="1369" t="s">
        <v>609</v>
      </c>
      <c r="E182" s="1784"/>
      <c r="F182" s="1786"/>
      <c r="G182" s="1301">
        <f>G183+G184</f>
        <v>8</v>
      </c>
      <c r="H182" s="1363">
        <f>H183+H184</f>
        <v>240</v>
      </c>
      <c r="I182" s="1361">
        <f>I195+I198</f>
        <v>0</v>
      </c>
      <c r="J182" s="1362">
        <f>J195+J198</f>
        <v>0</v>
      </c>
      <c r="K182" s="1785">
        <f>K195+K198</f>
        <v>0</v>
      </c>
      <c r="L182" s="1785">
        <f>L195+L198</f>
        <v>0</v>
      </c>
      <c r="M182" s="1786">
        <f>M195+M198</f>
        <v>0</v>
      </c>
      <c r="N182" s="1784"/>
      <c r="O182" s="1785"/>
      <c r="P182" s="1786"/>
      <c r="Q182" s="1784"/>
      <c r="R182" s="1785"/>
      <c r="S182" s="1786"/>
      <c r="T182" s="778"/>
      <c r="U182" s="779"/>
      <c r="V182" s="780"/>
      <c r="W182" s="778"/>
      <c r="X182" s="780"/>
    </row>
    <row r="183" spans="1:24" x14ac:dyDescent="0.25">
      <c r="A183" s="1538"/>
      <c r="B183" s="1559" t="s">
        <v>507</v>
      </c>
      <c r="C183" s="1562"/>
      <c r="D183" s="1320"/>
      <c r="E183" s="1207"/>
      <c r="F183" s="1208"/>
      <c r="G183" s="783">
        <f>G208+G212</f>
        <v>4</v>
      </c>
      <c r="H183" s="783">
        <f>H208+H212</f>
        <v>120</v>
      </c>
      <c r="I183" s="1649"/>
      <c r="J183" s="1214"/>
      <c r="K183" s="1215"/>
      <c r="L183" s="1215"/>
      <c r="M183" s="1213"/>
      <c r="N183" s="1725"/>
      <c r="O183" s="1215"/>
      <c r="P183" s="1576"/>
      <c r="Q183" s="1214"/>
      <c r="R183" s="1208"/>
      <c r="S183" s="1574"/>
      <c r="T183" s="1214"/>
      <c r="U183" s="1215"/>
      <c r="V183" s="1213"/>
      <c r="W183" s="1214"/>
      <c r="X183" s="1213"/>
    </row>
    <row r="184" spans="1:24" ht="16.5" thickBot="1" x14ac:dyDescent="0.3">
      <c r="A184" s="1539"/>
      <c r="B184" s="1558" t="s">
        <v>570</v>
      </c>
      <c r="C184" s="1561"/>
      <c r="D184" s="1560"/>
      <c r="E184" s="1552"/>
      <c r="F184" s="1798"/>
      <c r="G184" s="1578">
        <f>G209+G213</f>
        <v>4</v>
      </c>
      <c r="H184" s="1578">
        <f t="shared" ref="H184:Q184" si="20">H209+H213</f>
        <v>120</v>
      </c>
      <c r="I184" s="1580">
        <f t="shared" si="20"/>
        <v>60</v>
      </c>
      <c r="J184" s="1211">
        <f t="shared" si="20"/>
        <v>30</v>
      </c>
      <c r="K184" s="1205">
        <f t="shared" si="20"/>
        <v>0</v>
      </c>
      <c r="L184" s="1205">
        <f t="shared" si="20"/>
        <v>30</v>
      </c>
      <c r="M184" s="1212">
        <f t="shared" si="20"/>
        <v>60</v>
      </c>
      <c r="N184" s="1730">
        <f t="shared" si="20"/>
        <v>0</v>
      </c>
      <c r="O184" s="1205">
        <f t="shared" si="20"/>
        <v>0</v>
      </c>
      <c r="P184" s="1727">
        <f t="shared" si="20"/>
        <v>0</v>
      </c>
      <c r="Q184" s="1211">
        <f t="shared" si="20"/>
        <v>4</v>
      </c>
      <c r="R184" s="1729"/>
      <c r="S184" s="1557"/>
      <c r="T184" s="1553"/>
      <c r="U184" s="1554"/>
      <c r="V184" s="1555"/>
      <c r="W184" s="1553"/>
      <c r="X184" s="1555"/>
    </row>
    <row r="185" spans="1:24" ht="34.5" customHeight="1" thickBot="1" x14ac:dyDescent="0.3">
      <c r="A185" s="2130" t="s">
        <v>577</v>
      </c>
      <c r="B185" s="2131"/>
      <c r="C185" s="1556"/>
      <c r="D185" s="1361" t="s">
        <v>598</v>
      </c>
      <c r="E185" s="1784"/>
      <c r="F185" s="1786"/>
      <c r="G185" s="1363">
        <f t="shared" ref="G185:M185" si="21">G221+G223+G225</f>
        <v>12</v>
      </c>
      <c r="H185" s="1301">
        <f t="shared" si="21"/>
        <v>360</v>
      </c>
      <c r="I185" s="1731">
        <f t="shared" si="21"/>
        <v>117</v>
      </c>
      <c r="J185" s="1553">
        <f t="shared" si="21"/>
        <v>78</v>
      </c>
      <c r="K185" s="1554">
        <f t="shared" si="21"/>
        <v>0</v>
      </c>
      <c r="L185" s="1554">
        <f t="shared" si="21"/>
        <v>39</v>
      </c>
      <c r="M185" s="1581">
        <f t="shared" si="21"/>
        <v>243</v>
      </c>
      <c r="N185" s="778"/>
      <c r="O185" s="779"/>
      <c r="P185" s="780"/>
      <c r="Q185" s="778"/>
      <c r="R185" s="779">
        <v>9</v>
      </c>
      <c r="S185" s="1786"/>
      <c r="T185" s="778"/>
      <c r="U185" s="779"/>
      <c r="V185" s="780"/>
      <c r="W185" s="778"/>
      <c r="X185" s="780"/>
    </row>
    <row r="186" spans="1:24" ht="30.75" customHeight="1" x14ac:dyDescent="0.25">
      <c r="A186" s="1828" t="s">
        <v>220</v>
      </c>
      <c r="B186" s="1330" t="s">
        <v>618</v>
      </c>
      <c r="C186" s="1232"/>
      <c r="D186" s="1232"/>
      <c r="E186" s="328"/>
      <c r="F186" s="1216"/>
      <c r="G186" s="1217">
        <v>4</v>
      </c>
      <c r="H186" s="1322">
        <f t="shared" ref="H186:H191" si="22">G186*30</f>
        <v>120</v>
      </c>
      <c r="I186" s="783"/>
      <c r="J186" s="1214"/>
      <c r="K186" s="1215"/>
      <c r="L186" s="1215"/>
      <c r="M186" s="1213"/>
      <c r="N186" s="1218"/>
      <c r="O186" s="1365"/>
      <c r="P186" s="1366"/>
      <c r="Q186" s="328"/>
      <c r="R186" s="334"/>
      <c r="S186" s="334"/>
      <c r="T186" s="1218"/>
      <c r="U186" s="1365"/>
      <c r="V186" s="1366"/>
      <c r="W186" s="328"/>
      <c r="X186" s="1216"/>
    </row>
    <row r="187" spans="1:24" ht="31.5" x14ac:dyDescent="0.25">
      <c r="A187" s="1829" t="s">
        <v>223</v>
      </c>
      <c r="B187" s="336" t="s">
        <v>657</v>
      </c>
      <c r="C187" s="1312"/>
      <c r="D187" s="1312"/>
      <c r="E187" s="335"/>
      <c r="F187" s="333"/>
      <c r="G187" s="326">
        <v>4</v>
      </c>
      <c r="H187" s="1313">
        <f t="shared" si="22"/>
        <v>120</v>
      </c>
      <c r="I187" s="770"/>
      <c r="J187" s="771"/>
      <c r="K187" s="772"/>
      <c r="L187" s="772"/>
      <c r="M187" s="773"/>
      <c r="N187" s="331"/>
      <c r="O187" s="332"/>
      <c r="P187" s="1331"/>
      <c r="Q187" s="335"/>
      <c r="R187" s="1540"/>
      <c r="S187" s="1540"/>
      <c r="T187" s="331"/>
      <c r="U187" s="332"/>
      <c r="V187" s="1331"/>
      <c r="W187" s="335"/>
      <c r="X187" s="333"/>
    </row>
    <row r="188" spans="1:24" ht="32.25" thickBot="1" x14ac:dyDescent="0.3">
      <c r="A188" s="1830" t="s">
        <v>226</v>
      </c>
      <c r="B188" s="1743" t="s">
        <v>658</v>
      </c>
      <c r="C188" s="1327"/>
      <c r="D188" s="1327"/>
      <c r="E188" s="1744"/>
      <c r="F188" s="1745"/>
      <c r="G188" s="1197">
        <v>4</v>
      </c>
      <c r="H188" s="1684">
        <f t="shared" si="22"/>
        <v>120</v>
      </c>
      <c r="I188" s="1746"/>
      <c r="J188" s="1211"/>
      <c r="K188" s="1205"/>
      <c r="L188" s="1205"/>
      <c r="M188" s="1212"/>
      <c r="N188" s="1747"/>
      <c r="O188" s="1748"/>
      <c r="P188" s="1749"/>
      <c r="Q188" s="1744"/>
      <c r="R188" s="1745"/>
      <c r="S188" s="1750"/>
      <c r="T188" s="1747"/>
      <c r="U188" s="1748"/>
      <c r="V188" s="1749"/>
      <c r="W188" s="1744"/>
      <c r="X188" s="1745"/>
    </row>
    <row r="189" spans="1:24" x14ac:dyDescent="0.25">
      <c r="A189" s="1831" t="s">
        <v>230</v>
      </c>
      <c r="B189" s="1742" t="s">
        <v>630</v>
      </c>
      <c r="C189" s="1312"/>
      <c r="D189" s="1312"/>
      <c r="E189" s="335"/>
      <c r="F189" s="333"/>
      <c r="G189" s="326">
        <v>4</v>
      </c>
      <c r="H189" s="1473">
        <f t="shared" si="22"/>
        <v>120</v>
      </c>
      <c r="I189" s="1312"/>
      <c r="J189" s="335"/>
      <c r="K189" s="769"/>
      <c r="L189" s="769"/>
      <c r="M189" s="1709"/>
      <c r="N189" s="331"/>
      <c r="O189" s="769"/>
      <c r="P189" s="1331"/>
      <c r="Q189" s="335"/>
      <c r="R189" s="333"/>
      <c r="S189" s="1540"/>
      <c r="T189" s="331"/>
      <c r="U189" s="769"/>
      <c r="V189" s="1331"/>
      <c r="W189" s="335"/>
      <c r="X189" s="333"/>
    </row>
    <row r="190" spans="1:24" x14ac:dyDescent="0.25">
      <c r="A190" s="1829"/>
      <c r="B190" s="793" t="s">
        <v>507</v>
      </c>
      <c r="C190" s="1191"/>
      <c r="D190" s="1191"/>
      <c r="E190" s="1241"/>
      <c r="F190" s="860"/>
      <c r="G190" s="901">
        <v>2</v>
      </c>
      <c r="H190" s="362">
        <f t="shared" si="22"/>
        <v>60</v>
      </c>
      <c r="I190" s="1198"/>
      <c r="J190" s="815"/>
      <c r="K190" s="530"/>
      <c r="L190" s="530"/>
      <c r="M190" s="358"/>
      <c r="N190" s="1242"/>
      <c r="O190" s="1318"/>
      <c r="P190" s="1332"/>
      <c r="Q190" s="348"/>
      <c r="R190" s="347"/>
      <c r="S190" s="349"/>
      <c r="T190" s="345"/>
      <c r="U190" s="325"/>
      <c r="V190" s="1332"/>
      <c r="W190" s="348"/>
      <c r="X190" s="347"/>
    </row>
    <row r="191" spans="1:24" x14ac:dyDescent="0.25">
      <c r="A191" s="1829"/>
      <c r="B191" s="794" t="s">
        <v>570</v>
      </c>
      <c r="C191" s="1191"/>
      <c r="D191" s="1198" t="s">
        <v>63</v>
      </c>
      <c r="E191" s="1241"/>
      <c r="F191" s="860"/>
      <c r="G191" s="340">
        <v>2</v>
      </c>
      <c r="H191" s="362">
        <f t="shared" si="22"/>
        <v>60</v>
      </c>
      <c r="I191" s="1198">
        <f>J191+K191+L191</f>
        <v>27</v>
      </c>
      <c r="J191" s="815">
        <v>18</v>
      </c>
      <c r="K191" s="530"/>
      <c r="L191" s="530">
        <v>9</v>
      </c>
      <c r="M191" s="358">
        <f>H191-I191</f>
        <v>33</v>
      </c>
      <c r="N191" s="1496"/>
      <c r="O191" s="1318">
        <v>3</v>
      </c>
      <c r="P191" s="1332"/>
      <c r="Q191" s="348"/>
      <c r="R191" s="347"/>
      <c r="S191" s="349"/>
      <c r="T191" s="345"/>
      <c r="U191" s="325"/>
      <c r="V191" s="1332"/>
      <c r="W191" s="348"/>
      <c r="X191" s="347"/>
    </row>
    <row r="192" spans="1:24" x14ac:dyDescent="0.25">
      <c r="A192" s="1829" t="s">
        <v>234</v>
      </c>
      <c r="B192" s="793" t="s">
        <v>555</v>
      </c>
      <c r="C192" s="1225"/>
      <c r="D192" s="1259"/>
      <c r="E192" s="1333"/>
      <c r="F192" s="1223"/>
      <c r="G192" s="340">
        <v>4</v>
      </c>
      <c r="H192" s="1210">
        <v>120</v>
      </c>
      <c r="I192" s="1226"/>
      <c r="J192" s="342"/>
      <c r="K192" s="343"/>
      <c r="L192" s="343"/>
      <c r="M192" s="344"/>
      <c r="N192" s="345"/>
      <c r="O192" s="325"/>
      <c r="P192" s="1332"/>
      <c r="Q192" s="348"/>
      <c r="R192" s="347"/>
      <c r="S192" s="349"/>
      <c r="T192" s="345"/>
      <c r="U192" s="325"/>
      <c r="V192" s="1332"/>
      <c r="W192" s="348"/>
      <c r="X192" s="347"/>
    </row>
    <row r="193" spans="1:24" x14ac:dyDescent="0.25">
      <c r="A193" s="1829"/>
      <c r="B193" s="793" t="s">
        <v>507</v>
      </c>
      <c r="C193" s="1191"/>
      <c r="D193" s="1191"/>
      <c r="E193" s="1241"/>
      <c r="F193" s="860"/>
      <c r="G193" s="901">
        <v>2</v>
      </c>
      <c r="H193" s="362">
        <f>G193*30</f>
        <v>60</v>
      </c>
      <c r="I193" s="1198"/>
      <c r="J193" s="815"/>
      <c r="K193" s="530"/>
      <c r="L193" s="530"/>
      <c r="M193" s="358"/>
      <c r="N193" s="1242"/>
      <c r="O193" s="1318"/>
      <c r="P193" s="1332"/>
      <c r="Q193" s="348"/>
      <c r="R193" s="347"/>
      <c r="S193" s="349"/>
      <c r="T193" s="345"/>
      <c r="U193" s="325"/>
      <c r="V193" s="1332"/>
      <c r="W193" s="348"/>
      <c r="X193" s="347"/>
    </row>
    <row r="194" spans="1:24" x14ac:dyDescent="0.25">
      <c r="A194" s="1829"/>
      <c r="B194" s="794" t="s">
        <v>570</v>
      </c>
      <c r="C194" s="1191"/>
      <c r="D194" s="1198" t="s">
        <v>63</v>
      </c>
      <c r="E194" s="1241"/>
      <c r="F194" s="860"/>
      <c r="G194" s="340">
        <v>2</v>
      </c>
      <c r="H194" s="362">
        <f>G194*30</f>
        <v>60</v>
      </c>
      <c r="I194" s="1198">
        <f>J194+K194+L194</f>
        <v>27</v>
      </c>
      <c r="J194" s="815">
        <v>18</v>
      </c>
      <c r="K194" s="530"/>
      <c r="L194" s="530">
        <v>9</v>
      </c>
      <c r="M194" s="358">
        <f>H194-I194</f>
        <v>33</v>
      </c>
      <c r="N194" s="1496"/>
      <c r="O194" s="1318">
        <v>3</v>
      </c>
      <c r="P194" s="1332"/>
      <c r="Q194" s="348"/>
      <c r="R194" s="347"/>
      <c r="S194" s="349"/>
      <c r="T194" s="345"/>
      <c r="U194" s="325"/>
      <c r="V194" s="1332"/>
      <c r="W194" s="348"/>
      <c r="X194" s="347"/>
    </row>
    <row r="195" spans="1:24" x14ac:dyDescent="0.25">
      <c r="A195" s="1829" t="s">
        <v>237</v>
      </c>
      <c r="B195" s="793" t="s">
        <v>556</v>
      </c>
      <c r="C195" s="1225"/>
      <c r="D195" s="1259"/>
      <c r="E195" s="1333"/>
      <c r="F195" s="1223"/>
      <c r="G195" s="340">
        <v>4</v>
      </c>
      <c r="H195" s="1225">
        <f t="shared" ref="H195:H222" si="23">G195*30</f>
        <v>120</v>
      </c>
      <c r="I195" s="1326"/>
      <c r="J195" s="1222"/>
      <c r="K195" s="353"/>
      <c r="L195" s="353"/>
      <c r="M195" s="354"/>
      <c r="N195" s="226"/>
      <c r="O195" s="626"/>
      <c r="P195" s="357"/>
      <c r="Q195" s="223"/>
      <c r="R195" s="225"/>
      <c r="S195" s="355"/>
      <c r="T195" s="226"/>
      <c r="U195" s="626"/>
      <c r="V195" s="357"/>
      <c r="W195" s="223"/>
      <c r="X195" s="347"/>
    </row>
    <row r="196" spans="1:24" x14ac:dyDescent="0.25">
      <c r="A196" s="1829"/>
      <c r="B196" s="793" t="s">
        <v>507</v>
      </c>
      <c r="C196" s="1191"/>
      <c r="D196" s="1191"/>
      <c r="E196" s="1241"/>
      <c r="F196" s="860"/>
      <c r="G196" s="901">
        <v>2</v>
      </c>
      <c r="H196" s="362">
        <f t="shared" si="23"/>
        <v>60</v>
      </c>
      <c r="I196" s="1198"/>
      <c r="J196" s="815"/>
      <c r="K196" s="530"/>
      <c r="L196" s="530"/>
      <c r="M196" s="358"/>
      <c r="N196" s="1242"/>
      <c r="O196" s="1318"/>
      <c r="P196" s="357"/>
      <c r="Q196" s="223"/>
      <c r="R196" s="355"/>
      <c r="S196" s="355"/>
      <c r="T196" s="226"/>
      <c r="U196" s="224"/>
      <c r="V196" s="357"/>
      <c r="W196" s="223"/>
      <c r="X196" s="347"/>
    </row>
    <row r="197" spans="1:24" x14ac:dyDescent="0.25">
      <c r="A197" s="1829"/>
      <c r="B197" s="794" t="s">
        <v>570</v>
      </c>
      <c r="C197" s="1191"/>
      <c r="D197" s="1198" t="s">
        <v>64</v>
      </c>
      <c r="E197" s="1241"/>
      <c r="F197" s="860"/>
      <c r="G197" s="340">
        <v>2</v>
      </c>
      <c r="H197" s="362">
        <f t="shared" si="23"/>
        <v>60</v>
      </c>
      <c r="I197" s="1198">
        <f>J197+K197+L197</f>
        <v>27</v>
      </c>
      <c r="J197" s="815">
        <v>18</v>
      </c>
      <c r="K197" s="530"/>
      <c r="L197" s="530">
        <v>9</v>
      </c>
      <c r="M197" s="358">
        <f>H197-I197</f>
        <v>33</v>
      </c>
      <c r="N197" s="1496"/>
      <c r="O197" s="1318"/>
      <c r="P197" s="357">
        <v>3</v>
      </c>
      <c r="Q197" s="223"/>
      <c r="R197" s="355"/>
      <c r="S197" s="355"/>
      <c r="T197" s="226"/>
      <c r="U197" s="224"/>
      <c r="V197" s="357"/>
      <c r="W197" s="223"/>
      <c r="X197" s="347"/>
    </row>
    <row r="198" spans="1:24" x14ac:dyDescent="0.25">
      <c r="A198" s="1829" t="s">
        <v>240</v>
      </c>
      <c r="B198" s="793" t="s">
        <v>222</v>
      </c>
      <c r="C198" s="1225"/>
      <c r="D198" s="1259"/>
      <c r="E198" s="1334"/>
      <c r="F198" s="1223"/>
      <c r="G198" s="340">
        <v>4</v>
      </c>
      <c r="H198" s="1225">
        <f t="shared" si="23"/>
        <v>120</v>
      </c>
      <c r="I198" s="1326"/>
      <c r="J198" s="1222"/>
      <c r="K198" s="353"/>
      <c r="L198" s="353"/>
      <c r="M198" s="354"/>
      <c r="N198" s="226"/>
      <c r="O198" s="224"/>
      <c r="P198" s="357"/>
      <c r="Q198" s="223"/>
      <c r="R198" s="355"/>
      <c r="S198" s="355"/>
      <c r="T198" s="226"/>
      <c r="U198" s="224"/>
      <c r="V198" s="357"/>
      <c r="W198" s="223"/>
      <c r="X198" s="347"/>
    </row>
    <row r="199" spans="1:24" x14ac:dyDescent="0.25">
      <c r="A199" s="1829"/>
      <c r="B199" s="793" t="s">
        <v>507</v>
      </c>
      <c r="C199" s="1191"/>
      <c r="D199" s="1191"/>
      <c r="E199" s="1241"/>
      <c r="F199" s="860"/>
      <c r="G199" s="901">
        <v>2</v>
      </c>
      <c r="H199" s="362">
        <f t="shared" ref="H199:H206" si="24">G199*30</f>
        <v>60</v>
      </c>
      <c r="I199" s="1198"/>
      <c r="J199" s="815"/>
      <c r="K199" s="530"/>
      <c r="L199" s="530"/>
      <c r="M199" s="358"/>
      <c r="N199" s="1242"/>
      <c r="O199" s="1318"/>
      <c r="P199" s="357"/>
      <c r="Q199" s="223"/>
      <c r="R199" s="355"/>
      <c r="S199" s="355"/>
      <c r="T199" s="226"/>
      <c r="U199" s="224"/>
      <c r="V199" s="357"/>
      <c r="W199" s="223"/>
      <c r="X199" s="347"/>
    </row>
    <row r="200" spans="1:24" x14ac:dyDescent="0.25">
      <c r="A200" s="1829"/>
      <c r="B200" s="794" t="s">
        <v>570</v>
      </c>
      <c r="C200" s="1191"/>
      <c r="D200" s="1198" t="s">
        <v>64</v>
      </c>
      <c r="E200" s="1241"/>
      <c r="F200" s="860"/>
      <c r="G200" s="340">
        <v>2</v>
      </c>
      <c r="H200" s="362">
        <f t="shared" si="24"/>
        <v>60</v>
      </c>
      <c r="I200" s="1198">
        <f>J200+K200+L200</f>
        <v>27</v>
      </c>
      <c r="J200" s="815">
        <v>18</v>
      </c>
      <c r="K200" s="530"/>
      <c r="L200" s="530">
        <v>9</v>
      </c>
      <c r="M200" s="358">
        <f>H200-I200</f>
        <v>33</v>
      </c>
      <c r="N200" s="1496"/>
      <c r="O200" s="1318"/>
      <c r="P200" s="357">
        <v>3</v>
      </c>
      <c r="Q200" s="223"/>
      <c r="R200" s="355"/>
      <c r="S200" s="355"/>
      <c r="T200" s="226"/>
      <c r="U200" s="224"/>
      <c r="V200" s="357"/>
      <c r="W200" s="223"/>
      <c r="X200" s="347"/>
    </row>
    <row r="201" spans="1:24" ht="31.5" x14ac:dyDescent="0.25">
      <c r="A201" s="1829" t="s">
        <v>243</v>
      </c>
      <c r="B201" s="336" t="s">
        <v>634</v>
      </c>
      <c r="C201" s="1225"/>
      <c r="D201" s="1259"/>
      <c r="E201" s="1334"/>
      <c r="F201" s="1223"/>
      <c r="G201" s="340">
        <v>4</v>
      </c>
      <c r="H201" s="1225">
        <f t="shared" si="24"/>
        <v>120</v>
      </c>
      <c r="I201" s="1326"/>
      <c r="J201" s="1222"/>
      <c r="K201" s="353"/>
      <c r="L201" s="353"/>
      <c r="M201" s="354"/>
      <c r="N201" s="226"/>
      <c r="O201" s="224"/>
      <c r="P201" s="357"/>
      <c r="Q201" s="223"/>
      <c r="R201" s="355"/>
      <c r="S201" s="355"/>
      <c r="T201" s="226"/>
      <c r="U201" s="224"/>
      <c r="V201" s="357"/>
      <c r="W201" s="223"/>
      <c r="X201" s="347"/>
    </row>
    <row r="202" spans="1:24" x14ac:dyDescent="0.25">
      <c r="A202" s="1829"/>
      <c r="B202" s="793" t="s">
        <v>507</v>
      </c>
      <c r="C202" s="1191"/>
      <c r="D202" s="1191"/>
      <c r="E202" s="1241"/>
      <c r="F202" s="860"/>
      <c r="G202" s="901">
        <v>2</v>
      </c>
      <c r="H202" s="362">
        <f t="shared" si="24"/>
        <v>60</v>
      </c>
      <c r="I202" s="1198"/>
      <c r="J202" s="815"/>
      <c r="K202" s="530"/>
      <c r="L202" s="530"/>
      <c r="M202" s="358"/>
      <c r="N202" s="1242"/>
      <c r="O202" s="1318"/>
      <c r="P202" s="357"/>
      <c r="Q202" s="223"/>
      <c r="R202" s="355"/>
      <c r="S202" s="355"/>
      <c r="T202" s="226"/>
      <c r="U202" s="224"/>
      <c r="V202" s="357"/>
      <c r="W202" s="223"/>
      <c r="X202" s="347"/>
    </row>
    <row r="203" spans="1:24" x14ac:dyDescent="0.25">
      <c r="A203" s="1829"/>
      <c r="B203" s="794" t="s">
        <v>570</v>
      </c>
      <c r="C203" s="1191"/>
      <c r="D203" s="1198" t="s">
        <v>64</v>
      </c>
      <c r="E203" s="1241"/>
      <c r="F203" s="860"/>
      <c r="G203" s="340">
        <v>2</v>
      </c>
      <c r="H203" s="362">
        <f t="shared" si="24"/>
        <v>60</v>
      </c>
      <c r="I203" s="1198">
        <f>J203+K203+L203</f>
        <v>27</v>
      </c>
      <c r="J203" s="815">
        <v>18</v>
      </c>
      <c r="K203" s="530"/>
      <c r="L203" s="530">
        <v>9</v>
      </c>
      <c r="M203" s="358">
        <f>H203-I203</f>
        <v>33</v>
      </c>
      <c r="N203" s="1496"/>
      <c r="O203" s="1318"/>
      <c r="P203" s="357">
        <v>3</v>
      </c>
      <c r="Q203" s="223"/>
      <c r="R203" s="355"/>
      <c r="S203" s="355"/>
      <c r="T203" s="226"/>
      <c r="U203" s="224"/>
      <c r="V203" s="357"/>
      <c r="W203" s="223"/>
      <c r="X203" s="347"/>
    </row>
    <row r="204" spans="1:24" ht="16.5" thickBot="1" x14ac:dyDescent="0.3">
      <c r="A204" s="1829" t="s">
        <v>246</v>
      </c>
      <c r="B204" s="1743" t="s">
        <v>635</v>
      </c>
      <c r="C204" s="1225"/>
      <c r="D204" s="1259"/>
      <c r="E204" s="1334"/>
      <c r="F204" s="1223"/>
      <c r="G204" s="340">
        <v>4</v>
      </c>
      <c r="H204" s="1225">
        <f t="shared" si="24"/>
        <v>120</v>
      </c>
      <c r="I204" s="1326"/>
      <c r="J204" s="1222"/>
      <c r="K204" s="353"/>
      <c r="L204" s="353"/>
      <c r="M204" s="354"/>
      <c r="N204" s="226"/>
      <c r="O204" s="224"/>
      <c r="P204" s="357"/>
      <c r="Q204" s="223"/>
      <c r="R204" s="355"/>
      <c r="S204" s="355"/>
      <c r="T204" s="226"/>
      <c r="U204" s="224"/>
      <c r="V204" s="357"/>
      <c r="W204" s="223"/>
      <c r="X204" s="347"/>
    </row>
    <row r="205" spans="1:24" x14ac:dyDescent="0.25">
      <c r="A205" s="1829"/>
      <c r="B205" s="793" t="s">
        <v>507</v>
      </c>
      <c r="C205" s="1191"/>
      <c r="D205" s="1191"/>
      <c r="E205" s="1241"/>
      <c r="F205" s="860"/>
      <c r="G205" s="901">
        <v>2</v>
      </c>
      <c r="H205" s="362">
        <f t="shared" si="24"/>
        <v>60</v>
      </c>
      <c r="I205" s="1198"/>
      <c r="J205" s="815"/>
      <c r="K205" s="530"/>
      <c r="L205" s="530"/>
      <c r="M205" s="358"/>
      <c r="N205" s="1242"/>
      <c r="O205" s="1318"/>
      <c r="P205" s="357"/>
      <c r="Q205" s="223"/>
      <c r="R205" s="355"/>
      <c r="S205" s="355"/>
      <c r="T205" s="226"/>
      <c r="U205" s="224"/>
      <c r="V205" s="357"/>
      <c r="W205" s="223"/>
      <c r="X205" s="347"/>
    </row>
    <row r="206" spans="1:24" ht="16.5" thickBot="1" x14ac:dyDescent="0.3">
      <c r="A206" s="1829"/>
      <c r="B206" s="794" t="s">
        <v>570</v>
      </c>
      <c r="C206" s="1191"/>
      <c r="D206" s="1198" t="s">
        <v>64</v>
      </c>
      <c r="E206" s="1241"/>
      <c r="F206" s="860"/>
      <c r="G206" s="340">
        <v>2</v>
      </c>
      <c r="H206" s="362">
        <f t="shared" si="24"/>
        <v>60</v>
      </c>
      <c r="I206" s="1198">
        <f>J206+K206+L206</f>
        <v>27</v>
      </c>
      <c r="J206" s="815">
        <v>18</v>
      </c>
      <c r="K206" s="530"/>
      <c r="L206" s="530">
        <v>9</v>
      </c>
      <c r="M206" s="358">
        <f>H206-I206</f>
        <v>33</v>
      </c>
      <c r="N206" s="1496"/>
      <c r="O206" s="1318"/>
      <c r="P206" s="357">
        <v>3</v>
      </c>
      <c r="Q206" s="223"/>
      <c r="R206" s="355"/>
      <c r="S206" s="355"/>
      <c r="T206" s="226"/>
      <c r="U206" s="224"/>
      <c r="V206" s="357"/>
      <c r="W206" s="223"/>
      <c r="X206" s="347"/>
    </row>
    <row r="207" spans="1:24" x14ac:dyDescent="0.25">
      <c r="A207" s="1829" t="s">
        <v>249</v>
      </c>
      <c r="B207" s="1330" t="s">
        <v>659</v>
      </c>
      <c r="C207" s="1225"/>
      <c r="D207" s="1259"/>
      <c r="E207" s="1334"/>
      <c r="F207" s="1223"/>
      <c r="G207" s="340">
        <v>4</v>
      </c>
      <c r="H207" s="1225">
        <f t="shared" si="23"/>
        <v>120</v>
      </c>
      <c r="I207" s="1326"/>
      <c r="J207" s="1222"/>
      <c r="K207" s="353"/>
      <c r="L207" s="353"/>
      <c r="M207" s="354"/>
      <c r="N207" s="226"/>
      <c r="O207" s="224"/>
      <c r="P207" s="357"/>
      <c r="Q207" s="223"/>
      <c r="R207" s="355"/>
      <c r="S207" s="355"/>
      <c r="T207" s="226"/>
      <c r="U207" s="224"/>
      <c r="V207" s="357"/>
      <c r="W207" s="223"/>
      <c r="X207" s="347"/>
    </row>
    <row r="208" spans="1:24" x14ac:dyDescent="0.25">
      <c r="A208" s="1829"/>
      <c r="B208" s="793" t="s">
        <v>507</v>
      </c>
      <c r="C208" s="1191"/>
      <c r="D208" s="1191"/>
      <c r="E208" s="1241"/>
      <c r="F208" s="860"/>
      <c r="G208" s="901">
        <v>2</v>
      </c>
      <c r="H208" s="362">
        <f t="shared" si="23"/>
        <v>60</v>
      </c>
      <c r="I208" s="1198"/>
      <c r="J208" s="815"/>
      <c r="K208" s="530"/>
      <c r="L208" s="530"/>
      <c r="M208" s="358"/>
      <c r="N208" s="1242"/>
      <c r="O208" s="1318"/>
      <c r="P208" s="357"/>
      <c r="Q208" s="223"/>
      <c r="R208" s="355"/>
      <c r="S208" s="355"/>
      <c r="T208" s="226"/>
      <c r="U208" s="224"/>
      <c r="V208" s="357"/>
      <c r="W208" s="223"/>
      <c r="X208" s="347"/>
    </row>
    <row r="209" spans="1:24" x14ac:dyDescent="0.25">
      <c r="A209" s="1829"/>
      <c r="B209" s="794" t="s">
        <v>570</v>
      </c>
      <c r="C209" s="1191"/>
      <c r="D209" s="1198">
        <v>3</v>
      </c>
      <c r="E209" s="1241"/>
      <c r="F209" s="860"/>
      <c r="G209" s="340">
        <v>2</v>
      </c>
      <c r="H209" s="362">
        <f t="shared" si="23"/>
        <v>60</v>
      </c>
      <c r="I209" s="1198">
        <f>J209+K209+L209</f>
        <v>30</v>
      </c>
      <c r="J209" s="815">
        <v>15</v>
      </c>
      <c r="K209" s="530"/>
      <c r="L209" s="530">
        <v>15</v>
      </c>
      <c r="M209" s="358">
        <f>H209-I209</f>
        <v>30</v>
      </c>
      <c r="N209" s="1496"/>
      <c r="O209" s="1318"/>
      <c r="P209" s="357"/>
      <c r="Q209" s="223">
        <v>2</v>
      </c>
      <c r="R209" s="355"/>
      <c r="S209" s="355"/>
      <c r="T209" s="226"/>
      <c r="U209" s="224"/>
      <c r="V209" s="357"/>
      <c r="W209" s="223"/>
      <c r="X209" s="347"/>
    </row>
    <row r="210" spans="1:24" x14ac:dyDescent="0.25">
      <c r="A210" s="1829" t="s">
        <v>557</v>
      </c>
      <c r="B210" s="336" t="s">
        <v>641</v>
      </c>
      <c r="C210" s="1225"/>
      <c r="D210" s="1259"/>
      <c r="E210" s="1334"/>
      <c r="F210" s="1223"/>
      <c r="G210" s="340">
        <v>4</v>
      </c>
      <c r="H210" s="1225">
        <f t="shared" si="23"/>
        <v>120</v>
      </c>
      <c r="I210" s="1326"/>
      <c r="J210" s="1222"/>
      <c r="K210" s="353"/>
      <c r="L210" s="353"/>
      <c r="M210" s="354"/>
      <c r="N210" s="226"/>
      <c r="O210" s="224"/>
      <c r="P210" s="357"/>
      <c r="Q210" s="223"/>
      <c r="R210" s="355"/>
      <c r="S210" s="355"/>
      <c r="T210" s="226"/>
      <c r="U210" s="224"/>
      <c r="V210" s="357"/>
      <c r="W210" s="223"/>
      <c r="X210" s="347"/>
    </row>
    <row r="211" spans="1:24" x14ac:dyDescent="0.25">
      <c r="A211" s="1829" t="s">
        <v>558</v>
      </c>
      <c r="B211" s="794" t="s">
        <v>638</v>
      </c>
      <c r="C211" s="1225"/>
      <c r="D211" s="1259"/>
      <c r="E211" s="1334"/>
      <c r="F211" s="221"/>
      <c r="G211" s="340">
        <v>4</v>
      </c>
      <c r="H211" s="1226">
        <f t="shared" si="23"/>
        <v>120</v>
      </c>
      <c r="I211" s="1326"/>
      <c r="J211" s="1222"/>
      <c r="K211" s="353"/>
      <c r="L211" s="353"/>
      <c r="M211" s="354"/>
      <c r="N211" s="226"/>
      <c r="O211" s="224"/>
      <c r="P211" s="357"/>
      <c r="Q211" s="223"/>
      <c r="R211" s="355"/>
      <c r="S211" s="355"/>
      <c r="T211" s="226"/>
      <c r="U211" s="224"/>
      <c r="V211" s="357"/>
      <c r="W211" s="223"/>
      <c r="X211" s="347"/>
    </row>
    <row r="212" spans="1:24" x14ac:dyDescent="0.25">
      <c r="A212" s="1829"/>
      <c r="B212" s="793" t="s">
        <v>507</v>
      </c>
      <c r="C212" s="1191"/>
      <c r="D212" s="1191"/>
      <c r="E212" s="1241"/>
      <c r="F212" s="860"/>
      <c r="G212" s="901">
        <v>2</v>
      </c>
      <c r="H212" s="362">
        <f t="shared" si="23"/>
        <v>60</v>
      </c>
      <c r="I212" s="1198"/>
      <c r="J212" s="815"/>
      <c r="K212" s="530"/>
      <c r="L212" s="530"/>
      <c r="M212" s="358"/>
      <c r="N212" s="1242"/>
      <c r="O212" s="1318"/>
      <c r="P212" s="357"/>
      <c r="Q212" s="223"/>
      <c r="R212" s="355"/>
      <c r="S212" s="355"/>
      <c r="T212" s="226"/>
      <c r="U212" s="224"/>
      <c r="V212" s="357"/>
      <c r="W212" s="223"/>
      <c r="X212" s="347"/>
    </row>
    <row r="213" spans="1:24" x14ac:dyDescent="0.25">
      <c r="A213" s="1829"/>
      <c r="B213" s="794" t="s">
        <v>570</v>
      </c>
      <c r="C213" s="1191"/>
      <c r="D213" s="1198">
        <v>3</v>
      </c>
      <c r="E213" s="1241"/>
      <c r="F213" s="860"/>
      <c r="G213" s="340">
        <v>2</v>
      </c>
      <c r="H213" s="362">
        <f t="shared" si="23"/>
        <v>60</v>
      </c>
      <c r="I213" s="1198">
        <f>J213+K213+L213</f>
        <v>30</v>
      </c>
      <c r="J213" s="815">
        <v>15</v>
      </c>
      <c r="K213" s="530"/>
      <c r="L213" s="530">
        <v>15</v>
      </c>
      <c r="M213" s="358">
        <f>H213-I213</f>
        <v>30</v>
      </c>
      <c r="N213" s="1496"/>
      <c r="O213" s="1318"/>
      <c r="P213" s="357"/>
      <c r="Q213" s="223">
        <v>2</v>
      </c>
      <c r="R213" s="355"/>
      <c r="S213" s="355"/>
      <c r="T213" s="226"/>
      <c r="U213" s="224"/>
      <c r="V213" s="357"/>
      <c r="W213" s="223"/>
      <c r="X213" s="347"/>
    </row>
    <row r="214" spans="1:24" x14ac:dyDescent="0.25">
      <c r="A214" s="1829" t="s">
        <v>559</v>
      </c>
      <c r="B214" s="336" t="s">
        <v>642</v>
      </c>
      <c r="C214" s="1225"/>
      <c r="D214" s="1259"/>
      <c r="E214" s="1334"/>
      <c r="F214" s="221"/>
      <c r="G214" s="340">
        <v>4</v>
      </c>
      <c r="H214" s="1226">
        <f t="shared" si="23"/>
        <v>120</v>
      </c>
      <c r="I214" s="1326"/>
      <c r="J214" s="342"/>
      <c r="K214" s="343"/>
      <c r="L214" s="343"/>
      <c r="M214" s="354"/>
      <c r="N214" s="226"/>
      <c r="O214" s="224"/>
      <c r="P214" s="357"/>
      <c r="Q214" s="223"/>
      <c r="R214" s="355"/>
      <c r="S214" s="355"/>
      <c r="T214" s="226"/>
      <c r="U214" s="224"/>
      <c r="V214" s="357"/>
      <c r="W214" s="223"/>
      <c r="X214" s="347"/>
    </row>
    <row r="215" spans="1:24" ht="31.5" x14ac:dyDescent="0.25">
      <c r="A215" s="1829" t="s">
        <v>560</v>
      </c>
      <c r="B215" s="793" t="s">
        <v>235</v>
      </c>
      <c r="C215" s="1225"/>
      <c r="D215" s="1259"/>
      <c r="E215" s="1334"/>
      <c r="F215" s="1223"/>
      <c r="G215" s="340">
        <v>4</v>
      </c>
      <c r="H215" s="1226">
        <f t="shared" si="23"/>
        <v>120</v>
      </c>
      <c r="I215" s="1326"/>
      <c r="J215" s="1222"/>
      <c r="K215" s="353"/>
      <c r="L215" s="353"/>
      <c r="M215" s="354"/>
      <c r="N215" s="226"/>
      <c r="O215" s="224"/>
      <c r="P215" s="357"/>
      <c r="Q215" s="223"/>
      <c r="R215" s="355"/>
      <c r="S215" s="355"/>
      <c r="T215" s="226"/>
      <c r="U215" s="224"/>
      <c r="V215" s="357"/>
      <c r="W215" s="223"/>
      <c r="X215" s="225"/>
    </row>
    <row r="216" spans="1:24" x14ac:dyDescent="0.25">
      <c r="A216" s="1829"/>
      <c r="B216" s="793" t="s">
        <v>507</v>
      </c>
      <c r="C216" s="1191"/>
      <c r="D216" s="1191"/>
      <c r="E216" s="1241"/>
      <c r="F216" s="860"/>
      <c r="G216" s="901">
        <v>2</v>
      </c>
      <c r="H216" s="362">
        <f>G216*30</f>
        <v>60</v>
      </c>
      <c r="I216" s="1198"/>
      <c r="J216" s="815"/>
      <c r="K216" s="530"/>
      <c r="L216" s="530"/>
      <c r="M216" s="358"/>
      <c r="N216" s="1242"/>
      <c r="O216" s="1318"/>
      <c r="P216" s="357"/>
      <c r="Q216" s="223"/>
      <c r="R216" s="355"/>
      <c r="S216" s="355"/>
      <c r="T216" s="226"/>
      <c r="U216" s="224"/>
      <c r="V216" s="357"/>
      <c r="W216" s="223"/>
      <c r="X216" s="225"/>
    </row>
    <row r="217" spans="1:24" x14ac:dyDescent="0.25">
      <c r="A217" s="1829"/>
      <c r="B217" s="794" t="s">
        <v>570</v>
      </c>
      <c r="C217" s="1191"/>
      <c r="D217" s="1198">
        <v>3</v>
      </c>
      <c r="E217" s="1241"/>
      <c r="F217" s="860"/>
      <c r="G217" s="340">
        <v>2</v>
      </c>
      <c r="H217" s="362">
        <f>G217*30</f>
        <v>60</v>
      </c>
      <c r="I217" s="1198">
        <f>J217+K217+L217</f>
        <v>30</v>
      </c>
      <c r="J217" s="815">
        <v>15</v>
      </c>
      <c r="K217" s="530"/>
      <c r="L217" s="530">
        <v>15</v>
      </c>
      <c r="M217" s="358">
        <f>H217-I217</f>
        <v>30</v>
      </c>
      <c r="N217" s="1496"/>
      <c r="O217" s="1318"/>
      <c r="P217" s="357"/>
      <c r="Q217" s="223">
        <v>2</v>
      </c>
      <c r="R217" s="355"/>
      <c r="S217" s="355"/>
      <c r="T217" s="226"/>
      <c r="U217" s="224"/>
      <c r="V217" s="357"/>
      <c r="W217" s="223"/>
      <c r="X217" s="225"/>
    </row>
    <row r="218" spans="1:24" x14ac:dyDescent="0.25">
      <c r="A218" s="1829" t="s">
        <v>561</v>
      </c>
      <c r="B218" s="793" t="s">
        <v>640</v>
      </c>
      <c r="C218" s="1225"/>
      <c r="D218" s="1259"/>
      <c r="E218" s="1334"/>
      <c r="F218" s="1223"/>
      <c r="G218" s="340">
        <v>4</v>
      </c>
      <c r="H218" s="1226">
        <f t="shared" si="23"/>
        <v>120</v>
      </c>
      <c r="I218" s="1326"/>
      <c r="J218" s="1222"/>
      <c r="K218" s="353"/>
      <c r="L218" s="353"/>
      <c r="M218" s="354"/>
      <c r="N218" s="226"/>
      <c r="O218" s="224"/>
      <c r="P218" s="357"/>
      <c r="Q218" s="223"/>
      <c r="R218" s="355"/>
      <c r="S218" s="355"/>
      <c r="T218" s="226"/>
      <c r="U218" s="224"/>
      <c r="V218" s="357"/>
      <c r="W218" s="223"/>
      <c r="X218" s="225"/>
    </row>
    <row r="219" spans="1:24" x14ac:dyDescent="0.25">
      <c r="A219" s="1829"/>
      <c r="B219" s="793" t="s">
        <v>507</v>
      </c>
      <c r="C219" s="1191"/>
      <c r="D219" s="1191"/>
      <c r="E219" s="1241"/>
      <c r="F219" s="860"/>
      <c r="G219" s="901">
        <v>2</v>
      </c>
      <c r="H219" s="362">
        <f>G219*30</f>
        <v>60</v>
      </c>
      <c r="I219" s="1198"/>
      <c r="J219" s="815"/>
      <c r="K219" s="530"/>
      <c r="L219" s="530"/>
      <c r="M219" s="358"/>
      <c r="N219" s="1242"/>
      <c r="O219" s="1318"/>
      <c r="P219" s="357"/>
      <c r="Q219" s="223"/>
      <c r="R219" s="355"/>
      <c r="S219" s="355"/>
      <c r="T219" s="226"/>
      <c r="U219" s="224"/>
      <c r="V219" s="357"/>
      <c r="W219" s="223"/>
      <c r="X219" s="225"/>
    </row>
    <row r="220" spans="1:24" x14ac:dyDescent="0.25">
      <c r="A220" s="1829"/>
      <c r="B220" s="794" t="s">
        <v>570</v>
      </c>
      <c r="C220" s="1191"/>
      <c r="D220" s="1198">
        <v>3</v>
      </c>
      <c r="E220" s="1241"/>
      <c r="F220" s="860"/>
      <c r="G220" s="340">
        <v>2</v>
      </c>
      <c r="H220" s="362">
        <f>G220*30</f>
        <v>60</v>
      </c>
      <c r="I220" s="1198">
        <f t="shared" ref="I220:I226" si="25">J220+K220+L220</f>
        <v>30</v>
      </c>
      <c r="J220" s="815">
        <v>15</v>
      </c>
      <c r="K220" s="530"/>
      <c r="L220" s="530">
        <v>15</v>
      </c>
      <c r="M220" s="358">
        <f t="shared" ref="M220:M226" si="26">H220-I220</f>
        <v>30</v>
      </c>
      <c r="N220" s="1496"/>
      <c r="O220" s="1318"/>
      <c r="P220" s="357"/>
      <c r="Q220" s="223">
        <v>2</v>
      </c>
      <c r="R220" s="355"/>
      <c r="S220" s="355"/>
      <c r="T220" s="226"/>
      <c r="U220" s="224"/>
      <c r="V220" s="357"/>
      <c r="W220" s="223"/>
      <c r="X220" s="225"/>
    </row>
    <row r="221" spans="1:24" ht="16.5" customHeight="1" x14ac:dyDescent="0.25">
      <c r="A221" s="1829" t="s">
        <v>562</v>
      </c>
      <c r="B221" s="336" t="s">
        <v>664</v>
      </c>
      <c r="C221" s="1225"/>
      <c r="D221" s="1272">
        <v>4</v>
      </c>
      <c r="E221" s="1335"/>
      <c r="F221" s="221"/>
      <c r="G221" s="340">
        <v>4</v>
      </c>
      <c r="H221" s="1225">
        <f t="shared" si="23"/>
        <v>120</v>
      </c>
      <c r="I221" s="1198">
        <f t="shared" si="25"/>
        <v>39</v>
      </c>
      <c r="J221" s="815">
        <v>26</v>
      </c>
      <c r="K221" s="530"/>
      <c r="L221" s="530">
        <v>13</v>
      </c>
      <c r="M221" s="358">
        <f t="shared" si="26"/>
        <v>81</v>
      </c>
      <c r="N221" s="1496"/>
      <c r="O221" s="1318"/>
      <c r="P221" s="357"/>
      <c r="Q221" s="223"/>
      <c r="R221" s="355">
        <v>3</v>
      </c>
      <c r="S221" s="355"/>
      <c r="T221" s="226"/>
      <c r="U221" s="224"/>
      <c r="V221" s="357"/>
      <c r="W221" s="223"/>
      <c r="X221" s="225"/>
    </row>
    <row r="222" spans="1:24" ht="21" customHeight="1" x14ac:dyDescent="0.25">
      <c r="A222" s="1829" t="s">
        <v>563</v>
      </c>
      <c r="B222" s="336" t="s">
        <v>242</v>
      </c>
      <c r="C222" s="1225"/>
      <c r="D222" s="1272">
        <v>4</v>
      </c>
      <c r="E222" s="1335"/>
      <c r="F222" s="221"/>
      <c r="G222" s="340">
        <v>4</v>
      </c>
      <c r="H222" s="1225">
        <f t="shared" si="23"/>
        <v>120</v>
      </c>
      <c r="I222" s="1198">
        <f t="shared" si="25"/>
        <v>39</v>
      </c>
      <c r="J222" s="815">
        <v>26</v>
      </c>
      <c r="K222" s="530"/>
      <c r="L222" s="530">
        <v>13</v>
      </c>
      <c r="M222" s="358">
        <f t="shared" si="26"/>
        <v>81</v>
      </c>
      <c r="N222" s="1496"/>
      <c r="O222" s="1325"/>
      <c r="P222" s="357"/>
      <c r="Q222" s="223"/>
      <c r="R222" s="355">
        <v>3</v>
      </c>
      <c r="S222" s="355"/>
      <c r="T222" s="226"/>
      <c r="U222" s="224"/>
      <c r="V222" s="357"/>
      <c r="W222" s="223"/>
      <c r="X222" s="225"/>
    </row>
    <row r="223" spans="1:24" ht="32.25" customHeight="1" x14ac:dyDescent="0.25">
      <c r="A223" s="1831" t="s">
        <v>564</v>
      </c>
      <c r="B223" s="336" t="s">
        <v>660</v>
      </c>
      <c r="C223" s="1511"/>
      <c r="D223" s="1512">
        <v>4</v>
      </c>
      <c r="E223" s="1513"/>
      <c r="F223" s="1514"/>
      <c r="G223" s="326">
        <v>4</v>
      </c>
      <c r="H223" s="1511">
        <f>G223*30</f>
        <v>120</v>
      </c>
      <c r="I223" s="1473">
        <f t="shared" si="25"/>
        <v>39</v>
      </c>
      <c r="J223" s="527">
        <v>26</v>
      </c>
      <c r="K223" s="850"/>
      <c r="L223" s="850">
        <v>13</v>
      </c>
      <c r="M223" s="524">
        <f t="shared" si="26"/>
        <v>81</v>
      </c>
      <c r="N223" s="1515"/>
      <c r="O223" s="1318"/>
      <c r="P223" s="1516"/>
      <c r="Q223" s="1517"/>
      <c r="R223" s="1541">
        <v>3</v>
      </c>
      <c r="S223" s="1541"/>
      <c r="T223" s="1520"/>
      <c r="U223" s="1518"/>
      <c r="V223" s="1516"/>
      <c r="W223" s="1517"/>
      <c r="X223" s="1519"/>
    </row>
    <row r="224" spans="1:24" ht="15.75" customHeight="1" x14ac:dyDescent="0.25">
      <c r="A224" s="1831" t="s">
        <v>565</v>
      </c>
      <c r="B224" s="1833" t="s">
        <v>250</v>
      </c>
      <c r="C224" s="1225"/>
      <c r="D224" s="1272">
        <v>4</v>
      </c>
      <c r="E224" s="1335"/>
      <c r="F224" s="221"/>
      <c r="G224" s="340">
        <v>4</v>
      </c>
      <c r="H224" s="1225">
        <f>G224*30</f>
        <v>120</v>
      </c>
      <c r="I224" s="1198">
        <f t="shared" si="25"/>
        <v>39</v>
      </c>
      <c r="J224" s="815">
        <v>26</v>
      </c>
      <c r="K224" s="530"/>
      <c r="L224" s="530">
        <v>13</v>
      </c>
      <c r="M224" s="358">
        <f t="shared" si="26"/>
        <v>81</v>
      </c>
      <c r="N224" s="1496"/>
      <c r="O224" s="1318"/>
      <c r="P224" s="357"/>
      <c r="Q224" s="223"/>
      <c r="R224" s="355">
        <v>3</v>
      </c>
      <c r="S224" s="355"/>
      <c r="T224" s="226"/>
      <c r="U224" s="224"/>
      <c r="V224" s="357"/>
      <c r="W224" s="223"/>
      <c r="X224" s="225"/>
    </row>
    <row r="225" spans="1:29" ht="18.75" customHeight="1" x14ac:dyDescent="0.25">
      <c r="A225" s="1829" t="s">
        <v>566</v>
      </c>
      <c r="B225" s="1742" t="s">
        <v>649</v>
      </c>
      <c r="C225" s="1225"/>
      <c r="D225" s="1272">
        <v>4</v>
      </c>
      <c r="E225" s="1335"/>
      <c r="F225" s="221"/>
      <c r="G225" s="340">
        <v>4</v>
      </c>
      <c r="H225" s="1226">
        <f>G225*30</f>
        <v>120</v>
      </c>
      <c r="I225" s="1198">
        <f t="shared" si="25"/>
        <v>39</v>
      </c>
      <c r="J225" s="815">
        <v>26</v>
      </c>
      <c r="K225" s="530"/>
      <c r="L225" s="530">
        <v>13</v>
      </c>
      <c r="M225" s="358">
        <f t="shared" si="26"/>
        <v>81</v>
      </c>
      <c r="N225" s="1496"/>
      <c r="O225" s="1318"/>
      <c r="P225" s="357"/>
      <c r="Q225" s="223"/>
      <c r="R225" s="355">
        <v>3</v>
      </c>
      <c r="S225" s="355"/>
      <c r="T225" s="226"/>
      <c r="U225" s="224"/>
      <c r="V225" s="357"/>
      <c r="W225" s="223"/>
      <c r="X225" s="225"/>
    </row>
    <row r="226" spans="1:29" ht="15.75" customHeight="1" thickBot="1" x14ac:dyDescent="0.3">
      <c r="A226" s="1830" t="s">
        <v>567</v>
      </c>
      <c r="B226" s="1832" t="s">
        <v>650</v>
      </c>
      <c r="C226" s="1227"/>
      <c r="D226" s="1260">
        <v>4</v>
      </c>
      <c r="E226" s="1336"/>
      <c r="F226" s="1224"/>
      <c r="G226" s="1197">
        <v>4</v>
      </c>
      <c r="H226" s="1327">
        <f>G226*30</f>
        <v>120</v>
      </c>
      <c r="I226" s="1427">
        <f t="shared" si="25"/>
        <v>39</v>
      </c>
      <c r="J226" s="918">
        <v>26</v>
      </c>
      <c r="K226" s="910"/>
      <c r="L226" s="910">
        <v>13</v>
      </c>
      <c r="M226" s="911">
        <f t="shared" si="26"/>
        <v>81</v>
      </c>
      <c r="N226" s="1600"/>
      <c r="O226" s="1601"/>
      <c r="P226" s="662"/>
      <c r="Q226" s="666"/>
      <c r="R226" s="1605">
        <v>3</v>
      </c>
      <c r="S226" s="368"/>
      <c r="T226" s="660"/>
      <c r="U226" s="661"/>
      <c r="V226" s="662"/>
      <c r="W226" s="666"/>
      <c r="X226" s="665"/>
    </row>
    <row r="227" spans="1:29" x14ac:dyDescent="0.25">
      <c r="A227" s="2174" t="s">
        <v>510</v>
      </c>
      <c r="B227" s="2175"/>
      <c r="C227" s="2175"/>
      <c r="D227" s="2175"/>
      <c r="E227" s="2175"/>
      <c r="F227" s="2175"/>
      <c r="G227" s="1606">
        <f>G175+G177+G180+G183</f>
        <v>18</v>
      </c>
      <c r="H227" s="1696">
        <f>H175+H177+H180+H183</f>
        <v>540</v>
      </c>
      <c r="I227" s="1696"/>
      <c r="J227" s="1607"/>
      <c r="K227" s="1608"/>
      <c r="L227" s="1608"/>
      <c r="M227" s="1609"/>
      <c r="N227" s="1655"/>
      <c r="O227" s="1704"/>
      <c r="P227" s="330"/>
      <c r="Q227" s="1263"/>
      <c r="R227" s="330"/>
      <c r="S227" s="1754"/>
      <c r="T227" s="1610"/>
      <c r="U227" s="1611"/>
      <c r="V227" s="1612"/>
      <c r="W227" s="1610"/>
      <c r="X227" s="1613"/>
    </row>
    <row r="228" spans="1:29" ht="16.5" thickBot="1" x14ac:dyDescent="0.3">
      <c r="A228" s="2143" t="s">
        <v>294</v>
      </c>
      <c r="B228" s="2144"/>
      <c r="C228" s="2144"/>
      <c r="D228" s="2144"/>
      <c r="E228" s="2144"/>
      <c r="F228" s="2144"/>
      <c r="G228" s="1755">
        <f>G178+G181+G184+G185</f>
        <v>22</v>
      </c>
      <c r="H228" s="1756">
        <f t="shared" ref="H228:R228" si="27">H178+H181+H184+H185</f>
        <v>660</v>
      </c>
      <c r="I228" s="1756">
        <f t="shared" si="27"/>
        <v>258</v>
      </c>
      <c r="J228" s="1658">
        <f t="shared" si="27"/>
        <v>162</v>
      </c>
      <c r="K228" s="1657"/>
      <c r="L228" s="1657">
        <f t="shared" si="27"/>
        <v>96</v>
      </c>
      <c r="M228" s="1687">
        <f t="shared" si="27"/>
        <v>402</v>
      </c>
      <c r="N228" s="1658"/>
      <c r="O228" s="1657">
        <f t="shared" si="27"/>
        <v>3</v>
      </c>
      <c r="P228" s="1688">
        <f t="shared" si="27"/>
        <v>6</v>
      </c>
      <c r="Q228" s="1683">
        <f t="shared" si="27"/>
        <v>4</v>
      </c>
      <c r="R228" s="1688">
        <f t="shared" si="27"/>
        <v>9</v>
      </c>
      <c r="S228" s="1753">
        <f t="shared" ref="S228:X228" si="28">S178+S181+S184+S185</f>
        <v>0</v>
      </c>
      <c r="T228" s="1202">
        <f t="shared" si="28"/>
        <v>0</v>
      </c>
      <c r="U228" s="1337">
        <f t="shared" si="28"/>
        <v>0</v>
      </c>
      <c r="V228" s="1614">
        <f t="shared" si="28"/>
        <v>0</v>
      </c>
      <c r="W228" s="1202">
        <f t="shared" si="28"/>
        <v>0</v>
      </c>
      <c r="X228" s="1575">
        <f t="shared" si="28"/>
        <v>0</v>
      </c>
    </row>
    <row r="229" spans="1:29" ht="19.5" customHeight="1" thickBot="1" x14ac:dyDescent="0.3">
      <c r="A229" s="2134" t="s">
        <v>252</v>
      </c>
      <c r="B229" s="2135"/>
      <c r="C229" s="2135"/>
      <c r="D229" s="2135"/>
      <c r="E229" s="2135"/>
      <c r="F229" s="2135"/>
      <c r="G229" s="919">
        <f>G227+G228</f>
        <v>40</v>
      </c>
      <c r="H229" s="1682">
        <f t="shared" ref="H229:S229" si="29">H227+H228</f>
        <v>1200</v>
      </c>
      <c r="I229" s="1682">
        <f t="shared" si="29"/>
        <v>258</v>
      </c>
      <c r="J229" s="1682">
        <f t="shared" si="29"/>
        <v>162</v>
      </c>
      <c r="K229" s="1682"/>
      <c r="L229" s="1682">
        <f t="shared" si="29"/>
        <v>96</v>
      </c>
      <c r="M229" s="1682">
        <f t="shared" si="29"/>
        <v>402</v>
      </c>
      <c r="N229" s="1682"/>
      <c r="O229" s="1682">
        <f t="shared" si="29"/>
        <v>3</v>
      </c>
      <c r="P229" s="1682">
        <f t="shared" si="29"/>
        <v>6</v>
      </c>
      <c r="Q229" s="1682">
        <f t="shared" si="29"/>
        <v>4</v>
      </c>
      <c r="R229" s="1682">
        <f t="shared" si="29"/>
        <v>9</v>
      </c>
      <c r="S229" s="919">
        <f t="shared" si="29"/>
        <v>0</v>
      </c>
      <c r="T229" s="919"/>
      <c r="U229" s="919"/>
      <c r="V229" s="919"/>
      <c r="W229" s="919"/>
      <c r="X229" s="919"/>
      <c r="Y229" s="1177">
        <f>SUM(Y189:Y226)</f>
        <v>0</v>
      </c>
      <c r="Z229" s="758">
        <f>SUM(Z189:Z226)</f>
        <v>0</v>
      </c>
      <c r="AA229" s="758">
        <f>SUM(AA189:AA226)</f>
        <v>0</v>
      </c>
      <c r="AB229" s="758">
        <f>SUM(AB189:AB226)</f>
        <v>0</v>
      </c>
      <c r="AC229" s="758">
        <f>SUM(AC189:AC226)</f>
        <v>0</v>
      </c>
    </row>
    <row r="230" spans="1:29" ht="19.5" customHeight="1" thickBot="1" x14ac:dyDescent="0.3">
      <c r="A230" s="2139" t="s">
        <v>601</v>
      </c>
      <c r="B230" s="2140"/>
      <c r="C230" s="2140"/>
      <c r="D230" s="2140"/>
      <c r="E230" s="2140"/>
      <c r="F230" s="2140"/>
      <c r="G230" s="1615">
        <f>G171+G227</f>
        <v>34</v>
      </c>
      <c r="H230" s="1732">
        <f>H171+H227</f>
        <v>1020</v>
      </c>
      <c r="I230" s="1732"/>
      <c r="J230" s="1732"/>
      <c r="K230" s="1732"/>
      <c r="L230" s="1732"/>
      <c r="M230" s="1732"/>
      <c r="N230" s="1733"/>
      <c r="O230" s="1733"/>
      <c r="P230" s="1733"/>
      <c r="Q230" s="1733"/>
      <c r="R230" s="1734"/>
      <c r="S230" s="1616"/>
      <c r="T230" s="1615"/>
      <c r="U230" s="1615"/>
      <c r="V230" s="1615"/>
      <c r="W230" s="1615"/>
      <c r="X230" s="1615"/>
      <c r="Y230" s="1177">
        <f>Y229+Y173</f>
        <v>0</v>
      </c>
      <c r="Z230" s="758">
        <f>Z229+Z173</f>
        <v>0</v>
      </c>
      <c r="AA230" s="758">
        <f>AA229+AA173</f>
        <v>0</v>
      </c>
      <c r="AB230" s="758">
        <f>AB229+AB173</f>
        <v>0</v>
      </c>
      <c r="AC230" s="758">
        <f>AC229+AC173</f>
        <v>0</v>
      </c>
    </row>
    <row r="231" spans="1:29" s="93" customFormat="1" ht="19.5" customHeight="1" thickBot="1" x14ac:dyDescent="0.3">
      <c r="A231" s="2141" t="s">
        <v>334</v>
      </c>
      <c r="B231" s="2142"/>
      <c r="C231" s="2142"/>
      <c r="D231" s="2142"/>
      <c r="E231" s="2142"/>
      <c r="F231" s="2142"/>
      <c r="G231" s="1617">
        <f>G172+G228</f>
        <v>30</v>
      </c>
      <c r="H231" s="1735">
        <f>H172+H228</f>
        <v>900</v>
      </c>
      <c r="I231" s="1735">
        <f>I172+I228</f>
        <v>375</v>
      </c>
      <c r="J231" s="1735">
        <f>J172+J228</f>
        <v>162</v>
      </c>
      <c r="K231" s="1735"/>
      <c r="L231" s="1735">
        <f t="shared" ref="L231:S231" si="30">L172+L228</f>
        <v>213</v>
      </c>
      <c r="M231" s="1735">
        <f t="shared" si="30"/>
        <v>525</v>
      </c>
      <c r="N231" s="1735">
        <f t="shared" si="30"/>
        <v>2</v>
      </c>
      <c r="O231" s="1735">
        <f t="shared" si="30"/>
        <v>5</v>
      </c>
      <c r="P231" s="1735">
        <f t="shared" si="30"/>
        <v>6</v>
      </c>
      <c r="Q231" s="1735">
        <f t="shared" si="30"/>
        <v>6</v>
      </c>
      <c r="R231" s="1736">
        <f t="shared" si="30"/>
        <v>12</v>
      </c>
      <c r="S231" s="1618">
        <f t="shared" si="30"/>
        <v>0</v>
      </c>
      <c r="T231" s="1617"/>
      <c r="U231" s="1617"/>
      <c r="V231" s="1617"/>
      <c r="W231" s="1617"/>
      <c r="X231" s="1617"/>
      <c r="Y231" s="1338">
        <f>Y122+Y230</f>
        <v>2700</v>
      </c>
      <c r="Z231" s="979">
        <f>Z122+Z230</f>
        <v>0</v>
      </c>
      <c r="AA231" s="979">
        <f>AA122+AA230</f>
        <v>0</v>
      </c>
      <c r="AB231" s="979">
        <f>AB122+AB230</f>
        <v>0</v>
      </c>
      <c r="AC231" s="979">
        <f>AC122+AC230</f>
        <v>0</v>
      </c>
    </row>
    <row r="232" spans="1:29" s="93" customFormat="1" ht="19.5" customHeight="1" thickBot="1" x14ac:dyDescent="0.3">
      <c r="A232" s="2132" t="s">
        <v>253</v>
      </c>
      <c r="B232" s="2133"/>
      <c r="C232" s="2133"/>
      <c r="D232" s="2133"/>
      <c r="E232" s="2133"/>
      <c r="F232" s="2133"/>
      <c r="G232" s="1619">
        <f>G230+G231</f>
        <v>64</v>
      </c>
      <c r="H232" s="1663">
        <f t="shared" ref="H232:S232" si="31">H230+H231</f>
        <v>1920</v>
      </c>
      <c r="I232" s="1663">
        <f t="shared" si="31"/>
        <v>375</v>
      </c>
      <c r="J232" s="1663">
        <f t="shared" si="31"/>
        <v>162</v>
      </c>
      <c r="K232" s="1663"/>
      <c r="L232" s="1663">
        <f t="shared" si="31"/>
        <v>213</v>
      </c>
      <c r="M232" s="1663">
        <f t="shared" si="31"/>
        <v>525</v>
      </c>
      <c r="N232" s="1663">
        <f t="shared" si="31"/>
        <v>2</v>
      </c>
      <c r="O232" s="1663">
        <f t="shared" si="31"/>
        <v>5</v>
      </c>
      <c r="P232" s="1663">
        <f t="shared" si="31"/>
        <v>6</v>
      </c>
      <c r="Q232" s="1663">
        <f t="shared" si="31"/>
        <v>6</v>
      </c>
      <c r="R232" s="979">
        <f t="shared" si="31"/>
        <v>12</v>
      </c>
      <c r="S232" s="1620">
        <f t="shared" si="31"/>
        <v>0</v>
      </c>
      <c r="T232" s="1619"/>
      <c r="U232" s="1619"/>
      <c r="V232" s="1619"/>
      <c r="W232" s="1619"/>
      <c r="X232" s="980"/>
      <c r="Y232" s="1177">
        <f>Y231</f>
        <v>2700</v>
      </c>
      <c r="Z232" s="758">
        <f>Z231</f>
        <v>0</v>
      </c>
      <c r="AA232" s="758">
        <f>AA231</f>
        <v>0</v>
      </c>
      <c r="AB232" s="758">
        <f>AB231</f>
        <v>0</v>
      </c>
      <c r="AC232" s="758">
        <f>AC231</f>
        <v>0</v>
      </c>
    </row>
    <row r="233" spans="1:29" s="93" customFormat="1" ht="19.5" customHeight="1" thickBot="1" x14ac:dyDescent="0.3">
      <c r="A233" s="2138" t="s">
        <v>602</v>
      </c>
      <c r="B233" s="2138"/>
      <c r="C233" s="2138"/>
      <c r="D233" s="2138"/>
      <c r="E233" s="2138"/>
      <c r="F233" s="2139"/>
      <c r="G233" s="1621">
        <f>G121+G230</f>
        <v>120</v>
      </c>
      <c r="H233" s="1737">
        <f>H121+H230</f>
        <v>3600</v>
      </c>
      <c r="I233" s="1737"/>
      <c r="J233" s="1737"/>
      <c r="K233" s="1737"/>
      <c r="L233" s="1737"/>
      <c r="M233" s="1737"/>
      <c r="N233" s="1737"/>
      <c r="O233" s="1737"/>
      <c r="P233" s="1737"/>
      <c r="Q233" s="1737"/>
      <c r="R233" s="978"/>
      <c r="S233" s="1796"/>
      <c r="T233" s="1621"/>
      <c r="U233" s="1621"/>
      <c r="V233" s="1621"/>
      <c r="W233" s="1621"/>
      <c r="X233" s="1621"/>
    </row>
    <row r="234" spans="1:29" s="93" customFormat="1" ht="19.5" customHeight="1" thickBot="1" x14ac:dyDescent="0.3">
      <c r="A234" s="2138" t="s">
        <v>343</v>
      </c>
      <c r="B234" s="2138"/>
      <c r="C234" s="2138"/>
      <c r="D234" s="2138"/>
      <c r="E234" s="2138"/>
      <c r="F234" s="2139"/>
      <c r="G234" s="1621">
        <f>G122+G231</f>
        <v>120</v>
      </c>
      <c r="H234" s="1737">
        <f>H122+H231</f>
        <v>3600</v>
      </c>
      <c r="I234" s="1737">
        <f>I122+I231</f>
        <v>1372</v>
      </c>
      <c r="J234" s="1737">
        <f>J122+J231</f>
        <v>724</v>
      </c>
      <c r="K234" s="1737"/>
      <c r="L234" s="1737">
        <f t="shared" ref="L234:S234" si="32">L122+L231</f>
        <v>648</v>
      </c>
      <c r="M234" s="1737">
        <f t="shared" si="32"/>
        <v>2228</v>
      </c>
      <c r="N234" s="1621">
        <f t="shared" si="32"/>
        <v>28.5</v>
      </c>
      <c r="O234" s="1737">
        <f t="shared" si="32"/>
        <v>20</v>
      </c>
      <c r="P234" s="1737">
        <f t="shared" si="32"/>
        <v>20</v>
      </c>
      <c r="Q234" s="1737">
        <f t="shared" si="32"/>
        <v>26</v>
      </c>
      <c r="R234" s="978">
        <f t="shared" si="32"/>
        <v>15</v>
      </c>
      <c r="S234" s="1796" t="e">
        <f t="shared" si="32"/>
        <v>#REF!</v>
      </c>
      <c r="T234" s="1621"/>
      <c r="U234" s="1621"/>
      <c r="V234" s="1621"/>
      <c r="W234" s="1621"/>
      <c r="X234" s="758"/>
    </row>
    <row r="235" spans="1:29" s="93" customFormat="1" ht="16.5" customHeight="1" thickBot="1" x14ac:dyDescent="0.3">
      <c r="A235" s="2138" t="s">
        <v>254</v>
      </c>
      <c r="B235" s="2138"/>
      <c r="C235" s="2138"/>
      <c r="D235" s="2138"/>
      <c r="E235" s="2138"/>
      <c r="F235" s="2139"/>
      <c r="G235" s="1619">
        <f>G233+G234</f>
        <v>240</v>
      </c>
      <c r="H235" s="1663">
        <f t="shared" ref="H235:S235" si="33">H233+H234</f>
        <v>7200</v>
      </c>
      <c r="I235" s="1663">
        <f t="shared" si="33"/>
        <v>1372</v>
      </c>
      <c r="J235" s="1663">
        <f t="shared" si="33"/>
        <v>724</v>
      </c>
      <c r="K235" s="1663"/>
      <c r="L235" s="1663">
        <f t="shared" si="33"/>
        <v>648</v>
      </c>
      <c r="M235" s="1663">
        <f t="shared" si="33"/>
        <v>2228</v>
      </c>
      <c r="N235" s="1619">
        <f t="shared" si="33"/>
        <v>28.5</v>
      </c>
      <c r="O235" s="1663">
        <f t="shared" si="33"/>
        <v>20</v>
      </c>
      <c r="P235" s="1663">
        <f t="shared" si="33"/>
        <v>20</v>
      </c>
      <c r="Q235" s="1663">
        <f t="shared" si="33"/>
        <v>26</v>
      </c>
      <c r="R235" s="979">
        <f t="shared" si="33"/>
        <v>15</v>
      </c>
      <c r="S235" s="1620" t="e">
        <f t="shared" si="33"/>
        <v>#REF!</v>
      </c>
      <c r="T235" s="1619"/>
      <c r="U235" s="1619"/>
      <c r="V235" s="1619"/>
      <c r="W235" s="1619"/>
      <c r="X235" s="1619"/>
    </row>
    <row r="236" spans="1:29" s="93" customFormat="1" ht="16.5" customHeight="1" thickBot="1" x14ac:dyDescent="0.3">
      <c r="A236" s="2186" t="s">
        <v>255</v>
      </c>
      <c r="B236" s="2186"/>
      <c r="C236" s="2186"/>
      <c r="D236" s="2186"/>
      <c r="E236" s="2186"/>
      <c r="F236" s="2186"/>
      <c r="G236" s="2186"/>
      <c r="H236" s="2186"/>
      <c r="I236" s="2186"/>
      <c r="J236" s="2186"/>
      <c r="K236" s="2186"/>
      <c r="L236" s="2186"/>
      <c r="M236" s="2186"/>
      <c r="N236" s="1622">
        <f t="shared" ref="N236:S236" si="34">N234</f>
        <v>28.5</v>
      </c>
      <c r="O236" s="759">
        <f t="shared" si="34"/>
        <v>20</v>
      </c>
      <c r="P236" s="759">
        <f t="shared" si="34"/>
        <v>20</v>
      </c>
      <c r="Q236" s="759">
        <f t="shared" si="34"/>
        <v>26</v>
      </c>
      <c r="R236" s="759">
        <f t="shared" si="34"/>
        <v>15</v>
      </c>
      <c r="S236" s="1623" t="e">
        <f t="shared" si="34"/>
        <v>#REF!</v>
      </c>
      <c r="T236" s="1622"/>
      <c r="U236" s="1622"/>
      <c r="V236" s="1622"/>
      <c r="W236" s="1622"/>
      <c r="X236" s="1622"/>
    </row>
    <row r="237" spans="1:29" s="93" customFormat="1" ht="16.5" customHeight="1" thickBot="1" x14ac:dyDescent="0.3">
      <c r="A237" s="2185" t="s">
        <v>256</v>
      </c>
      <c r="B237" s="2185"/>
      <c r="C237" s="2185"/>
      <c r="D237" s="2185"/>
      <c r="E237" s="2185"/>
      <c r="F237" s="2185"/>
      <c r="G237" s="2185"/>
      <c r="H237" s="2185"/>
      <c r="I237" s="2185"/>
      <c r="J237" s="2185"/>
      <c r="K237" s="2185"/>
      <c r="L237" s="2185"/>
      <c r="M237" s="2185"/>
      <c r="N237" s="758">
        <v>3</v>
      </c>
      <c r="O237" s="1177">
        <v>2</v>
      </c>
      <c r="P237" s="1624">
        <v>3</v>
      </c>
      <c r="Q237" s="1794">
        <v>4</v>
      </c>
      <c r="R237" s="1143">
        <v>0</v>
      </c>
      <c r="S237" s="1625"/>
      <c r="T237" s="1626"/>
      <c r="U237" s="1624"/>
      <c r="V237" s="1624"/>
      <c r="W237" s="1624"/>
      <c r="X237" s="1624"/>
      <c r="Y237" s="382">
        <f>SUM(N237:X237)</f>
        <v>12</v>
      </c>
    </row>
    <row r="238" spans="1:29" s="93" customFormat="1" ht="16.5" customHeight="1" thickBot="1" x14ac:dyDescent="0.3">
      <c r="A238" s="2185" t="s">
        <v>257</v>
      </c>
      <c r="B238" s="2185"/>
      <c r="C238" s="2185"/>
      <c r="D238" s="2185"/>
      <c r="E238" s="2185"/>
      <c r="F238" s="2185"/>
      <c r="G238" s="2185"/>
      <c r="H238" s="2185"/>
      <c r="I238" s="2185"/>
      <c r="J238" s="2185"/>
      <c r="K238" s="2185"/>
      <c r="L238" s="2185"/>
      <c r="M238" s="2185"/>
      <c r="N238" s="974">
        <v>10</v>
      </c>
      <c r="O238" s="1137">
        <v>5</v>
      </c>
      <c r="P238" s="762">
        <v>3</v>
      </c>
      <c r="Q238" s="1138">
        <v>9</v>
      </c>
      <c r="R238" s="1652">
        <v>7</v>
      </c>
      <c r="S238" s="1627"/>
      <c r="T238" s="1628"/>
      <c r="U238" s="762"/>
      <c r="V238" s="762"/>
      <c r="W238" s="762"/>
      <c r="X238" s="762"/>
      <c r="Y238" s="382"/>
    </row>
    <row r="239" spans="1:29" s="93" customFormat="1" ht="16.5" customHeight="1" thickBot="1" x14ac:dyDescent="0.3">
      <c r="A239" s="2185" t="s">
        <v>258</v>
      </c>
      <c r="B239" s="2185"/>
      <c r="C239" s="2185"/>
      <c r="D239" s="2185"/>
      <c r="E239" s="2185"/>
      <c r="F239" s="2185"/>
      <c r="G239" s="2185"/>
      <c r="H239" s="2185"/>
      <c r="I239" s="2185"/>
      <c r="J239" s="2185"/>
      <c r="K239" s="2185"/>
      <c r="L239" s="2185"/>
      <c r="M239" s="2185"/>
      <c r="N239" s="1139"/>
      <c r="O239" s="1140"/>
      <c r="P239" s="1140"/>
      <c r="Q239" s="1141"/>
      <c r="R239" s="1140"/>
      <c r="S239" s="1625"/>
      <c r="T239" s="1629"/>
      <c r="U239" s="763"/>
      <c r="V239" s="763"/>
      <c r="W239" s="763"/>
      <c r="X239" s="763"/>
      <c r="Y239" s="382"/>
    </row>
    <row r="240" spans="1:29" s="93" customFormat="1" ht="16.5" customHeight="1" thickBot="1" x14ac:dyDescent="0.3">
      <c r="A240" s="2191" t="s">
        <v>259</v>
      </c>
      <c r="B240" s="2191"/>
      <c r="C240" s="2191"/>
      <c r="D240" s="2191"/>
      <c r="E240" s="2191"/>
      <c r="F240" s="2191"/>
      <c r="G240" s="2191"/>
      <c r="H240" s="2191"/>
      <c r="I240" s="2191"/>
      <c r="J240" s="2191"/>
      <c r="K240" s="2191"/>
      <c r="L240" s="2191"/>
      <c r="M240" s="2191"/>
      <c r="N240" s="1142"/>
      <c r="O240" s="1143">
        <v>1</v>
      </c>
      <c r="P240" s="1630"/>
      <c r="Q240" s="981">
        <v>1</v>
      </c>
      <c r="R240" s="981">
        <v>1</v>
      </c>
      <c r="S240" s="1631"/>
      <c r="T240" s="981"/>
      <c r="U240" s="764"/>
      <c r="V240" s="981"/>
      <c r="W240" s="981"/>
      <c r="X240" s="981"/>
      <c r="Y240" s="382"/>
    </row>
    <row r="241" spans="1:40" s="93" customFormat="1" ht="16.5" customHeight="1" thickBot="1" x14ac:dyDescent="0.3">
      <c r="A241" s="2182" t="s">
        <v>260</v>
      </c>
      <c r="B241" s="2183"/>
      <c r="C241" s="2183"/>
      <c r="D241" s="2183"/>
      <c r="E241" s="2183"/>
      <c r="F241" s="2183"/>
      <c r="G241" s="2183"/>
      <c r="H241" s="2183"/>
      <c r="I241" s="2183"/>
      <c r="J241" s="2183"/>
      <c r="K241" s="2183"/>
      <c r="L241" s="2183"/>
      <c r="M241" s="2184"/>
      <c r="N241" s="2192" t="s">
        <v>261</v>
      </c>
      <c r="O241" s="2193"/>
      <c r="P241" s="2194"/>
      <c r="Q241" s="2188">
        <f>G123/G235*100</f>
        <v>73.333333333333329</v>
      </c>
      <c r="R241" s="2189"/>
      <c r="S241" s="2189"/>
      <c r="T241" s="2188" t="s">
        <v>42</v>
      </c>
      <c r="U241" s="2189"/>
      <c r="V241" s="2190"/>
      <c r="W241" s="2188">
        <f>G232/G235*100</f>
        <v>26.666666666666668</v>
      </c>
      <c r="X241" s="2190"/>
      <c r="Y241" s="382"/>
    </row>
    <row r="242" spans="1:40" s="93" customFormat="1" ht="16.5" thickBot="1" x14ac:dyDescent="0.3">
      <c r="A242" s="1339"/>
      <c r="B242" s="1340"/>
      <c r="C242" s="1340"/>
      <c r="D242" s="1340"/>
      <c r="E242" s="1340"/>
      <c r="F242" s="1340"/>
      <c r="G242" s="1340"/>
      <c r="H242" s="1340"/>
      <c r="I242" s="1340"/>
      <c r="J242" s="1340"/>
      <c r="K242" s="1340"/>
      <c r="L242" s="1340"/>
      <c r="M242" s="1340"/>
      <c r="N242" s="1341"/>
      <c r="O242" s="1341"/>
      <c r="P242" s="1342"/>
      <c r="Q242" s="939"/>
      <c r="R242" s="939"/>
      <c r="S242" s="1343"/>
      <c r="T242" s="939"/>
      <c r="U242" s="939"/>
      <c r="V242" s="1343"/>
      <c r="W242" s="939"/>
      <c r="X242" s="1344"/>
      <c r="Y242" s="382"/>
    </row>
    <row r="243" spans="1:40" s="1247" customFormat="1" x14ac:dyDescent="0.25">
      <c r="A243" s="1521">
        <v>1</v>
      </c>
      <c r="B243" s="1522" t="s">
        <v>17</v>
      </c>
      <c r="C243" s="1523"/>
      <c r="D243" s="1524"/>
      <c r="E243" s="1524"/>
      <c r="F243" s="1523"/>
      <c r="G243" s="1523">
        <v>4</v>
      </c>
      <c r="H243" s="1523">
        <v>120</v>
      </c>
      <c r="I243" s="1522">
        <v>66</v>
      </c>
      <c r="J243" s="1522"/>
      <c r="K243" s="1522"/>
      <c r="L243" s="1522">
        <v>66</v>
      </c>
      <c r="M243" s="1522">
        <v>54</v>
      </c>
      <c r="N243" s="1522"/>
      <c r="O243" s="1522"/>
      <c r="P243" s="1522"/>
      <c r="Q243" s="1522"/>
      <c r="R243" s="1522"/>
      <c r="S243" s="1472"/>
      <c r="T243" s="1472"/>
      <c r="U243" s="1472"/>
      <c r="V243" s="1472"/>
      <c r="W243" s="1472"/>
      <c r="X243" s="1525"/>
      <c r="AI243" s="1354"/>
      <c r="AJ243" s="1354"/>
      <c r="AK243" s="1354"/>
      <c r="AL243" s="1354"/>
      <c r="AM243" s="1354"/>
      <c r="AN243" s="1355"/>
    </row>
    <row r="244" spans="1:40" s="93" customFormat="1" x14ac:dyDescent="0.25">
      <c r="A244" s="1526" t="s">
        <v>499</v>
      </c>
      <c r="B244" s="752" t="s">
        <v>268</v>
      </c>
      <c r="C244" s="1789"/>
      <c r="D244" s="1228">
        <v>1</v>
      </c>
      <c r="E244" s="1228"/>
      <c r="F244" s="1789"/>
      <c r="G244" s="1789">
        <v>2</v>
      </c>
      <c r="H244" s="1789">
        <v>60</v>
      </c>
      <c r="I244" s="752">
        <v>30</v>
      </c>
      <c r="J244" s="752"/>
      <c r="K244" s="752"/>
      <c r="L244" s="752">
        <v>30</v>
      </c>
      <c r="M244" s="752">
        <v>30</v>
      </c>
      <c r="N244" s="752" t="s">
        <v>346</v>
      </c>
      <c r="O244" s="752"/>
      <c r="P244" s="752"/>
      <c r="Q244" s="752"/>
      <c r="R244" s="752"/>
      <c r="S244" s="1352"/>
      <c r="T244" s="1352"/>
      <c r="U244" s="1352"/>
      <c r="V244" s="1352"/>
      <c r="W244" s="1352"/>
      <c r="X244" s="1527"/>
      <c r="AI244" s="1356"/>
      <c r="AJ244" s="1356"/>
      <c r="AK244" s="1356"/>
      <c r="AL244" s="1356"/>
      <c r="AM244" s="1356"/>
      <c r="AN244" s="1357"/>
    </row>
    <row r="245" spans="1:40" s="93" customFormat="1" x14ac:dyDescent="0.25">
      <c r="A245" s="1526" t="s">
        <v>500</v>
      </c>
      <c r="B245" s="752" t="s">
        <v>268</v>
      </c>
      <c r="C245" s="1789"/>
      <c r="D245" s="1228" t="s">
        <v>355</v>
      </c>
      <c r="E245" s="1228"/>
      <c r="F245" s="1789"/>
      <c r="G245" s="1789">
        <v>2</v>
      </c>
      <c r="H245" s="1789">
        <v>60</v>
      </c>
      <c r="I245" s="752">
        <v>36</v>
      </c>
      <c r="J245" s="752"/>
      <c r="K245" s="752"/>
      <c r="L245" s="752">
        <v>36</v>
      </c>
      <c r="M245" s="752">
        <v>24</v>
      </c>
      <c r="N245" s="752"/>
      <c r="O245" s="752" t="s">
        <v>346</v>
      </c>
      <c r="P245" s="752" t="s">
        <v>346</v>
      </c>
      <c r="Q245" s="752"/>
      <c r="R245" s="752"/>
      <c r="S245" s="1352"/>
      <c r="T245" s="1352"/>
      <c r="U245" s="1352"/>
      <c r="V245" s="1352"/>
      <c r="W245" s="1352"/>
      <c r="X245" s="1527"/>
      <c r="AI245" s="1356"/>
      <c r="AJ245" s="1356"/>
      <c r="AK245" s="1356"/>
      <c r="AL245" s="1356"/>
      <c r="AM245" s="1356"/>
      <c r="AN245" s="1357"/>
    </row>
    <row r="246" spans="1:40" s="93" customFormat="1" x14ac:dyDescent="0.25">
      <c r="A246" s="1526" t="s">
        <v>501</v>
      </c>
      <c r="B246" s="752" t="s">
        <v>17</v>
      </c>
      <c r="C246" s="1789"/>
      <c r="D246" s="1228" t="s">
        <v>356</v>
      </c>
      <c r="E246" s="1228"/>
      <c r="F246" s="1789"/>
      <c r="G246" s="1789"/>
      <c r="H246" s="1789"/>
      <c r="I246" s="752"/>
      <c r="J246" s="752"/>
      <c r="K246" s="752"/>
      <c r="L246" s="752"/>
      <c r="M246" s="752">
        <v>0</v>
      </c>
      <c r="N246" s="752"/>
      <c r="O246" s="752"/>
      <c r="P246" s="752"/>
      <c r="Q246" s="752" t="s">
        <v>178</v>
      </c>
      <c r="R246" s="752" t="s">
        <v>178</v>
      </c>
      <c r="S246" s="1352"/>
      <c r="T246" s="1352"/>
      <c r="U246" s="1352"/>
      <c r="V246" s="1352"/>
      <c r="W246" s="1352"/>
      <c r="X246" s="1527"/>
      <c r="AI246" s="1356"/>
      <c r="AJ246" s="1356"/>
      <c r="AK246" s="1356"/>
      <c r="AL246" s="1356"/>
      <c r="AM246" s="1356"/>
      <c r="AN246" s="1357"/>
    </row>
    <row r="247" spans="1:40" s="93" customFormat="1" ht="42" customHeight="1" x14ac:dyDescent="0.25">
      <c r="A247" s="2127" t="s">
        <v>379</v>
      </c>
      <c r="B247" s="2128"/>
      <c r="C247" s="2128"/>
      <c r="D247" s="2128"/>
      <c r="E247" s="2128"/>
      <c r="F247" s="2129"/>
      <c r="G247" s="787"/>
      <c r="H247" s="787"/>
      <c r="I247" s="612"/>
      <c r="J247" s="612"/>
      <c r="K247" s="612"/>
      <c r="L247" s="612"/>
      <c r="M247" s="612"/>
      <c r="N247" s="612"/>
      <c r="O247" s="612"/>
      <c r="P247" s="612"/>
      <c r="Q247" s="612"/>
      <c r="R247" s="612"/>
      <c r="S247" s="1352"/>
      <c r="T247" s="1352"/>
      <c r="U247" s="1352"/>
      <c r="V247" s="1352"/>
      <c r="W247" s="1352"/>
      <c r="X247" s="1527"/>
      <c r="AH247" s="120"/>
      <c r="AI247" s="1356"/>
      <c r="AJ247" s="1356"/>
      <c r="AK247" s="1356"/>
      <c r="AL247" s="1356"/>
      <c r="AM247" s="1356"/>
      <c r="AN247" s="1357"/>
    </row>
    <row r="248" spans="1:40" s="93" customFormat="1" ht="47.25" x14ac:dyDescent="0.25">
      <c r="A248" s="1528" t="s">
        <v>502</v>
      </c>
      <c r="B248" s="830" t="s">
        <v>503</v>
      </c>
      <c r="C248" s="1019"/>
      <c r="D248" s="1353"/>
      <c r="E248" s="871"/>
      <c r="F248" s="1029"/>
      <c r="G248" s="926">
        <f t="shared" ref="G248:M248" si="35">SUM(G249:G251)</f>
        <v>18</v>
      </c>
      <c r="H248" s="926">
        <f t="shared" si="35"/>
        <v>540</v>
      </c>
      <c r="I248" s="926">
        <f t="shared" si="35"/>
        <v>183</v>
      </c>
      <c r="J248" s="926">
        <f t="shared" si="35"/>
        <v>0</v>
      </c>
      <c r="K248" s="926">
        <f t="shared" si="35"/>
        <v>0</v>
      </c>
      <c r="L248" s="926">
        <f t="shared" si="35"/>
        <v>183</v>
      </c>
      <c r="M248" s="926">
        <f t="shared" si="35"/>
        <v>357</v>
      </c>
      <c r="N248" s="835"/>
      <c r="O248" s="835"/>
      <c r="P248" s="835"/>
      <c r="Q248" s="835"/>
      <c r="R248" s="835"/>
      <c r="S248" s="835"/>
      <c r="T248" s="1184"/>
      <c r="U248" s="1184"/>
      <c r="V248" s="1184"/>
      <c r="W248" s="1184"/>
      <c r="X248" s="888"/>
      <c r="AH248" s="120"/>
      <c r="AI248" s="1356"/>
      <c r="AJ248" s="1356"/>
      <c r="AK248" s="1356"/>
      <c r="AL248" s="1356"/>
      <c r="AM248" s="1356"/>
      <c r="AN248" s="1357"/>
    </row>
    <row r="249" spans="1:40" s="93" customFormat="1" x14ac:dyDescent="0.25">
      <c r="A249" s="1529"/>
      <c r="B249" s="868" t="s">
        <v>504</v>
      </c>
      <c r="C249" s="337">
        <v>2</v>
      </c>
      <c r="D249" s="337" t="s">
        <v>188</v>
      </c>
      <c r="E249" s="871"/>
      <c r="F249" s="1029"/>
      <c r="G249" s="1030">
        <v>9</v>
      </c>
      <c r="H249" s="842">
        <f>G249*30</f>
        <v>270</v>
      </c>
      <c r="I249" s="525">
        <f>J249+K249+L249</f>
        <v>99</v>
      </c>
      <c r="J249" s="842"/>
      <c r="K249" s="842"/>
      <c r="L249" s="842">
        <v>99</v>
      </c>
      <c r="M249" s="845">
        <f>H249-I249</f>
        <v>171</v>
      </c>
      <c r="N249" s="835">
        <v>3</v>
      </c>
      <c r="O249" s="835">
        <v>3</v>
      </c>
      <c r="P249" s="835">
        <v>3</v>
      </c>
      <c r="Q249" s="835"/>
      <c r="R249" s="835"/>
      <c r="S249" s="835"/>
      <c r="T249" s="1184"/>
      <c r="U249" s="1184"/>
      <c r="V249" s="1184"/>
      <c r="W249" s="1184"/>
      <c r="X249" s="888"/>
      <c r="AH249" s="120"/>
      <c r="AI249" s="1356"/>
      <c r="AJ249" s="1356"/>
      <c r="AK249" s="1356"/>
      <c r="AL249" s="1356"/>
      <c r="AM249" s="1356"/>
      <c r="AN249" s="1357"/>
    </row>
    <row r="250" spans="1:40" s="93" customFormat="1" ht="16.5" thickBot="1" x14ac:dyDescent="0.3">
      <c r="A250" s="1530"/>
      <c r="B250" s="1531" t="s">
        <v>504</v>
      </c>
      <c r="C250" s="1532">
        <v>4</v>
      </c>
      <c r="D250" s="1532" t="s">
        <v>232</v>
      </c>
      <c r="E250" s="1533"/>
      <c r="F250" s="1534"/>
      <c r="G250" s="1535">
        <v>9</v>
      </c>
      <c r="H250" s="82">
        <f>G250*30</f>
        <v>270</v>
      </c>
      <c r="I250" s="1536">
        <f>J250+K250+L250</f>
        <v>84</v>
      </c>
      <c r="J250" s="82"/>
      <c r="K250" s="82"/>
      <c r="L250" s="82">
        <v>84</v>
      </c>
      <c r="M250" s="1537">
        <f>H250-I250</f>
        <v>186</v>
      </c>
      <c r="N250" s="1475"/>
      <c r="O250" s="1475"/>
      <c r="P250" s="1475"/>
      <c r="Q250" s="1475">
        <v>3</v>
      </c>
      <c r="R250" s="1475">
        <v>3</v>
      </c>
      <c r="S250" s="1475"/>
      <c r="T250" s="1476"/>
      <c r="U250" s="1476"/>
      <c r="V250" s="1476"/>
      <c r="W250" s="1476"/>
      <c r="X250" s="1477"/>
      <c r="AH250" s="120"/>
      <c r="AI250" s="1356"/>
      <c r="AJ250" s="1356"/>
      <c r="AK250" s="1356"/>
      <c r="AL250" s="1356"/>
      <c r="AM250" s="1356"/>
      <c r="AN250" s="1357"/>
    </row>
    <row r="251" spans="1:40" s="93" customFormat="1" ht="16.5" customHeight="1" x14ac:dyDescent="0.25">
      <c r="A251" s="1345"/>
      <c r="B251" s="1178"/>
      <c r="C251" s="1179"/>
      <c r="D251" s="1179"/>
      <c r="E251" s="1229"/>
      <c r="F251" s="1230"/>
      <c r="G251" s="1231"/>
      <c r="H251" s="85"/>
      <c r="I251" s="1180"/>
      <c r="J251" s="85"/>
      <c r="K251" s="85"/>
      <c r="L251" s="85"/>
      <c r="M251" s="1181"/>
      <c r="N251" s="1182"/>
      <c r="O251" s="1182"/>
      <c r="P251" s="1182"/>
      <c r="Q251" s="1182"/>
      <c r="R251" s="1182"/>
      <c r="S251" s="1182"/>
      <c r="T251" s="1183"/>
      <c r="U251" s="1183"/>
      <c r="V251" s="1183"/>
      <c r="W251" s="1183"/>
      <c r="X251" s="1346"/>
    </row>
    <row r="252" spans="1:40" s="93" customFormat="1" ht="16.5" customHeight="1" x14ac:dyDescent="0.25">
      <c r="A252" s="1345"/>
      <c r="B252" s="1178"/>
      <c r="C252" s="1179"/>
      <c r="D252" s="1179"/>
      <c r="E252" s="1229"/>
      <c r="F252" s="1230"/>
      <c r="G252" s="1231"/>
      <c r="H252" s="85"/>
      <c r="I252" s="1180"/>
      <c r="J252" s="85"/>
      <c r="K252" s="85"/>
      <c r="L252" s="85"/>
      <c r="M252" s="1181"/>
      <c r="N252" s="1182"/>
      <c r="O252" s="1182"/>
      <c r="P252" s="1182"/>
      <c r="Q252" s="1182"/>
      <c r="R252" s="1182"/>
      <c r="S252" s="1182"/>
      <c r="T252" s="1183"/>
      <c r="U252" s="1183"/>
      <c r="V252" s="1183"/>
      <c r="W252" s="1183"/>
      <c r="X252" s="1346"/>
    </row>
    <row r="253" spans="1:40" s="93" customFormat="1" x14ac:dyDescent="0.25">
      <c r="A253" s="1345"/>
      <c r="B253" s="1178"/>
      <c r="C253" s="1179"/>
      <c r="D253" s="1179"/>
      <c r="E253" s="1229"/>
      <c r="F253" s="1230"/>
      <c r="G253" s="1231"/>
      <c r="H253" s="85"/>
      <c r="I253" s="1180"/>
      <c r="J253" s="85"/>
      <c r="K253" s="85"/>
      <c r="L253" s="85"/>
      <c r="M253" s="1181"/>
      <c r="N253" s="1182"/>
      <c r="O253" s="1182"/>
      <c r="P253" s="1182"/>
      <c r="Q253" s="1182"/>
      <c r="R253" s="1182"/>
      <c r="S253" s="1182"/>
      <c r="T253" s="1183"/>
      <c r="U253" s="1183"/>
      <c r="V253" s="1183"/>
      <c r="W253" s="1183"/>
      <c r="X253" s="1346"/>
    </row>
    <row r="254" spans="1:40" s="93" customFormat="1" x14ac:dyDescent="0.25">
      <c r="A254" s="1345"/>
      <c r="B254" s="1178"/>
      <c r="C254" s="1179"/>
      <c r="D254" s="1179"/>
      <c r="E254" s="1229"/>
      <c r="F254" s="1230"/>
      <c r="G254" s="1231"/>
      <c r="H254" s="85"/>
      <c r="I254" s="1180"/>
      <c r="J254" s="85"/>
      <c r="K254" s="85"/>
      <c r="L254" s="85"/>
      <c r="M254" s="1181"/>
      <c r="N254" s="1182"/>
      <c r="O254" s="1182"/>
      <c r="P254" s="1182"/>
      <c r="Q254" s="1182"/>
      <c r="R254" s="1182"/>
      <c r="S254" s="1182"/>
      <c r="T254" s="1183"/>
      <c r="U254" s="1183"/>
      <c r="V254" s="1183"/>
      <c r="W254" s="1183"/>
      <c r="X254" s="1346"/>
    </row>
    <row r="255" spans="1:40" s="93" customFormat="1" x14ac:dyDescent="0.25">
      <c r="A255" s="1345"/>
      <c r="B255" s="1178"/>
      <c r="C255" s="1179"/>
      <c r="D255" s="1179"/>
      <c r="E255" s="1229"/>
      <c r="F255" s="1230"/>
      <c r="G255" s="1231"/>
      <c r="H255" s="85"/>
      <c r="I255" s="1180"/>
      <c r="J255" s="85"/>
      <c r="K255" s="85"/>
      <c r="L255" s="85"/>
      <c r="M255" s="1181"/>
      <c r="N255" s="1182"/>
      <c r="O255" s="1182"/>
      <c r="P255" s="1182"/>
      <c r="Q255" s="1182"/>
      <c r="R255" s="1182"/>
      <c r="S255" s="1182"/>
      <c r="T255" s="1183"/>
      <c r="U255" s="1183"/>
      <c r="V255" s="1183"/>
      <c r="W255" s="1183"/>
      <c r="X255" s="1346"/>
    </row>
    <row r="256" spans="1:40" s="93" customFormat="1" x14ac:dyDescent="0.25">
      <c r="A256" s="1345"/>
      <c r="B256" s="1178"/>
      <c r="C256" s="1179"/>
      <c r="D256" s="1179"/>
      <c r="E256" s="1229"/>
      <c r="F256" s="1230"/>
      <c r="G256" s="1231"/>
      <c r="H256" s="85"/>
      <c r="I256" s="1180"/>
      <c r="J256" s="85"/>
      <c r="K256" s="85"/>
      <c r="L256" s="85"/>
      <c r="M256" s="1181"/>
      <c r="N256" s="1182"/>
      <c r="O256" s="1182"/>
      <c r="P256" s="1182"/>
      <c r="Q256" s="1182"/>
      <c r="R256" s="1182"/>
      <c r="S256" s="1182"/>
      <c r="T256" s="1183"/>
      <c r="U256" s="1183"/>
      <c r="V256" s="1183"/>
      <c r="W256" s="1183"/>
      <c r="X256" s="1346"/>
    </row>
    <row r="257" spans="1:24" s="93" customFormat="1" x14ac:dyDescent="0.25">
      <c r="A257" s="1347"/>
      <c r="X257" s="1204"/>
    </row>
    <row r="258" spans="1:24" s="93" customFormat="1" x14ac:dyDescent="0.25">
      <c r="A258" s="1347"/>
      <c r="B258" s="1148" t="s">
        <v>262</v>
      </c>
      <c r="C258" s="1148"/>
      <c r="D258" s="2145"/>
      <c r="E258" s="2145"/>
      <c r="F258" s="2146"/>
      <c r="G258" s="2146"/>
      <c r="H258" s="1148"/>
      <c r="I258" s="2136" t="s">
        <v>263</v>
      </c>
      <c r="J258" s="2137"/>
      <c r="K258" s="2137"/>
      <c r="X258" s="1204"/>
    </row>
    <row r="259" spans="1:24" s="93" customFormat="1" x14ac:dyDescent="0.25">
      <c r="A259" s="1347"/>
      <c r="B259" s="1148"/>
      <c r="C259" s="1148"/>
      <c r="D259" s="1148"/>
      <c r="E259" s="1148"/>
      <c r="F259" s="1793"/>
      <c r="G259" s="1793"/>
      <c r="H259" s="1148"/>
      <c r="I259" s="1148"/>
      <c r="J259" s="1793"/>
      <c r="K259" s="1793"/>
      <c r="X259" s="1204"/>
    </row>
    <row r="260" spans="1:24" s="93" customFormat="1" x14ac:dyDescent="0.25">
      <c r="A260" s="1347"/>
      <c r="X260" s="1204"/>
    </row>
    <row r="261" spans="1:24" s="93" customFormat="1" x14ac:dyDescent="0.25">
      <c r="A261" s="1347"/>
      <c r="B261" s="1148" t="s">
        <v>264</v>
      </c>
      <c r="C261" s="1148"/>
      <c r="D261" s="2145"/>
      <c r="E261" s="2145"/>
      <c r="F261" s="2146"/>
      <c r="G261" s="2146"/>
      <c r="H261" s="1148"/>
      <c r="I261" s="2136" t="s">
        <v>265</v>
      </c>
      <c r="J261" s="2137"/>
      <c r="K261" s="2137"/>
      <c r="X261" s="1204"/>
    </row>
    <row r="262" spans="1:24" s="93" customFormat="1" ht="24.75" customHeight="1" x14ac:dyDescent="0.25">
      <c r="A262" s="1347"/>
      <c r="B262" s="1148"/>
      <c r="C262" s="1148"/>
      <c r="D262" s="1148"/>
      <c r="E262" s="1148"/>
      <c r="F262" s="1793"/>
      <c r="G262" s="1793"/>
      <c r="H262" s="1148"/>
      <c r="I262" s="1148"/>
      <c r="J262" s="1793"/>
      <c r="K262" s="1793"/>
      <c r="X262" s="1204"/>
    </row>
    <row r="263" spans="1:24" s="93" customFormat="1" x14ac:dyDescent="0.25">
      <c r="A263" s="1347"/>
      <c r="B263" s="1148"/>
      <c r="C263" s="1148"/>
      <c r="D263" s="1148"/>
      <c r="E263" s="1148"/>
      <c r="F263" s="1793"/>
      <c r="G263" s="1793"/>
      <c r="H263" s="1148"/>
      <c r="I263" s="1148"/>
      <c r="J263" s="1793"/>
      <c r="K263" s="1793"/>
      <c r="X263" s="1204"/>
    </row>
    <row r="264" spans="1:24" s="93" customFormat="1" x14ac:dyDescent="0.25">
      <c r="A264" s="1347"/>
      <c r="B264" s="1148" t="s">
        <v>266</v>
      </c>
      <c r="C264" s="1148"/>
      <c r="D264" s="2145"/>
      <c r="E264" s="2145"/>
      <c r="F264" s="2146"/>
      <c r="G264" s="2146"/>
      <c r="H264" s="1148"/>
      <c r="I264" s="2147" t="s">
        <v>666</v>
      </c>
      <c r="J264" s="2147"/>
      <c r="K264" s="2147"/>
      <c r="X264" s="1204"/>
    </row>
    <row r="265" spans="1:24" s="93" customFormat="1" ht="16.5" thickBot="1" x14ac:dyDescent="0.3">
      <c r="A265" s="1348"/>
      <c r="B265" s="1349"/>
      <c r="C265" s="2126" t="s">
        <v>138</v>
      </c>
      <c r="D265" s="2126"/>
      <c r="E265" s="2126"/>
      <c r="F265" s="2126"/>
      <c r="G265" s="2126"/>
      <c r="H265" s="2126"/>
      <c r="I265" s="2126"/>
      <c r="J265" s="2126"/>
      <c r="K265" s="2126"/>
      <c r="L265" s="1350"/>
      <c r="M265" s="1350"/>
      <c r="N265" s="1351"/>
      <c r="O265" s="1351"/>
      <c r="P265" s="1351"/>
      <c r="Q265" s="1351"/>
      <c r="R265" s="1351"/>
      <c r="S265" s="1351"/>
      <c r="T265" s="1351"/>
      <c r="U265" s="1351"/>
      <c r="V265" s="1351"/>
      <c r="W265" s="1351"/>
      <c r="X265" s="1206"/>
    </row>
    <row r="267" spans="1:24" ht="16.5" customHeight="1" x14ac:dyDescent="0.25"/>
    <row r="280" ht="15.75" customHeight="1" x14ac:dyDescent="0.25"/>
    <row r="285" ht="33.75" customHeight="1" x14ac:dyDescent="0.25"/>
    <row r="319" ht="15.75" customHeight="1" x14ac:dyDescent="0.25"/>
    <row r="320" ht="16.5" customHeight="1" x14ac:dyDescent="0.25"/>
    <row r="321" ht="16.5" customHeight="1" x14ac:dyDescent="0.25"/>
    <row r="338" ht="18" customHeight="1" x14ac:dyDescent="0.25"/>
    <row r="342" ht="15.75" hidden="1" customHeight="1" x14ac:dyDescent="0.25"/>
    <row r="343" ht="15.75" hidden="1" customHeight="1" x14ac:dyDescent="0.25"/>
    <row r="344" ht="37.5" customHeight="1" x14ac:dyDescent="0.25"/>
    <row r="346" ht="15.75" customHeight="1" x14ac:dyDescent="0.25"/>
  </sheetData>
  <mergeCells count="84">
    <mergeCell ref="A49:F49"/>
    <mergeCell ref="A10:X10"/>
    <mergeCell ref="A50:F50"/>
    <mergeCell ref="A51:F51"/>
    <mergeCell ref="A107:F107"/>
    <mergeCell ref="A1:X1"/>
    <mergeCell ref="A2:A7"/>
    <mergeCell ref="B2:B7"/>
    <mergeCell ref="C2:F2"/>
    <mergeCell ref="G2:G7"/>
    <mergeCell ref="D3:D7"/>
    <mergeCell ref="Q4:S4"/>
    <mergeCell ref="T4:V4"/>
    <mergeCell ref="H3:H7"/>
    <mergeCell ref="W4:X4"/>
    <mergeCell ref="H2:M2"/>
    <mergeCell ref="N2:X3"/>
    <mergeCell ref="N4:P4"/>
    <mergeCell ref="L4:L7"/>
    <mergeCell ref="N6:X6"/>
    <mergeCell ref="M3:M7"/>
    <mergeCell ref="W241:X241"/>
    <mergeCell ref="A238:M238"/>
    <mergeCell ref="A239:M239"/>
    <mergeCell ref="A240:M240"/>
    <mergeCell ref="N241:P241"/>
    <mergeCell ref="A173:F173"/>
    <mergeCell ref="A179:B179"/>
    <mergeCell ref="A175:B175"/>
    <mergeCell ref="A182:B182"/>
    <mergeCell ref="I258:K258"/>
    <mergeCell ref="D258:G258"/>
    <mergeCell ref="A227:F227"/>
    <mergeCell ref="A241:M241"/>
    <mergeCell ref="A233:F233"/>
    <mergeCell ref="A237:M237"/>
    <mergeCell ref="A236:M236"/>
    <mergeCell ref="A234:F234"/>
    <mergeCell ref="A174:X174"/>
    <mergeCell ref="A176:B176"/>
    <mergeCell ref="Q241:S241"/>
    <mergeCell ref="T241:V241"/>
    <mergeCell ref="A172:F172"/>
    <mergeCell ref="A115:F115"/>
    <mergeCell ref="A116:F116"/>
    <mergeCell ref="A121:F121"/>
    <mergeCell ref="A123:F123"/>
    <mergeCell ref="A135:B135"/>
    <mergeCell ref="A171:F171"/>
    <mergeCell ref="A132:B132"/>
    <mergeCell ref="A118:X118"/>
    <mergeCell ref="A120:F120"/>
    <mergeCell ref="A122:F122"/>
    <mergeCell ref="A117:F117"/>
    <mergeCell ref="A125:B125"/>
    <mergeCell ref="A9:X9"/>
    <mergeCell ref="C3:C7"/>
    <mergeCell ref="A126:B126"/>
    <mergeCell ref="A129:B129"/>
    <mergeCell ref="A124:X124"/>
    <mergeCell ref="A109:F109"/>
    <mergeCell ref="A110:X110"/>
    <mergeCell ref="I3:L3"/>
    <mergeCell ref="J4:J7"/>
    <mergeCell ref="K4:K7"/>
    <mergeCell ref="F4:F7"/>
    <mergeCell ref="E3:F3"/>
    <mergeCell ref="E4:E7"/>
    <mergeCell ref="I4:I7"/>
    <mergeCell ref="A108:F108"/>
    <mergeCell ref="A52:X52"/>
    <mergeCell ref="C265:K265"/>
    <mergeCell ref="A247:F247"/>
    <mergeCell ref="A185:B185"/>
    <mergeCell ref="A232:F232"/>
    <mergeCell ref="A229:F229"/>
    <mergeCell ref="I261:K261"/>
    <mergeCell ref="A235:F235"/>
    <mergeCell ref="A230:F230"/>
    <mergeCell ref="A231:F231"/>
    <mergeCell ref="A228:F228"/>
    <mergeCell ref="D264:G264"/>
    <mergeCell ref="I264:K264"/>
    <mergeCell ref="D261:G261"/>
  </mergeCells>
  <phoneticPr fontId="7" type="noConversion"/>
  <pageMargins left="0.75" right="0.75" top="1" bottom="1" header="0.5" footer="0.5"/>
  <pageSetup paperSize="9" scale="63" orientation="landscape" r:id="rId1"/>
  <headerFooter alignWithMargins="0"/>
  <rowBreaks count="9" manualBreakCount="9">
    <brk id="36" max="28" man="1"/>
    <brk id="71" max="28" man="1"/>
    <brk id="109" max="28" man="1"/>
    <brk id="140" max="28" man="1"/>
    <brk id="210" max="28" man="1"/>
    <brk id="242" max="28" man="1"/>
    <brk id="265" max="28" man="1"/>
    <brk id="282" max="28" man="1"/>
    <brk id="304" max="28" man="1"/>
  </rowBreaks>
  <colBreaks count="1" manualBreakCount="1">
    <brk id="24" max="26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6"/>
  <sheetViews>
    <sheetView tabSelected="1" view="pageBreakPreview" topLeftCell="A184" zoomScale="80" zoomScaleNormal="85" workbookViewId="0">
      <selection activeCell="J106" sqref="J106"/>
    </sheetView>
  </sheetViews>
  <sheetFormatPr defaultRowHeight="15.75" x14ac:dyDescent="0.25"/>
  <cols>
    <col min="1" max="1" width="11.28515625" style="1176" customWidth="1"/>
    <col min="2" max="2" width="45.85546875" style="152" customWidth="1"/>
    <col min="3" max="3" width="6.7109375" style="987" customWidth="1"/>
    <col min="4" max="4" width="12" style="988" customWidth="1"/>
    <col min="5" max="5" width="7.28515625" style="988" customWidth="1"/>
    <col min="6" max="6" width="6.42578125" style="987" customWidth="1"/>
    <col min="7" max="7" width="7.42578125" style="987" customWidth="1"/>
    <col min="8" max="8" width="9.85546875" style="987" customWidth="1"/>
    <col min="9" max="9" width="8.7109375" style="152" customWidth="1"/>
    <col min="10" max="10" width="8" style="152" customWidth="1"/>
    <col min="11" max="11" width="5.85546875" style="152" customWidth="1"/>
    <col min="12" max="12" width="7.85546875" style="152" customWidth="1"/>
    <col min="13" max="13" width="8.85546875" style="152" customWidth="1"/>
    <col min="14" max="14" width="6.42578125" style="152" customWidth="1"/>
    <col min="15" max="18" width="5.85546875" style="152" customWidth="1"/>
    <col min="19" max="19" width="5.85546875" style="152" hidden="1" customWidth="1"/>
    <col min="20" max="20" width="5" style="152" customWidth="1"/>
    <col min="21" max="21" width="5.140625" style="152" customWidth="1"/>
    <col min="22" max="22" width="5" style="152" customWidth="1"/>
    <col min="23" max="23" width="4.42578125" style="152" customWidth="1"/>
    <col min="24" max="24" width="4.7109375" style="152" customWidth="1"/>
    <col min="25" max="29" width="0" style="152" hidden="1" customWidth="1"/>
    <col min="30" max="30" width="57.5703125" style="152" customWidth="1"/>
    <col min="31" max="16384" width="9.140625" style="152"/>
  </cols>
  <sheetData>
    <row r="1" spans="1:29" s="93" customFormat="1" ht="18.75" customHeight="1" thickBot="1" x14ac:dyDescent="0.3">
      <c r="A1" s="2195" t="s">
        <v>498</v>
      </c>
      <c r="B1" s="2196"/>
      <c r="C1" s="2196"/>
      <c r="D1" s="2196"/>
      <c r="E1" s="2196"/>
      <c r="F1" s="2196"/>
      <c r="G1" s="2196"/>
      <c r="H1" s="2196"/>
      <c r="I1" s="2196"/>
      <c r="J1" s="2196"/>
      <c r="K1" s="2196"/>
      <c r="L1" s="2196"/>
      <c r="M1" s="2196"/>
      <c r="N1" s="2196"/>
      <c r="O1" s="2196"/>
      <c r="P1" s="2196"/>
      <c r="Q1" s="2196"/>
      <c r="R1" s="2196"/>
      <c r="S1" s="2196"/>
      <c r="T1" s="2196"/>
      <c r="U1" s="2196"/>
      <c r="V1" s="2196"/>
      <c r="W1" s="2196"/>
      <c r="X1" s="2197"/>
    </row>
    <row r="2" spans="1:29" s="93" customFormat="1" ht="15.75" customHeight="1" x14ac:dyDescent="0.25">
      <c r="A2" s="2198" t="s">
        <v>151</v>
      </c>
      <c r="B2" s="2201" t="s">
        <v>152</v>
      </c>
      <c r="C2" s="2204" t="s">
        <v>153</v>
      </c>
      <c r="D2" s="2205"/>
      <c r="E2" s="2205"/>
      <c r="F2" s="2206"/>
      <c r="G2" s="2207" t="s">
        <v>154</v>
      </c>
      <c r="H2" s="2218" t="s">
        <v>155</v>
      </c>
      <c r="I2" s="2219"/>
      <c r="J2" s="2219"/>
      <c r="K2" s="2219"/>
      <c r="L2" s="2219"/>
      <c r="M2" s="2220"/>
      <c r="N2" s="2221" t="s">
        <v>512</v>
      </c>
      <c r="O2" s="2222"/>
      <c r="P2" s="2222"/>
      <c r="Q2" s="2222"/>
      <c r="R2" s="2222"/>
      <c r="S2" s="2222"/>
      <c r="T2" s="2222"/>
      <c r="U2" s="2222"/>
      <c r="V2" s="2222"/>
      <c r="W2" s="2222"/>
      <c r="X2" s="2223"/>
    </row>
    <row r="3" spans="1:29" s="93" customFormat="1" ht="16.5" customHeight="1" thickBot="1" x14ac:dyDescent="0.3">
      <c r="A3" s="2199"/>
      <c r="B3" s="2202"/>
      <c r="C3" s="2152" t="s">
        <v>157</v>
      </c>
      <c r="D3" s="2210" t="s">
        <v>158</v>
      </c>
      <c r="E3" s="2243" t="s">
        <v>159</v>
      </c>
      <c r="F3" s="2244"/>
      <c r="G3" s="2208"/>
      <c r="H3" s="2215" t="s">
        <v>6</v>
      </c>
      <c r="I3" s="2238" t="s">
        <v>160</v>
      </c>
      <c r="J3" s="2239"/>
      <c r="K3" s="2239"/>
      <c r="L3" s="2240"/>
      <c r="M3" s="2234" t="s">
        <v>161</v>
      </c>
      <c r="N3" s="2224"/>
      <c r="O3" s="2225"/>
      <c r="P3" s="2225"/>
      <c r="Q3" s="2225"/>
      <c r="R3" s="2225"/>
      <c r="S3" s="2225"/>
      <c r="T3" s="2225"/>
      <c r="U3" s="2225"/>
      <c r="V3" s="2225"/>
      <c r="W3" s="2225"/>
      <c r="X3" s="2226"/>
    </row>
    <row r="4" spans="1:29" s="93" customFormat="1" ht="16.5" customHeight="1" thickBot="1" x14ac:dyDescent="0.3">
      <c r="A4" s="2199"/>
      <c r="B4" s="2202"/>
      <c r="C4" s="2152"/>
      <c r="D4" s="2210"/>
      <c r="E4" s="2210" t="s">
        <v>162</v>
      </c>
      <c r="F4" s="2241" t="s">
        <v>163</v>
      </c>
      <c r="G4" s="2208"/>
      <c r="H4" s="2216"/>
      <c r="I4" s="2227" t="s">
        <v>22</v>
      </c>
      <c r="J4" s="2227" t="s">
        <v>26</v>
      </c>
      <c r="K4" s="2227" t="s">
        <v>164</v>
      </c>
      <c r="L4" s="2227" t="s">
        <v>165</v>
      </c>
      <c r="M4" s="2235"/>
      <c r="N4" s="2212" t="s">
        <v>166</v>
      </c>
      <c r="O4" s="2213"/>
      <c r="P4" s="2214"/>
      <c r="Q4" s="2212" t="s">
        <v>167</v>
      </c>
      <c r="R4" s="2213"/>
      <c r="S4" s="2214"/>
      <c r="T4" s="2212" t="s">
        <v>515</v>
      </c>
      <c r="U4" s="2213"/>
      <c r="V4" s="2214"/>
      <c r="W4" s="2212" t="s">
        <v>516</v>
      </c>
      <c r="X4" s="2214"/>
    </row>
    <row r="5" spans="1:29" s="93" customFormat="1" ht="16.5" thickBot="1" x14ac:dyDescent="0.3">
      <c r="A5" s="2199"/>
      <c r="B5" s="2202"/>
      <c r="C5" s="2152"/>
      <c r="D5" s="2210"/>
      <c r="E5" s="2210"/>
      <c r="F5" s="2241"/>
      <c r="G5" s="2208"/>
      <c r="H5" s="2216"/>
      <c r="I5" s="2228"/>
      <c r="J5" s="2228"/>
      <c r="K5" s="2228"/>
      <c r="L5" s="2228"/>
      <c r="M5" s="2235"/>
      <c r="N5" s="798">
        <v>1</v>
      </c>
      <c r="O5" s="799" t="s">
        <v>63</v>
      </c>
      <c r="P5" s="800" t="s">
        <v>64</v>
      </c>
      <c r="Q5" s="798">
        <v>3</v>
      </c>
      <c r="R5" s="799" t="s">
        <v>65</v>
      </c>
      <c r="S5" s="803" t="s">
        <v>66</v>
      </c>
      <c r="T5" s="802">
        <v>5</v>
      </c>
      <c r="U5" s="799" t="s">
        <v>517</v>
      </c>
      <c r="V5" s="803" t="s">
        <v>518</v>
      </c>
      <c r="W5" s="798">
        <v>7</v>
      </c>
      <c r="X5" s="803">
        <v>8</v>
      </c>
    </row>
    <row r="6" spans="1:29" s="93" customFormat="1" ht="16.5" thickBot="1" x14ac:dyDescent="0.3">
      <c r="A6" s="2199"/>
      <c r="B6" s="2202"/>
      <c r="C6" s="2152"/>
      <c r="D6" s="2210"/>
      <c r="E6" s="2210"/>
      <c r="F6" s="2241"/>
      <c r="G6" s="2208"/>
      <c r="H6" s="2216"/>
      <c r="I6" s="2228"/>
      <c r="J6" s="2228"/>
      <c r="K6" s="2228"/>
      <c r="L6" s="2228"/>
      <c r="M6" s="2236"/>
      <c r="N6" s="2230" t="s">
        <v>513</v>
      </c>
      <c r="O6" s="2231"/>
      <c r="P6" s="2232"/>
      <c r="Q6" s="2232"/>
      <c r="R6" s="2232"/>
      <c r="S6" s="2232"/>
      <c r="T6" s="2232"/>
      <c r="U6" s="2232"/>
      <c r="V6" s="2232"/>
      <c r="W6" s="2232"/>
      <c r="X6" s="2233"/>
    </row>
    <row r="7" spans="1:29" s="93" customFormat="1" ht="25.5" customHeight="1" thickBot="1" x14ac:dyDescent="0.3">
      <c r="A7" s="2200"/>
      <c r="B7" s="2203"/>
      <c r="C7" s="2153"/>
      <c r="D7" s="2211"/>
      <c r="E7" s="2211"/>
      <c r="F7" s="2242"/>
      <c r="G7" s="2209"/>
      <c r="H7" s="2217"/>
      <c r="I7" s="2229"/>
      <c r="J7" s="2229"/>
      <c r="K7" s="2229"/>
      <c r="L7" s="2229"/>
      <c r="M7" s="2237"/>
      <c r="N7" s="798">
        <v>15</v>
      </c>
      <c r="O7" s="799">
        <v>9</v>
      </c>
      <c r="P7" s="803">
        <v>9</v>
      </c>
      <c r="Q7" s="798">
        <v>15</v>
      </c>
      <c r="R7" s="799">
        <v>9</v>
      </c>
      <c r="S7" s="803">
        <v>9</v>
      </c>
      <c r="T7" s="798">
        <v>15</v>
      </c>
      <c r="U7" s="799">
        <v>9</v>
      </c>
      <c r="V7" s="803">
        <v>9</v>
      </c>
      <c r="W7" s="798">
        <v>15</v>
      </c>
      <c r="X7" s="803">
        <v>13</v>
      </c>
    </row>
    <row r="8" spans="1:29" s="93" customFormat="1" ht="16.5" thickBot="1" x14ac:dyDescent="0.3">
      <c r="A8" s="774">
        <v>1</v>
      </c>
      <c r="B8" s="805">
        <v>2</v>
      </c>
      <c r="C8" s="781">
        <v>3</v>
      </c>
      <c r="D8" s="774">
        <v>4</v>
      </c>
      <c r="E8" s="774">
        <v>5</v>
      </c>
      <c r="F8" s="774">
        <v>6</v>
      </c>
      <c r="G8" s="774">
        <v>7</v>
      </c>
      <c r="H8" s="774">
        <v>8</v>
      </c>
      <c r="I8" s="774">
        <v>9</v>
      </c>
      <c r="J8" s="774">
        <v>10</v>
      </c>
      <c r="K8" s="774">
        <v>11</v>
      </c>
      <c r="L8" s="774">
        <v>12</v>
      </c>
      <c r="M8" s="806">
        <v>13</v>
      </c>
      <c r="N8" s="798">
        <v>14</v>
      </c>
      <c r="O8" s="804">
        <v>15</v>
      </c>
      <c r="P8" s="798">
        <v>16</v>
      </c>
      <c r="Q8" s="804">
        <v>17</v>
      </c>
      <c r="R8" s="798">
        <v>18</v>
      </c>
      <c r="S8" s="804">
        <v>19</v>
      </c>
      <c r="T8" s="798">
        <v>20</v>
      </c>
      <c r="U8" s="804">
        <v>21</v>
      </c>
      <c r="V8" s="798">
        <v>22</v>
      </c>
      <c r="W8" s="804">
        <v>23</v>
      </c>
      <c r="X8" s="805">
        <v>24</v>
      </c>
      <c r="Y8" s="781">
        <v>25</v>
      </c>
      <c r="Z8" s="774">
        <v>26</v>
      </c>
      <c r="AA8" s="806">
        <v>27</v>
      </c>
      <c r="AB8" s="774">
        <v>28</v>
      </c>
      <c r="AC8" s="806">
        <v>29</v>
      </c>
    </row>
    <row r="9" spans="1:29" s="93" customFormat="1" ht="16.5" thickBot="1" x14ac:dyDescent="0.3">
      <c r="A9" s="2148" t="s">
        <v>169</v>
      </c>
      <c r="B9" s="2149"/>
      <c r="C9" s="2150"/>
      <c r="D9" s="2150"/>
      <c r="E9" s="2150"/>
      <c r="F9" s="2150"/>
      <c r="G9" s="2150"/>
      <c r="H9" s="2150"/>
      <c r="I9" s="2150"/>
      <c r="J9" s="2150"/>
      <c r="K9" s="2150"/>
      <c r="L9" s="2150"/>
      <c r="M9" s="2150"/>
      <c r="N9" s="2149"/>
      <c r="O9" s="2149"/>
      <c r="P9" s="2149"/>
      <c r="Q9" s="2149"/>
      <c r="R9" s="2149"/>
      <c r="S9" s="2149"/>
      <c r="T9" s="2149"/>
      <c r="U9" s="2149"/>
      <c r="V9" s="2149"/>
      <c r="W9" s="2149"/>
      <c r="X9" s="2151"/>
    </row>
    <row r="10" spans="1:29" s="93" customFormat="1" ht="16.5" thickBot="1" x14ac:dyDescent="0.3">
      <c r="A10" s="2250" t="s">
        <v>170</v>
      </c>
      <c r="B10" s="2251"/>
      <c r="C10" s="2251"/>
      <c r="D10" s="2251"/>
      <c r="E10" s="2251"/>
      <c r="F10" s="2251"/>
      <c r="G10" s="2251"/>
      <c r="H10" s="2251"/>
      <c r="I10" s="2251"/>
      <c r="J10" s="2251"/>
      <c r="K10" s="2251"/>
      <c r="L10" s="2251"/>
      <c r="M10" s="2251"/>
      <c r="N10" s="2251"/>
      <c r="O10" s="2251"/>
      <c r="P10" s="2251"/>
      <c r="Q10" s="2251"/>
      <c r="R10" s="2251"/>
      <c r="S10" s="2251"/>
      <c r="T10" s="2251"/>
      <c r="U10" s="2251"/>
      <c r="V10" s="2251"/>
      <c r="W10" s="2251"/>
      <c r="X10" s="2252"/>
    </row>
    <row r="11" spans="1:29" s="120" customFormat="1" ht="31.5" x14ac:dyDescent="0.25">
      <c r="A11" s="1199" t="s">
        <v>171</v>
      </c>
      <c r="B11" s="1380" t="s">
        <v>508</v>
      </c>
      <c r="C11" s="1190"/>
      <c r="D11" s="1233"/>
      <c r="E11" s="1381"/>
      <c r="F11" s="1382"/>
      <c r="G11" s="1383">
        <v>12</v>
      </c>
      <c r="H11" s="812">
        <f t="shared" ref="H11:H20" si="0">G11*30</f>
        <v>360</v>
      </c>
      <c r="I11" s="1234"/>
      <c r="J11" s="1235"/>
      <c r="K11" s="1236"/>
      <c r="L11" s="1236"/>
      <c r="M11" s="1237"/>
      <c r="N11" s="1384"/>
      <c r="O11" s="1385"/>
      <c r="P11" s="1386"/>
      <c r="Q11" s="1387"/>
      <c r="R11" s="1388"/>
      <c r="S11" s="1389"/>
      <c r="T11" s="1387"/>
      <c r="U11" s="1388"/>
      <c r="V11" s="1389"/>
      <c r="W11" s="1387"/>
      <c r="X11" s="1389"/>
    </row>
    <row r="12" spans="1:29" s="120" customFormat="1" ht="20.25" customHeight="1" x14ac:dyDescent="0.25">
      <c r="A12" s="1196" t="s">
        <v>172</v>
      </c>
      <c r="B12" s="807" t="s">
        <v>519</v>
      </c>
      <c r="C12" s="1191"/>
      <c r="D12" s="1397" t="s">
        <v>188</v>
      </c>
      <c r="E12" s="1392"/>
      <c r="F12" s="810"/>
      <c r="G12" s="811">
        <v>2</v>
      </c>
      <c r="H12" s="812">
        <f t="shared" si="0"/>
        <v>60</v>
      </c>
      <c r="I12" s="1191">
        <f>J12+L12</f>
        <v>30</v>
      </c>
      <c r="J12" s="907">
        <v>15</v>
      </c>
      <c r="K12" s="1856"/>
      <c r="L12" s="1856">
        <v>15</v>
      </c>
      <c r="M12" s="833">
        <f>H12-I12</f>
        <v>30</v>
      </c>
      <c r="N12" s="1239">
        <v>2</v>
      </c>
      <c r="O12" s="1240"/>
      <c r="P12" s="1391"/>
      <c r="Q12" s="861"/>
      <c r="R12" s="862"/>
      <c r="S12" s="865"/>
      <c r="T12" s="861"/>
      <c r="U12" s="862"/>
      <c r="V12" s="865"/>
      <c r="W12" s="861"/>
      <c r="X12" s="866"/>
    </row>
    <row r="13" spans="1:29" s="120" customFormat="1" x14ac:dyDescent="0.25">
      <c r="A13" s="1196" t="s">
        <v>179</v>
      </c>
      <c r="B13" s="807" t="s">
        <v>625</v>
      </c>
      <c r="C13" s="1191"/>
      <c r="D13" s="1397"/>
      <c r="E13" s="1392"/>
      <c r="F13" s="810"/>
      <c r="G13" s="811">
        <v>4</v>
      </c>
      <c r="H13" s="812">
        <f t="shared" si="0"/>
        <v>120</v>
      </c>
      <c r="I13" s="1191"/>
      <c r="J13" s="907"/>
      <c r="K13" s="1856"/>
      <c r="L13" s="1856"/>
      <c r="M13" s="833"/>
      <c r="N13" s="1239"/>
      <c r="O13" s="1240"/>
      <c r="P13" s="1391"/>
      <c r="Q13" s="861"/>
      <c r="R13" s="862"/>
      <c r="S13" s="865"/>
      <c r="T13" s="861"/>
      <c r="U13" s="862"/>
      <c r="V13" s="865"/>
      <c r="W13" s="861"/>
      <c r="X13" s="866"/>
    </row>
    <row r="14" spans="1:29" s="120" customFormat="1" x14ac:dyDescent="0.25">
      <c r="A14" s="1196"/>
      <c r="B14" s="819" t="s">
        <v>507</v>
      </c>
      <c r="C14" s="1191"/>
      <c r="D14" s="1397"/>
      <c r="E14" s="1392"/>
      <c r="F14" s="810"/>
      <c r="G14" s="895">
        <v>1.5</v>
      </c>
      <c r="H14" s="362">
        <f>G14*30</f>
        <v>45</v>
      </c>
      <c r="I14" s="1198"/>
      <c r="J14" s="815"/>
      <c r="K14" s="530"/>
      <c r="L14" s="530"/>
      <c r="M14" s="358"/>
      <c r="N14" s="1239"/>
      <c r="O14" s="1240"/>
      <c r="P14" s="1391"/>
      <c r="Q14" s="861"/>
      <c r="R14" s="862"/>
      <c r="S14" s="865"/>
      <c r="T14" s="861"/>
      <c r="U14" s="862"/>
      <c r="V14" s="865"/>
      <c r="W14" s="861"/>
      <c r="X14" s="866"/>
    </row>
    <row r="15" spans="1:29" s="120" customFormat="1" x14ac:dyDescent="0.25">
      <c r="A15" s="1196"/>
      <c r="B15" s="819" t="s">
        <v>570</v>
      </c>
      <c r="C15" s="1191"/>
      <c r="D15" s="1397" t="s">
        <v>188</v>
      </c>
      <c r="E15" s="1392"/>
      <c r="F15" s="810"/>
      <c r="G15" s="895">
        <v>2.5</v>
      </c>
      <c r="H15" s="362">
        <f>G15*30</f>
        <v>75</v>
      </c>
      <c r="I15" s="1198">
        <f>J15+L15</f>
        <v>30</v>
      </c>
      <c r="J15" s="815">
        <v>15</v>
      </c>
      <c r="K15" s="530"/>
      <c r="L15" s="530">
        <v>15</v>
      </c>
      <c r="M15" s="358">
        <f>H15-I15</f>
        <v>45</v>
      </c>
      <c r="N15" s="1239">
        <v>2</v>
      </c>
      <c r="O15" s="1240"/>
      <c r="P15" s="1391"/>
      <c r="Q15" s="861"/>
      <c r="R15" s="862"/>
      <c r="S15" s="865"/>
      <c r="T15" s="861"/>
      <c r="U15" s="862"/>
      <c r="V15" s="865"/>
      <c r="W15" s="861"/>
      <c r="X15" s="866"/>
    </row>
    <row r="16" spans="1:29" s="120" customFormat="1" ht="20.25" customHeight="1" x14ac:dyDescent="0.25">
      <c r="A16" s="1196" t="s">
        <v>182</v>
      </c>
      <c r="B16" s="807" t="s">
        <v>52</v>
      </c>
      <c r="C16" s="1191"/>
      <c r="D16" s="1397"/>
      <c r="E16" s="1392"/>
      <c r="F16" s="810"/>
      <c r="G16" s="811">
        <v>6</v>
      </c>
      <c r="H16" s="812">
        <f t="shared" si="0"/>
        <v>180</v>
      </c>
      <c r="I16" s="1191"/>
      <c r="J16" s="907"/>
      <c r="K16" s="1856"/>
      <c r="L16" s="1856"/>
      <c r="M16" s="833"/>
      <c r="N16" s="1239"/>
      <c r="O16" s="1240"/>
      <c r="P16" s="1391"/>
      <c r="Q16" s="861"/>
      <c r="R16" s="862"/>
      <c r="S16" s="865"/>
      <c r="T16" s="861"/>
      <c r="U16" s="862"/>
      <c r="V16" s="865"/>
      <c r="W16" s="861"/>
      <c r="X16" s="866"/>
    </row>
    <row r="17" spans="1:32" s="120" customFormat="1" ht="33.75" customHeight="1" x14ac:dyDescent="0.25">
      <c r="A17" s="1186" t="s">
        <v>568</v>
      </c>
      <c r="B17" s="853" t="s">
        <v>509</v>
      </c>
      <c r="C17" s="1191"/>
      <c r="D17" s="1191"/>
      <c r="E17" s="1241"/>
      <c r="F17" s="860"/>
      <c r="G17" s="811">
        <v>3</v>
      </c>
      <c r="H17" s="812">
        <f t="shared" si="0"/>
        <v>90</v>
      </c>
      <c r="I17" s="1191"/>
      <c r="J17" s="907"/>
      <c r="K17" s="1856"/>
      <c r="L17" s="1856"/>
      <c r="M17" s="833"/>
      <c r="N17" s="1242"/>
      <c r="O17" s="1243"/>
      <c r="P17" s="1244"/>
      <c r="Q17" s="817"/>
      <c r="R17" s="816"/>
      <c r="S17" s="358"/>
      <c r="T17" s="817"/>
      <c r="U17" s="816"/>
      <c r="V17" s="358"/>
      <c r="W17" s="817"/>
      <c r="X17" s="358"/>
    </row>
    <row r="18" spans="1:32" s="120" customFormat="1" ht="20.25" customHeight="1" x14ac:dyDescent="0.25">
      <c r="A18" s="1186" t="s">
        <v>569</v>
      </c>
      <c r="B18" s="853" t="s">
        <v>103</v>
      </c>
      <c r="C18" s="1191"/>
      <c r="D18" s="1478"/>
      <c r="E18" s="1479"/>
      <c r="F18" s="1480"/>
      <c r="G18" s="1481">
        <v>3</v>
      </c>
      <c r="H18" s="1482">
        <f t="shared" si="0"/>
        <v>90</v>
      </c>
      <c r="I18" s="1191"/>
      <c r="J18" s="907"/>
      <c r="K18" s="1856"/>
      <c r="L18" s="1856"/>
      <c r="M18" s="833"/>
      <c r="N18" s="1242"/>
      <c r="O18" s="1243"/>
      <c r="P18" s="1244"/>
      <c r="Q18" s="817"/>
      <c r="R18" s="816"/>
      <c r="S18" s="358"/>
      <c r="T18" s="817"/>
      <c r="U18" s="816"/>
      <c r="V18" s="358"/>
      <c r="W18" s="817"/>
      <c r="X18" s="358"/>
    </row>
    <row r="19" spans="1:32" ht="20.25" customHeight="1" x14ac:dyDescent="0.25">
      <c r="A19" s="515"/>
      <c r="B19" s="793" t="s">
        <v>507</v>
      </c>
      <c r="C19" s="1393"/>
      <c r="D19" s="1399"/>
      <c r="E19" s="1400"/>
      <c r="F19" s="892"/>
      <c r="G19" s="885">
        <v>1.5</v>
      </c>
      <c r="H19" s="852">
        <f t="shared" si="0"/>
        <v>45</v>
      </c>
      <c r="I19" s="1198"/>
      <c r="J19" s="815"/>
      <c r="K19" s="530"/>
      <c r="L19" s="530"/>
      <c r="M19" s="358"/>
      <c r="N19" s="1242"/>
      <c r="O19" s="1240"/>
      <c r="P19" s="1391"/>
      <c r="Q19" s="861"/>
      <c r="R19" s="862"/>
      <c r="S19" s="865"/>
      <c r="T19" s="889"/>
      <c r="U19" s="887"/>
      <c r="V19" s="888"/>
      <c r="W19" s="889"/>
      <c r="X19" s="888"/>
    </row>
    <row r="20" spans="1:32" x14ac:dyDescent="0.25">
      <c r="A20" s="515"/>
      <c r="B20" s="819" t="s">
        <v>570</v>
      </c>
      <c r="C20" s="1393"/>
      <c r="D20" s="1390">
        <v>1</v>
      </c>
      <c r="E20" s="1400"/>
      <c r="F20" s="892"/>
      <c r="G20" s="885">
        <v>1.5</v>
      </c>
      <c r="H20" s="852">
        <f t="shared" si="0"/>
        <v>45</v>
      </c>
      <c r="I20" s="1198">
        <f>J20+L20</f>
        <v>30</v>
      </c>
      <c r="J20" s="815">
        <v>15</v>
      </c>
      <c r="K20" s="530"/>
      <c r="L20" s="530">
        <v>15</v>
      </c>
      <c r="M20" s="358">
        <f>H20-I20</f>
        <v>15</v>
      </c>
      <c r="N20" s="1242">
        <v>2</v>
      </c>
      <c r="O20" s="1240"/>
      <c r="P20" s="1391"/>
      <c r="Q20" s="861"/>
      <c r="R20" s="862"/>
      <c r="S20" s="865"/>
      <c r="T20" s="889"/>
      <c r="U20" s="887"/>
      <c r="V20" s="888"/>
      <c r="W20" s="889"/>
      <c r="X20" s="888"/>
    </row>
    <row r="21" spans="1:32" x14ac:dyDescent="0.25">
      <c r="A21" s="1196" t="s">
        <v>183</v>
      </c>
      <c r="B21" s="807" t="s">
        <v>19</v>
      </c>
      <c r="C21" s="1191"/>
      <c r="D21" s="1191"/>
      <c r="E21" s="1241"/>
      <c r="F21" s="860"/>
      <c r="G21" s="811">
        <v>6</v>
      </c>
      <c r="H21" s="812">
        <f>G21*30</f>
        <v>180</v>
      </c>
      <c r="I21" s="1191"/>
      <c r="J21" s="907"/>
      <c r="K21" s="1856"/>
      <c r="L21" s="1856"/>
      <c r="M21" s="833"/>
      <c r="N21" s="1239"/>
      <c r="O21" s="1240"/>
      <c r="P21" s="1391"/>
      <c r="Q21" s="861"/>
      <c r="R21" s="862"/>
      <c r="S21" s="865"/>
      <c r="T21" s="889"/>
      <c r="U21" s="887"/>
      <c r="V21" s="888"/>
      <c r="W21" s="889"/>
      <c r="X21" s="888"/>
    </row>
    <row r="22" spans="1:32" x14ac:dyDescent="0.25">
      <c r="A22" s="1398"/>
      <c r="B22" s="793" t="s">
        <v>507</v>
      </c>
      <c r="C22" s="1393"/>
      <c r="D22" s="1399"/>
      <c r="E22" s="1401"/>
      <c r="F22" s="892"/>
      <c r="G22" s="885">
        <v>4</v>
      </c>
      <c r="H22" s="852">
        <f>G22*30</f>
        <v>120</v>
      </c>
      <c r="I22" s="1191"/>
      <c r="J22" s="907"/>
      <c r="K22" s="1856"/>
      <c r="L22" s="1856"/>
      <c r="M22" s="833"/>
      <c r="N22" s="1239"/>
      <c r="O22" s="1240"/>
      <c r="P22" s="1391"/>
      <c r="Q22" s="1394"/>
      <c r="R22" s="1395"/>
      <c r="S22" s="865"/>
      <c r="T22" s="889"/>
      <c r="U22" s="887"/>
      <c r="V22" s="888"/>
      <c r="W22" s="889"/>
      <c r="X22" s="888"/>
    </row>
    <row r="23" spans="1:32" ht="18" customHeight="1" x14ac:dyDescent="0.25">
      <c r="A23" s="1398"/>
      <c r="B23" s="819" t="s">
        <v>570</v>
      </c>
      <c r="C23" s="1393">
        <v>1</v>
      </c>
      <c r="D23" s="1402"/>
      <c r="E23" s="1401"/>
      <c r="F23" s="892"/>
      <c r="G23" s="885">
        <v>2</v>
      </c>
      <c r="H23" s="852">
        <f>G23*30</f>
        <v>60</v>
      </c>
      <c r="I23" s="1198">
        <f>J23+K23+L23</f>
        <v>30</v>
      </c>
      <c r="J23" s="815">
        <v>15</v>
      </c>
      <c r="K23" s="530"/>
      <c r="L23" s="530">
        <v>15</v>
      </c>
      <c r="M23" s="358">
        <f>H23-I23</f>
        <v>30</v>
      </c>
      <c r="N23" s="1239">
        <v>2</v>
      </c>
      <c r="O23" s="1240"/>
      <c r="P23" s="1391"/>
      <c r="Q23" s="861"/>
      <c r="R23" s="862"/>
      <c r="S23" s="865"/>
      <c r="T23" s="1403"/>
      <c r="U23" s="1404"/>
      <c r="V23" s="1405"/>
      <c r="W23" s="1403"/>
      <c r="X23" s="888"/>
    </row>
    <row r="24" spans="1:32" s="120" customFormat="1" ht="18" customHeight="1" x14ac:dyDescent="0.25">
      <c r="A24" s="1406" t="s">
        <v>286</v>
      </c>
      <c r="B24" s="1171" t="s">
        <v>520</v>
      </c>
      <c r="C24" s="1245"/>
      <c r="D24" s="1191"/>
      <c r="E24" s="907"/>
      <c r="F24" s="833"/>
      <c r="G24" s="821">
        <v>4</v>
      </c>
      <c r="H24" s="812">
        <f t="shared" ref="H24:H48" si="1">G24*30</f>
        <v>120</v>
      </c>
      <c r="I24" s="1191"/>
      <c r="J24" s="907"/>
      <c r="K24" s="1856"/>
      <c r="L24" s="1856"/>
      <c r="M24" s="833"/>
      <c r="N24" s="1242"/>
      <c r="O24" s="1243"/>
      <c r="P24" s="354"/>
      <c r="Q24" s="817"/>
      <c r="R24" s="816"/>
      <c r="S24" s="358"/>
      <c r="T24" s="817"/>
      <c r="U24" s="816"/>
      <c r="V24" s="358"/>
      <c r="W24" s="817"/>
      <c r="X24" s="358"/>
      <c r="AF24" s="120" t="s">
        <v>521</v>
      </c>
    </row>
    <row r="25" spans="1:32" s="120" customFormat="1" ht="18" customHeight="1" x14ac:dyDescent="0.25">
      <c r="A25" s="1406"/>
      <c r="B25" s="793" t="s">
        <v>507</v>
      </c>
      <c r="C25" s="1245"/>
      <c r="D25" s="1191"/>
      <c r="E25" s="907"/>
      <c r="F25" s="833"/>
      <c r="G25" s="901">
        <v>2.5</v>
      </c>
      <c r="H25" s="362">
        <f t="shared" si="1"/>
        <v>75</v>
      </c>
      <c r="I25" s="1198"/>
      <c r="J25" s="815"/>
      <c r="K25" s="530"/>
      <c r="L25" s="530"/>
      <c r="M25" s="358"/>
      <c r="N25" s="1242"/>
      <c r="O25" s="1243"/>
      <c r="P25" s="354"/>
      <c r="Q25" s="817"/>
      <c r="R25" s="816"/>
      <c r="S25" s="358"/>
      <c r="T25" s="817"/>
      <c r="U25" s="816"/>
      <c r="V25" s="358"/>
      <c r="W25" s="817"/>
      <c r="X25" s="358"/>
    </row>
    <row r="26" spans="1:32" s="120" customFormat="1" ht="18" customHeight="1" x14ac:dyDescent="0.25">
      <c r="A26" s="1406"/>
      <c r="B26" s="819" t="s">
        <v>570</v>
      </c>
      <c r="C26" s="1245"/>
      <c r="D26" s="1191">
        <v>1</v>
      </c>
      <c r="E26" s="907"/>
      <c r="F26" s="833"/>
      <c r="G26" s="901">
        <v>1.5</v>
      </c>
      <c r="H26" s="362">
        <f t="shared" si="1"/>
        <v>45</v>
      </c>
      <c r="I26" s="1198">
        <f>J26+K26+L26</f>
        <v>15</v>
      </c>
      <c r="J26" s="815">
        <v>8</v>
      </c>
      <c r="K26" s="530"/>
      <c r="L26" s="530">
        <v>7</v>
      </c>
      <c r="M26" s="358">
        <f>H26-I26</f>
        <v>30</v>
      </c>
      <c r="N26" s="1242">
        <v>1</v>
      </c>
      <c r="O26" s="1243"/>
      <c r="P26" s="354"/>
      <c r="Q26" s="817"/>
      <c r="R26" s="816"/>
      <c r="S26" s="358"/>
      <c r="T26" s="817"/>
      <c r="U26" s="816"/>
      <c r="V26" s="358"/>
      <c r="W26" s="817"/>
      <c r="X26" s="358"/>
    </row>
    <row r="27" spans="1:32" s="120" customFormat="1" ht="18" customHeight="1" x14ac:dyDescent="0.25">
      <c r="A27" s="1406" t="s">
        <v>287</v>
      </c>
      <c r="B27" s="1171" t="s">
        <v>522</v>
      </c>
      <c r="C27" s="1245"/>
      <c r="D27" s="1191"/>
      <c r="E27" s="907"/>
      <c r="F27" s="833"/>
      <c r="G27" s="821">
        <v>5</v>
      </c>
      <c r="H27" s="812">
        <f t="shared" si="1"/>
        <v>150</v>
      </c>
      <c r="I27" s="1191"/>
      <c r="J27" s="907"/>
      <c r="K27" s="1856"/>
      <c r="L27" s="1856"/>
      <c r="M27" s="833"/>
      <c r="N27" s="1239"/>
      <c r="O27" s="1240"/>
      <c r="P27" s="1391"/>
      <c r="Q27" s="861"/>
      <c r="R27" s="862"/>
      <c r="S27" s="865"/>
      <c r="T27" s="861"/>
      <c r="U27" s="862"/>
      <c r="V27" s="865"/>
      <c r="W27" s="861"/>
      <c r="X27" s="865"/>
    </row>
    <row r="28" spans="1:32" s="120" customFormat="1" ht="18" customHeight="1" x14ac:dyDescent="0.25">
      <c r="A28" s="1406"/>
      <c r="B28" s="793" t="s">
        <v>507</v>
      </c>
      <c r="C28" s="1245"/>
      <c r="D28" s="1191"/>
      <c r="E28" s="808"/>
      <c r="F28" s="1494"/>
      <c r="G28" s="340">
        <v>3</v>
      </c>
      <c r="H28" s="362">
        <f>G28*30</f>
        <v>90</v>
      </c>
      <c r="I28" s="1198"/>
      <c r="J28" s="815"/>
      <c r="K28" s="530"/>
      <c r="L28" s="530"/>
      <c r="M28" s="358"/>
      <c r="N28" s="1239"/>
      <c r="O28" s="1240"/>
      <c r="P28" s="1391"/>
      <c r="Q28" s="861"/>
      <c r="R28" s="862"/>
      <c r="S28" s="865"/>
      <c r="T28" s="861"/>
      <c r="U28" s="862"/>
      <c r="V28" s="865"/>
      <c r="W28" s="861"/>
      <c r="X28" s="865"/>
    </row>
    <row r="29" spans="1:32" s="120" customFormat="1" ht="18" customHeight="1" x14ac:dyDescent="0.25">
      <c r="A29" s="1406"/>
      <c r="B29" s="819" t="s">
        <v>570</v>
      </c>
      <c r="C29" s="1245"/>
      <c r="D29" s="1191">
        <v>1</v>
      </c>
      <c r="E29" s="1495"/>
      <c r="F29" s="1492"/>
      <c r="G29" s="1493">
        <v>2</v>
      </c>
      <c r="H29" s="362">
        <f>G29*30</f>
        <v>60</v>
      </c>
      <c r="I29" s="1198">
        <f>J29+K29+L29</f>
        <v>30</v>
      </c>
      <c r="J29" s="815">
        <v>15</v>
      </c>
      <c r="K29" s="530"/>
      <c r="L29" s="530">
        <v>15</v>
      </c>
      <c r="M29" s="358">
        <f>H29-I29</f>
        <v>30</v>
      </c>
      <c r="N29" s="1239">
        <v>2</v>
      </c>
      <c r="O29" s="1240"/>
      <c r="P29" s="1391"/>
      <c r="Q29" s="861"/>
      <c r="R29" s="862"/>
      <c r="S29" s="865"/>
      <c r="T29" s="861"/>
      <c r="U29" s="862"/>
      <c r="V29" s="865"/>
      <c r="W29" s="861"/>
      <c r="X29" s="865"/>
    </row>
    <row r="30" spans="1:32" s="120" customFormat="1" ht="18" customHeight="1" x14ac:dyDescent="0.25">
      <c r="A30" s="1196" t="s">
        <v>290</v>
      </c>
      <c r="B30" s="1171" t="s">
        <v>505</v>
      </c>
      <c r="C30" s="1393"/>
      <c r="D30" s="1390"/>
      <c r="E30" s="1400"/>
      <c r="F30" s="892"/>
      <c r="G30" s="1407">
        <v>6</v>
      </c>
      <c r="H30" s="1408">
        <f t="shared" si="1"/>
        <v>180</v>
      </c>
      <c r="I30" s="1191"/>
      <c r="J30" s="1409"/>
      <c r="K30" s="1019"/>
      <c r="L30" s="1019"/>
      <c r="M30" s="1410"/>
      <c r="N30" s="1239"/>
      <c r="O30" s="1240"/>
      <c r="P30" s="1391"/>
      <c r="Q30" s="1394"/>
      <c r="R30" s="1395"/>
      <c r="S30" s="1396"/>
      <c r="T30" s="1394"/>
      <c r="U30" s="1395"/>
      <c r="V30" s="1396"/>
      <c r="W30" s="1394"/>
      <c r="X30" s="1396"/>
    </row>
    <row r="31" spans="1:32" s="120" customFormat="1" ht="18" customHeight="1" x14ac:dyDescent="0.25">
      <c r="A31" s="1196"/>
      <c r="B31" s="793" t="s">
        <v>507</v>
      </c>
      <c r="C31" s="1393"/>
      <c r="D31" s="1390"/>
      <c r="E31" s="808"/>
      <c r="F31" s="1494"/>
      <c r="G31" s="340">
        <v>3.5</v>
      </c>
      <c r="H31" s="362">
        <f>G31*30</f>
        <v>105</v>
      </c>
      <c r="I31" s="1191"/>
      <c r="J31" s="1409"/>
      <c r="K31" s="1019"/>
      <c r="L31" s="1019"/>
      <c r="M31" s="1410"/>
      <c r="N31" s="1239"/>
      <c r="O31" s="1240"/>
      <c r="P31" s="1391"/>
      <c r="Q31" s="1394"/>
      <c r="R31" s="1395"/>
      <c r="S31" s="1396"/>
      <c r="T31" s="1394"/>
      <c r="U31" s="1395"/>
      <c r="V31" s="1396"/>
      <c r="W31" s="1394"/>
      <c r="X31" s="1396"/>
    </row>
    <row r="32" spans="1:32" s="120" customFormat="1" ht="18" customHeight="1" x14ac:dyDescent="0.25">
      <c r="A32" s="1196"/>
      <c r="B32" s="819" t="s">
        <v>570</v>
      </c>
      <c r="C32" s="1393"/>
      <c r="D32" s="1390" t="s">
        <v>63</v>
      </c>
      <c r="E32" s="1495"/>
      <c r="F32" s="1492"/>
      <c r="G32" s="1493">
        <v>2.5</v>
      </c>
      <c r="H32" s="362">
        <f>G32*30</f>
        <v>75</v>
      </c>
      <c r="I32" s="1198">
        <v>27</v>
      </c>
      <c r="J32" s="815">
        <v>18</v>
      </c>
      <c r="K32" s="530"/>
      <c r="L32" s="530">
        <v>9</v>
      </c>
      <c r="M32" s="358">
        <f>H32-I32</f>
        <v>48</v>
      </c>
      <c r="N32" s="1239"/>
      <c r="O32" s="1240">
        <v>3</v>
      </c>
      <c r="P32" s="1391"/>
      <c r="Q32" s="1394"/>
      <c r="R32" s="1395"/>
      <c r="S32" s="1396"/>
      <c r="T32" s="1394"/>
      <c r="U32" s="1395"/>
      <c r="V32" s="1396"/>
      <c r="W32" s="1394"/>
      <c r="X32" s="1396"/>
    </row>
    <row r="33" spans="1:24" s="120" customFormat="1" ht="49.5" customHeight="1" x14ac:dyDescent="0.25">
      <c r="A33" s="1196" t="s">
        <v>291</v>
      </c>
      <c r="B33" s="807" t="s">
        <v>591</v>
      </c>
      <c r="C33" s="1191"/>
      <c r="D33" s="1191"/>
      <c r="E33" s="1241"/>
      <c r="F33" s="860"/>
      <c r="G33" s="811">
        <v>3</v>
      </c>
      <c r="H33" s="812">
        <f t="shared" si="1"/>
        <v>90</v>
      </c>
      <c r="I33" s="1191"/>
      <c r="J33" s="907"/>
      <c r="K33" s="1856"/>
      <c r="L33" s="1856"/>
      <c r="M33" s="833"/>
      <c r="N33" s="1239"/>
      <c r="O33" s="1240"/>
      <c r="P33" s="1246"/>
      <c r="Q33" s="861"/>
      <c r="R33" s="862"/>
      <c r="S33" s="865"/>
      <c r="T33" s="861"/>
      <c r="U33" s="862"/>
      <c r="V33" s="865"/>
      <c r="W33" s="861"/>
      <c r="X33" s="865"/>
    </row>
    <row r="34" spans="1:24" s="120" customFormat="1" ht="18" customHeight="1" x14ac:dyDescent="0.25">
      <c r="A34" s="1196" t="s">
        <v>292</v>
      </c>
      <c r="B34" s="807" t="s">
        <v>30</v>
      </c>
      <c r="C34" s="1191"/>
      <c r="D34" s="1191"/>
      <c r="E34" s="1241"/>
      <c r="F34" s="860"/>
      <c r="G34" s="811">
        <v>3</v>
      </c>
      <c r="H34" s="812">
        <f t="shared" si="1"/>
        <v>90</v>
      </c>
      <c r="I34" s="1191"/>
      <c r="J34" s="907"/>
      <c r="K34" s="1856"/>
      <c r="L34" s="1856"/>
      <c r="M34" s="833"/>
      <c r="N34" s="1239"/>
      <c r="O34" s="1240"/>
      <c r="P34" s="1246"/>
      <c r="Q34" s="861"/>
      <c r="R34" s="862"/>
      <c r="S34" s="865"/>
      <c r="T34" s="861"/>
      <c r="U34" s="862"/>
      <c r="V34" s="865"/>
      <c r="W34" s="861"/>
      <c r="X34" s="865"/>
    </row>
    <row r="35" spans="1:24" s="120" customFormat="1" ht="18" customHeight="1" x14ac:dyDescent="0.25">
      <c r="A35" s="1406"/>
      <c r="B35" s="793" t="s">
        <v>507</v>
      </c>
      <c r="C35" s="1191"/>
      <c r="D35" s="1191"/>
      <c r="E35" s="1241"/>
      <c r="F35" s="860"/>
      <c r="G35" s="901">
        <v>1.5</v>
      </c>
      <c r="H35" s="362">
        <f>G35*30</f>
        <v>45</v>
      </c>
      <c r="I35" s="1198"/>
      <c r="J35" s="815"/>
      <c r="K35" s="530"/>
      <c r="L35" s="530"/>
      <c r="M35" s="358"/>
      <c r="N35" s="1242"/>
      <c r="O35" s="1240"/>
      <c r="P35" s="1246"/>
      <c r="Q35" s="861"/>
      <c r="R35" s="862"/>
      <c r="S35" s="865"/>
      <c r="T35" s="861"/>
      <c r="U35" s="862"/>
      <c r="V35" s="865"/>
      <c r="W35" s="861"/>
      <c r="X35" s="865"/>
    </row>
    <row r="36" spans="1:24" s="120" customFormat="1" ht="18" customHeight="1" x14ac:dyDescent="0.25">
      <c r="A36" s="1406"/>
      <c r="B36" s="819" t="s">
        <v>570</v>
      </c>
      <c r="C36" s="1191"/>
      <c r="D36" s="1191">
        <v>1</v>
      </c>
      <c r="E36" s="1241"/>
      <c r="F36" s="860"/>
      <c r="G36" s="901">
        <v>1.5</v>
      </c>
      <c r="H36" s="362">
        <f>G36*30</f>
        <v>45</v>
      </c>
      <c r="I36" s="1198">
        <f>J36+K36+L36</f>
        <v>22</v>
      </c>
      <c r="J36" s="815">
        <v>15</v>
      </c>
      <c r="K36" s="530"/>
      <c r="L36" s="530">
        <v>7</v>
      </c>
      <c r="M36" s="358">
        <f>H36-I36</f>
        <v>23</v>
      </c>
      <c r="N36" s="1496">
        <v>1.5</v>
      </c>
      <c r="O36" s="1240"/>
      <c r="P36" s="1246"/>
      <c r="Q36" s="861"/>
      <c r="R36" s="862"/>
      <c r="S36" s="865"/>
      <c r="T36" s="861"/>
      <c r="U36" s="862"/>
      <c r="V36" s="865"/>
      <c r="W36" s="861"/>
      <c r="X36" s="865"/>
    </row>
    <row r="37" spans="1:24" s="1247" customFormat="1" ht="18" customHeight="1" x14ac:dyDescent="0.25">
      <c r="A37" s="1406" t="s">
        <v>293</v>
      </c>
      <c r="B37" s="1171" t="s">
        <v>62</v>
      </c>
      <c r="C37" s="1245"/>
      <c r="D37" s="1191"/>
      <c r="E37" s="907"/>
      <c r="F37" s="833"/>
      <c r="G37" s="821">
        <v>6</v>
      </c>
      <c r="H37" s="812">
        <f t="shared" si="1"/>
        <v>180</v>
      </c>
      <c r="I37" s="1191"/>
      <c r="J37" s="907"/>
      <c r="K37" s="1856"/>
      <c r="L37" s="1856"/>
      <c r="M37" s="833"/>
      <c r="N37" s="1239"/>
      <c r="O37" s="1240"/>
      <c r="P37" s="1391"/>
      <c r="Q37" s="861"/>
      <c r="R37" s="862"/>
      <c r="S37" s="865"/>
      <c r="T37" s="861"/>
      <c r="U37" s="862"/>
      <c r="V37" s="865"/>
      <c r="W37" s="861"/>
      <c r="X37" s="865"/>
    </row>
    <row r="38" spans="1:24" s="1247" customFormat="1" ht="18" customHeight="1" x14ac:dyDescent="0.25">
      <c r="A38" s="1406"/>
      <c r="B38" s="793" t="s">
        <v>507</v>
      </c>
      <c r="C38" s="1191"/>
      <c r="D38" s="1191"/>
      <c r="E38" s="1241"/>
      <c r="F38" s="860"/>
      <c r="G38" s="901">
        <v>3</v>
      </c>
      <c r="H38" s="362">
        <f t="shared" si="1"/>
        <v>90</v>
      </c>
      <c r="I38" s="1198"/>
      <c r="J38" s="815"/>
      <c r="K38" s="530"/>
      <c r="L38" s="530"/>
      <c r="M38" s="358"/>
      <c r="N38" s="1242"/>
      <c r="O38" s="1240"/>
      <c r="P38" s="1391"/>
      <c r="Q38" s="861"/>
      <c r="R38" s="862"/>
      <c r="S38" s="865"/>
      <c r="T38" s="861"/>
      <c r="U38" s="862"/>
      <c r="V38" s="865"/>
      <c r="W38" s="861"/>
      <c r="X38" s="865"/>
    </row>
    <row r="39" spans="1:24" s="1247" customFormat="1" ht="18" customHeight="1" x14ac:dyDescent="0.25">
      <c r="A39" s="1406"/>
      <c r="B39" s="819" t="s">
        <v>570</v>
      </c>
      <c r="C39" s="1191"/>
      <c r="D39" s="1191">
        <v>1</v>
      </c>
      <c r="E39" s="1241"/>
      <c r="F39" s="860"/>
      <c r="G39" s="901">
        <v>3</v>
      </c>
      <c r="H39" s="362">
        <f t="shared" si="1"/>
        <v>90</v>
      </c>
      <c r="I39" s="1198">
        <f>J39+K39+L39</f>
        <v>60</v>
      </c>
      <c r="J39" s="815">
        <v>30</v>
      </c>
      <c r="K39" s="530"/>
      <c r="L39" s="530">
        <v>30</v>
      </c>
      <c r="M39" s="358">
        <f>H39-I39</f>
        <v>30</v>
      </c>
      <c r="N39" s="1242">
        <v>4</v>
      </c>
      <c r="O39" s="1240"/>
      <c r="P39" s="1391"/>
      <c r="Q39" s="861"/>
      <c r="R39" s="862"/>
      <c r="S39" s="865"/>
      <c r="T39" s="861"/>
      <c r="U39" s="862"/>
      <c r="V39" s="865"/>
      <c r="W39" s="861"/>
      <c r="X39" s="865"/>
    </row>
    <row r="40" spans="1:24" s="120" customFormat="1" ht="32.25" customHeight="1" x14ac:dyDescent="0.25">
      <c r="A40" s="1196" t="s">
        <v>339</v>
      </c>
      <c r="B40" s="1834" t="s">
        <v>248</v>
      </c>
      <c r="C40" s="1245"/>
      <c r="D40" s="1191"/>
      <c r="E40" s="1241"/>
      <c r="F40" s="833"/>
      <c r="G40" s="811">
        <v>6</v>
      </c>
      <c r="H40" s="812">
        <f t="shared" si="1"/>
        <v>180</v>
      </c>
      <c r="I40" s="1191"/>
      <c r="J40" s="907"/>
      <c r="K40" s="1856"/>
      <c r="L40" s="1856"/>
      <c r="M40" s="833"/>
      <c r="N40" s="1242"/>
      <c r="O40" s="1243"/>
      <c r="P40" s="354"/>
      <c r="Q40" s="817"/>
      <c r="R40" s="816"/>
      <c r="S40" s="358"/>
      <c r="T40" s="817"/>
      <c r="U40" s="816"/>
      <c r="V40" s="358"/>
      <c r="W40" s="817"/>
      <c r="X40" s="358"/>
    </row>
    <row r="41" spans="1:24" s="120" customFormat="1" ht="18" customHeight="1" x14ac:dyDescent="0.25">
      <c r="A41" s="1406"/>
      <c r="B41" s="793" t="s">
        <v>507</v>
      </c>
      <c r="C41" s="1191"/>
      <c r="D41" s="1191"/>
      <c r="E41" s="1241"/>
      <c r="F41" s="860"/>
      <c r="G41" s="1497">
        <v>4</v>
      </c>
      <c r="H41" s="1498">
        <f>G41*30</f>
        <v>120</v>
      </c>
      <c r="I41" s="1198"/>
      <c r="J41" s="815"/>
      <c r="K41" s="530"/>
      <c r="L41" s="530"/>
      <c r="M41" s="358"/>
      <c r="N41" s="1242"/>
      <c r="O41" s="1243"/>
      <c r="P41" s="354"/>
      <c r="Q41" s="817"/>
      <c r="R41" s="816"/>
      <c r="S41" s="358"/>
      <c r="T41" s="817"/>
      <c r="U41" s="816"/>
      <c r="V41" s="358"/>
      <c r="W41" s="817"/>
      <c r="X41" s="358"/>
    </row>
    <row r="42" spans="1:24" s="120" customFormat="1" ht="18" customHeight="1" x14ac:dyDescent="0.25">
      <c r="A42" s="1406"/>
      <c r="B42" s="819" t="s">
        <v>570</v>
      </c>
      <c r="C42" s="1191"/>
      <c r="D42" s="1191" t="s">
        <v>63</v>
      </c>
      <c r="E42" s="1241"/>
      <c r="F42" s="860"/>
      <c r="G42" s="901">
        <v>2</v>
      </c>
      <c r="H42" s="362">
        <f>G42*30</f>
        <v>60</v>
      </c>
      <c r="I42" s="1198">
        <f>J42+K42+L42</f>
        <v>36</v>
      </c>
      <c r="J42" s="815">
        <v>18</v>
      </c>
      <c r="K42" s="530"/>
      <c r="L42" s="530">
        <v>18</v>
      </c>
      <c r="M42" s="358">
        <f>H42-I42</f>
        <v>24</v>
      </c>
      <c r="N42" s="1242"/>
      <c r="O42" s="1243">
        <v>4</v>
      </c>
      <c r="P42" s="354"/>
      <c r="Q42" s="817"/>
      <c r="R42" s="816"/>
      <c r="S42" s="358"/>
      <c r="T42" s="817"/>
      <c r="U42" s="816"/>
      <c r="V42" s="358"/>
      <c r="W42" s="817"/>
      <c r="X42" s="358"/>
    </row>
    <row r="43" spans="1:24" s="120" customFormat="1" ht="18" customHeight="1" x14ac:dyDescent="0.25">
      <c r="A43" s="1406" t="s">
        <v>506</v>
      </c>
      <c r="B43" s="1171" t="s">
        <v>523</v>
      </c>
      <c r="C43" s="1245"/>
      <c r="D43" s="1191"/>
      <c r="E43" s="1241"/>
      <c r="F43" s="833"/>
      <c r="G43" s="821">
        <v>4</v>
      </c>
      <c r="H43" s="812">
        <f t="shared" si="1"/>
        <v>120</v>
      </c>
      <c r="I43" s="1191"/>
      <c r="J43" s="907"/>
      <c r="K43" s="1856"/>
      <c r="L43" s="1856"/>
      <c r="M43" s="833"/>
      <c r="N43" s="1242"/>
      <c r="O43" s="1243"/>
      <c r="P43" s="354"/>
      <c r="Q43" s="817"/>
      <c r="R43" s="816"/>
      <c r="S43" s="358"/>
      <c r="T43" s="817"/>
      <c r="U43" s="816"/>
      <c r="V43" s="358"/>
      <c r="W43" s="817"/>
      <c r="X43" s="358"/>
    </row>
    <row r="44" spans="1:24" s="120" customFormat="1" ht="18" customHeight="1" x14ac:dyDescent="0.25">
      <c r="A44" s="1406"/>
      <c r="B44" s="793" t="s">
        <v>507</v>
      </c>
      <c r="C44" s="1191"/>
      <c r="D44" s="1191"/>
      <c r="E44" s="1241"/>
      <c r="F44" s="860"/>
      <c r="G44" s="1497">
        <v>1</v>
      </c>
      <c r="H44" s="1498">
        <f>G44*30</f>
        <v>30</v>
      </c>
      <c r="I44" s="1198"/>
      <c r="J44" s="815"/>
      <c r="K44" s="530"/>
      <c r="L44" s="530"/>
      <c r="M44" s="358"/>
      <c r="N44" s="1242"/>
      <c r="O44" s="1243"/>
      <c r="P44" s="659"/>
      <c r="Q44" s="813"/>
      <c r="R44" s="917"/>
      <c r="S44" s="911"/>
      <c r="T44" s="813"/>
      <c r="U44" s="917"/>
      <c r="V44" s="911"/>
      <c r="W44" s="813"/>
      <c r="X44" s="911"/>
    </row>
    <row r="45" spans="1:24" s="120" customFormat="1" ht="18" customHeight="1" x14ac:dyDescent="0.25">
      <c r="A45" s="1406"/>
      <c r="B45" s="819" t="s">
        <v>570</v>
      </c>
      <c r="C45" s="1191">
        <v>1</v>
      </c>
      <c r="D45" s="1191"/>
      <c r="E45" s="1241"/>
      <c r="F45" s="860"/>
      <c r="G45" s="901">
        <v>3</v>
      </c>
      <c r="H45" s="362">
        <f>G45*30</f>
        <v>90</v>
      </c>
      <c r="I45" s="1198">
        <f>J45+K45+L45</f>
        <v>30</v>
      </c>
      <c r="J45" s="815">
        <v>15</v>
      </c>
      <c r="K45" s="530"/>
      <c r="L45" s="530">
        <v>15</v>
      </c>
      <c r="M45" s="358">
        <f>H45-I45</f>
        <v>60</v>
      </c>
      <c r="N45" s="1242">
        <v>2</v>
      </c>
      <c r="O45" s="1243"/>
      <c r="P45" s="659"/>
      <c r="Q45" s="813"/>
      <c r="R45" s="917"/>
      <c r="S45" s="911"/>
      <c r="T45" s="813"/>
      <c r="U45" s="917"/>
      <c r="V45" s="911"/>
      <c r="W45" s="813"/>
      <c r="X45" s="911"/>
    </row>
    <row r="46" spans="1:24" s="120" customFormat="1" ht="36.75" customHeight="1" x14ac:dyDescent="0.25">
      <c r="A46" s="1406" t="s">
        <v>524</v>
      </c>
      <c r="B46" s="1411" t="s">
        <v>606</v>
      </c>
      <c r="C46" s="1412"/>
      <c r="D46" s="1413"/>
      <c r="E46" s="1414"/>
      <c r="F46" s="814"/>
      <c r="G46" s="821">
        <v>4</v>
      </c>
      <c r="H46" s="822">
        <f t="shared" si="1"/>
        <v>120</v>
      </c>
      <c r="I46" s="1191"/>
      <c r="J46" s="907"/>
      <c r="K46" s="1856"/>
      <c r="L46" s="1856"/>
      <c r="M46" s="833"/>
      <c r="N46" s="1415"/>
      <c r="O46" s="1416"/>
      <c r="P46" s="1417"/>
      <c r="Q46" s="826"/>
      <c r="R46" s="824"/>
      <c r="S46" s="829"/>
      <c r="T46" s="826"/>
      <c r="U46" s="824"/>
      <c r="V46" s="829"/>
      <c r="W46" s="826"/>
      <c r="X46" s="829"/>
    </row>
    <row r="47" spans="1:24" s="120" customFormat="1" ht="36" customHeight="1" x14ac:dyDescent="0.25">
      <c r="A47" s="1196" t="s">
        <v>525</v>
      </c>
      <c r="B47" s="1171" t="s">
        <v>592</v>
      </c>
      <c r="C47" s="1245"/>
      <c r="D47" s="1191"/>
      <c r="E47" s="907"/>
      <c r="F47" s="833"/>
      <c r="G47" s="811">
        <v>3</v>
      </c>
      <c r="H47" s="812">
        <f t="shared" si="1"/>
        <v>90</v>
      </c>
      <c r="I47" s="1191"/>
      <c r="J47" s="907"/>
      <c r="K47" s="1856"/>
      <c r="L47" s="1856"/>
      <c r="M47" s="833"/>
      <c r="N47" s="1239"/>
      <c r="O47" s="1240"/>
      <c r="P47" s="1391"/>
      <c r="Q47" s="861"/>
      <c r="R47" s="862"/>
      <c r="S47" s="865"/>
      <c r="T47" s="861"/>
      <c r="U47" s="862"/>
      <c r="V47" s="865"/>
      <c r="W47" s="861"/>
      <c r="X47" s="865"/>
    </row>
    <row r="48" spans="1:24" s="120" customFormat="1" ht="18" customHeight="1" thickBot="1" x14ac:dyDescent="0.3">
      <c r="A48" s="1483" t="s">
        <v>526</v>
      </c>
      <c r="B48" s="1484" t="s">
        <v>527</v>
      </c>
      <c r="C48" s="1485"/>
      <c r="D48" s="1478">
        <v>1</v>
      </c>
      <c r="E48" s="1486"/>
      <c r="F48" s="1841"/>
      <c r="G48" s="1481">
        <v>3</v>
      </c>
      <c r="H48" s="1482">
        <f t="shared" si="1"/>
        <v>90</v>
      </c>
      <c r="I48" s="1478">
        <f>J48+K48+L48</f>
        <v>30</v>
      </c>
      <c r="J48" s="1486">
        <v>15</v>
      </c>
      <c r="K48" s="1840"/>
      <c r="L48" s="1840">
        <v>15</v>
      </c>
      <c r="M48" s="1841">
        <f>H48-I48</f>
        <v>60</v>
      </c>
      <c r="N48" s="1487">
        <v>2</v>
      </c>
      <c r="O48" s="1488"/>
      <c r="P48" s="1489"/>
      <c r="Q48" s="1490"/>
      <c r="R48" s="1182"/>
      <c r="S48" s="1491"/>
      <c r="T48" s="1490"/>
      <c r="U48" s="1182"/>
      <c r="V48" s="1491"/>
      <c r="W48" s="1490"/>
      <c r="X48" s="1491"/>
    </row>
    <row r="49" spans="1:29" s="120" customFormat="1" ht="18" customHeight="1" thickBot="1" x14ac:dyDescent="0.3">
      <c r="A49" s="2168" t="s">
        <v>510</v>
      </c>
      <c r="B49" s="2169"/>
      <c r="C49" s="2169"/>
      <c r="D49" s="2169"/>
      <c r="E49" s="2169"/>
      <c r="F49" s="2169"/>
      <c r="G49" s="1632">
        <f>G11+G14+G17+G19+G22+G25+G28+G31+G33+G35+G38+G41+G44+G46+G47</f>
        <v>50.5</v>
      </c>
      <c r="H49" s="1738">
        <f>H11+H14+H17+H19+H22+H25+H28+H31+H33+H35+H38+H41+H44+H46+H47</f>
        <v>1515</v>
      </c>
      <c r="I49" s="1187"/>
      <c r="J49" s="1685"/>
      <c r="K49" s="1666"/>
      <c r="L49" s="1666"/>
      <c r="M49" s="1668"/>
      <c r="N49" s="1387"/>
      <c r="O49" s="1671"/>
      <c r="P49" s="1675"/>
      <c r="Q49" s="1387"/>
      <c r="R49" s="1679"/>
      <c r="S49" s="1677"/>
      <c r="T49" s="1671"/>
      <c r="U49" s="1671"/>
      <c r="V49" s="1680"/>
      <c r="W49" s="1387"/>
      <c r="X49" s="1389"/>
    </row>
    <row r="50" spans="1:29" s="120" customFormat="1" ht="18" customHeight="1" thickBot="1" x14ac:dyDescent="0.3">
      <c r="A50" s="2168" t="s">
        <v>294</v>
      </c>
      <c r="B50" s="2169"/>
      <c r="C50" s="2169"/>
      <c r="D50" s="2169"/>
      <c r="E50" s="2169"/>
      <c r="F50" s="2169"/>
      <c r="G50" s="1632">
        <f>G12+G15+G20+G23+G26+G29+G32+G36+G39+G42+G45+G48</f>
        <v>26.5</v>
      </c>
      <c r="H50" s="1738">
        <f t="shared" ref="H50:P50" si="2">H12+H15+H20+H23+H26+H29+H32+H36+H39+H42+H45+H48</f>
        <v>795</v>
      </c>
      <c r="I50" s="1686">
        <f t="shared" si="2"/>
        <v>370</v>
      </c>
      <c r="J50" s="1595">
        <f t="shared" si="2"/>
        <v>194</v>
      </c>
      <c r="K50" s="1667"/>
      <c r="L50" s="1667">
        <f t="shared" si="2"/>
        <v>176</v>
      </c>
      <c r="M50" s="1669">
        <f t="shared" si="2"/>
        <v>425</v>
      </c>
      <c r="N50" s="1672">
        <f t="shared" si="2"/>
        <v>20.5</v>
      </c>
      <c r="O50" s="1667">
        <f t="shared" si="2"/>
        <v>7</v>
      </c>
      <c r="P50" s="1676">
        <f t="shared" si="2"/>
        <v>0</v>
      </c>
      <c r="Q50" s="1672">
        <f t="shared" ref="Q50:X50" si="3">Q12+Q15+Q20+Q23+Q26+Q29+Q32+Q36+Q39+Q42+Q43+Q48</f>
        <v>0</v>
      </c>
      <c r="R50" s="1674">
        <f t="shared" si="3"/>
        <v>0</v>
      </c>
      <c r="S50" s="1678">
        <f t="shared" si="3"/>
        <v>0</v>
      </c>
      <c r="T50" s="1673">
        <f t="shared" si="3"/>
        <v>0</v>
      </c>
      <c r="U50" s="1673">
        <f t="shared" si="3"/>
        <v>0</v>
      </c>
      <c r="V50" s="1676">
        <f t="shared" si="3"/>
        <v>0</v>
      </c>
      <c r="W50" s="1672">
        <f t="shared" si="3"/>
        <v>0</v>
      </c>
      <c r="X50" s="1674">
        <f t="shared" si="3"/>
        <v>0</v>
      </c>
    </row>
    <row r="51" spans="1:29" s="93" customFormat="1" ht="18" customHeight="1" thickBot="1" x14ac:dyDescent="0.3">
      <c r="A51" s="2002" t="s">
        <v>295</v>
      </c>
      <c r="B51" s="2253"/>
      <c r="C51" s="2253"/>
      <c r="D51" s="2253"/>
      <c r="E51" s="2253"/>
      <c r="F51" s="2253"/>
      <c r="G51" s="1634">
        <f>G49+G50</f>
        <v>77</v>
      </c>
      <c r="H51" s="1664">
        <f t="shared" ref="H51:O51" si="4">H49+H50</f>
        <v>2310</v>
      </c>
      <c r="I51" s="1665">
        <f t="shared" si="4"/>
        <v>370</v>
      </c>
      <c r="J51" s="1665">
        <f t="shared" si="4"/>
        <v>194</v>
      </c>
      <c r="K51" s="1665"/>
      <c r="L51" s="1665">
        <f t="shared" si="4"/>
        <v>176</v>
      </c>
      <c r="M51" s="1665">
        <f t="shared" si="4"/>
        <v>425</v>
      </c>
      <c r="N51" s="1670">
        <f t="shared" si="4"/>
        <v>20.5</v>
      </c>
      <c r="O51" s="1665">
        <f t="shared" si="4"/>
        <v>7</v>
      </c>
      <c r="P51" s="1670"/>
      <c r="Q51" s="1670"/>
      <c r="R51" s="1670"/>
      <c r="S51" s="1670"/>
      <c r="T51" s="1670"/>
      <c r="U51" s="1670"/>
      <c r="V51" s="1670"/>
      <c r="W51" s="1670"/>
      <c r="X51" s="683"/>
      <c r="Y51" s="177">
        <f>SUM(Y11:Y48)</f>
        <v>0</v>
      </c>
      <c r="Z51" s="176">
        <f>SUM(Z11:Z48)</f>
        <v>0</v>
      </c>
      <c r="AA51" s="176">
        <f>SUM(AA11:AA48)</f>
        <v>0</v>
      </c>
      <c r="AB51" s="176">
        <f>SUM(AB11:AB48)</f>
        <v>0</v>
      </c>
      <c r="AC51" s="176">
        <f>SUM(AC11:AC48)</f>
        <v>0</v>
      </c>
    </row>
    <row r="52" spans="1:29" ht="18" customHeight="1" thickBot="1" x14ac:dyDescent="0.3">
      <c r="A52" s="1936" t="s">
        <v>186</v>
      </c>
      <c r="B52" s="1937"/>
      <c r="C52" s="1937"/>
      <c r="D52" s="1937"/>
      <c r="E52" s="1937"/>
      <c r="F52" s="1937"/>
      <c r="G52" s="1937"/>
      <c r="H52" s="1937"/>
      <c r="I52" s="1937"/>
      <c r="J52" s="1937"/>
      <c r="K52" s="1937"/>
      <c r="L52" s="1937"/>
      <c r="M52" s="1937"/>
      <c r="N52" s="1938"/>
      <c r="O52" s="1938"/>
      <c r="P52" s="1938"/>
      <c r="Q52" s="1938"/>
      <c r="R52" s="1938"/>
      <c r="S52" s="1938"/>
      <c r="T52" s="1938"/>
      <c r="U52" s="1938"/>
      <c r="V52" s="1938"/>
      <c r="W52" s="1938"/>
      <c r="X52" s="1939"/>
    </row>
    <row r="53" spans="1:29" ht="18" customHeight="1" x14ac:dyDescent="0.25">
      <c r="A53" s="178" t="s">
        <v>187</v>
      </c>
      <c r="B53" s="1418" t="s">
        <v>44</v>
      </c>
      <c r="C53" s="1419"/>
      <c r="D53" s="1419" t="s">
        <v>188</v>
      </c>
      <c r="E53" s="1420"/>
      <c r="F53" s="183"/>
      <c r="G53" s="1421">
        <v>3</v>
      </c>
      <c r="H53" s="1422">
        <f t="shared" ref="H53:H63" si="5">G53*30</f>
        <v>90</v>
      </c>
      <c r="I53" s="1198">
        <f>J53+K53+L53</f>
        <v>45</v>
      </c>
      <c r="J53" s="815">
        <v>30</v>
      </c>
      <c r="K53" s="530"/>
      <c r="L53" s="530">
        <v>15</v>
      </c>
      <c r="M53" s="358">
        <f>H53-I53</f>
        <v>45</v>
      </c>
      <c r="N53" s="1242">
        <v>3</v>
      </c>
      <c r="O53" s="1243"/>
      <c r="P53" s="1423"/>
      <c r="Q53" s="191"/>
      <c r="R53" s="192"/>
      <c r="S53" s="949"/>
      <c r="T53" s="1424"/>
      <c r="U53" s="1248"/>
      <c r="V53" s="949"/>
      <c r="W53" s="1424"/>
      <c r="X53" s="949"/>
    </row>
    <row r="54" spans="1:29" ht="18" customHeight="1" x14ac:dyDescent="0.25">
      <c r="A54" s="1173" t="s">
        <v>189</v>
      </c>
      <c r="B54" s="1249" t="s">
        <v>38</v>
      </c>
      <c r="C54" s="1245"/>
      <c r="D54" s="1191"/>
      <c r="E54" s="1241"/>
      <c r="F54" s="833"/>
      <c r="G54" s="1188">
        <v>6</v>
      </c>
      <c r="H54" s="1191">
        <f t="shared" si="5"/>
        <v>180</v>
      </c>
      <c r="I54" s="1250"/>
      <c r="J54" s="907"/>
      <c r="K54" s="1856"/>
      <c r="L54" s="1856"/>
      <c r="M54" s="1251"/>
      <c r="N54" s="1242"/>
      <c r="O54" s="1243"/>
      <c r="P54" s="354"/>
      <c r="Q54" s="817"/>
      <c r="R54" s="816"/>
      <c r="S54" s="358"/>
      <c r="T54" s="817"/>
      <c r="U54" s="816"/>
      <c r="V54" s="358"/>
      <c r="W54" s="817"/>
      <c r="X54" s="358"/>
    </row>
    <row r="55" spans="1:29" ht="18" customHeight="1" x14ac:dyDescent="0.25">
      <c r="A55" s="1173"/>
      <c r="B55" s="793" t="s">
        <v>507</v>
      </c>
      <c r="C55" s="1191"/>
      <c r="D55" s="1191"/>
      <c r="E55" s="1241"/>
      <c r="F55" s="860"/>
      <c r="G55" s="1497">
        <v>3.5</v>
      </c>
      <c r="H55" s="1498">
        <f t="shared" si="5"/>
        <v>105</v>
      </c>
      <c r="I55" s="1198"/>
      <c r="J55" s="815"/>
      <c r="K55" s="530"/>
      <c r="L55" s="530"/>
      <c r="M55" s="358"/>
      <c r="N55" s="1242"/>
      <c r="O55" s="1243"/>
      <c r="P55" s="354"/>
      <c r="Q55" s="817"/>
      <c r="R55" s="816"/>
      <c r="S55" s="358"/>
      <c r="T55" s="817"/>
      <c r="U55" s="816"/>
      <c r="V55" s="358"/>
      <c r="W55" s="817"/>
      <c r="X55" s="358"/>
    </row>
    <row r="56" spans="1:29" ht="18" customHeight="1" x14ac:dyDescent="0.25">
      <c r="A56" s="1173"/>
      <c r="B56" s="819" t="s">
        <v>570</v>
      </c>
      <c r="C56" s="1191" t="s">
        <v>63</v>
      </c>
      <c r="D56" s="1191"/>
      <c r="E56" s="1241"/>
      <c r="F56" s="860"/>
      <c r="G56" s="901">
        <v>2.5</v>
      </c>
      <c r="H56" s="362">
        <f t="shared" si="5"/>
        <v>75</v>
      </c>
      <c r="I56" s="1198">
        <f>J56+K56+L56</f>
        <v>45</v>
      </c>
      <c r="J56" s="815">
        <v>27</v>
      </c>
      <c r="K56" s="530"/>
      <c r="L56" s="530">
        <v>18</v>
      </c>
      <c r="M56" s="358">
        <f>H56-I56</f>
        <v>30</v>
      </c>
      <c r="N56" s="1242"/>
      <c r="O56" s="1243">
        <v>5</v>
      </c>
      <c r="P56" s="354"/>
      <c r="Q56" s="817"/>
      <c r="R56" s="816"/>
      <c r="S56" s="358"/>
      <c r="T56" s="817"/>
      <c r="U56" s="816"/>
      <c r="V56" s="358"/>
      <c r="W56" s="817"/>
      <c r="X56" s="358"/>
    </row>
    <row r="57" spans="1:29" ht="18" customHeight="1" x14ac:dyDescent="0.25">
      <c r="A57" s="1173" t="s">
        <v>192</v>
      </c>
      <c r="B57" s="1249" t="s">
        <v>60</v>
      </c>
      <c r="C57" s="1245"/>
      <c r="D57" s="1191"/>
      <c r="E57" s="1241"/>
      <c r="F57" s="833"/>
      <c r="G57" s="1188">
        <v>4</v>
      </c>
      <c r="H57" s="1191">
        <f t="shared" si="5"/>
        <v>120</v>
      </c>
      <c r="I57" s="1250"/>
      <c r="J57" s="907"/>
      <c r="K57" s="1856"/>
      <c r="L57" s="1856"/>
      <c r="M57" s="1251"/>
      <c r="N57" s="1242"/>
      <c r="O57" s="1243"/>
      <c r="P57" s="354"/>
      <c r="Q57" s="817"/>
      <c r="R57" s="816"/>
      <c r="S57" s="358"/>
      <c r="T57" s="817"/>
      <c r="U57" s="816"/>
      <c r="V57" s="358"/>
      <c r="W57" s="817"/>
      <c r="X57" s="358"/>
    </row>
    <row r="58" spans="1:29" ht="18" customHeight="1" x14ac:dyDescent="0.25">
      <c r="A58" s="1173"/>
      <c r="B58" s="793" t="s">
        <v>507</v>
      </c>
      <c r="C58" s="1191"/>
      <c r="D58" s="1191"/>
      <c r="E58" s="1241"/>
      <c r="F58" s="860"/>
      <c r="G58" s="1497">
        <v>2</v>
      </c>
      <c r="H58" s="1498">
        <f t="shared" si="5"/>
        <v>60</v>
      </c>
      <c r="I58" s="1198"/>
      <c r="J58" s="815"/>
      <c r="K58" s="530"/>
      <c r="L58" s="530"/>
      <c r="M58" s="358"/>
      <c r="N58" s="1242"/>
      <c r="O58" s="1243"/>
      <c r="P58" s="354"/>
      <c r="Q58" s="817"/>
      <c r="R58" s="816"/>
      <c r="S58" s="358"/>
      <c r="T58" s="817"/>
      <c r="U58" s="816"/>
      <c r="V58" s="358"/>
      <c r="W58" s="817"/>
      <c r="X58" s="358"/>
    </row>
    <row r="59" spans="1:29" ht="18" customHeight="1" x14ac:dyDescent="0.25">
      <c r="A59" s="1173"/>
      <c r="B59" s="819" t="s">
        <v>570</v>
      </c>
      <c r="C59" s="1191"/>
      <c r="D59" s="1191">
        <v>3</v>
      </c>
      <c r="E59" s="1241"/>
      <c r="F59" s="860"/>
      <c r="G59" s="901">
        <v>2</v>
      </c>
      <c r="H59" s="362">
        <f t="shared" si="5"/>
        <v>60</v>
      </c>
      <c r="I59" s="1198">
        <f>J59+K59+L59</f>
        <v>30</v>
      </c>
      <c r="J59" s="815">
        <v>15</v>
      </c>
      <c r="K59" s="530"/>
      <c r="L59" s="530">
        <v>15</v>
      </c>
      <c r="M59" s="358">
        <f>H59-I59</f>
        <v>30</v>
      </c>
      <c r="N59" s="1242"/>
      <c r="O59" s="1243"/>
      <c r="P59" s="354"/>
      <c r="Q59" s="817">
        <v>2</v>
      </c>
      <c r="R59" s="816"/>
      <c r="S59" s="358"/>
      <c r="T59" s="817"/>
      <c r="U59" s="816"/>
      <c r="V59" s="358"/>
      <c r="W59" s="817"/>
      <c r="X59" s="358"/>
    </row>
    <row r="60" spans="1:29" ht="32.25" customHeight="1" x14ac:dyDescent="0.25">
      <c r="A60" s="1173" t="s">
        <v>193</v>
      </c>
      <c r="B60" s="1252" t="s">
        <v>104</v>
      </c>
      <c r="C60" s="1191"/>
      <c r="D60" s="1191"/>
      <c r="E60" s="1241"/>
      <c r="F60" s="860"/>
      <c r="G60" s="1188">
        <v>4</v>
      </c>
      <c r="H60" s="1191">
        <f t="shared" si="5"/>
        <v>120</v>
      </c>
      <c r="I60" s="1250"/>
      <c r="J60" s="907"/>
      <c r="K60" s="1856"/>
      <c r="L60" s="1856"/>
      <c r="M60" s="1251"/>
      <c r="N60" s="1242"/>
      <c r="O60" s="1243"/>
      <c r="P60" s="1244"/>
      <c r="Q60" s="817"/>
      <c r="R60" s="816"/>
      <c r="S60" s="358"/>
      <c r="T60" s="817"/>
      <c r="U60" s="816"/>
      <c r="V60" s="358"/>
      <c r="W60" s="817"/>
      <c r="X60" s="358"/>
    </row>
    <row r="61" spans="1:29" ht="18" customHeight="1" x14ac:dyDescent="0.25">
      <c r="A61" s="1173"/>
      <c r="B61" s="793" t="s">
        <v>507</v>
      </c>
      <c r="C61" s="1191"/>
      <c r="D61" s="1191"/>
      <c r="E61" s="1241"/>
      <c r="F61" s="860"/>
      <c r="G61" s="1497">
        <v>2</v>
      </c>
      <c r="H61" s="1498">
        <f t="shared" si="5"/>
        <v>60</v>
      </c>
      <c r="I61" s="1198"/>
      <c r="J61" s="815"/>
      <c r="K61" s="530"/>
      <c r="L61" s="530"/>
      <c r="M61" s="358"/>
      <c r="N61" s="1242"/>
      <c r="O61" s="1243"/>
      <c r="P61" s="354"/>
      <c r="Q61" s="817"/>
      <c r="R61" s="816"/>
      <c r="S61" s="358"/>
      <c r="T61" s="817"/>
      <c r="U61" s="816"/>
      <c r="V61" s="358"/>
      <c r="W61" s="817"/>
      <c r="X61" s="358"/>
    </row>
    <row r="62" spans="1:29" ht="18" customHeight="1" x14ac:dyDescent="0.25">
      <c r="A62" s="1173"/>
      <c r="B62" s="819" t="s">
        <v>570</v>
      </c>
      <c r="C62" s="1191"/>
      <c r="D62" s="1191">
        <v>3</v>
      </c>
      <c r="E62" s="1241"/>
      <c r="F62" s="860"/>
      <c r="G62" s="901">
        <v>2</v>
      </c>
      <c r="H62" s="362">
        <f t="shared" si="5"/>
        <v>60</v>
      </c>
      <c r="I62" s="1198">
        <f>J62+K62+L62</f>
        <v>30</v>
      </c>
      <c r="J62" s="815">
        <v>15</v>
      </c>
      <c r="K62" s="530"/>
      <c r="L62" s="530">
        <v>15</v>
      </c>
      <c r="M62" s="358">
        <f>H62-I62</f>
        <v>30</v>
      </c>
      <c r="N62" s="1242"/>
      <c r="O62" s="1243"/>
      <c r="P62" s="354"/>
      <c r="Q62" s="817">
        <v>2</v>
      </c>
      <c r="R62" s="816"/>
      <c r="S62" s="358"/>
      <c r="T62" s="817"/>
      <c r="U62" s="816"/>
      <c r="V62" s="358"/>
      <c r="W62" s="817"/>
      <c r="X62" s="358"/>
    </row>
    <row r="63" spans="1:29" ht="18" customHeight="1" thickBot="1" x14ac:dyDescent="0.3">
      <c r="A63" s="1173" t="s">
        <v>194</v>
      </c>
      <c r="B63" s="1252" t="s">
        <v>528</v>
      </c>
      <c r="C63" s="1191"/>
      <c r="D63" s="1191">
        <v>3</v>
      </c>
      <c r="E63" s="1241"/>
      <c r="F63" s="860"/>
      <c r="G63" s="1188">
        <v>4</v>
      </c>
      <c r="H63" s="1191">
        <f t="shared" si="5"/>
        <v>120</v>
      </c>
      <c r="I63" s="1250">
        <f>J63+K63+L63</f>
        <v>45</v>
      </c>
      <c r="J63" s="907">
        <v>30</v>
      </c>
      <c r="K63" s="1856"/>
      <c r="L63" s="1856">
        <v>15</v>
      </c>
      <c r="M63" s="1251">
        <f>H63-I63</f>
        <v>75</v>
      </c>
      <c r="N63" s="1242"/>
      <c r="O63" s="1243"/>
      <c r="P63" s="1244"/>
      <c r="Q63" s="817">
        <v>3</v>
      </c>
      <c r="R63" s="816"/>
      <c r="S63" s="358"/>
      <c r="T63" s="817"/>
      <c r="U63" s="816"/>
      <c r="V63" s="358"/>
      <c r="W63" s="817"/>
      <c r="X63" s="358"/>
    </row>
    <row r="64" spans="1:29" ht="34.5" customHeight="1" thickBot="1" x14ac:dyDescent="0.3">
      <c r="A64" s="1175" t="s">
        <v>196</v>
      </c>
      <c r="B64" s="1262" t="s">
        <v>363</v>
      </c>
      <c r="C64" s="1191"/>
      <c r="D64" s="1191"/>
      <c r="E64" s="1241"/>
      <c r="F64" s="860"/>
      <c r="G64" s="1189">
        <v>5</v>
      </c>
      <c r="H64" s="1191">
        <v>150</v>
      </c>
      <c r="I64" s="1250"/>
      <c r="J64" s="907"/>
      <c r="K64" s="1856"/>
      <c r="L64" s="1856"/>
      <c r="M64" s="1251"/>
      <c r="N64" s="1242"/>
      <c r="O64" s="1243"/>
      <c r="P64" s="1244"/>
      <c r="Q64" s="817"/>
      <c r="R64" s="816"/>
      <c r="S64" s="358"/>
      <c r="T64" s="817"/>
      <c r="U64" s="816"/>
      <c r="V64" s="358"/>
      <c r="W64" s="817"/>
      <c r="X64" s="358"/>
    </row>
    <row r="65" spans="1:24" ht="33.75" customHeight="1" x14ac:dyDescent="0.25">
      <c r="A65" s="1502" t="s">
        <v>304</v>
      </c>
      <c r="B65" s="1826" t="s">
        <v>363</v>
      </c>
      <c r="C65" s="1245"/>
      <c r="D65" s="1191"/>
      <c r="E65" s="907"/>
      <c r="F65" s="833"/>
      <c r="G65" s="1189">
        <v>4</v>
      </c>
      <c r="H65" s="1191">
        <f t="shared" ref="H65:H95" si="6">G65*30</f>
        <v>120</v>
      </c>
      <c r="I65" s="1250"/>
      <c r="J65" s="907"/>
      <c r="K65" s="1856"/>
      <c r="L65" s="1856"/>
      <c r="M65" s="1251"/>
      <c r="N65" s="1239"/>
      <c r="O65" s="1240"/>
      <c r="P65" s="1391"/>
      <c r="Q65" s="861"/>
      <c r="R65" s="862"/>
      <c r="S65" s="865"/>
      <c r="T65" s="861"/>
      <c r="U65" s="862"/>
      <c r="V65" s="865"/>
      <c r="W65" s="861"/>
      <c r="X65" s="865"/>
    </row>
    <row r="66" spans="1:24" ht="18" customHeight="1" x14ac:dyDescent="0.25">
      <c r="A66" s="1175"/>
      <c r="B66" s="793" t="s">
        <v>507</v>
      </c>
      <c r="C66" s="1191"/>
      <c r="D66" s="1191"/>
      <c r="E66" s="1241"/>
      <c r="F66" s="860"/>
      <c r="G66" s="1497">
        <v>1</v>
      </c>
      <c r="H66" s="1498">
        <f t="shared" si="6"/>
        <v>30</v>
      </c>
      <c r="I66" s="1198"/>
      <c r="J66" s="815"/>
      <c r="K66" s="530"/>
      <c r="L66" s="530"/>
      <c r="M66" s="358"/>
      <c r="N66" s="1242"/>
      <c r="O66" s="1243"/>
      <c r="P66" s="1391"/>
      <c r="Q66" s="861"/>
      <c r="R66" s="862"/>
      <c r="S66" s="865"/>
      <c r="T66" s="861"/>
      <c r="U66" s="862"/>
      <c r="V66" s="865"/>
      <c r="W66" s="861"/>
      <c r="X66" s="865"/>
    </row>
    <row r="67" spans="1:24" ht="18" customHeight="1" x14ac:dyDescent="0.25">
      <c r="A67" s="1175"/>
      <c r="B67" s="819" t="s">
        <v>570</v>
      </c>
      <c r="C67" s="1191" t="s">
        <v>63</v>
      </c>
      <c r="D67" s="1191"/>
      <c r="E67" s="1241"/>
      <c r="F67" s="860"/>
      <c r="G67" s="901">
        <v>3</v>
      </c>
      <c r="H67" s="362">
        <f t="shared" si="6"/>
        <v>90</v>
      </c>
      <c r="I67" s="1198">
        <f>J67+K67+L67</f>
        <v>27</v>
      </c>
      <c r="J67" s="815">
        <v>18</v>
      </c>
      <c r="K67" s="530"/>
      <c r="L67" s="530">
        <v>9</v>
      </c>
      <c r="M67" s="358">
        <f>H67-I67</f>
        <v>63</v>
      </c>
      <c r="N67" s="1242"/>
      <c r="O67" s="1243">
        <v>3</v>
      </c>
      <c r="P67" s="1391"/>
      <c r="Q67" s="861"/>
      <c r="R67" s="862"/>
      <c r="S67" s="865"/>
      <c r="T67" s="861"/>
      <c r="U67" s="862"/>
      <c r="V67" s="865"/>
      <c r="W67" s="861"/>
      <c r="X67" s="865"/>
    </row>
    <row r="68" spans="1:24" ht="33.75" customHeight="1" thickBot="1" x14ac:dyDescent="0.3">
      <c r="A68" s="1425" t="s">
        <v>305</v>
      </c>
      <c r="B68" s="1258" t="s">
        <v>628</v>
      </c>
      <c r="C68" s="1227"/>
      <c r="D68" s="1260"/>
      <c r="E68" s="1426"/>
      <c r="F68" s="1224" t="s">
        <v>276</v>
      </c>
      <c r="G68" s="1197">
        <v>1</v>
      </c>
      <c r="H68" s="1427">
        <f t="shared" si="6"/>
        <v>30</v>
      </c>
      <c r="I68" s="1261"/>
      <c r="J68" s="1428"/>
      <c r="K68" s="1429"/>
      <c r="L68" s="1429"/>
      <c r="M68" s="1430">
        <f>H68-I68</f>
        <v>30</v>
      </c>
      <c r="N68" s="1431"/>
      <c r="O68" s="1432"/>
      <c r="P68" s="1219"/>
      <c r="Q68" s="367"/>
      <c r="R68" s="1220"/>
      <c r="S68" s="1433"/>
      <c r="T68" s="367"/>
      <c r="U68" s="1220"/>
      <c r="V68" s="1221"/>
      <c r="W68" s="367"/>
      <c r="X68" s="1221"/>
    </row>
    <row r="69" spans="1:24" x14ac:dyDescent="0.25">
      <c r="A69" s="1173" t="s">
        <v>197</v>
      </c>
      <c r="B69" s="1252" t="s">
        <v>651</v>
      </c>
      <c r="C69" s="1190"/>
      <c r="D69" s="1190"/>
      <c r="E69" s="1752"/>
      <c r="F69" s="1195"/>
      <c r="G69" s="811">
        <v>4</v>
      </c>
      <c r="H69" s="1191">
        <f t="shared" si="6"/>
        <v>120</v>
      </c>
      <c r="I69" s="1250"/>
      <c r="J69" s="907"/>
      <c r="K69" s="1856"/>
      <c r="L69" s="1856"/>
      <c r="M69" s="1251"/>
      <c r="N69" s="1239"/>
      <c r="O69" s="1240"/>
      <c r="P69" s="1246"/>
      <c r="Q69" s="861"/>
      <c r="R69" s="862"/>
      <c r="S69" s="865"/>
      <c r="T69" s="861"/>
      <c r="U69" s="862"/>
      <c r="V69" s="865"/>
      <c r="W69" s="861"/>
      <c r="X69" s="865"/>
    </row>
    <row r="70" spans="1:24" x14ac:dyDescent="0.25">
      <c r="A70" s="1173"/>
      <c r="B70" s="1169" t="s">
        <v>507</v>
      </c>
      <c r="C70" s="1191"/>
      <c r="D70" s="1191"/>
      <c r="E70" s="812"/>
      <c r="F70" s="860"/>
      <c r="G70" s="1497">
        <v>2</v>
      </c>
      <c r="H70" s="1498">
        <f t="shared" si="6"/>
        <v>60</v>
      </c>
      <c r="I70" s="1198"/>
      <c r="J70" s="815"/>
      <c r="K70" s="530"/>
      <c r="L70" s="530"/>
      <c r="M70" s="358"/>
      <c r="N70" s="1242"/>
      <c r="O70" s="1243"/>
      <c r="P70" s="1246"/>
      <c r="Q70" s="861"/>
      <c r="R70" s="862"/>
      <c r="S70" s="865"/>
      <c r="T70" s="861"/>
      <c r="U70" s="862"/>
      <c r="V70" s="865"/>
      <c r="W70" s="861"/>
      <c r="X70" s="865"/>
    </row>
    <row r="71" spans="1:24" x14ac:dyDescent="0.25">
      <c r="A71" s="1173"/>
      <c r="B71" s="1827" t="s">
        <v>570</v>
      </c>
      <c r="C71" s="1191" t="s">
        <v>64</v>
      </c>
      <c r="D71" s="1191"/>
      <c r="E71" s="812"/>
      <c r="F71" s="860"/>
      <c r="G71" s="901">
        <v>2</v>
      </c>
      <c r="H71" s="362">
        <f t="shared" si="6"/>
        <v>60</v>
      </c>
      <c r="I71" s="1198">
        <f>J71+K71+L71</f>
        <v>27</v>
      </c>
      <c r="J71" s="815">
        <v>18</v>
      </c>
      <c r="K71" s="530"/>
      <c r="L71" s="530">
        <v>9</v>
      </c>
      <c r="M71" s="358">
        <f>H71-I71</f>
        <v>33</v>
      </c>
      <c r="N71" s="1242"/>
      <c r="O71" s="1243"/>
      <c r="P71" s="1246">
        <v>3</v>
      </c>
      <c r="Q71" s="861"/>
      <c r="R71" s="862"/>
      <c r="S71" s="865"/>
      <c r="T71" s="861"/>
      <c r="U71" s="862"/>
      <c r="V71" s="865"/>
      <c r="W71" s="861"/>
      <c r="X71" s="865"/>
    </row>
    <row r="72" spans="1:24" x14ac:dyDescent="0.25">
      <c r="A72" s="1173" t="s">
        <v>306</v>
      </c>
      <c r="B72" s="1249" t="s">
        <v>368</v>
      </c>
      <c r="C72" s="1191"/>
      <c r="D72" s="1191"/>
      <c r="E72" s="812"/>
      <c r="F72" s="860"/>
      <c r="G72" s="811">
        <v>4</v>
      </c>
      <c r="H72" s="1191">
        <f t="shared" si="6"/>
        <v>120</v>
      </c>
      <c r="I72" s="1250"/>
      <c r="J72" s="907"/>
      <c r="K72" s="1856"/>
      <c r="L72" s="1856"/>
      <c r="M72" s="1251"/>
      <c r="N72" s="1239"/>
      <c r="O72" s="1240"/>
      <c r="P72" s="1253"/>
      <c r="Q72" s="861"/>
      <c r="R72" s="862"/>
      <c r="S72" s="865"/>
      <c r="T72" s="861"/>
      <c r="U72" s="862"/>
      <c r="V72" s="865"/>
      <c r="W72" s="861"/>
      <c r="X72" s="865"/>
    </row>
    <row r="73" spans="1:24" x14ac:dyDescent="0.25">
      <c r="A73" s="1173"/>
      <c r="B73" s="1169" t="s">
        <v>507</v>
      </c>
      <c r="C73" s="1191"/>
      <c r="D73" s="1191"/>
      <c r="E73" s="812"/>
      <c r="F73" s="860"/>
      <c r="G73" s="1497">
        <v>1</v>
      </c>
      <c r="H73" s="1498">
        <f t="shared" si="6"/>
        <v>30</v>
      </c>
      <c r="I73" s="1198"/>
      <c r="J73" s="815"/>
      <c r="K73" s="530"/>
      <c r="L73" s="530"/>
      <c r="M73" s="358"/>
      <c r="N73" s="1242"/>
      <c r="O73" s="1243"/>
      <c r="P73" s="1246"/>
      <c r="Q73" s="861"/>
      <c r="R73" s="862"/>
      <c r="S73" s="865"/>
      <c r="T73" s="861"/>
      <c r="U73" s="862"/>
      <c r="V73" s="865"/>
      <c r="W73" s="861"/>
      <c r="X73" s="865"/>
    </row>
    <row r="74" spans="1:24" x14ac:dyDescent="0.25">
      <c r="A74" s="1173"/>
      <c r="B74" s="1827" t="s">
        <v>570</v>
      </c>
      <c r="C74" s="1191" t="s">
        <v>64</v>
      </c>
      <c r="D74" s="1191"/>
      <c r="E74" s="812"/>
      <c r="F74" s="860"/>
      <c r="G74" s="901">
        <v>3</v>
      </c>
      <c r="H74" s="362">
        <f t="shared" si="6"/>
        <v>90</v>
      </c>
      <c r="I74" s="1198">
        <f>J74+K74+L74</f>
        <v>27</v>
      </c>
      <c r="J74" s="815">
        <v>18</v>
      </c>
      <c r="K74" s="530"/>
      <c r="L74" s="530">
        <v>9</v>
      </c>
      <c r="M74" s="358">
        <f>H74-I74</f>
        <v>63</v>
      </c>
      <c r="N74" s="1242"/>
      <c r="O74" s="1243"/>
      <c r="P74" s="1246">
        <v>3</v>
      </c>
      <c r="Q74" s="861"/>
      <c r="R74" s="862"/>
      <c r="S74" s="865"/>
      <c r="T74" s="861"/>
      <c r="U74" s="862"/>
      <c r="V74" s="865"/>
      <c r="W74" s="861"/>
      <c r="X74" s="865"/>
    </row>
    <row r="75" spans="1:24" ht="17.25" customHeight="1" x14ac:dyDescent="0.25">
      <c r="A75" s="1173" t="s">
        <v>301</v>
      </c>
      <c r="B75" s="1249" t="s">
        <v>529</v>
      </c>
      <c r="C75" s="1245"/>
      <c r="D75" s="1191"/>
      <c r="E75" s="812"/>
      <c r="F75" s="833"/>
      <c r="G75" s="811">
        <v>5</v>
      </c>
      <c r="H75" s="1191">
        <f t="shared" si="6"/>
        <v>150</v>
      </c>
      <c r="I75" s="1250"/>
      <c r="J75" s="907"/>
      <c r="K75" s="1856"/>
      <c r="L75" s="1856"/>
      <c r="M75" s="1251"/>
      <c r="N75" s="1242"/>
      <c r="O75" s="1243"/>
      <c r="P75" s="354"/>
      <c r="Q75" s="817"/>
      <c r="R75" s="816"/>
      <c r="S75" s="358"/>
      <c r="T75" s="817"/>
      <c r="U75" s="816"/>
      <c r="V75" s="358"/>
      <c r="W75" s="817"/>
      <c r="X75" s="358"/>
    </row>
    <row r="76" spans="1:24" ht="17.25" customHeight="1" x14ac:dyDescent="0.25">
      <c r="A76" s="1173"/>
      <c r="B76" s="1169" t="s">
        <v>507</v>
      </c>
      <c r="C76" s="1191"/>
      <c r="D76" s="1191"/>
      <c r="E76" s="812"/>
      <c r="F76" s="860"/>
      <c r="G76" s="1497">
        <v>2</v>
      </c>
      <c r="H76" s="1498">
        <f t="shared" si="6"/>
        <v>60</v>
      </c>
      <c r="I76" s="1198"/>
      <c r="J76" s="815"/>
      <c r="K76" s="530"/>
      <c r="L76" s="530"/>
      <c r="M76" s="358"/>
      <c r="N76" s="1242"/>
      <c r="O76" s="1243"/>
      <c r="P76" s="1246"/>
      <c r="Q76" s="817"/>
      <c r="R76" s="816"/>
      <c r="S76" s="358"/>
      <c r="T76" s="817"/>
      <c r="U76" s="816"/>
      <c r="V76" s="358"/>
      <c r="W76" s="817"/>
      <c r="X76" s="358"/>
    </row>
    <row r="77" spans="1:24" ht="17.25" customHeight="1" x14ac:dyDescent="0.25">
      <c r="A77" s="1173"/>
      <c r="B77" s="1827" t="s">
        <v>570</v>
      </c>
      <c r="C77" s="1191"/>
      <c r="D77" s="1191" t="s">
        <v>64</v>
      </c>
      <c r="E77" s="812"/>
      <c r="F77" s="860"/>
      <c r="G77" s="901">
        <v>3</v>
      </c>
      <c r="H77" s="362">
        <f t="shared" si="6"/>
        <v>90</v>
      </c>
      <c r="I77" s="1198">
        <f>J77+K77+L77</f>
        <v>45</v>
      </c>
      <c r="J77" s="815">
        <v>18</v>
      </c>
      <c r="K77" s="530"/>
      <c r="L77" s="530">
        <v>27</v>
      </c>
      <c r="M77" s="358">
        <f>H77-I77</f>
        <v>45</v>
      </c>
      <c r="N77" s="1242"/>
      <c r="O77" s="1243"/>
      <c r="P77" s="1246">
        <v>5</v>
      </c>
      <c r="Q77" s="817"/>
      <c r="R77" s="816"/>
      <c r="S77" s="358"/>
      <c r="T77" s="817"/>
      <c r="U77" s="816"/>
      <c r="V77" s="358"/>
      <c r="W77" s="817"/>
      <c r="X77" s="358"/>
    </row>
    <row r="78" spans="1:24" ht="17.25" customHeight="1" thickBot="1" x14ac:dyDescent="0.3">
      <c r="A78" s="1173" t="s">
        <v>307</v>
      </c>
      <c r="B78" s="1812" t="s">
        <v>643</v>
      </c>
      <c r="C78" s="1254"/>
      <c r="D78" s="1255"/>
      <c r="E78" s="1815"/>
      <c r="F78" s="1256"/>
      <c r="G78" s="821">
        <v>3</v>
      </c>
      <c r="H78" s="1191">
        <f t="shared" si="6"/>
        <v>90</v>
      </c>
      <c r="I78" s="1250"/>
      <c r="J78" s="907"/>
      <c r="K78" s="1856"/>
      <c r="L78" s="1856"/>
      <c r="M78" s="1251"/>
      <c r="N78" s="1242"/>
      <c r="O78" s="1243"/>
      <c r="P78" s="354"/>
      <c r="Q78" s="223"/>
      <c r="R78" s="224"/>
      <c r="S78" s="225"/>
      <c r="T78" s="223"/>
      <c r="U78" s="224"/>
      <c r="V78" s="225"/>
      <c r="W78" s="223"/>
      <c r="X78" s="225"/>
    </row>
    <row r="79" spans="1:24" ht="17.25" customHeight="1" x14ac:dyDescent="0.25">
      <c r="A79" s="1173"/>
      <c r="B79" s="1169" t="s">
        <v>507</v>
      </c>
      <c r="C79" s="1191"/>
      <c r="D79" s="1191"/>
      <c r="E79" s="812"/>
      <c r="F79" s="860"/>
      <c r="G79" s="1497">
        <v>1</v>
      </c>
      <c r="H79" s="1498">
        <f t="shared" si="6"/>
        <v>30</v>
      </c>
      <c r="I79" s="1198"/>
      <c r="J79" s="815"/>
      <c r="K79" s="530"/>
      <c r="L79" s="530"/>
      <c r="M79" s="358"/>
      <c r="N79" s="1242"/>
      <c r="O79" s="1243"/>
      <c r="P79" s="354"/>
      <c r="Q79" s="817"/>
      <c r="R79" s="224"/>
      <c r="S79" s="225"/>
      <c r="T79" s="223"/>
      <c r="U79" s="224"/>
      <c r="V79" s="225"/>
      <c r="W79" s="223"/>
      <c r="X79" s="225"/>
    </row>
    <row r="80" spans="1:24" ht="17.25" customHeight="1" x14ac:dyDescent="0.25">
      <c r="A80" s="1173"/>
      <c r="B80" s="1827" t="s">
        <v>570</v>
      </c>
      <c r="C80" s="1191"/>
      <c r="D80" s="1191">
        <v>3</v>
      </c>
      <c r="E80" s="812"/>
      <c r="F80" s="860"/>
      <c r="G80" s="901">
        <v>2</v>
      </c>
      <c r="H80" s="362">
        <f t="shared" si="6"/>
        <v>60</v>
      </c>
      <c r="I80" s="1198">
        <f>J80+K80+L80</f>
        <v>30</v>
      </c>
      <c r="J80" s="815">
        <v>15</v>
      </c>
      <c r="K80" s="530"/>
      <c r="L80" s="530">
        <v>15</v>
      </c>
      <c r="M80" s="358">
        <f>H80-I80</f>
        <v>30</v>
      </c>
      <c r="N80" s="1242"/>
      <c r="O80" s="1243"/>
      <c r="P80" s="354"/>
      <c r="Q80" s="817">
        <v>2</v>
      </c>
      <c r="R80" s="224"/>
      <c r="S80" s="225"/>
      <c r="T80" s="223"/>
      <c r="U80" s="224"/>
      <c r="V80" s="225"/>
      <c r="W80" s="223"/>
      <c r="X80" s="225"/>
    </row>
    <row r="81" spans="1:24" ht="17.25" customHeight="1" x14ac:dyDescent="0.25">
      <c r="A81" s="1173" t="s">
        <v>308</v>
      </c>
      <c r="B81" s="1249" t="s">
        <v>37</v>
      </c>
      <c r="C81" s="1225"/>
      <c r="D81" s="1259"/>
      <c r="E81" s="1333"/>
      <c r="F81" s="221"/>
      <c r="G81" s="811">
        <v>5</v>
      </c>
      <c r="H81" s="1191">
        <f t="shared" si="6"/>
        <v>150</v>
      </c>
      <c r="I81" s="1250"/>
      <c r="J81" s="907"/>
      <c r="K81" s="1856"/>
      <c r="L81" s="1856"/>
      <c r="M81" s="1251"/>
      <c r="N81" s="1239"/>
      <c r="O81" s="1240"/>
      <c r="P81" s="1253"/>
      <c r="Q81" s="861"/>
      <c r="R81" s="862"/>
      <c r="S81" s="865"/>
      <c r="T81" s="861"/>
      <c r="U81" s="862"/>
      <c r="V81" s="865"/>
      <c r="W81" s="861"/>
      <c r="X81" s="865"/>
    </row>
    <row r="82" spans="1:24" ht="17.25" customHeight="1" x14ac:dyDescent="0.25">
      <c r="A82" s="1499"/>
      <c r="B82" s="1169" t="s">
        <v>507</v>
      </c>
      <c r="C82" s="1191"/>
      <c r="D82" s="1191"/>
      <c r="E82" s="812"/>
      <c r="F82" s="860"/>
      <c r="G82" s="1497">
        <v>2</v>
      </c>
      <c r="H82" s="1498">
        <f t="shared" si="6"/>
        <v>60</v>
      </c>
      <c r="I82" s="1198"/>
      <c r="J82" s="815"/>
      <c r="K82" s="530"/>
      <c r="L82" s="530"/>
      <c r="M82" s="358"/>
      <c r="N82" s="1242"/>
      <c r="O82" s="1243"/>
      <c r="P82" s="1500"/>
      <c r="Q82" s="826"/>
      <c r="R82" s="824"/>
      <c r="S82" s="829"/>
      <c r="T82" s="826"/>
      <c r="U82" s="824"/>
      <c r="V82" s="829"/>
      <c r="W82" s="826"/>
      <c r="X82" s="829"/>
    </row>
    <row r="83" spans="1:24" ht="17.25" customHeight="1" x14ac:dyDescent="0.25">
      <c r="A83" s="1499"/>
      <c r="B83" s="1827" t="s">
        <v>570</v>
      </c>
      <c r="C83" s="1191">
        <v>1</v>
      </c>
      <c r="D83" s="1191"/>
      <c r="E83" s="812"/>
      <c r="F83" s="860"/>
      <c r="G83" s="901">
        <v>3</v>
      </c>
      <c r="H83" s="362">
        <f t="shared" si="6"/>
        <v>90</v>
      </c>
      <c r="I83" s="1198">
        <f>J83+K83+L83</f>
        <v>45</v>
      </c>
      <c r="J83" s="815">
        <v>30</v>
      </c>
      <c r="K83" s="530"/>
      <c r="L83" s="530">
        <v>15</v>
      </c>
      <c r="M83" s="358">
        <f>H83-I83</f>
        <v>45</v>
      </c>
      <c r="N83" s="1242">
        <v>3</v>
      </c>
      <c r="O83" s="1243"/>
      <c r="P83" s="1500"/>
      <c r="Q83" s="826"/>
      <c r="R83" s="824"/>
      <c r="S83" s="829"/>
      <c r="T83" s="826"/>
      <c r="U83" s="824"/>
      <c r="V83" s="829"/>
      <c r="W83" s="826"/>
      <c r="X83" s="829"/>
    </row>
    <row r="84" spans="1:24" ht="16.5" customHeight="1" x14ac:dyDescent="0.25">
      <c r="A84" s="1173" t="s">
        <v>309</v>
      </c>
      <c r="B84" s="1252" t="s">
        <v>644</v>
      </c>
      <c r="C84" s="1198"/>
      <c r="D84" s="1198"/>
      <c r="E84" s="362"/>
      <c r="F84" s="344"/>
      <c r="G84" s="895">
        <v>4</v>
      </c>
      <c r="H84" s="1198">
        <f t="shared" si="6"/>
        <v>120</v>
      </c>
      <c r="I84" s="1264"/>
      <c r="J84" s="815"/>
      <c r="K84" s="530"/>
      <c r="L84" s="530"/>
      <c r="M84" s="1265"/>
      <c r="N84" s="1242"/>
      <c r="O84" s="1243"/>
      <c r="P84" s="1244"/>
      <c r="Q84" s="817"/>
      <c r="R84" s="816"/>
      <c r="S84" s="358"/>
      <c r="T84" s="817"/>
      <c r="U84" s="816"/>
      <c r="V84" s="358"/>
      <c r="W84" s="817"/>
      <c r="X84" s="358"/>
    </row>
    <row r="85" spans="1:24" ht="16.5" customHeight="1" x14ac:dyDescent="0.25">
      <c r="A85" s="1174"/>
      <c r="B85" s="1169" t="s">
        <v>507</v>
      </c>
      <c r="C85" s="1191"/>
      <c r="D85" s="1191"/>
      <c r="E85" s="812"/>
      <c r="F85" s="860"/>
      <c r="G85" s="1497">
        <v>2</v>
      </c>
      <c r="H85" s="1498">
        <f t="shared" si="6"/>
        <v>60</v>
      </c>
      <c r="I85" s="1198"/>
      <c r="J85" s="815"/>
      <c r="K85" s="530"/>
      <c r="L85" s="530"/>
      <c r="M85" s="358"/>
      <c r="N85" s="1242"/>
      <c r="O85" s="1243"/>
      <c r="P85" s="354"/>
      <c r="Q85" s="817"/>
      <c r="R85" s="816"/>
      <c r="S85" s="358"/>
      <c r="T85" s="817"/>
      <c r="U85" s="816"/>
      <c r="V85" s="358"/>
      <c r="W85" s="817"/>
      <c r="X85" s="358"/>
    </row>
    <row r="86" spans="1:24" ht="16.5" customHeight="1" x14ac:dyDescent="0.25">
      <c r="A86" s="1174"/>
      <c r="B86" s="1827" t="s">
        <v>570</v>
      </c>
      <c r="C86" s="1191">
        <v>3</v>
      </c>
      <c r="D86" s="1191"/>
      <c r="E86" s="812"/>
      <c r="F86" s="860"/>
      <c r="G86" s="901">
        <v>2</v>
      </c>
      <c r="H86" s="362">
        <f t="shared" si="6"/>
        <v>60</v>
      </c>
      <c r="I86" s="1198">
        <f>J86+K86+L86</f>
        <v>30</v>
      </c>
      <c r="J86" s="815">
        <v>15</v>
      </c>
      <c r="K86" s="530"/>
      <c r="L86" s="530">
        <v>15</v>
      </c>
      <c r="M86" s="358">
        <f>H86-I86</f>
        <v>30</v>
      </c>
      <c r="N86" s="1242"/>
      <c r="O86" s="1243"/>
      <c r="P86" s="354"/>
      <c r="Q86" s="817">
        <v>2</v>
      </c>
      <c r="R86" s="816"/>
      <c r="S86" s="358"/>
      <c r="T86" s="817"/>
      <c r="U86" s="816"/>
      <c r="V86" s="358"/>
      <c r="W86" s="817"/>
      <c r="X86" s="358"/>
    </row>
    <row r="87" spans="1:24" ht="16.5" customHeight="1" x14ac:dyDescent="0.25">
      <c r="A87" s="1173" t="s">
        <v>310</v>
      </c>
      <c r="B87" s="1252" t="s">
        <v>652</v>
      </c>
      <c r="C87" s="1191"/>
      <c r="D87" s="1191"/>
      <c r="E87" s="812"/>
      <c r="F87" s="860"/>
      <c r="G87" s="811">
        <v>4</v>
      </c>
      <c r="H87" s="1191">
        <f t="shared" si="6"/>
        <v>120</v>
      </c>
      <c r="I87" s="1250"/>
      <c r="J87" s="907"/>
      <c r="K87" s="1856"/>
      <c r="L87" s="1856"/>
      <c r="M87" s="1251"/>
      <c r="N87" s="1242"/>
      <c r="O87" s="1243"/>
      <c r="P87" s="1244"/>
      <c r="Q87" s="817"/>
      <c r="R87" s="816"/>
      <c r="S87" s="358"/>
      <c r="T87" s="817"/>
      <c r="U87" s="816"/>
      <c r="V87" s="358"/>
      <c r="W87" s="817"/>
      <c r="X87" s="358"/>
    </row>
    <row r="88" spans="1:24" ht="16.5" customHeight="1" x14ac:dyDescent="0.25">
      <c r="A88" s="1173"/>
      <c r="B88" s="1169" t="s">
        <v>507</v>
      </c>
      <c r="C88" s="1191"/>
      <c r="D88" s="1191"/>
      <c r="E88" s="812"/>
      <c r="F88" s="860"/>
      <c r="G88" s="1497">
        <v>2</v>
      </c>
      <c r="H88" s="1498">
        <f t="shared" si="6"/>
        <v>60</v>
      </c>
      <c r="I88" s="1198"/>
      <c r="J88" s="815"/>
      <c r="K88" s="530"/>
      <c r="L88" s="530"/>
      <c r="M88" s="358"/>
      <c r="N88" s="1242"/>
      <c r="O88" s="1243"/>
      <c r="P88" s="354"/>
      <c r="Q88" s="817"/>
      <c r="R88" s="816"/>
      <c r="S88" s="358"/>
      <c r="T88" s="817"/>
      <c r="U88" s="816"/>
      <c r="V88" s="358"/>
      <c r="W88" s="817"/>
      <c r="X88" s="358"/>
    </row>
    <row r="89" spans="1:24" ht="16.5" customHeight="1" x14ac:dyDescent="0.25">
      <c r="A89" s="1173"/>
      <c r="B89" s="1827" t="s">
        <v>570</v>
      </c>
      <c r="C89" s="1191">
        <v>3</v>
      </c>
      <c r="D89" s="1191"/>
      <c r="E89" s="812"/>
      <c r="F89" s="860"/>
      <c r="G89" s="901">
        <v>2</v>
      </c>
      <c r="H89" s="362">
        <f t="shared" si="6"/>
        <v>60</v>
      </c>
      <c r="I89" s="1198">
        <f>J89+K89+L89</f>
        <v>30</v>
      </c>
      <c r="J89" s="815">
        <v>15</v>
      </c>
      <c r="K89" s="530"/>
      <c r="L89" s="530">
        <v>15</v>
      </c>
      <c r="M89" s="358">
        <f>H89-I89</f>
        <v>30</v>
      </c>
      <c r="N89" s="1242"/>
      <c r="O89" s="1243"/>
      <c r="P89" s="354"/>
      <c r="Q89" s="817">
        <v>2</v>
      </c>
      <c r="R89" s="816"/>
      <c r="S89" s="358"/>
      <c r="T89" s="817"/>
      <c r="U89" s="816"/>
      <c r="V89" s="358"/>
      <c r="W89" s="817"/>
      <c r="X89" s="358"/>
    </row>
    <row r="90" spans="1:24" ht="16.5" customHeight="1" x14ac:dyDescent="0.25">
      <c r="A90" s="1173" t="s">
        <v>311</v>
      </c>
      <c r="B90" s="1252" t="s">
        <v>233</v>
      </c>
      <c r="C90" s="1191"/>
      <c r="D90" s="1191"/>
      <c r="E90" s="812"/>
      <c r="F90" s="860"/>
      <c r="G90" s="811">
        <v>3</v>
      </c>
      <c r="H90" s="1191">
        <f t="shared" si="6"/>
        <v>90</v>
      </c>
      <c r="I90" s="1250"/>
      <c r="J90" s="907"/>
      <c r="K90" s="1856"/>
      <c r="L90" s="1856"/>
      <c r="M90" s="1251"/>
      <c r="N90" s="1242"/>
      <c r="O90" s="1243"/>
      <c r="P90" s="1244"/>
      <c r="Q90" s="817"/>
      <c r="R90" s="816"/>
      <c r="S90" s="358"/>
      <c r="T90" s="817"/>
      <c r="U90" s="816"/>
      <c r="V90" s="358"/>
      <c r="W90" s="817"/>
      <c r="X90" s="358"/>
    </row>
    <row r="91" spans="1:24" ht="16.5" customHeight="1" x14ac:dyDescent="0.25">
      <c r="A91" s="1175"/>
      <c r="B91" s="1169" t="s">
        <v>507</v>
      </c>
      <c r="C91" s="1191"/>
      <c r="D91" s="1191"/>
      <c r="E91" s="812"/>
      <c r="F91" s="860"/>
      <c r="G91" s="1497">
        <v>1</v>
      </c>
      <c r="H91" s="1498">
        <f t="shared" si="6"/>
        <v>30</v>
      </c>
      <c r="I91" s="1198"/>
      <c r="J91" s="815"/>
      <c r="K91" s="530"/>
      <c r="L91" s="530"/>
      <c r="M91" s="358"/>
      <c r="N91" s="1242"/>
      <c r="O91" s="1243"/>
      <c r="P91" s="354"/>
      <c r="Q91" s="817"/>
      <c r="R91" s="816"/>
      <c r="S91" s="358"/>
      <c r="T91" s="817"/>
      <c r="U91" s="816"/>
      <c r="V91" s="358"/>
      <c r="W91" s="817"/>
      <c r="X91" s="358"/>
    </row>
    <row r="92" spans="1:24" ht="16.5" customHeight="1" x14ac:dyDescent="0.25">
      <c r="A92" s="1175"/>
      <c r="B92" s="1827" t="s">
        <v>570</v>
      </c>
      <c r="C92" s="1191">
        <v>3</v>
      </c>
      <c r="D92" s="1191"/>
      <c r="E92" s="812"/>
      <c r="F92" s="860"/>
      <c r="G92" s="901">
        <v>2</v>
      </c>
      <c r="H92" s="362">
        <f t="shared" si="6"/>
        <v>60</v>
      </c>
      <c r="I92" s="1198">
        <f>J92+K92+L92</f>
        <v>30</v>
      </c>
      <c r="J92" s="815">
        <v>15</v>
      </c>
      <c r="K92" s="530"/>
      <c r="L92" s="530">
        <v>15</v>
      </c>
      <c r="M92" s="358">
        <f>H92-I92</f>
        <v>30</v>
      </c>
      <c r="N92" s="1242"/>
      <c r="O92" s="1243"/>
      <c r="P92" s="354"/>
      <c r="Q92" s="817">
        <v>2</v>
      </c>
      <c r="R92" s="816"/>
      <c r="S92" s="358"/>
      <c r="T92" s="817"/>
      <c r="U92" s="816"/>
      <c r="V92" s="358"/>
      <c r="W92" s="817"/>
      <c r="X92" s="358"/>
    </row>
    <row r="93" spans="1:24" ht="17.25" customHeight="1" x14ac:dyDescent="0.25">
      <c r="A93" s="1175" t="s">
        <v>312</v>
      </c>
      <c r="B93" s="1252" t="s">
        <v>633</v>
      </c>
      <c r="C93" s="1191"/>
      <c r="D93" s="1191"/>
      <c r="E93" s="812"/>
      <c r="F93" s="860"/>
      <c r="G93" s="821">
        <v>4</v>
      </c>
      <c r="H93" s="1191">
        <f t="shared" si="6"/>
        <v>120</v>
      </c>
      <c r="I93" s="1250"/>
      <c r="J93" s="907"/>
      <c r="K93" s="1856"/>
      <c r="L93" s="1856"/>
      <c r="M93" s="1251"/>
      <c r="N93" s="1242"/>
      <c r="O93" s="1243"/>
      <c r="P93" s="1244"/>
      <c r="Q93" s="817"/>
      <c r="R93" s="816"/>
      <c r="S93" s="358"/>
      <c r="T93" s="817"/>
      <c r="U93" s="816"/>
      <c r="V93" s="358"/>
      <c r="W93" s="817"/>
      <c r="X93" s="358"/>
    </row>
    <row r="94" spans="1:24" ht="16.5" customHeight="1" x14ac:dyDescent="0.25">
      <c r="A94" s="1175"/>
      <c r="B94" s="1169" t="s">
        <v>507</v>
      </c>
      <c r="C94" s="1191"/>
      <c r="D94" s="1191"/>
      <c r="E94" s="812"/>
      <c r="F94" s="860"/>
      <c r="G94" s="1497">
        <v>1</v>
      </c>
      <c r="H94" s="1498">
        <f t="shared" si="6"/>
        <v>30</v>
      </c>
      <c r="I94" s="1198"/>
      <c r="J94" s="815"/>
      <c r="K94" s="530"/>
      <c r="L94" s="530"/>
      <c r="M94" s="358"/>
      <c r="N94" s="1242"/>
      <c r="O94" s="1243"/>
      <c r="P94" s="1246"/>
      <c r="Q94" s="817"/>
      <c r="R94" s="816"/>
      <c r="S94" s="358"/>
      <c r="T94" s="817"/>
      <c r="U94" s="816"/>
      <c r="V94" s="358"/>
      <c r="W94" s="817"/>
      <c r="X94" s="358"/>
    </row>
    <row r="95" spans="1:24" ht="16.5" customHeight="1" x14ac:dyDescent="0.25">
      <c r="A95" s="1175"/>
      <c r="B95" s="1827" t="s">
        <v>570</v>
      </c>
      <c r="C95" s="1413" t="s">
        <v>64</v>
      </c>
      <c r="D95" s="1413"/>
      <c r="E95" s="822"/>
      <c r="F95" s="820"/>
      <c r="G95" s="901">
        <v>3</v>
      </c>
      <c r="H95" s="916">
        <f t="shared" si="6"/>
        <v>90</v>
      </c>
      <c r="I95" s="1504">
        <f>J95+K95+L95</f>
        <v>27</v>
      </c>
      <c r="J95" s="918">
        <v>18</v>
      </c>
      <c r="K95" s="910"/>
      <c r="L95" s="910">
        <v>9</v>
      </c>
      <c r="M95" s="911">
        <f>H95-I95</f>
        <v>63</v>
      </c>
      <c r="N95" s="1505"/>
      <c r="O95" s="1506"/>
      <c r="P95" s="1507">
        <v>3</v>
      </c>
      <c r="Q95" s="813"/>
      <c r="R95" s="917"/>
      <c r="S95" s="911"/>
      <c r="T95" s="813"/>
      <c r="U95" s="917"/>
      <c r="V95" s="911"/>
      <c r="W95" s="813"/>
      <c r="X95" s="911"/>
    </row>
    <row r="96" spans="1:24" s="1268" customFormat="1" ht="31.5" x14ac:dyDescent="0.25">
      <c r="A96" s="1173" t="s">
        <v>530</v>
      </c>
      <c r="B96" s="1252" t="s">
        <v>653</v>
      </c>
      <c r="C96" s="1814"/>
      <c r="D96" s="1814"/>
      <c r="E96" s="1816"/>
      <c r="F96" s="1817"/>
      <c r="G96" s="906">
        <v>6</v>
      </c>
      <c r="H96" s="831">
        <v>180</v>
      </c>
      <c r="I96" s="1813"/>
      <c r="J96" s="1813"/>
      <c r="K96" s="1813"/>
      <c r="L96" s="1813"/>
      <c r="M96" s="1813"/>
      <c r="N96" s="1813"/>
      <c r="O96" s="1813"/>
      <c r="P96" s="1813"/>
      <c r="Q96" s="1813"/>
      <c r="R96" s="1813"/>
      <c r="S96" s="1813"/>
      <c r="T96" s="1813"/>
      <c r="U96" s="1813"/>
      <c r="V96" s="1813"/>
      <c r="W96" s="1813"/>
      <c r="X96" s="1813"/>
    </row>
    <row r="97" spans="1:30" s="1268" customFormat="1" ht="31.5" x14ac:dyDescent="0.25">
      <c r="A97" s="1502" t="s">
        <v>661</v>
      </c>
      <c r="B97" s="1120" t="s">
        <v>653</v>
      </c>
      <c r="C97" s="1254"/>
      <c r="D97" s="1255" t="s">
        <v>232</v>
      </c>
      <c r="E97" s="1815"/>
      <c r="F97" s="1256"/>
      <c r="G97" s="901">
        <v>5</v>
      </c>
      <c r="H97" s="1198">
        <f>G97*30</f>
        <v>150</v>
      </c>
      <c r="I97" s="1198">
        <f>J97+K97+L97</f>
        <v>60</v>
      </c>
      <c r="J97" s="815">
        <v>30</v>
      </c>
      <c r="K97" s="530"/>
      <c r="L97" s="1859">
        <v>30</v>
      </c>
      <c r="M97" s="358">
        <f>H97-I97</f>
        <v>90</v>
      </c>
      <c r="N97" s="1242"/>
      <c r="O97" s="1243"/>
      <c r="P97" s="1246"/>
      <c r="Q97" s="1860">
        <v>4</v>
      </c>
      <c r="R97" s="1238"/>
      <c r="S97" s="1267"/>
      <c r="T97" s="1266"/>
      <c r="U97" s="1238"/>
      <c r="V97" s="1267"/>
      <c r="W97" s="223"/>
      <c r="X97" s="1267"/>
      <c r="AD97" s="1268" t="s">
        <v>671</v>
      </c>
    </row>
    <row r="98" spans="1:30" s="1268" customFormat="1" ht="31.5" x14ac:dyDescent="0.25">
      <c r="A98" s="1174" t="s">
        <v>662</v>
      </c>
      <c r="B98" s="1258" t="s">
        <v>364</v>
      </c>
      <c r="C98" s="1198"/>
      <c r="D98" s="1198"/>
      <c r="E98" s="362"/>
      <c r="F98" s="344" t="s">
        <v>184</v>
      </c>
      <c r="G98" s="895">
        <v>1</v>
      </c>
      <c r="H98" s="1198">
        <f>G98*30</f>
        <v>30</v>
      </c>
      <c r="I98" s="1264"/>
      <c r="J98" s="815"/>
      <c r="K98" s="530"/>
      <c r="L98" s="530"/>
      <c r="M98" s="1265">
        <v>30</v>
      </c>
      <c r="N98" s="1242"/>
      <c r="O98" s="1243"/>
      <c r="P98" s="1244"/>
      <c r="Q98" s="817"/>
      <c r="R98" s="816"/>
      <c r="S98" s="358"/>
      <c r="T98" s="817"/>
      <c r="U98" s="816"/>
      <c r="V98" s="358"/>
      <c r="W98" s="817"/>
      <c r="X98" s="358"/>
    </row>
    <row r="99" spans="1:30" x14ac:dyDescent="0.25">
      <c r="A99" s="1175" t="s">
        <v>531</v>
      </c>
      <c r="B99" s="1252" t="s">
        <v>637</v>
      </c>
      <c r="C99" s="1191"/>
      <c r="D99" s="1191"/>
      <c r="E99" s="812"/>
      <c r="F99" s="860"/>
      <c r="G99" s="811">
        <f>G100+G103</f>
        <v>5</v>
      </c>
      <c r="H99" s="1659">
        <f>H100+H103</f>
        <v>150</v>
      </c>
      <c r="I99" s="1198"/>
      <c r="J99" s="874"/>
      <c r="K99" s="873"/>
      <c r="L99" s="873"/>
      <c r="M99" s="1251"/>
      <c r="N99" s="1242"/>
      <c r="O99" s="1243"/>
      <c r="P99" s="1244"/>
      <c r="Q99" s="817"/>
      <c r="R99" s="816"/>
      <c r="S99" s="358"/>
      <c r="T99" s="817"/>
      <c r="U99" s="816"/>
      <c r="V99" s="358"/>
      <c r="W99" s="817"/>
      <c r="X99" s="358"/>
    </row>
    <row r="100" spans="1:30" x14ac:dyDescent="0.25">
      <c r="A100" s="1174" t="s">
        <v>532</v>
      </c>
      <c r="B100" s="1120" t="s">
        <v>637</v>
      </c>
      <c r="C100" s="1198"/>
      <c r="D100" s="1198"/>
      <c r="E100" s="362"/>
      <c r="F100" s="1170"/>
      <c r="G100" s="895">
        <v>4</v>
      </c>
      <c r="H100" s="1198">
        <f>G100*30</f>
        <v>120</v>
      </c>
      <c r="I100" s="1198"/>
      <c r="J100" s="1269"/>
      <c r="K100" s="648"/>
      <c r="L100" s="648"/>
      <c r="M100" s="1265"/>
      <c r="N100" s="874"/>
      <c r="O100" s="873"/>
      <c r="P100" s="844"/>
      <c r="Q100" s="1270"/>
      <c r="R100" s="832"/>
      <c r="S100" s="1271"/>
      <c r="T100" s="1270"/>
      <c r="U100" s="832"/>
      <c r="V100" s="1271"/>
      <c r="W100" s="351"/>
      <c r="X100" s="895"/>
      <c r="Y100" s="811" t="e">
        <f>#REF!+#REF!</f>
        <v>#REF!</v>
      </c>
      <c r="Z100" s="811" t="e">
        <f>#REF!+#REF!</f>
        <v>#REF!</v>
      </c>
      <c r="AA100" s="811" t="e">
        <f>#REF!+#REF!</f>
        <v>#REF!</v>
      </c>
      <c r="AB100" s="811" t="e">
        <f>#REF!+#REF!</f>
        <v>#REF!</v>
      </c>
      <c r="AC100" s="811" t="e">
        <f>#REF!+#REF!</f>
        <v>#REF!</v>
      </c>
    </row>
    <row r="101" spans="1:30" x14ac:dyDescent="0.25">
      <c r="A101" s="1174"/>
      <c r="B101" s="1169" t="s">
        <v>507</v>
      </c>
      <c r="C101" s="1191"/>
      <c r="D101" s="1191"/>
      <c r="E101" s="812"/>
      <c r="F101" s="860"/>
      <c r="G101" s="1497">
        <v>2</v>
      </c>
      <c r="H101" s="1498">
        <f>G101*30</f>
        <v>60</v>
      </c>
      <c r="I101" s="1198"/>
      <c r="J101" s="815"/>
      <c r="K101" s="530"/>
      <c r="L101" s="530"/>
      <c r="M101" s="358"/>
      <c r="N101" s="1242"/>
      <c r="O101" s="1243"/>
      <c r="P101" s="1246"/>
      <c r="Q101" s="1266"/>
      <c r="R101" s="832"/>
      <c r="S101" s="1271"/>
      <c r="T101" s="1270"/>
      <c r="U101" s="832"/>
      <c r="V101" s="1271"/>
      <c r="W101" s="351"/>
      <c r="X101" s="895"/>
      <c r="Y101" s="1273"/>
      <c r="Z101" s="1273"/>
      <c r="AA101" s="1273"/>
      <c r="AB101" s="1273"/>
      <c r="AC101" s="1273"/>
    </row>
    <row r="102" spans="1:30" x14ac:dyDescent="0.25">
      <c r="A102" s="1174"/>
      <c r="B102" s="1827" t="s">
        <v>570</v>
      </c>
      <c r="C102" s="1191">
        <v>3</v>
      </c>
      <c r="D102" s="1191"/>
      <c r="E102" s="812"/>
      <c r="F102" s="860"/>
      <c r="G102" s="901">
        <v>2</v>
      </c>
      <c r="H102" s="362">
        <f>G102*30</f>
        <v>60</v>
      </c>
      <c r="I102" s="1198">
        <f>J102+K102+L102</f>
        <v>30</v>
      </c>
      <c r="J102" s="815">
        <v>15</v>
      </c>
      <c r="K102" s="530"/>
      <c r="L102" s="530">
        <v>15</v>
      </c>
      <c r="M102" s="358">
        <f>H102-I102</f>
        <v>30</v>
      </c>
      <c r="N102" s="1242"/>
      <c r="O102" s="1243"/>
      <c r="P102" s="1246"/>
      <c r="Q102" s="223">
        <v>2</v>
      </c>
      <c r="R102" s="832"/>
      <c r="S102" s="1271"/>
      <c r="T102" s="1270"/>
      <c r="U102" s="832"/>
      <c r="V102" s="1271"/>
      <c r="W102" s="351"/>
      <c r="X102" s="895"/>
      <c r="Y102" s="1273"/>
      <c r="Z102" s="1273"/>
      <c r="AA102" s="1273"/>
      <c r="AB102" s="1273"/>
      <c r="AC102" s="1273"/>
    </row>
    <row r="103" spans="1:30" ht="31.5" x14ac:dyDescent="0.25">
      <c r="A103" s="1174" t="s">
        <v>533</v>
      </c>
      <c r="B103" s="1258" t="s">
        <v>646</v>
      </c>
      <c r="C103" s="1225"/>
      <c r="D103" s="1272"/>
      <c r="E103" s="1818"/>
      <c r="F103" s="221" t="s">
        <v>200</v>
      </c>
      <c r="G103" s="895">
        <v>1</v>
      </c>
      <c r="H103" s="1198">
        <f>G103*30</f>
        <v>30</v>
      </c>
      <c r="I103" s="1264"/>
      <c r="J103" s="1242"/>
      <c r="K103" s="649"/>
      <c r="L103" s="649"/>
      <c r="M103" s="1265">
        <f>H103-I103</f>
        <v>30</v>
      </c>
      <c r="N103" s="1242"/>
      <c r="O103" s="1243"/>
      <c r="P103" s="1246"/>
      <c r="Q103" s="223"/>
      <c r="R103" s="832"/>
      <c r="S103" s="1271"/>
      <c r="T103" s="1270"/>
      <c r="U103" s="832"/>
      <c r="V103" s="1271"/>
      <c r="W103" s="351"/>
      <c r="X103" s="895"/>
      <c r="Y103" s="1273"/>
      <c r="Z103" s="1273"/>
      <c r="AA103" s="1273"/>
      <c r="AB103" s="1273"/>
      <c r="AC103" s="1273"/>
    </row>
    <row r="104" spans="1:30" ht="18.75" customHeight="1" x14ac:dyDescent="0.25">
      <c r="A104" s="1173" t="s">
        <v>534</v>
      </c>
      <c r="B104" s="1834" t="s">
        <v>627</v>
      </c>
      <c r="C104" s="1254"/>
      <c r="D104" s="1501"/>
      <c r="E104" s="1819"/>
      <c r="F104" s="1256"/>
      <c r="G104" s="821">
        <v>5</v>
      </c>
      <c r="H104" s="812">
        <v>150</v>
      </c>
      <c r="I104" s="1264"/>
      <c r="J104" s="1242"/>
      <c r="K104" s="649"/>
      <c r="L104" s="649"/>
      <c r="M104" s="1265"/>
      <c r="N104" s="1242"/>
      <c r="O104" s="1243"/>
      <c r="P104" s="1246"/>
      <c r="Q104" s="223"/>
      <c r="R104" s="832"/>
      <c r="S104" s="1271"/>
      <c r="T104" s="1270"/>
      <c r="U104" s="832"/>
      <c r="V104" s="1271"/>
      <c r="W104" s="351"/>
      <c r="X104" s="895"/>
      <c r="Y104" s="1273"/>
      <c r="Z104" s="1273"/>
      <c r="AA104" s="1273"/>
      <c r="AB104" s="1273"/>
      <c r="AC104" s="1273"/>
    </row>
    <row r="105" spans="1:30" x14ac:dyDescent="0.25">
      <c r="A105" s="1174"/>
      <c r="B105" s="1835" t="s">
        <v>507</v>
      </c>
      <c r="C105" s="1191"/>
      <c r="D105" s="1191"/>
      <c r="E105" s="812"/>
      <c r="F105" s="860"/>
      <c r="G105" s="1497">
        <v>2</v>
      </c>
      <c r="H105" s="1498">
        <f>G105*30</f>
        <v>60</v>
      </c>
      <c r="I105" s="1198"/>
      <c r="J105" s="815"/>
      <c r="K105" s="530"/>
      <c r="L105" s="530"/>
      <c r="M105" s="358"/>
      <c r="N105" s="1242"/>
      <c r="O105" s="1243"/>
      <c r="P105" s="1246"/>
      <c r="Q105" s="1266"/>
      <c r="R105" s="832"/>
      <c r="S105" s="1271"/>
      <c r="T105" s="1270"/>
      <c r="U105" s="832"/>
      <c r="V105" s="1271"/>
      <c r="W105" s="351"/>
      <c r="X105" s="895"/>
      <c r="Y105" s="1273"/>
      <c r="Z105" s="1273"/>
      <c r="AA105" s="1273"/>
      <c r="AB105" s="1273"/>
      <c r="AC105" s="1273"/>
    </row>
    <row r="106" spans="1:30" ht="16.5" thickBot="1" x14ac:dyDescent="0.3">
      <c r="A106" s="1502"/>
      <c r="B106" s="1827" t="s">
        <v>570</v>
      </c>
      <c r="C106" s="1193"/>
      <c r="D106" s="1193">
        <v>4</v>
      </c>
      <c r="E106" s="1839"/>
      <c r="F106" s="1820"/>
      <c r="G106" s="901">
        <v>3</v>
      </c>
      <c r="H106" s="916">
        <f>G106*30</f>
        <v>90</v>
      </c>
      <c r="I106" s="1504">
        <f>J106+K106+L106</f>
        <v>39</v>
      </c>
      <c r="J106" s="918">
        <v>26</v>
      </c>
      <c r="K106" s="910"/>
      <c r="L106" s="910">
        <v>13</v>
      </c>
      <c r="M106" s="911">
        <f>H106-I106</f>
        <v>51</v>
      </c>
      <c r="N106" s="1505"/>
      <c r="O106" s="1506"/>
      <c r="P106" s="1507"/>
      <c r="Q106" s="666"/>
      <c r="R106" s="1654">
        <v>3</v>
      </c>
      <c r="S106" s="1509"/>
      <c r="T106" s="1510"/>
      <c r="U106" s="1508"/>
      <c r="V106" s="1509"/>
      <c r="W106" s="657"/>
      <c r="X106" s="901"/>
      <c r="Y106" s="1273"/>
      <c r="Z106" s="1273"/>
      <c r="AA106" s="1273"/>
      <c r="AB106" s="1273"/>
      <c r="AC106" s="1273"/>
    </row>
    <row r="107" spans="1:30" ht="16.5" thickBot="1" x14ac:dyDescent="0.3">
      <c r="A107" s="2168" t="s">
        <v>510</v>
      </c>
      <c r="B107" s="2169"/>
      <c r="C107" s="2169"/>
      <c r="D107" s="2169"/>
      <c r="E107" s="2169"/>
      <c r="F107" s="2169"/>
      <c r="G107" s="1633">
        <f>G55+G58+G61+G66+G70+G73+G76+G79+G82+G85+G88+G91+G94+G101+G105</f>
        <v>26.5</v>
      </c>
      <c r="H107" s="1751">
        <f>H55+H58+H61+H66+H70+H73+H76+H79+H82+H85+H88+H91+H94+H101+H105</f>
        <v>795</v>
      </c>
      <c r="I107" s="1752"/>
      <c r="J107" s="1424"/>
      <c r="K107" s="1194"/>
      <c r="L107" s="1194"/>
      <c r="M107" s="949"/>
      <c r="N107" s="1278"/>
      <c r="O107" s="1194"/>
      <c r="P107" s="1739"/>
      <c r="Q107" s="1424"/>
      <c r="R107" s="949"/>
      <c r="S107" s="192"/>
      <c r="T107" s="191"/>
      <c r="U107" s="1570"/>
      <c r="V107" s="190"/>
      <c r="W107" s="193"/>
      <c r="X107" s="190"/>
      <c r="Y107" s="1273"/>
      <c r="Z107" s="1273"/>
      <c r="AA107" s="1273"/>
      <c r="AB107" s="1273"/>
      <c r="AC107" s="1273"/>
    </row>
    <row r="108" spans="1:30" ht="16.5" thickBot="1" x14ac:dyDescent="0.3">
      <c r="A108" s="2168" t="s">
        <v>294</v>
      </c>
      <c r="B108" s="2169"/>
      <c r="C108" s="2169"/>
      <c r="D108" s="2169"/>
      <c r="E108" s="2169"/>
      <c r="F108" s="2169"/>
      <c r="G108" s="1633">
        <f t="shared" ref="G108:R108" si="7">G53+G56+G59+G62+G63+G67+G71+G74+G77+G80+G83+G68+G86+G98+G89+G92+G95+G97+G102+G103+G106</f>
        <v>51.5</v>
      </c>
      <c r="H108" s="1751">
        <f t="shared" si="7"/>
        <v>1545</v>
      </c>
      <c r="I108" s="1738">
        <f t="shared" si="7"/>
        <v>642</v>
      </c>
      <c r="J108" s="1821">
        <f t="shared" si="7"/>
        <v>368</v>
      </c>
      <c r="K108" s="1822">
        <f t="shared" si="7"/>
        <v>0</v>
      </c>
      <c r="L108" s="1822">
        <f t="shared" si="7"/>
        <v>274</v>
      </c>
      <c r="M108" s="1823">
        <f t="shared" si="7"/>
        <v>903</v>
      </c>
      <c r="N108" s="1824">
        <f t="shared" si="7"/>
        <v>6</v>
      </c>
      <c r="O108" s="1822">
        <f t="shared" si="7"/>
        <v>8</v>
      </c>
      <c r="P108" s="1825">
        <f t="shared" si="7"/>
        <v>14</v>
      </c>
      <c r="Q108" s="1821">
        <f t="shared" si="7"/>
        <v>21</v>
      </c>
      <c r="R108" s="1823">
        <f t="shared" si="7"/>
        <v>3</v>
      </c>
      <c r="S108" s="1753" t="e">
        <f>#REF!+S56+S59+S62+S63+S67+S71+S74+S77+S80+S83+S68+S86+S98+S89+S92+S95+#REF!+S102+S103+S106</f>
        <v>#REF!</v>
      </c>
      <c r="T108" s="1202"/>
      <c r="U108" s="1337"/>
      <c r="V108" s="1575"/>
      <c r="W108" s="1582"/>
      <c r="X108" s="1575"/>
      <c r="Y108" s="1273"/>
      <c r="Z108" s="1273"/>
      <c r="AA108" s="1273"/>
      <c r="AB108" s="1273"/>
      <c r="AC108" s="1273"/>
    </row>
    <row r="109" spans="1:30" ht="15.75" customHeight="1" thickBot="1" x14ac:dyDescent="0.3">
      <c r="A109" s="2134" t="s">
        <v>201</v>
      </c>
      <c r="B109" s="2135"/>
      <c r="C109" s="2135"/>
      <c r="D109" s="2135"/>
      <c r="E109" s="2135"/>
      <c r="F109" s="2135"/>
      <c r="G109" s="919">
        <f>G107+G108</f>
        <v>78</v>
      </c>
      <c r="H109" s="1682">
        <f t="shared" ref="H109:S109" si="8">H107+H108</f>
        <v>2340</v>
      </c>
      <c r="I109" s="1682">
        <f t="shared" si="8"/>
        <v>642</v>
      </c>
      <c r="J109" s="1682">
        <f t="shared" si="8"/>
        <v>368</v>
      </c>
      <c r="K109" s="1682"/>
      <c r="L109" s="1682">
        <f t="shared" si="8"/>
        <v>274</v>
      </c>
      <c r="M109" s="1682">
        <f t="shared" si="8"/>
        <v>903</v>
      </c>
      <c r="N109" s="1682">
        <f t="shared" si="8"/>
        <v>6</v>
      </c>
      <c r="O109" s="1682">
        <f t="shared" si="8"/>
        <v>8</v>
      </c>
      <c r="P109" s="1682">
        <f t="shared" si="8"/>
        <v>14</v>
      </c>
      <c r="Q109" s="1682">
        <f t="shared" si="8"/>
        <v>21</v>
      </c>
      <c r="R109" s="1682">
        <f t="shared" si="8"/>
        <v>3</v>
      </c>
      <c r="S109" s="919" t="e">
        <f t="shared" si="8"/>
        <v>#REF!</v>
      </c>
      <c r="T109" s="919"/>
      <c r="U109" s="919"/>
      <c r="V109" s="919"/>
      <c r="W109" s="919"/>
      <c r="X109" s="919"/>
      <c r="Y109" s="921" t="e">
        <f>SUM(Y53:Y106)</f>
        <v>#REF!</v>
      </c>
      <c r="Z109" s="921" t="e">
        <f>SUM(Z53:Z106)</f>
        <v>#REF!</v>
      </c>
      <c r="AA109" s="921" t="e">
        <f>SUM(AA53:AA106)</f>
        <v>#REF!</v>
      </c>
      <c r="AB109" s="921" t="e">
        <f>SUM(AB53:AB106)</f>
        <v>#REF!</v>
      </c>
      <c r="AC109" s="921" t="e">
        <f>SUM(AC53:AC106)</f>
        <v>#REF!</v>
      </c>
    </row>
    <row r="110" spans="1:30" ht="15.75" customHeight="1" thickBot="1" x14ac:dyDescent="0.3">
      <c r="A110" s="2161" t="s">
        <v>202</v>
      </c>
      <c r="B110" s="2162"/>
      <c r="C110" s="2162"/>
      <c r="D110" s="2162"/>
      <c r="E110" s="2162"/>
      <c r="F110" s="2162"/>
      <c r="G110" s="2162"/>
      <c r="H110" s="2162"/>
      <c r="I110" s="2162"/>
      <c r="J110" s="2162"/>
      <c r="K110" s="2162"/>
      <c r="L110" s="2162"/>
      <c r="M110" s="2162"/>
      <c r="N110" s="2162"/>
      <c r="O110" s="2162"/>
      <c r="P110" s="2162"/>
      <c r="Q110" s="2162"/>
      <c r="R110" s="2162"/>
      <c r="S110" s="2162"/>
      <c r="T110" s="2162"/>
      <c r="U110" s="2162"/>
      <c r="V110" s="2162"/>
      <c r="W110" s="2162"/>
      <c r="X110" s="2163"/>
    </row>
    <row r="111" spans="1:30" s="93" customFormat="1" x14ac:dyDescent="0.25">
      <c r="A111" s="1199" t="s">
        <v>321</v>
      </c>
      <c r="B111" s="1274" t="s">
        <v>413</v>
      </c>
      <c r="C111" s="1584"/>
      <c r="D111" s="1275"/>
      <c r="E111" s="80"/>
      <c r="F111" s="1276"/>
      <c r="G111" s="1200">
        <v>3</v>
      </c>
      <c r="H111" s="1277">
        <f>G111*30</f>
        <v>90</v>
      </c>
      <c r="I111" s="1190"/>
      <c r="J111" s="1278"/>
      <c r="K111" s="1194"/>
      <c r="L111" s="1194"/>
      <c r="M111" s="949"/>
      <c r="N111" s="1235"/>
      <c r="O111" s="1279"/>
      <c r="P111" s="1280"/>
      <c r="Q111" s="1281"/>
      <c r="R111" s="1282"/>
      <c r="S111" s="1237"/>
      <c r="T111" s="1281"/>
      <c r="U111" s="1282"/>
      <c r="V111" s="1237"/>
      <c r="W111" s="1281"/>
      <c r="X111" s="1237"/>
    </row>
    <row r="112" spans="1:30" s="93" customFormat="1" ht="31.5" x14ac:dyDescent="0.25">
      <c r="A112" s="1196" t="s">
        <v>322</v>
      </c>
      <c r="B112" s="1283" t="s">
        <v>654</v>
      </c>
      <c r="C112" s="1284"/>
      <c r="D112" s="1285"/>
      <c r="E112" s="1286"/>
      <c r="F112" s="1287"/>
      <c r="G112" s="1288">
        <v>3</v>
      </c>
      <c r="H112" s="1289">
        <f>G112*30</f>
        <v>90</v>
      </c>
      <c r="I112" s="1191"/>
      <c r="J112" s="907"/>
      <c r="K112" s="1856"/>
      <c r="L112" s="1856"/>
      <c r="M112" s="833"/>
      <c r="N112" s="1290"/>
      <c r="O112" s="1291"/>
      <c r="P112" s="856"/>
      <c r="Q112" s="1292"/>
      <c r="R112" s="841"/>
      <c r="S112" s="856"/>
      <c r="T112" s="1292"/>
      <c r="U112" s="841"/>
      <c r="V112" s="856"/>
      <c r="W112" s="1292"/>
      <c r="X112" s="856"/>
    </row>
    <row r="113" spans="1:29" s="93" customFormat="1" ht="31.5" x14ac:dyDescent="0.25">
      <c r="A113" s="1196" t="s">
        <v>323</v>
      </c>
      <c r="B113" s="1293" t="s">
        <v>655</v>
      </c>
      <c r="C113" s="1294"/>
      <c r="D113" s="1192"/>
      <c r="E113" s="875"/>
      <c r="F113" s="1295"/>
      <c r="G113" s="1201">
        <v>3</v>
      </c>
      <c r="H113" s="1289">
        <f>G113*30</f>
        <v>90</v>
      </c>
      <c r="I113" s="1191"/>
      <c r="J113" s="907"/>
      <c r="K113" s="1856"/>
      <c r="L113" s="1856"/>
      <c r="M113" s="833"/>
      <c r="N113" s="1290"/>
      <c r="O113" s="1291"/>
      <c r="P113" s="856"/>
      <c r="Q113" s="1292"/>
      <c r="R113" s="841"/>
      <c r="S113" s="856"/>
      <c r="T113" s="1292"/>
      <c r="U113" s="841"/>
      <c r="V113" s="856"/>
      <c r="W113" s="1292"/>
      <c r="X113" s="856"/>
    </row>
    <row r="114" spans="1:29" s="93" customFormat="1" ht="16.5" thickBot="1" x14ac:dyDescent="0.3">
      <c r="A114" s="1592" t="s">
        <v>324</v>
      </c>
      <c r="B114" s="1838" t="s">
        <v>45</v>
      </c>
      <c r="C114" s="1593"/>
      <c r="D114" s="1434" t="s">
        <v>200</v>
      </c>
      <c r="E114" s="1185"/>
      <c r="F114" s="1594"/>
      <c r="G114" s="1435">
        <v>6</v>
      </c>
      <c r="H114" s="1436">
        <f>G114*30</f>
        <v>180</v>
      </c>
      <c r="I114" s="1193"/>
      <c r="J114" s="1437"/>
      <c r="K114" s="1438"/>
      <c r="L114" s="1438"/>
      <c r="M114" s="1439">
        <f>H114-I114</f>
        <v>180</v>
      </c>
      <c r="N114" s="1595"/>
      <c r="O114" s="1596"/>
      <c r="P114" s="1597"/>
      <c r="Q114" s="1598"/>
      <c r="R114" s="1599"/>
      <c r="S114" s="1597"/>
      <c r="T114" s="1598"/>
      <c r="U114" s="1599"/>
      <c r="V114" s="1597"/>
      <c r="W114" s="1598"/>
      <c r="X114" s="1597"/>
    </row>
    <row r="115" spans="1:29" s="93" customFormat="1" ht="16.5" thickBot="1" x14ac:dyDescent="0.3">
      <c r="A115" s="2166" t="s">
        <v>510</v>
      </c>
      <c r="B115" s="2167"/>
      <c r="C115" s="2167"/>
      <c r="D115" s="2167"/>
      <c r="E115" s="2167"/>
      <c r="F115" s="2167"/>
      <c r="G115" s="1635">
        <f>G111+G112+G113</f>
        <v>9</v>
      </c>
      <c r="H115" s="940">
        <f>H111+H112+H113</f>
        <v>270</v>
      </c>
      <c r="I115" s="173"/>
      <c r="J115" s="1486"/>
      <c r="K115" s="1840"/>
      <c r="L115" s="1840"/>
      <c r="M115" s="1841"/>
      <c r="N115" s="1636"/>
      <c r="O115" s="1637"/>
      <c r="P115" s="1638"/>
      <c r="Q115" s="1639"/>
      <c r="R115" s="1640"/>
      <c r="S115" s="1636"/>
      <c r="T115" s="1637"/>
      <c r="U115" s="1637"/>
      <c r="V115" s="1638"/>
      <c r="W115" s="1639"/>
      <c r="X115" s="1641"/>
    </row>
    <row r="116" spans="1:29" s="93" customFormat="1" ht="16.5" thickBot="1" x14ac:dyDescent="0.3">
      <c r="A116" s="2168" t="s">
        <v>294</v>
      </c>
      <c r="B116" s="2169"/>
      <c r="C116" s="2169"/>
      <c r="D116" s="2169"/>
      <c r="E116" s="2169"/>
      <c r="F116" s="2169"/>
      <c r="G116" s="1642">
        <f>G114</f>
        <v>6</v>
      </c>
      <c r="H116" s="1660">
        <f>H114</f>
        <v>180</v>
      </c>
      <c r="I116" s="1642"/>
      <c r="J116" s="1642"/>
      <c r="K116" s="1642"/>
      <c r="L116" s="1642"/>
      <c r="M116" s="1642">
        <f>M114</f>
        <v>180</v>
      </c>
      <c r="N116" s="1642"/>
      <c r="O116" s="1642"/>
      <c r="P116" s="1642"/>
      <c r="Q116" s="1642"/>
      <c r="R116" s="1642"/>
      <c r="S116" s="1642"/>
      <c r="T116" s="1642"/>
      <c r="U116" s="1642"/>
      <c r="V116" s="1642"/>
      <c r="W116" s="1642"/>
      <c r="X116" s="1642"/>
      <c r="Y116" s="1642">
        <f>Y114</f>
        <v>0</v>
      </c>
      <c r="Z116" s="1642">
        <f>Z114</f>
        <v>0</v>
      </c>
      <c r="AA116" s="1642">
        <f>AA114</f>
        <v>0</v>
      </c>
      <c r="AB116" s="1642">
        <f>AB114</f>
        <v>0</v>
      </c>
      <c r="AC116" s="1642">
        <f>AC114</f>
        <v>0</v>
      </c>
    </row>
    <row r="117" spans="1:29" s="93" customFormat="1" ht="17.25" customHeight="1" thickBot="1" x14ac:dyDescent="0.3">
      <c r="A117" s="2248" t="s">
        <v>206</v>
      </c>
      <c r="B117" s="2249"/>
      <c r="C117" s="2249"/>
      <c r="D117" s="2249"/>
      <c r="E117" s="2249"/>
      <c r="F117" s="2249"/>
      <c r="G117" s="980">
        <f>G115+G116</f>
        <v>15</v>
      </c>
      <c r="H117" s="979">
        <f>H115+H116</f>
        <v>450</v>
      </c>
      <c r="I117" s="980"/>
      <c r="J117" s="980"/>
      <c r="K117" s="980"/>
      <c r="L117" s="980"/>
      <c r="M117" s="980">
        <f>M115+M116</f>
        <v>180</v>
      </c>
      <c r="N117" s="980"/>
      <c r="O117" s="980"/>
      <c r="P117" s="980"/>
      <c r="Q117" s="980"/>
      <c r="R117" s="980"/>
      <c r="S117" s="980"/>
      <c r="T117" s="980"/>
      <c r="U117" s="980"/>
      <c r="V117" s="980"/>
      <c r="W117" s="980"/>
      <c r="X117" s="980"/>
    </row>
    <row r="118" spans="1:29" ht="16.5" customHeight="1" thickBot="1" x14ac:dyDescent="0.3">
      <c r="A118" s="2161" t="s">
        <v>535</v>
      </c>
      <c r="B118" s="2162"/>
      <c r="C118" s="2162"/>
      <c r="D118" s="2162"/>
      <c r="E118" s="2162"/>
      <c r="F118" s="2162"/>
      <c r="G118" s="2162"/>
      <c r="H118" s="2162"/>
      <c r="I118" s="2162"/>
      <c r="J118" s="2162"/>
      <c r="K118" s="2162"/>
      <c r="L118" s="2162"/>
      <c r="M118" s="2162"/>
      <c r="N118" s="2162"/>
      <c r="O118" s="2162"/>
      <c r="P118" s="2162"/>
      <c r="Q118" s="2162"/>
      <c r="R118" s="2162"/>
      <c r="S118" s="2162"/>
      <c r="T118" s="2162"/>
      <c r="U118" s="2162"/>
      <c r="V118" s="2162"/>
      <c r="W118" s="2162"/>
      <c r="X118" s="2163"/>
    </row>
    <row r="119" spans="1:29" s="93" customFormat="1" ht="16.5" customHeight="1" thickBot="1" x14ac:dyDescent="0.3">
      <c r="A119" s="1440" t="s">
        <v>325</v>
      </c>
      <c r="B119" s="1441" t="s">
        <v>514</v>
      </c>
      <c r="C119" s="1442"/>
      <c r="D119" s="1443"/>
      <c r="E119" s="1444"/>
      <c r="F119" s="1445"/>
      <c r="G119" s="1446">
        <v>6</v>
      </c>
      <c r="H119" s="1447">
        <f>G119*30</f>
        <v>180</v>
      </c>
      <c r="I119" s="1143"/>
      <c r="J119" s="1448"/>
      <c r="K119" s="1449"/>
      <c r="L119" s="1449"/>
      <c r="M119" s="1450">
        <f>H119-I119</f>
        <v>180</v>
      </c>
      <c r="N119" s="1451"/>
      <c r="O119" s="1452"/>
      <c r="P119" s="1453"/>
      <c r="Q119" s="1454"/>
      <c r="R119" s="1455"/>
      <c r="S119" s="1456"/>
      <c r="T119" s="1454"/>
      <c r="U119" s="1455"/>
      <c r="V119" s="1456"/>
      <c r="W119" s="1454"/>
      <c r="X119" s="1457"/>
    </row>
    <row r="120" spans="1:29" s="93" customFormat="1" ht="16.5" customHeight="1" thickBot="1" x14ac:dyDescent="0.3">
      <c r="A120" s="2245" t="s">
        <v>211</v>
      </c>
      <c r="B120" s="2246"/>
      <c r="C120" s="2246"/>
      <c r="D120" s="2246"/>
      <c r="E120" s="2246"/>
      <c r="F120" s="2247"/>
      <c r="G120" s="1297">
        <f>SUM(G119:G119)</f>
        <v>6</v>
      </c>
      <c r="H120" s="1298">
        <f>H119</f>
        <v>180</v>
      </c>
      <c r="I120" s="1296"/>
      <c r="J120" s="1299"/>
      <c r="K120" s="1300"/>
      <c r="L120" s="1300"/>
      <c r="M120" s="1300">
        <f>M119</f>
        <v>180</v>
      </c>
      <c r="N120" s="1300"/>
      <c r="O120" s="1300"/>
      <c r="P120" s="1300"/>
      <c r="Q120" s="1300"/>
      <c r="R120" s="1300"/>
      <c r="S120" s="1300"/>
      <c r="T120" s="1300"/>
      <c r="U120" s="1300"/>
      <c r="V120" s="1300"/>
      <c r="W120" s="1300"/>
      <c r="X120" s="1296"/>
    </row>
    <row r="121" spans="1:29" s="93" customFormat="1" ht="16.5" customHeight="1" thickBot="1" x14ac:dyDescent="0.3">
      <c r="A121" s="2170" t="s">
        <v>599</v>
      </c>
      <c r="B121" s="2171"/>
      <c r="C121" s="2171"/>
      <c r="D121" s="2171"/>
      <c r="E121" s="2171"/>
      <c r="F121" s="2171"/>
      <c r="G121" s="1642">
        <f>G49+G107+G115</f>
        <v>86</v>
      </c>
      <c r="H121" s="1642">
        <f>H49+H107+H115</f>
        <v>2580</v>
      </c>
      <c r="I121" s="1643"/>
      <c r="J121" s="1643"/>
      <c r="K121" s="1643"/>
      <c r="L121" s="1643"/>
      <c r="M121" s="1643"/>
      <c r="N121" s="1643"/>
      <c r="O121" s="1644"/>
      <c r="P121" s="1643"/>
      <c r="Q121" s="1644"/>
      <c r="R121" s="1643"/>
      <c r="S121" s="1645"/>
      <c r="T121" s="1646"/>
      <c r="U121" s="1643"/>
      <c r="V121" s="1644"/>
      <c r="W121" s="1643"/>
      <c r="X121" s="1647"/>
    </row>
    <row r="122" spans="1:29" ht="16.5" customHeight="1" thickBot="1" x14ac:dyDescent="0.3">
      <c r="A122" s="2170" t="s">
        <v>332</v>
      </c>
      <c r="B122" s="2171"/>
      <c r="C122" s="2171"/>
      <c r="D122" s="2171"/>
      <c r="E122" s="2171"/>
      <c r="F122" s="2171"/>
      <c r="G122" s="1635">
        <f>G50+G108+G116+G120</f>
        <v>90</v>
      </c>
      <c r="H122" s="1635">
        <f>H50+H108+H116+H120</f>
        <v>2700</v>
      </c>
      <c r="I122" s="932">
        <f>I50+I108+I116+I120</f>
        <v>1012</v>
      </c>
      <c r="J122" s="932">
        <f>J50+J108+J116+J120</f>
        <v>562</v>
      </c>
      <c r="K122" s="932"/>
      <c r="L122" s="932">
        <f t="shared" ref="L122:S122" si="9">L50+L108+L116+L120</f>
        <v>450</v>
      </c>
      <c r="M122" s="932">
        <f t="shared" si="9"/>
        <v>1688</v>
      </c>
      <c r="N122" s="932">
        <f t="shared" si="9"/>
        <v>26.5</v>
      </c>
      <c r="O122" s="932">
        <f t="shared" si="9"/>
        <v>15</v>
      </c>
      <c r="P122" s="932">
        <f t="shared" si="9"/>
        <v>14</v>
      </c>
      <c r="Q122" s="932">
        <f t="shared" si="9"/>
        <v>21</v>
      </c>
      <c r="R122" s="932">
        <f t="shared" si="9"/>
        <v>3</v>
      </c>
      <c r="S122" s="932" t="e">
        <f t="shared" si="9"/>
        <v>#REF!</v>
      </c>
      <c r="T122" s="932"/>
      <c r="U122" s="932"/>
      <c r="V122" s="932"/>
      <c r="W122" s="932"/>
      <c r="X122" s="932"/>
      <c r="Y122" s="93">
        <f>30*G122</f>
        <v>2700</v>
      </c>
    </row>
    <row r="123" spans="1:29" ht="16.5" customHeight="1" thickBot="1" x14ac:dyDescent="0.3">
      <c r="A123" s="2172" t="s">
        <v>212</v>
      </c>
      <c r="B123" s="2173"/>
      <c r="C123" s="2173"/>
      <c r="D123" s="2173"/>
      <c r="E123" s="2173"/>
      <c r="F123" s="2173"/>
      <c r="G123" s="1135">
        <f>G121+G122</f>
        <v>176</v>
      </c>
      <c r="H123" s="1135">
        <f t="shared" ref="H123:S123" si="10">H121+H122</f>
        <v>5280</v>
      </c>
      <c r="I123" s="1135">
        <f t="shared" si="10"/>
        <v>1012</v>
      </c>
      <c r="J123" s="1135">
        <f t="shared" si="10"/>
        <v>562</v>
      </c>
      <c r="K123" s="1135"/>
      <c r="L123" s="1135">
        <f t="shared" si="10"/>
        <v>450</v>
      </c>
      <c r="M123" s="1135">
        <f t="shared" si="10"/>
        <v>1688</v>
      </c>
      <c r="N123" s="1135">
        <f t="shared" si="10"/>
        <v>26.5</v>
      </c>
      <c r="O123" s="1135">
        <f t="shared" si="10"/>
        <v>15</v>
      </c>
      <c r="P123" s="1135">
        <f t="shared" si="10"/>
        <v>14</v>
      </c>
      <c r="Q123" s="1135">
        <f t="shared" si="10"/>
        <v>21</v>
      </c>
      <c r="R123" s="1135">
        <f t="shared" si="10"/>
        <v>3</v>
      </c>
      <c r="S123" s="1135" t="e">
        <f t="shared" si="10"/>
        <v>#REF!</v>
      </c>
      <c r="T123" s="1135"/>
      <c r="U123" s="1135"/>
      <c r="V123" s="1135"/>
      <c r="W123" s="1135"/>
      <c r="X123" s="1135"/>
    </row>
    <row r="124" spans="1:29" ht="16.5" customHeight="1" thickBot="1" x14ac:dyDescent="0.3">
      <c r="A124" s="2158" t="s">
        <v>214</v>
      </c>
      <c r="B124" s="2159"/>
      <c r="C124" s="2159"/>
      <c r="D124" s="2159"/>
      <c r="E124" s="2159"/>
      <c r="F124" s="2159"/>
      <c r="G124" s="2159"/>
      <c r="H124" s="2159"/>
      <c r="I124" s="2159"/>
      <c r="J124" s="2159"/>
      <c r="K124" s="2159"/>
      <c r="L124" s="2159"/>
      <c r="M124" s="2159"/>
      <c r="N124" s="2159"/>
      <c r="O124" s="2159"/>
      <c r="P124" s="2159"/>
      <c r="Q124" s="2159"/>
      <c r="R124" s="2159"/>
      <c r="S124" s="2159"/>
      <c r="T124" s="2159"/>
      <c r="U124" s="2159"/>
      <c r="V124" s="2159"/>
      <c r="W124" s="2159"/>
      <c r="X124" s="2160"/>
    </row>
    <row r="125" spans="1:29" ht="36.75" customHeight="1" thickBot="1" x14ac:dyDescent="0.3">
      <c r="A125" s="2154" t="s">
        <v>593</v>
      </c>
      <c r="B125" s="2181"/>
      <c r="C125" s="1847"/>
      <c r="D125" s="1301"/>
      <c r="E125" s="1302"/>
      <c r="F125" s="1303"/>
      <c r="G125" s="1301">
        <f>G138+G140</f>
        <v>8</v>
      </c>
      <c r="H125" s="1301">
        <f>H138+H140</f>
        <v>240</v>
      </c>
      <c r="I125" s="979"/>
      <c r="J125" s="1689"/>
      <c r="K125" s="1690"/>
      <c r="L125" s="1690"/>
      <c r="M125" s="1641"/>
      <c r="N125" s="1689"/>
      <c r="O125" s="1690"/>
      <c r="P125" s="1641"/>
      <c r="Q125" s="1681"/>
      <c r="R125" s="1690"/>
      <c r="S125" s="1306"/>
      <c r="T125" s="1304"/>
      <c r="U125" s="1305"/>
      <c r="V125" s="1306"/>
      <c r="W125" s="1304"/>
      <c r="X125" s="1306"/>
    </row>
    <row r="126" spans="1:29" ht="33" customHeight="1" thickBot="1" x14ac:dyDescent="0.3">
      <c r="A126" s="2154" t="s">
        <v>594</v>
      </c>
      <c r="B126" s="2155"/>
      <c r="C126" s="1301"/>
      <c r="D126" s="1301"/>
      <c r="E126" s="1302"/>
      <c r="F126" s="1306"/>
      <c r="G126" s="1301">
        <f>G127+G128</f>
        <v>4</v>
      </c>
      <c r="H126" s="979">
        <f>H127+H128</f>
        <v>120</v>
      </c>
      <c r="I126" s="979"/>
      <c r="J126" s="1691"/>
      <c r="K126" s="1692"/>
      <c r="L126" s="1693"/>
      <c r="M126" s="1694"/>
      <c r="N126" s="1691"/>
      <c r="O126" s="1693"/>
      <c r="P126" s="1701"/>
      <c r="Q126" s="1681"/>
      <c r="R126" s="1695"/>
      <c r="S126" s="1564"/>
      <c r="T126" s="1307"/>
      <c r="U126" s="1563"/>
      <c r="V126" s="1564"/>
      <c r="W126" s="1307"/>
      <c r="X126" s="1564"/>
      <c r="Y126" s="1257">
        <f>Y140</f>
        <v>0</v>
      </c>
      <c r="Z126" s="768">
        <f>Z140</f>
        <v>0</v>
      </c>
      <c r="AA126" s="768">
        <f>AA140</f>
        <v>0</v>
      </c>
      <c r="AB126" s="768">
        <f>AB140</f>
        <v>0</v>
      </c>
      <c r="AC126" s="768">
        <f>AC140</f>
        <v>0</v>
      </c>
    </row>
    <row r="127" spans="1:29" x14ac:dyDescent="0.25">
      <c r="A127" s="1845"/>
      <c r="B127" s="1559" t="s">
        <v>507</v>
      </c>
      <c r="C127" s="783"/>
      <c r="D127" s="783"/>
      <c r="E127" s="1565"/>
      <c r="F127" s="1213"/>
      <c r="G127" s="783">
        <f>G145</f>
        <v>2</v>
      </c>
      <c r="H127" s="1322">
        <f>H145</f>
        <v>60</v>
      </c>
      <c r="I127" s="1696"/>
      <c r="J127" s="1323"/>
      <c r="K127" s="1470"/>
      <c r="L127" s="1470"/>
      <c r="M127" s="1706"/>
      <c r="N127" s="1323"/>
      <c r="O127" s="1470"/>
      <c r="P127" s="1237"/>
      <c r="Q127" s="1469"/>
      <c r="R127" s="1470"/>
      <c r="S127" s="1213"/>
      <c r="T127" s="1214"/>
      <c r="U127" s="1215"/>
      <c r="V127" s="1213"/>
      <c r="W127" s="1214"/>
      <c r="X127" s="1213"/>
      <c r="Y127" s="1363"/>
      <c r="Z127" s="1363"/>
      <c r="AA127" s="1363"/>
      <c r="AB127" s="1363"/>
      <c r="AC127" s="1363"/>
    </row>
    <row r="128" spans="1:29" ht="16.5" thickBot="1" x14ac:dyDescent="0.3">
      <c r="A128" s="1591"/>
      <c r="B128" s="1558" t="s">
        <v>570</v>
      </c>
      <c r="C128" s="1578"/>
      <c r="D128" s="1578">
        <v>1</v>
      </c>
      <c r="E128" s="1579"/>
      <c r="F128" s="1555"/>
      <c r="G128" s="1578">
        <f>G146</f>
        <v>2</v>
      </c>
      <c r="H128" s="1463">
        <f t="shared" ref="H128:N128" si="11">H146</f>
        <v>60</v>
      </c>
      <c r="I128" s="1656">
        <f t="shared" si="11"/>
        <v>30</v>
      </c>
      <c r="J128" s="1658">
        <f t="shared" si="11"/>
        <v>0</v>
      </c>
      <c r="K128" s="1657">
        <f t="shared" si="11"/>
        <v>0</v>
      </c>
      <c r="L128" s="1657">
        <f t="shared" si="11"/>
        <v>30</v>
      </c>
      <c r="M128" s="1687">
        <f t="shared" si="11"/>
        <v>30</v>
      </c>
      <c r="N128" s="1658">
        <f t="shared" si="11"/>
        <v>2</v>
      </c>
      <c r="O128" s="1657"/>
      <c r="P128" s="1597"/>
      <c r="Q128" s="1464"/>
      <c r="R128" s="1465"/>
      <c r="S128" s="1555"/>
      <c r="T128" s="1553"/>
      <c r="U128" s="1554"/>
      <c r="V128" s="1555"/>
      <c r="W128" s="1553"/>
      <c r="X128" s="1555"/>
      <c r="Y128" s="1363"/>
      <c r="Z128" s="1363"/>
      <c r="AA128" s="1363"/>
      <c r="AB128" s="1363"/>
      <c r="AC128" s="1363"/>
    </row>
    <row r="129" spans="1:24" ht="41.25" customHeight="1" thickBot="1" x14ac:dyDescent="0.3">
      <c r="A129" s="2156" t="s">
        <v>595</v>
      </c>
      <c r="B129" s="2157"/>
      <c r="C129" s="1543"/>
      <c r="D129" s="1566"/>
      <c r="E129" s="1567"/>
      <c r="F129" s="1568"/>
      <c r="G129" s="1720">
        <f>G130+G131</f>
        <v>4</v>
      </c>
      <c r="H129" s="1721">
        <f>H130+H131</f>
        <v>120</v>
      </c>
      <c r="I129" s="1697"/>
      <c r="J129" s="1698"/>
      <c r="K129" s="1699"/>
      <c r="L129" s="1699"/>
      <c r="M129" s="1700"/>
      <c r="N129" s="1698"/>
      <c r="O129" s="1601"/>
      <c r="P129" s="1707"/>
      <c r="Q129" s="1702"/>
      <c r="R129" s="1703"/>
      <c r="S129" s="1550"/>
      <c r="T129" s="1548"/>
      <c r="U129" s="1549"/>
      <c r="V129" s="1550"/>
      <c r="W129" s="1548"/>
      <c r="X129" s="1550"/>
    </row>
    <row r="130" spans="1:24" s="1571" customFormat="1" x14ac:dyDescent="0.25">
      <c r="A130" s="1538"/>
      <c r="B130" s="1559" t="s">
        <v>507</v>
      </c>
      <c r="C130" s="1209"/>
      <c r="D130" s="1569"/>
      <c r="E130" s="1248"/>
      <c r="F130" s="1195"/>
      <c r="G130" s="1217">
        <f>G152</f>
        <v>2</v>
      </c>
      <c r="H130" s="1322">
        <f>H152</f>
        <v>60</v>
      </c>
      <c r="I130" s="1708"/>
      <c r="J130" s="1655"/>
      <c r="K130" s="1704"/>
      <c r="L130" s="1704"/>
      <c r="M130" s="1609"/>
      <c r="N130" s="1655"/>
      <c r="O130" s="1470"/>
      <c r="P130" s="1237"/>
      <c r="Q130" s="1469"/>
      <c r="R130" s="1470"/>
      <c r="S130" s="1213"/>
      <c r="T130" s="1214"/>
      <c r="U130" s="1215"/>
      <c r="V130" s="1213"/>
      <c r="W130" s="1214"/>
      <c r="X130" s="1213"/>
    </row>
    <row r="131" spans="1:24" s="1573" customFormat="1" ht="16.5" thickBot="1" x14ac:dyDescent="0.3">
      <c r="A131" s="1591"/>
      <c r="B131" s="1558" t="s">
        <v>570</v>
      </c>
      <c r="C131" s="1851"/>
      <c r="D131" s="1474" t="s">
        <v>63</v>
      </c>
      <c r="E131" s="1848"/>
      <c r="F131" s="1572"/>
      <c r="G131" s="1462">
        <f>G152</f>
        <v>2</v>
      </c>
      <c r="H131" s="1463">
        <f t="shared" ref="H131:O131" si="12">H152</f>
        <v>60</v>
      </c>
      <c r="I131" s="1656">
        <f t="shared" si="12"/>
        <v>18</v>
      </c>
      <c r="J131" s="1658">
        <f t="shared" si="12"/>
        <v>0</v>
      </c>
      <c r="K131" s="1657">
        <f t="shared" si="12"/>
        <v>0</v>
      </c>
      <c r="L131" s="1657">
        <f t="shared" si="12"/>
        <v>18</v>
      </c>
      <c r="M131" s="1687">
        <f t="shared" si="12"/>
        <v>42</v>
      </c>
      <c r="N131" s="1658">
        <f t="shared" si="12"/>
        <v>0</v>
      </c>
      <c r="O131" s="1657">
        <f t="shared" si="12"/>
        <v>2</v>
      </c>
      <c r="P131" s="1597"/>
      <c r="Q131" s="1464"/>
      <c r="R131" s="1465"/>
      <c r="S131" s="1555"/>
      <c r="T131" s="1553"/>
      <c r="U131" s="1554"/>
      <c r="V131" s="1555"/>
      <c r="W131" s="1553"/>
      <c r="X131" s="1555"/>
    </row>
    <row r="132" spans="1:24" ht="34.5" customHeight="1" thickBot="1" x14ac:dyDescent="0.3">
      <c r="A132" s="2176" t="s">
        <v>597</v>
      </c>
      <c r="B132" s="2177"/>
      <c r="C132" s="1308"/>
      <c r="D132" s="1198"/>
      <c r="E132" s="1241"/>
      <c r="F132" s="860"/>
      <c r="G132" s="1188">
        <f>G133+G134</f>
        <v>4</v>
      </c>
      <c r="H132" s="1722">
        <f>H133+H134</f>
        <v>120</v>
      </c>
      <c r="I132" s="1705"/>
      <c r="J132" s="1698"/>
      <c r="K132" s="1699"/>
      <c r="L132" s="1699"/>
      <c r="M132" s="1700"/>
      <c r="N132" s="1698"/>
      <c r="O132" s="1601"/>
      <c r="P132" s="1602"/>
      <c r="Q132" s="1603"/>
      <c r="R132" s="1710"/>
      <c r="S132" s="773"/>
      <c r="T132" s="771"/>
      <c r="U132" s="772"/>
      <c r="V132" s="773"/>
      <c r="W132" s="771"/>
      <c r="X132" s="773"/>
    </row>
    <row r="133" spans="1:24" x14ac:dyDescent="0.25">
      <c r="A133" s="1538"/>
      <c r="B133" s="1559" t="s">
        <v>507</v>
      </c>
      <c r="C133" s="1209"/>
      <c r="D133" s="1569"/>
      <c r="E133" s="1248"/>
      <c r="F133" s="1195"/>
      <c r="G133" s="1217">
        <f>G157</f>
        <v>2</v>
      </c>
      <c r="H133" s="1322">
        <f>H157</f>
        <v>60</v>
      </c>
      <c r="I133" s="1708"/>
      <c r="J133" s="1655"/>
      <c r="K133" s="1704"/>
      <c r="L133" s="1704"/>
      <c r="M133" s="330"/>
      <c r="N133" s="1263"/>
      <c r="O133" s="1470"/>
      <c r="P133" s="1711"/>
      <c r="Q133" s="1323"/>
      <c r="R133" s="1280"/>
      <c r="S133" s="1577"/>
      <c r="T133" s="1214"/>
      <c r="U133" s="1215"/>
      <c r="V133" s="1213"/>
      <c r="W133" s="1214"/>
      <c r="X133" s="1213"/>
    </row>
    <row r="134" spans="1:24" ht="16.5" thickBot="1" x14ac:dyDescent="0.3">
      <c r="A134" s="1539"/>
      <c r="B134" s="1558" t="s">
        <v>570</v>
      </c>
      <c r="C134" s="1851"/>
      <c r="D134" s="1474">
        <v>3</v>
      </c>
      <c r="E134" s="1848"/>
      <c r="F134" s="1572"/>
      <c r="G134" s="1462">
        <f>G158</f>
        <v>2</v>
      </c>
      <c r="H134" s="1463">
        <f t="shared" ref="H134:Q134" si="13">H158</f>
        <v>60</v>
      </c>
      <c r="I134" s="1656">
        <f t="shared" si="13"/>
        <v>30</v>
      </c>
      <c r="J134" s="1658">
        <f t="shared" si="13"/>
        <v>0</v>
      </c>
      <c r="K134" s="1657">
        <f t="shared" si="13"/>
        <v>0</v>
      </c>
      <c r="L134" s="1657">
        <f t="shared" si="13"/>
        <v>30</v>
      </c>
      <c r="M134" s="1688">
        <f t="shared" si="13"/>
        <v>30</v>
      </c>
      <c r="N134" s="1683">
        <f t="shared" si="13"/>
        <v>0</v>
      </c>
      <c r="O134" s="1657">
        <f t="shared" si="13"/>
        <v>0</v>
      </c>
      <c r="P134" s="1687">
        <f t="shared" si="13"/>
        <v>0</v>
      </c>
      <c r="Q134" s="1658">
        <f t="shared" si="13"/>
        <v>2</v>
      </c>
      <c r="R134" s="1688"/>
      <c r="S134" s="1581"/>
      <c r="T134" s="1553"/>
      <c r="U134" s="1554"/>
      <c r="V134" s="1555"/>
      <c r="W134" s="1553"/>
      <c r="X134" s="1555"/>
    </row>
    <row r="135" spans="1:24" ht="39.75" customHeight="1" thickBot="1" x14ac:dyDescent="0.3">
      <c r="A135" s="2130" t="s">
        <v>536</v>
      </c>
      <c r="B135" s="2131"/>
      <c r="C135" s="1361"/>
      <c r="D135" s="1712"/>
      <c r="E135" s="1479"/>
      <c r="F135" s="1713"/>
      <c r="G135" s="1723">
        <f>G136+G137</f>
        <v>4</v>
      </c>
      <c r="H135" s="1724">
        <f>H136+H137</f>
        <v>120</v>
      </c>
      <c r="I135" s="1714"/>
      <c r="J135" s="1715"/>
      <c r="K135" s="1699"/>
      <c r="L135" s="1699"/>
      <c r="M135" s="1700"/>
      <c r="N135" s="1698"/>
      <c r="O135" s="1710"/>
      <c r="P135" s="1716"/>
      <c r="Q135" s="1603"/>
      <c r="R135" s="1602"/>
      <c r="S135" s="1717"/>
      <c r="T135" s="778"/>
      <c r="U135" s="779"/>
      <c r="V135" s="780"/>
      <c r="W135" s="778"/>
      <c r="X135" s="780"/>
    </row>
    <row r="136" spans="1:24" x14ac:dyDescent="0.25">
      <c r="A136" s="1538"/>
      <c r="B136" s="1559" t="s">
        <v>507</v>
      </c>
      <c r="C136" s="1209"/>
      <c r="D136" s="1569"/>
      <c r="E136" s="1248"/>
      <c r="F136" s="1195"/>
      <c r="G136" s="1217">
        <f>G166</f>
        <v>2</v>
      </c>
      <c r="H136" s="1322">
        <f>H166</f>
        <v>60</v>
      </c>
      <c r="I136" s="1708"/>
      <c r="J136" s="1655"/>
      <c r="K136" s="1704"/>
      <c r="L136" s="1704"/>
      <c r="M136" s="330"/>
      <c r="N136" s="1263"/>
      <c r="O136" s="1470"/>
      <c r="P136" s="1711"/>
      <c r="Q136" s="1323"/>
      <c r="R136" s="1280"/>
      <c r="S136" s="1577"/>
      <c r="T136" s="1214"/>
      <c r="U136" s="1215"/>
      <c r="V136" s="1213"/>
      <c r="W136" s="1214"/>
      <c r="X136" s="1213"/>
    </row>
    <row r="137" spans="1:24" ht="16.5" thickBot="1" x14ac:dyDescent="0.3">
      <c r="A137" s="1539"/>
      <c r="B137" s="1558" t="s">
        <v>570</v>
      </c>
      <c r="C137" s="1851"/>
      <c r="D137" s="1474">
        <v>4</v>
      </c>
      <c r="E137" s="1848"/>
      <c r="F137" s="1572"/>
      <c r="G137" s="1462">
        <f>G167</f>
        <v>2</v>
      </c>
      <c r="H137" s="1463">
        <f t="shared" ref="H137:R137" si="14">H167</f>
        <v>60</v>
      </c>
      <c r="I137" s="1656">
        <f t="shared" si="14"/>
        <v>39</v>
      </c>
      <c r="J137" s="1658">
        <f t="shared" si="14"/>
        <v>0</v>
      </c>
      <c r="K137" s="1657">
        <f t="shared" si="14"/>
        <v>0</v>
      </c>
      <c r="L137" s="1657">
        <f t="shared" si="14"/>
        <v>39</v>
      </c>
      <c r="M137" s="1688">
        <f t="shared" si="14"/>
        <v>21</v>
      </c>
      <c r="N137" s="1683">
        <f t="shared" si="14"/>
        <v>0</v>
      </c>
      <c r="O137" s="1657">
        <f t="shared" si="14"/>
        <v>0</v>
      </c>
      <c r="P137" s="1687">
        <f t="shared" si="14"/>
        <v>0</v>
      </c>
      <c r="Q137" s="1658">
        <f t="shared" si="14"/>
        <v>0</v>
      </c>
      <c r="R137" s="1688">
        <f t="shared" si="14"/>
        <v>3</v>
      </c>
      <c r="S137" s="1581"/>
      <c r="T137" s="1553"/>
      <c r="U137" s="1554"/>
      <c r="V137" s="1555"/>
      <c r="W137" s="1553"/>
      <c r="X137" s="1555"/>
    </row>
    <row r="138" spans="1:24" ht="31.5" x14ac:dyDescent="0.25">
      <c r="A138" s="1320" t="s">
        <v>215</v>
      </c>
      <c r="B138" s="1321" t="s">
        <v>656</v>
      </c>
      <c r="C138" s="1232"/>
      <c r="D138" s="1232"/>
      <c r="E138" s="1218"/>
      <c r="F138" s="1216"/>
      <c r="G138" s="1217">
        <v>4</v>
      </c>
      <c r="H138" s="1322">
        <f>G138*30</f>
        <v>120</v>
      </c>
      <c r="I138" s="783"/>
      <c r="J138" s="1725"/>
      <c r="K138" s="1215"/>
      <c r="L138" s="1215"/>
      <c r="M138" s="1213"/>
      <c r="N138" s="1323"/>
      <c r="O138" s="1279"/>
      <c r="P138" s="1280"/>
      <c r="Q138" s="1323"/>
      <c r="R138" s="1279"/>
      <c r="S138" s="1216"/>
      <c r="T138" s="328"/>
      <c r="U138" s="1365"/>
      <c r="V138" s="1216"/>
      <c r="W138" s="328"/>
      <c r="X138" s="1216"/>
    </row>
    <row r="139" spans="1:24" ht="33.75" customHeight="1" thickBot="1" x14ac:dyDescent="0.3">
      <c r="A139" s="1459" t="s">
        <v>327</v>
      </c>
      <c r="B139" s="1460" t="s">
        <v>613</v>
      </c>
      <c r="C139" s="1367"/>
      <c r="D139" s="1367"/>
      <c r="E139" s="1461"/>
      <c r="F139" s="1368"/>
      <c r="G139" s="1462">
        <v>4</v>
      </c>
      <c r="H139" s="1463">
        <f>G139*30</f>
        <v>120</v>
      </c>
      <c r="I139" s="1578"/>
      <c r="J139" s="1579"/>
      <c r="K139" s="1554"/>
      <c r="L139" s="1554"/>
      <c r="M139" s="1555"/>
      <c r="N139" s="1467"/>
      <c r="O139" s="1468"/>
      <c r="P139" s="1466"/>
      <c r="Q139" s="1467"/>
      <c r="R139" s="1468"/>
      <c r="S139" s="1368"/>
      <c r="T139" s="1740"/>
      <c r="U139" s="1741"/>
      <c r="V139" s="1368"/>
      <c r="W139" s="1740"/>
      <c r="X139" s="1368"/>
    </row>
    <row r="140" spans="1:24" ht="31.5" customHeight="1" x14ac:dyDescent="0.25">
      <c r="A140" s="1319" t="s">
        <v>328</v>
      </c>
      <c r="B140" s="1458" t="s">
        <v>614</v>
      </c>
      <c r="C140" s="1312"/>
      <c r="D140" s="1312"/>
      <c r="E140" s="331"/>
      <c r="F140" s="333"/>
      <c r="G140" s="326">
        <v>4</v>
      </c>
      <c r="H140" s="1313">
        <f t="shared" ref="H140:H167" si="15">G140*30</f>
        <v>120</v>
      </c>
      <c r="I140" s="1313"/>
      <c r="J140" s="1314"/>
      <c r="K140" s="1315"/>
      <c r="L140" s="1315"/>
      <c r="M140" s="1316"/>
      <c r="N140" s="1317"/>
      <c r="O140" s="1318"/>
      <c r="P140" s="1316"/>
      <c r="Q140" s="1317"/>
      <c r="R140" s="1318"/>
      <c r="S140" s="1316"/>
      <c r="T140" s="1317"/>
      <c r="U140" s="1318"/>
      <c r="V140" s="1316"/>
      <c r="W140" s="1317"/>
      <c r="X140" s="1316"/>
    </row>
    <row r="141" spans="1:24" ht="31.5" x14ac:dyDescent="0.25">
      <c r="A141" s="1319" t="s">
        <v>329</v>
      </c>
      <c r="B141" s="1458" t="s">
        <v>615</v>
      </c>
      <c r="C141" s="1312"/>
      <c r="D141" s="1312"/>
      <c r="E141" s="331"/>
      <c r="F141" s="333"/>
      <c r="G141" s="326">
        <v>4</v>
      </c>
      <c r="H141" s="1313">
        <f t="shared" si="15"/>
        <v>120</v>
      </c>
      <c r="I141" s="1313"/>
      <c r="J141" s="1314"/>
      <c r="K141" s="1315"/>
      <c r="L141" s="1315"/>
      <c r="M141" s="1316"/>
      <c r="N141" s="1317"/>
      <c r="O141" s="1318"/>
      <c r="P141" s="1316"/>
      <c r="Q141" s="1317"/>
      <c r="R141" s="1318"/>
      <c r="S141" s="1316"/>
      <c r="T141" s="1317"/>
      <c r="U141" s="1318"/>
      <c r="V141" s="1316"/>
      <c r="W141" s="1317"/>
      <c r="X141" s="1316"/>
    </row>
    <row r="142" spans="1:24" ht="37.5" customHeight="1" x14ac:dyDescent="0.25">
      <c r="A142" s="1311" t="s">
        <v>471</v>
      </c>
      <c r="B142" s="1458" t="s">
        <v>616</v>
      </c>
      <c r="C142" s="1312"/>
      <c r="D142" s="1312"/>
      <c r="E142" s="331"/>
      <c r="F142" s="333"/>
      <c r="G142" s="326">
        <v>4</v>
      </c>
      <c r="H142" s="1313">
        <f t="shared" si="15"/>
        <v>120</v>
      </c>
      <c r="I142" s="1313"/>
      <c r="J142" s="1314"/>
      <c r="K142" s="1315"/>
      <c r="L142" s="1315"/>
      <c r="M142" s="1316"/>
      <c r="N142" s="1317"/>
      <c r="O142" s="1318"/>
      <c r="P142" s="1316"/>
      <c r="Q142" s="1317"/>
      <c r="R142" s="1318"/>
      <c r="S142" s="1316"/>
      <c r="T142" s="1317"/>
      <c r="U142" s="1318"/>
      <c r="V142" s="1316"/>
      <c r="W142" s="1317"/>
      <c r="X142" s="1316"/>
    </row>
    <row r="143" spans="1:24" ht="32.25" thickBot="1" x14ac:dyDescent="0.3">
      <c r="A143" s="1459" t="s">
        <v>539</v>
      </c>
      <c r="B143" s="1460" t="s">
        <v>617</v>
      </c>
      <c r="C143" s="1367"/>
      <c r="D143" s="1367"/>
      <c r="E143" s="1461"/>
      <c r="F143" s="1368"/>
      <c r="G143" s="1462">
        <v>4</v>
      </c>
      <c r="H143" s="1463">
        <f t="shared" si="15"/>
        <v>120</v>
      </c>
      <c r="I143" s="1463"/>
      <c r="J143" s="1464"/>
      <c r="K143" s="1465"/>
      <c r="L143" s="1465"/>
      <c r="M143" s="1466"/>
      <c r="N143" s="1467"/>
      <c r="O143" s="1468"/>
      <c r="P143" s="1466"/>
      <c r="Q143" s="1467"/>
      <c r="R143" s="1468"/>
      <c r="S143" s="1466"/>
      <c r="T143" s="1467"/>
      <c r="U143" s="1468"/>
      <c r="V143" s="1466"/>
      <c r="W143" s="1467"/>
      <c r="X143" s="1466"/>
    </row>
    <row r="144" spans="1:24" ht="33" customHeight="1" x14ac:dyDescent="0.25">
      <c r="A144" s="1320" t="s">
        <v>540</v>
      </c>
      <c r="B144" s="1321" t="s">
        <v>541</v>
      </c>
      <c r="C144" s="1232"/>
      <c r="D144" s="1232"/>
      <c r="E144" s="1218"/>
      <c r="F144" s="1216"/>
      <c r="G144" s="1217">
        <v>4</v>
      </c>
      <c r="H144" s="1322">
        <f t="shared" si="15"/>
        <v>120</v>
      </c>
      <c r="I144" s="1322"/>
      <c r="J144" s="1469"/>
      <c r="K144" s="1470"/>
      <c r="L144" s="1470"/>
      <c r="M144" s="1280"/>
      <c r="N144" s="1323"/>
      <c r="O144" s="1279"/>
      <c r="P144" s="1280"/>
      <c r="Q144" s="1323"/>
      <c r="R144" s="1279"/>
      <c r="S144" s="1280"/>
      <c r="T144" s="1323"/>
      <c r="U144" s="1279"/>
      <c r="V144" s="1280"/>
      <c r="W144" s="1323"/>
      <c r="X144" s="1280"/>
    </row>
    <row r="145" spans="1:24" ht="17.25" customHeight="1" x14ac:dyDescent="0.25">
      <c r="A145" s="1319"/>
      <c r="B145" s="793" t="s">
        <v>507</v>
      </c>
      <c r="C145" s="1191"/>
      <c r="D145" s="1191"/>
      <c r="E145" s="1241"/>
      <c r="F145" s="860"/>
      <c r="G145" s="901">
        <v>2</v>
      </c>
      <c r="H145" s="1498">
        <f t="shared" si="15"/>
        <v>60</v>
      </c>
      <c r="I145" s="1198"/>
      <c r="J145" s="815"/>
      <c r="K145" s="530"/>
      <c r="L145" s="530"/>
      <c r="M145" s="358"/>
      <c r="N145" s="1242"/>
      <c r="O145" s="1318"/>
      <c r="P145" s="1316"/>
      <c r="Q145" s="1317"/>
      <c r="R145" s="1318"/>
      <c r="S145" s="1316"/>
      <c r="T145" s="1317"/>
      <c r="U145" s="1318"/>
      <c r="V145" s="1316"/>
      <c r="W145" s="1317"/>
      <c r="X145" s="1316"/>
    </row>
    <row r="146" spans="1:24" ht="15.75" customHeight="1" x14ac:dyDescent="0.25">
      <c r="A146" s="1319"/>
      <c r="B146" s="794" t="s">
        <v>570</v>
      </c>
      <c r="C146" s="1191"/>
      <c r="D146" s="1198">
        <v>1</v>
      </c>
      <c r="E146" s="1241"/>
      <c r="F146" s="860"/>
      <c r="G146" s="340">
        <v>2</v>
      </c>
      <c r="H146" s="1498">
        <f t="shared" si="15"/>
        <v>60</v>
      </c>
      <c r="I146" s="1198">
        <f>J146+K146+L146</f>
        <v>30</v>
      </c>
      <c r="J146" s="815"/>
      <c r="K146" s="530"/>
      <c r="L146" s="530">
        <v>30</v>
      </c>
      <c r="M146" s="358">
        <f>H146-I146</f>
        <v>30</v>
      </c>
      <c r="N146" s="1242">
        <v>2</v>
      </c>
      <c r="O146" s="1318"/>
      <c r="P146" s="1316"/>
      <c r="Q146" s="1317"/>
      <c r="R146" s="1318"/>
      <c r="S146" s="1316"/>
      <c r="T146" s="1317"/>
      <c r="U146" s="1318"/>
      <c r="V146" s="1316"/>
      <c r="W146" s="1317"/>
      <c r="X146" s="1316"/>
    </row>
    <row r="147" spans="1:24" x14ac:dyDescent="0.25">
      <c r="A147" s="1311" t="s">
        <v>542</v>
      </c>
      <c r="B147" s="790" t="s">
        <v>269</v>
      </c>
      <c r="C147" s="1312"/>
      <c r="D147" s="1312"/>
      <c r="E147" s="331"/>
      <c r="F147" s="333"/>
      <c r="G147" s="326">
        <v>4</v>
      </c>
      <c r="H147" s="1313">
        <f t="shared" si="15"/>
        <v>120</v>
      </c>
      <c r="I147" s="1313"/>
      <c r="J147" s="1314"/>
      <c r="K147" s="1315"/>
      <c r="L147" s="1315"/>
      <c r="M147" s="1316"/>
      <c r="N147" s="1317"/>
      <c r="O147" s="1318"/>
      <c r="P147" s="1316"/>
      <c r="Q147" s="1317"/>
      <c r="R147" s="1318"/>
      <c r="S147" s="1316"/>
      <c r="T147" s="1317"/>
      <c r="U147" s="1318"/>
      <c r="V147" s="1316"/>
      <c r="W147" s="1317"/>
      <c r="X147" s="1316"/>
    </row>
    <row r="148" spans="1:24" x14ac:dyDescent="0.25">
      <c r="A148" s="1311"/>
      <c r="B148" s="793" t="s">
        <v>507</v>
      </c>
      <c r="C148" s="1191"/>
      <c r="D148" s="1191"/>
      <c r="E148" s="1241"/>
      <c r="F148" s="860"/>
      <c r="G148" s="901">
        <v>2</v>
      </c>
      <c r="H148" s="1498">
        <f>G148*30</f>
        <v>60</v>
      </c>
      <c r="I148" s="1198"/>
      <c r="J148" s="815"/>
      <c r="K148" s="530"/>
      <c r="L148" s="530"/>
      <c r="M148" s="358"/>
      <c r="N148" s="1242"/>
      <c r="O148" s="1318"/>
      <c r="P148" s="1316"/>
      <c r="Q148" s="1317"/>
      <c r="R148" s="1318"/>
      <c r="S148" s="1316"/>
      <c r="T148" s="1317"/>
      <c r="U148" s="1318"/>
      <c r="V148" s="1316"/>
      <c r="W148" s="1317"/>
      <c r="X148" s="1316"/>
    </row>
    <row r="149" spans="1:24" x14ac:dyDescent="0.25">
      <c r="A149" s="1311"/>
      <c r="B149" s="794" t="s">
        <v>570</v>
      </c>
      <c r="C149" s="1191"/>
      <c r="D149" s="1198">
        <v>1</v>
      </c>
      <c r="E149" s="1241"/>
      <c r="F149" s="860"/>
      <c r="G149" s="340">
        <v>2</v>
      </c>
      <c r="H149" s="1498">
        <f>G149*30</f>
        <v>60</v>
      </c>
      <c r="I149" s="1198">
        <f>J149+K149+L149</f>
        <v>30</v>
      </c>
      <c r="J149" s="815">
        <v>15</v>
      </c>
      <c r="K149" s="530"/>
      <c r="L149" s="530">
        <v>15</v>
      </c>
      <c r="M149" s="358">
        <f>H149-I149</f>
        <v>30</v>
      </c>
      <c r="N149" s="1242">
        <v>2</v>
      </c>
      <c r="O149" s="1318"/>
      <c r="P149" s="1316"/>
      <c r="Q149" s="1317"/>
      <c r="R149" s="1318"/>
      <c r="S149" s="1316"/>
      <c r="T149" s="1317"/>
      <c r="U149" s="1318"/>
      <c r="V149" s="1316"/>
      <c r="W149" s="1317"/>
      <c r="X149" s="1316"/>
    </row>
    <row r="150" spans="1:24" ht="31.5" x14ac:dyDescent="0.25">
      <c r="A150" s="1311" t="s">
        <v>543</v>
      </c>
      <c r="B150" s="790" t="s">
        <v>544</v>
      </c>
      <c r="C150" s="1312"/>
      <c r="D150" s="1312"/>
      <c r="E150" s="331"/>
      <c r="F150" s="333"/>
      <c r="G150" s="326">
        <v>4</v>
      </c>
      <c r="H150" s="1313">
        <f t="shared" si="15"/>
        <v>120</v>
      </c>
      <c r="I150" s="1313"/>
      <c r="J150" s="1314"/>
      <c r="K150" s="1315"/>
      <c r="L150" s="1315"/>
      <c r="M150" s="1316"/>
      <c r="N150" s="1317"/>
      <c r="O150" s="1318"/>
      <c r="P150" s="1316"/>
      <c r="Q150" s="1317"/>
      <c r="R150" s="1318"/>
      <c r="S150" s="1316"/>
      <c r="T150" s="1317"/>
      <c r="U150" s="1318"/>
      <c r="V150" s="1316"/>
      <c r="W150" s="1317"/>
      <c r="X150" s="1316"/>
    </row>
    <row r="151" spans="1:24" x14ac:dyDescent="0.25">
      <c r="A151" s="1311"/>
      <c r="B151" s="793" t="s">
        <v>507</v>
      </c>
      <c r="C151" s="1191"/>
      <c r="D151" s="1191"/>
      <c r="E151" s="1241"/>
      <c r="F151" s="860"/>
      <c r="G151" s="901">
        <v>2</v>
      </c>
      <c r="H151" s="1498">
        <f t="shared" si="15"/>
        <v>60</v>
      </c>
      <c r="I151" s="1198"/>
      <c r="J151" s="815"/>
      <c r="K151" s="530"/>
      <c r="L151" s="530"/>
      <c r="M151" s="358"/>
      <c r="N151" s="1242"/>
      <c r="O151" s="1318"/>
      <c r="P151" s="1316"/>
      <c r="Q151" s="1317"/>
      <c r="R151" s="1318"/>
      <c r="S151" s="1316"/>
      <c r="T151" s="1317"/>
      <c r="U151" s="1318"/>
      <c r="V151" s="1316"/>
      <c r="W151" s="1317"/>
      <c r="X151" s="1316"/>
    </row>
    <row r="152" spans="1:24" x14ac:dyDescent="0.25">
      <c r="A152" s="1311"/>
      <c r="B152" s="794" t="s">
        <v>570</v>
      </c>
      <c r="C152" s="1191"/>
      <c r="D152" s="1198" t="s">
        <v>63</v>
      </c>
      <c r="E152" s="1241"/>
      <c r="F152" s="860"/>
      <c r="G152" s="340">
        <v>2</v>
      </c>
      <c r="H152" s="1498">
        <f t="shared" si="15"/>
        <v>60</v>
      </c>
      <c r="I152" s="1198">
        <f>J152+K152+L152</f>
        <v>18</v>
      </c>
      <c r="J152" s="815"/>
      <c r="K152" s="530"/>
      <c r="L152" s="530">
        <v>18</v>
      </c>
      <c r="M152" s="358">
        <f>H152-I152</f>
        <v>42</v>
      </c>
      <c r="N152" s="1242"/>
      <c r="O152" s="1318">
        <v>2</v>
      </c>
      <c r="P152" s="1316"/>
      <c r="Q152" s="1317"/>
      <c r="R152" s="1318"/>
      <c r="S152" s="1316"/>
      <c r="T152" s="1317"/>
      <c r="U152" s="1318"/>
      <c r="V152" s="1316"/>
      <c r="W152" s="1317"/>
      <c r="X152" s="1316"/>
    </row>
    <row r="153" spans="1:24" x14ac:dyDescent="0.25">
      <c r="A153" s="1311" t="s">
        <v>545</v>
      </c>
      <c r="B153" s="790" t="s">
        <v>280</v>
      </c>
      <c r="C153" s="1312"/>
      <c r="D153" s="1312"/>
      <c r="E153" s="331"/>
      <c r="F153" s="333"/>
      <c r="G153" s="326">
        <v>4</v>
      </c>
      <c r="H153" s="1313">
        <f t="shared" si="15"/>
        <v>120</v>
      </c>
      <c r="I153" s="1313"/>
      <c r="J153" s="1314"/>
      <c r="K153" s="1315"/>
      <c r="L153" s="1315"/>
      <c r="M153" s="1316"/>
      <c r="N153" s="1317"/>
      <c r="O153" s="1318"/>
      <c r="P153" s="1316"/>
      <c r="Q153" s="1317"/>
      <c r="R153" s="1318"/>
      <c r="S153" s="1316"/>
      <c r="T153" s="1317"/>
      <c r="U153" s="1318"/>
      <c r="V153" s="1316"/>
      <c r="W153" s="1317"/>
      <c r="X153" s="1316"/>
    </row>
    <row r="154" spans="1:24" x14ac:dyDescent="0.25">
      <c r="A154" s="1311"/>
      <c r="B154" s="793" t="s">
        <v>507</v>
      </c>
      <c r="C154" s="1191"/>
      <c r="D154" s="1191"/>
      <c r="E154" s="1241"/>
      <c r="F154" s="860"/>
      <c r="G154" s="901">
        <v>2</v>
      </c>
      <c r="H154" s="1498">
        <f t="shared" si="15"/>
        <v>60</v>
      </c>
      <c r="I154" s="1198"/>
      <c r="J154" s="815"/>
      <c r="K154" s="530"/>
      <c r="L154" s="530"/>
      <c r="M154" s="358"/>
      <c r="N154" s="1242"/>
      <c r="O154" s="1318"/>
      <c r="P154" s="1316"/>
      <c r="Q154" s="1317"/>
      <c r="R154" s="1318"/>
      <c r="S154" s="1316"/>
      <c r="T154" s="1317"/>
      <c r="U154" s="1318"/>
      <c r="V154" s="1316"/>
      <c r="W154" s="1317"/>
      <c r="X154" s="1316"/>
    </row>
    <row r="155" spans="1:24" x14ac:dyDescent="0.25">
      <c r="A155" s="1311"/>
      <c r="B155" s="794" t="s">
        <v>570</v>
      </c>
      <c r="C155" s="1191"/>
      <c r="D155" s="1198" t="s">
        <v>63</v>
      </c>
      <c r="E155" s="1241"/>
      <c r="F155" s="860"/>
      <c r="G155" s="340">
        <v>2</v>
      </c>
      <c r="H155" s="1498">
        <f t="shared" si="15"/>
        <v>60</v>
      </c>
      <c r="I155" s="1198">
        <f>J155+K155+L155</f>
        <v>18</v>
      </c>
      <c r="J155" s="815">
        <v>9</v>
      </c>
      <c r="K155" s="530"/>
      <c r="L155" s="530">
        <v>9</v>
      </c>
      <c r="M155" s="358">
        <f>H155-I155</f>
        <v>42</v>
      </c>
      <c r="N155" s="1242"/>
      <c r="O155" s="1318">
        <v>2</v>
      </c>
      <c r="P155" s="1316"/>
      <c r="Q155" s="1317"/>
      <c r="R155" s="1318"/>
      <c r="S155" s="1316"/>
      <c r="T155" s="1317"/>
      <c r="U155" s="1318"/>
      <c r="V155" s="1316"/>
      <c r="W155" s="1317"/>
      <c r="X155" s="1316"/>
    </row>
    <row r="156" spans="1:24" ht="31.5" x14ac:dyDescent="0.25">
      <c r="A156" s="1311" t="s">
        <v>546</v>
      </c>
      <c r="B156" s="790" t="s">
        <v>547</v>
      </c>
      <c r="C156" s="1312"/>
      <c r="D156" s="1312"/>
      <c r="E156" s="331"/>
      <c r="F156" s="333"/>
      <c r="G156" s="326">
        <v>4</v>
      </c>
      <c r="H156" s="1313">
        <f t="shared" si="15"/>
        <v>120</v>
      </c>
      <c r="I156" s="1313"/>
      <c r="J156" s="1314"/>
      <c r="K156" s="1315"/>
      <c r="L156" s="1315"/>
      <c r="M156" s="1316"/>
      <c r="N156" s="1317"/>
      <c r="O156" s="1318"/>
      <c r="P156" s="1316"/>
      <c r="Q156" s="1317"/>
      <c r="R156" s="1318"/>
      <c r="S156" s="1316"/>
      <c r="T156" s="1317"/>
      <c r="U156" s="1318"/>
      <c r="V156" s="1316"/>
      <c r="W156" s="1317"/>
      <c r="X156" s="1316"/>
    </row>
    <row r="157" spans="1:24" x14ac:dyDescent="0.25">
      <c r="A157" s="1311"/>
      <c r="B157" s="793" t="s">
        <v>507</v>
      </c>
      <c r="C157" s="1191"/>
      <c r="D157" s="1191"/>
      <c r="E157" s="1241"/>
      <c r="F157" s="860"/>
      <c r="G157" s="901">
        <v>2</v>
      </c>
      <c r="H157" s="1498">
        <f>G157*30</f>
        <v>60</v>
      </c>
      <c r="I157" s="1198"/>
      <c r="J157" s="815"/>
      <c r="K157" s="530"/>
      <c r="L157" s="530"/>
      <c r="M157" s="358"/>
      <c r="N157" s="1242"/>
      <c r="O157" s="1318"/>
      <c r="P157" s="1316"/>
      <c r="Q157" s="1317"/>
      <c r="R157" s="1318"/>
      <c r="S157" s="1316"/>
      <c r="T157" s="1317"/>
      <c r="U157" s="1318"/>
      <c r="V157" s="1316"/>
      <c r="W157" s="1317"/>
      <c r="X157" s="1316"/>
    </row>
    <row r="158" spans="1:24" x14ac:dyDescent="0.25">
      <c r="A158" s="1311"/>
      <c r="B158" s="794" t="s">
        <v>570</v>
      </c>
      <c r="C158" s="1191"/>
      <c r="D158" s="1198">
        <v>3</v>
      </c>
      <c r="E158" s="1241"/>
      <c r="F158" s="860"/>
      <c r="G158" s="340">
        <v>2</v>
      </c>
      <c r="H158" s="1498">
        <f>G158*30</f>
        <v>60</v>
      </c>
      <c r="I158" s="1198">
        <f>J158+K158+L158</f>
        <v>30</v>
      </c>
      <c r="J158" s="815"/>
      <c r="K158" s="530"/>
      <c r="L158" s="530">
        <v>30</v>
      </c>
      <c r="M158" s="358">
        <f>H158-I158</f>
        <v>30</v>
      </c>
      <c r="N158" s="1242"/>
      <c r="O158" s="1318"/>
      <c r="P158" s="1316"/>
      <c r="Q158" s="1317">
        <v>2</v>
      </c>
      <c r="R158" s="1318"/>
      <c r="S158" s="1316"/>
      <c r="T158" s="1317"/>
      <c r="U158" s="1318"/>
      <c r="V158" s="1316"/>
      <c r="W158" s="1317"/>
      <c r="X158" s="1316"/>
    </row>
    <row r="159" spans="1:24" x14ac:dyDescent="0.25">
      <c r="A159" s="1311" t="s">
        <v>548</v>
      </c>
      <c r="B159" s="1324" t="s">
        <v>549</v>
      </c>
      <c r="C159" s="1226"/>
      <c r="D159" s="1226"/>
      <c r="E159" s="345"/>
      <c r="F159" s="347"/>
      <c r="G159" s="340">
        <v>4</v>
      </c>
      <c r="H159" s="1313">
        <f t="shared" si="15"/>
        <v>120</v>
      </c>
      <c r="I159" s="1313"/>
      <c r="J159" s="1314"/>
      <c r="K159" s="1315"/>
      <c r="L159" s="1315"/>
      <c r="M159" s="1316"/>
      <c r="N159" s="351"/>
      <c r="O159" s="1325"/>
      <c r="P159" s="360"/>
      <c r="Q159" s="351"/>
      <c r="R159" s="1325"/>
      <c r="S159" s="360"/>
      <c r="T159" s="351"/>
      <c r="U159" s="1325"/>
      <c r="V159" s="360"/>
      <c r="W159" s="351"/>
      <c r="X159" s="360"/>
    </row>
    <row r="160" spans="1:24" x14ac:dyDescent="0.25">
      <c r="A160" s="1311"/>
      <c r="B160" s="793" t="s">
        <v>507</v>
      </c>
      <c r="C160" s="1191"/>
      <c r="D160" s="1191"/>
      <c r="E160" s="1241"/>
      <c r="F160" s="860"/>
      <c r="G160" s="901">
        <v>2</v>
      </c>
      <c r="H160" s="1498">
        <f t="shared" si="15"/>
        <v>60</v>
      </c>
      <c r="I160" s="1198"/>
      <c r="J160" s="815"/>
      <c r="K160" s="530"/>
      <c r="L160" s="530"/>
      <c r="M160" s="358"/>
      <c r="N160" s="1242"/>
      <c r="O160" s="1318"/>
      <c r="P160" s="1316"/>
      <c r="Q160" s="1317"/>
      <c r="R160" s="1325"/>
      <c r="S160" s="360"/>
      <c r="T160" s="351"/>
      <c r="U160" s="1325"/>
      <c r="V160" s="360"/>
      <c r="W160" s="351"/>
      <c r="X160" s="360"/>
    </row>
    <row r="161" spans="1:29" x14ac:dyDescent="0.25">
      <c r="A161" s="1311"/>
      <c r="B161" s="794" t="s">
        <v>570</v>
      </c>
      <c r="C161" s="1191"/>
      <c r="D161" s="1198">
        <v>3</v>
      </c>
      <c r="E161" s="1241"/>
      <c r="F161" s="860"/>
      <c r="G161" s="340">
        <v>2</v>
      </c>
      <c r="H161" s="1498">
        <f t="shared" si="15"/>
        <v>60</v>
      </c>
      <c r="I161" s="1198">
        <f>J161+K161+L161</f>
        <v>30</v>
      </c>
      <c r="J161" s="815">
        <v>15</v>
      </c>
      <c r="K161" s="530"/>
      <c r="L161" s="530">
        <v>15</v>
      </c>
      <c r="M161" s="358">
        <f>H161-I161</f>
        <v>30</v>
      </c>
      <c r="N161" s="1242"/>
      <c r="O161" s="1318"/>
      <c r="P161" s="1316"/>
      <c r="Q161" s="1317">
        <v>2</v>
      </c>
      <c r="R161" s="1325"/>
      <c r="S161" s="360"/>
      <c r="T161" s="351"/>
      <c r="U161" s="1325"/>
      <c r="V161" s="360"/>
      <c r="W161" s="351"/>
      <c r="X161" s="360"/>
    </row>
    <row r="162" spans="1:29" ht="31.5" x14ac:dyDescent="0.25">
      <c r="A162" s="1311" t="s">
        <v>550</v>
      </c>
      <c r="B162" s="790" t="s">
        <v>39</v>
      </c>
      <c r="C162" s="1226"/>
      <c r="D162" s="1226"/>
      <c r="E162" s="345"/>
      <c r="F162" s="347"/>
      <c r="G162" s="340">
        <v>4</v>
      </c>
      <c r="H162" s="1313">
        <f t="shared" si="15"/>
        <v>120</v>
      </c>
      <c r="I162" s="1313"/>
      <c r="J162" s="1314"/>
      <c r="K162" s="1315"/>
      <c r="L162" s="1315"/>
      <c r="M162" s="1316"/>
      <c r="N162" s="351"/>
      <c r="O162" s="1325"/>
      <c r="P162" s="360"/>
      <c r="Q162" s="351"/>
      <c r="R162" s="1325"/>
      <c r="S162" s="360"/>
      <c r="T162" s="351"/>
      <c r="U162" s="1325"/>
      <c r="V162" s="360"/>
      <c r="W162" s="351"/>
      <c r="X162" s="360"/>
    </row>
    <row r="163" spans="1:29" x14ac:dyDescent="0.25">
      <c r="A163" s="1319"/>
      <c r="B163" s="793" t="s">
        <v>507</v>
      </c>
      <c r="C163" s="1191"/>
      <c r="D163" s="1191"/>
      <c r="E163" s="1241"/>
      <c r="F163" s="860"/>
      <c r="G163" s="901">
        <v>2</v>
      </c>
      <c r="H163" s="1498">
        <f>G163*30</f>
        <v>60</v>
      </c>
      <c r="I163" s="1198"/>
      <c r="J163" s="815"/>
      <c r="K163" s="530"/>
      <c r="L163" s="530"/>
      <c r="M163" s="358"/>
      <c r="N163" s="1242"/>
      <c r="O163" s="1318"/>
      <c r="P163" s="1316"/>
      <c r="Q163" s="1317"/>
      <c r="R163" s="1325"/>
      <c r="S163" s="360"/>
      <c r="T163" s="351"/>
      <c r="U163" s="1325"/>
      <c r="V163" s="360"/>
      <c r="W163" s="351"/>
      <c r="X163" s="360"/>
    </row>
    <row r="164" spans="1:29" x14ac:dyDescent="0.25">
      <c r="A164" s="1319"/>
      <c r="B164" s="794" t="s">
        <v>570</v>
      </c>
      <c r="C164" s="1191"/>
      <c r="D164" s="1198">
        <v>3</v>
      </c>
      <c r="E164" s="1241"/>
      <c r="F164" s="860"/>
      <c r="G164" s="340">
        <v>2</v>
      </c>
      <c r="H164" s="1498">
        <f>G164*30</f>
        <v>60</v>
      </c>
      <c r="I164" s="1198">
        <f>J164+K164+L164</f>
        <v>30</v>
      </c>
      <c r="J164" s="815">
        <v>15</v>
      </c>
      <c r="K164" s="530"/>
      <c r="L164" s="530">
        <v>15</v>
      </c>
      <c r="M164" s="358">
        <f>H164-I164</f>
        <v>30</v>
      </c>
      <c r="N164" s="1242"/>
      <c r="O164" s="1318"/>
      <c r="P164" s="1316"/>
      <c r="Q164" s="1317">
        <v>2</v>
      </c>
      <c r="R164" s="1325"/>
      <c r="S164" s="360"/>
      <c r="T164" s="351"/>
      <c r="U164" s="1325"/>
      <c r="V164" s="360"/>
      <c r="W164" s="351"/>
      <c r="X164" s="360"/>
    </row>
    <row r="165" spans="1:29" ht="31.5" x14ac:dyDescent="0.25">
      <c r="A165" s="1319" t="s">
        <v>551</v>
      </c>
      <c r="B165" s="790" t="s">
        <v>552</v>
      </c>
      <c r="C165" s="1226"/>
      <c r="D165" s="1226"/>
      <c r="E165" s="345"/>
      <c r="F165" s="347"/>
      <c r="G165" s="340">
        <v>4</v>
      </c>
      <c r="H165" s="1313">
        <f t="shared" si="15"/>
        <v>120</v>
      </c>
      <c r="I165" s="1326"/>
      <c r="J165" s="1314"/>
      <c r="K165" s="1315"/>
      <c r="L165" s="1315"/>
      <c r="M165" s="1316"/>
      <c r="N165" s="351"/>
      <c r="O165" s="1325"/>
      <c r="P165" s="360"/>
      <c r="Q165" s="351"/>
      <c r="R165" s="1325"/>
      <c r="S165" s="360"/>
      <c r="T165" s="351"/>
      <c r="U165" s="1325"/>
      <c r="V165" s="360"/>
      <c r="W165" s="351"/>
      <c r="X165" s="360"/>
    </row>
    <row r="166" spans="1:29" x14ac:dyDescent="0.25">
      <c r="A166" s="1369"/>
      <c r="B166" s="793" t="s">
        <v>507</v>
      </c>
      <c r="C166" s="1191"/>
      <c r="D166" s="1191"/>
      <c r="E166" s="1241"/>
      <c r="F166" s="860"/>
      <c r="G166" s="901">
        <v>2</v>
      </c>
      <c r="H166" s="1498">
        <f t="shared" si="15"/>
        <v>60</v>
      </c>
      <c r="I166" s="1198"/>
      <c r="J166" s="815"/>
      <c r="K166" s="530"/>
      <c r="L166" s="530"/>
      <c r="M166" s="358"/>
      <c r="N166" s="1242"/>
      <c r="O166" s="1318"/>
      <c r="P166" s="1316"/>
      <c r="Q166" s="1317"/>
      <c r="R166" s="1370"/>
      <c r="S166" s="1371"/>
      <c r="T166" s="657"/>
      <c r="U166" s="1370"/>
      <c r="V166" s="1371"/>
      <c r="W166" s="657"/>
      <c r="X166" s="1371"/>
    </row>
    <row r="167" spans="1:29" x14ac:dyDescent="0.25">
      <c r="A167" s="1369"/>
      <c r="B167" s="794" t="s">
        <v>570</v>
      </c>
      <c r="C167" s="1191"/>
      <c r="D167" s="1198">
        <v>4</v>
      </c>
      <c r="E167" s="1241"/>
      <c r="F167" s="860"/>
      <c r="G167" s="340">
        <v>2</v>
      </c>
      <c r="H167" s="1498">
        <f t="shared" si="15"/>
        <v>60</v>
      </c>
      <c r="I167" s="1198">
        <f>J167+K167+L167</f>
        <v>39</v>
      </c>
      <c r="J167" s="815"/>
      <c r="K167" s="530"/>
      <c r="L167" s="530">
        <v>39</v>
      </c>
      <c r="M167" s="358">
        <f>H167-I167</f>
        <v>21</v>
      </c>
      <c r="N167" s="1242"/>
      <c r="O167" s="1318"/>
      <c r="P167" s="1316"/>
      <c r="Q167" s="1317"/>
      <c r="R167" s="1370">
        <v>3</v>
      </c>
      <c r="S167" s="1371"/>
      <c r="T167" s="657"/>
      <c r="U167" s="1370"/>
      <c r="V167" s="1371"/>
      <c r="W167" s="657"/>
      <c r="X167" s="1371"/>
    </row>
    <row r="168" spans="1:29" x14ac:dyDescent="0.25">
      <c r="A168" s="1311" t="s">
        <v>553</v>
      </c>
      <c r="B168" s="1324" t="s">
        <v>554</v>
      </c>
      <c r="C168" s="1226"/>
      <c r="D168" s="1226"/>
      <c r="E168" s="345"/>
      <c r="F168" s="347"/>
      <c r="G168" s="340">
        <v>4</v>
      </c>
      <c r="H168" s="1313">
        <f>G168*30</f>
        <v>120</v>
      </c>
      <c r="I168" s="1313"/>
      <c r="J168" s="1314"/>
      <c r="K168" s="1315"/>
      <c r="L168" s="1315"/>
      <c r="M168" s="1316"/>
      <c r="N168" s="351"/>
      <c r="O168" s="1325"/>
      <c r="P168" s="360"/>
      <c r="Q168" s="351"/>
      <c r="R168" s="1370"/>
      <c r="S168" s="1371"/>
      <c r="T168" s="657"/>
      <c r="U168" s="1370"/>
      <c r="V168" s="1371"/>
      <c r="W168" s="657"/>
      <c r="X168" s="1371"/>
    </row>
    <row r="169" spans="1:29" x14ac:dyDescent="0.25">
      <c r="A169" s="1369"/>
      <c r="B169" s="793" t="s">
        <v>507</v>
      </c>
      <c r="C169" s="1191"/>
      <c r="D169" s="1191"/>
      <c r="E169" s="1241"/>
      <c r="F169" s="860"/>
      <c r="G169" s="901">
        <v>2</v>
      </c>
      <c r="H169" s="1498">
        <f>G169*30</f>
        <v>60</v>
      </c>
      <c r="I169" s="1198"/>
      <c r="J169" s="815"/>
      <c r="K169" s="530"/>
      <c r="L169" s="530"/>
      <c r="M169" s="358"/>
      <c r="N169" s="1604"/>
      <c r="O169" s="1318"/>
      <c r="P169" s="1316"/>
      <c r="Q169" s="1317"/>
      <c r="R169" s="1370"/>
      <c r="S169" s="1371"/>
      <c r="T169" s="657"/>
      <c r="U169" s="1370"/>
      <c r="V169" s="1371"/>
      <c r="W169" s="657"/>
      <c r="X169" s="1371"/>
    </row>
    <row r="170" spans="1:29" ht="16.5" thickBot="1" x14ac:dyDescent="0.3">
      <c r="A170" s="1369"/>
      <c r="B170" s="819" t="s">
        <v>570</v>
      </c>
      <c r="C170" s="1413"/>
      <c r="D170" s="1504">
        <v>4</v>
      </c>
      <c r="E170" s="1503"/>
      <c r="F170" s="820"/>
      <c r="G170" s="656">
        <v>2</v>
      </c>
      <c r="H170" s="1661">
        <f>G170*30</f>
        <v>60</v>
      </c>
      <c r="I170" s="1504">
        <f>J170+K170+L170</f>
        <v>39</v>
      </c>
      <c r="J170" s="918">
        <v>26</v>
      </c>
      <c r="K170" s="910"/>
      <c r="L170" s="910">
        <v>13</v>
      </c>
      <c r="M170" s="911">
        <f>H170-I170</f>
        <v>21</v>
      </c>
      <c r="N170" s="1505"/>
      <c r="O170" s="1601"/>
      <c r="P170" s="1602"/>
      <c r="Q170" s="1603"/>
      <c r="R170" s="1370">
        <v>3</v>
      </c>
      <c r="S170" s="1371"/>
      <c r="T170" s="657"/>
      <c r="U170" s="1370"/>
      <c r="V170" s="1371"/>
      <c r="W170" s="657"/>
      <c r="X170" s="1371"/>
    </row>
    <row r="171" spans="1:29" x14ac:dyDescent="0.25">
      <c r="A171" s="2174" t="s">
        <v>600</v>
      </c>
      <c r="B171" s="2175"/>
      <c r="C171" s="2175"/>
      <c r="D171" s="2175"/>
      <c r="E171" s="2175"/>
      <c r="F171" s="2175"/>
      <c r="G171" s="1648">
        <f>G125+G127+G130+G133+G136</f>
        <v>16</v>
      </c>
      <c r="H171" s="1323">
        <f>H125+H127+H130+H133+H136</f>
        <v>480</v>
      </c>
      <c r="I171" s="1696"/>
      <c r="J171" s="1323"/>
      <c r="K171" s="1470"/>
      <c r="L171" s="1470"/>
      <c r="M171" s="1280"/>
      <c r="N171" s="1469"/>
      <c r="O171" s="1470"/>
      <c r="P171" s="1706"/>
      <c r="Q171" s="1323"/>
      <c r="R171" s="1280"/>
      <c r="S171" s="1469"/>
      <c r="T171" s="1470"/>
      <c r="U171" s="1470"/>
      <c r="V171" s="1706"/>
      <c r="W171" s="1323"/>
      <c r="X171" s="1280"/>
    </row>
    <row r="172" spans="1:29" ht="16.5" thickBot="1" x14ac:dyDescent="0.3">
      <c r="A172" s="2164" t="s">
        <v>294</v>
      </c>
      <c r="B172" s="2165"/>
      <c r="C172" s="2165"/>
      <c r="D172" s="2165"/>
      <c r="E172" s="2165"/>
      <c r="F172" s="2165"/>
      <c r="G172" s="1650">
        <f>G128+G131+G134+G137</f>
        <v>8</v>
      </c>
      <c r="H172" s="657">
        <f t="shared" ref="H172:S172" si="16">H128+H131+H134+H137</f>
        <v>240</v>
      </c>
      <c r="I172" s="1718">
        <f t="shared" si="16"/>
        <v>117</v>
      </c>
      <c r="J172" s="1658"/>
      <c r="K172" s="1657"/>
      <c r="L172" s="1657">
        <f t="shared" si="16"/>
        <v>117</v>
      </c>
      <c r="M172" s="1688">
        <f t="shared" si="16"/>
        <v>123</v>
      </c>
      <c r="N172" s="1683">
        <f t="shared" si="16"/>
        <v>2</v>
      </c>
      <c r="O172" s="1657">
        <f t="shared" si="16"/>
        <v>2</v>
      </c>
      <c r="P172" s="1687"/>
      <c r="Q172" s="1658">
        <f t="shared" si="16"/>
        <v>2</v>
      </c>
      <c r="R172" s="1688">
        <f t="shared" si="16"/>
        <v>3</v>
      </c>
      <c r="S172" s="1683">
        <f t="shared" si="16"/>
        <v>0</v>
      </c>
      <c r="T172" s="1657"/>
      <c r="U172" s="1657"/>
      <c r="V172" s="1687"/>
      <c r="W172" s="1658"/>
      <c r="X172" s="1688"/>
    </row>
    <row r="173" spans="1:29" ht="15.75" customHeight="1" thickBot="1" x14ac:dyDescent="0.3">
      <c r="A173" s="2178" t="s">
        <v>218</v>
      </c>
      <c r="B173" s="2179"/>
      <c r="C173" s="2179"/>
      <c r="D173" s="2179"/>
      <c r="E173" s="2179"/>
      <c r="F173" s="2180"/>
      <c r="G173" s="1651">
        <f>G171+G172</f>
        <v>24</v>
      </c>
      <c r="H173" s="1662">
        <f t="shared" ref="H173:S173" si="17">H171+H172</f>
        <v>720</v>
      </c>
      <c r="I173" s="1662">
        <f t="shared" si="17"/>
        <v>117</v>
      </c>
      <c r="J173" s="1719"/>
      <c r="K173" s="1719"/>
      <c r="L173" s="1719">
        <f t="shared" si="17"/>
        <v>117</v>
      </c>
      <c r="M173" s="1719">
        <f t="shared" si="17"/>
        <v>123</v>
      </c>
      <c r="N173" s="1719">
        <f t="shared" si="17"/>
        <v>2</v>
      </c>
      <c r="O173" s="1719">
        <f t="shared" si="17"/>
        <v>2</v>
      </c>
      <c r="P173" s="1719"/>
      <c r="Q173" s="1719">
        <f t="shared" si="17"/>
        <v>2</v>
      </c>
      <c r="R173" s="1719">
        <f t="shared" si="17"/>
        <v>3</v>
      </c>
      <c r="S173" s="1719">
        <f t="shared" si="17"/>
        <v>0</v>
      </c>
      <c r="T173" s="1719"/>
      <c r="U173" s="1719"/>
      <c r="V173" s="1719"/>
      <c r="W173" s="1719"/>
      <c r="X173" s="1719"/>
      <c r="Y173" s="760">
        <f>SUM(Y140:Y170)</f>
        <v>0</v>
      </c>
      <c r="Z173" s="921">
        <f>SUM(Z140:Z170)</f>
        <v>0</v>
      </c>
      <c r="AA173" s="921">
        <f>SUM(AA140:AA170)</f>
        <v>0</v>
      </c>
      <c r="AB173" s="921">
        <f>SUM(AB140:AB170)</f>
        <v>0</v>
      </c>
      <c r="AC173" s="921">
        <f>SUM(AC140:AC170)</f>
        <v>0</v>
      </c>
    </row>
    <row r="174" spans="1:29" ht="16.5" customHeight="1" thickBot="1" x14ac:dyDescent="0.3">
      <c r="A174" s="2158" t="s">
        <v>219</v>
      </c>
      <c r="B174" s="2159"/>
      <c r="C174" s="2159"/>
      <c r="D174" s="2159"/>
      <c r="E174" s="2159"/>
      <c r="F174" s="2159"/>
      <c r="G174" s="2159"/>
      <c r="H174" s="2159"/>
      <c r="I174" s="2159"/>
      <c r="J174" s="2159"/>
      <c r="K174" s="2159"/>
      <c r="L174" s="2159"/>
      <c r="M174" s="2159"/>
      <c r="N174" s="2159"/>
      <c r="O174" s="2159"/>
      <c r="P174" s="2159"/>
      <c r="Q174" s="2159"/>
      <c r="R174" s="2159"/>
      <c r="S174" s="2159"/>
      <c r="T174" s="2159"/>
      <c r="U174" s="2159"/>
      <c r="V174" s="2159"/>
      <c r="W174" s="2159"/>
      <c r="X174" s="2160"/>
    </row>
    <row r="175" spans="1:29" ht="36.75" customHeight="1" thickBot="1" x14ac:dyDescent="0.3">
      <c r="A175" s="2154" t="s">
        <v>612</v>
      </c>
      <c r="B175" s="2181"/>
      <c r="C175" s="1847"/>
      <c r="D175" s="1301"/>
      <c r="E175" s="1302"/>
      <c r="F175" s="1303"/>
      <c r="G175" s="1301">
        <f>G186+G214</f>
        <v>8</v>
      </c>
      <c r="H175" s="1301">
        <f>H186+H214</f>
        <v>240</v>
      </c>
      <c r="I175" s="979"/>
      <c r="J175" s="1689"/>
      <c r="K175" s="1690"/>
      <c r="L175" s="1690"/>
      <c r="M175" s="1641"/>
      <c r="N175" s="1689"/>
      <c r="O175" s="1690"/>
      <c r="P175" s="1641"/>
      <c r="Q175" s="1681"/>
      <c r="R175" s="1690"/>
      <c r="S175" s="1306"/>
      <c r="T175" s="1304"/>
      <c r="U175" s="1305"/>
      <c r="V175" s="1306"/>
      <c r="W175" s="1304"/>
      <c r="X175" s="1306"/>
    </row>
    <row r="176" spans="1:29" ht="36" customHeight="1" thickBot="1" x14ac:dyDescent="0.3">
      <c r="A176" s="2187" t="s">
        <v>574</v>
      </c>
      <c r="B176" s="2157"/>
      <c r="C176" s="1328"/>
      <c r="D176" s="1209" t="s">
        <v>63</v>
      </c>
      <c r="E176" s="1207"/>
      <c r="F176" s="1208"/>
      <c r="G176" s="1471">
        <f>G177+G178</f>
        <v>4</v>
      </c>
      <c r="H176" s="1301">
        <f>H177+H178</f>
        <v>120</v>
      </c>
      <c r="I176" s="1209">
        <f>I187</f>
        <v>0</v>
      </c>
      <c r="J176" s="1546">
        <f>J187</f>
        <v>0</v>
      </c>
      <c r="K176" s="1547">
        <f>K187</f>
        <v>0</v>
      </c>
      <c r="L176" s="1547">
        <f>L187</f>
        <v>0</v>
      </c>
      <c r="M176" s="1545">
        <f>M187</f>
        <v>0</v>
      </c>
      <c r="N176" s="1544"/>
      <c r="O176" s="1547"/>
      <c r="P176" s="1545"/>
      <c r="Q176" s="1207"/>
      <c r="R176" s="1215"/>
      <c r="S176" s="1213"/>
      <c r="T176" s="1214"/>
      <c r="U176" s="1215"/>
      <c r="V176" s="1213"/>
      <c r="W176" s="1214"/>
      <c r="X176" s="1213"/>
    </row>
    <row r="177" spans="1:24" x14ac:dyDescent="0.25">
      <c r="A177" s="1845"/>
      <c r="B177" s="1559" t="s">
        <v>507</v>
      </c>
      <c r="C177" s="1328"/>
      <c r="D177" s="1209"/>
      <c r="E177" s="1207"/>
      <c r="F177" s="1208"/>
      <c r="G177" s="783">
        <f>G190</f>
        <v>2</v>
      </c>
      <c r="H177" s="783">
        <f>H190</f>
        <v>60</v>
      </c>
      <c r="I177" s="1649"/>
      <c r="J177" s="1214"/>
      <c r="K177" s="1215"/>
      <c r="L177" s="1215"/>
      <c r="M177" s="1576"/>
      <c r="N177" s="1214"/>
      <c r="O177" s="1215"/>
      <c r="P177" s="1213"/>
      <c r="Q177" s="1329"/>
      <c r="R177" s="1215"/>
      <c r="S177" s="1213"/>
      <c r="T177" s="1214"/>
      <c r="U177" s="1215"/>
      <c r="V177" s="1213"/>
      <c r="W177" s="1214"/>
      <c r="X177" s="1213"/>
    </row>
    <row r="178" spans="1:24" ht="16.5" thickBot="1" x14ac:dyDescent="0.3">
      <c r="A178" s="1846"/>
      <c r="B178" s="1558" t="s">
        <v>570</v>
      </c>
      <c r="C178" s="1364"/>
      <c r="D178" s="1308"/>
      <c r="E178" s="1310"/>
      <c r="F178" s="1309"/>
      <c r="G178" s="1578">
        <f>G191</f>
        <v>2</v>
      </c>
      <c r="H178" s="1578">
        <f t="shared" ref="H178:O178" si="18">H191</f>
        <v>60</v>
      </c>
      <c r="I178" s="1580">
        <f t="shared" si="18"/>
        <v>27</v>
      </c>
      <c r="J178" s="1211">
        <f t="shared" si="18"/>
        <v>18</v>
      </c>
      <c r="K178" s="1205">
        <f t="shared" si="18"/>
        <v>0</v>
      </c>
      <c r="L178" s="1205">
        <f t="shared" si="18"/>
        <v>9</v>
      </c>
      <c r="M178" s="1727">
        <f t="shared" si="18"/>
        <v>33</v>
      </c>
      <c r="N178" s="1211">
        <f t="shared" si="18"/>
        <v>0</v>
      </c>
      <c r="O178" s="1205">
        <f t="shared" si="18"/>
        <v>3</v>
      </c>
      <c r="P178" s="1212"/>
      <c r="Q178" s="1726"/>
      <c r="R178" s="772"/>
      <c r="S178" s="773"/>
      <c r="T178" s="771"/>
      <c r="U178" s="772"/>
      <c r="V178" s="773"/>
      <c r="W178" s="771"/>
      <c r="X178" s="773"/>
    </row>
    <row r="179" spans="1:24" ht="36" customHeight="1" thickBot="1" x14ac:dyDescent="0.3">
      <c r="A179" s="2154" t="s">
        <v>575</v>
      </c>
      <c r="B179" s="2157"/>
      <c r="C179" s="1542"/>
      <c r="D179" s="1543" t="s">
        <v>596</v>
      </c>
      <c r="E179" s="1544"/>
      <c r="F179" s="1545"/>
      <c r="G179" s="1543">
        <f>G180+G181</f>
        <v>8</v>
      </c>
      <c r="H179" s="1852">
        <f>H180+H181</f>
        <v>240</v>
      </c>
      <c r="I179" s="1543">
        <f>I189</f>
        <v>0</v>
      </c>
      <c r="J179" s="1362">
        <f>J189</f>
        <v>0</v>
      </c>
      <c r="K179" s="1843">
        <f>K189</f>
        <v>0</v>
      </c>
      <c r="L179" s="1843">
        <f>L189</f>
        <v>0</v>
      </c>
      <c r="M179" s="1844">
        <f>M189</f>
        <v>0</v>
      </c>
      <c r="N179" s="1842"/>
      <c r="O179" s="1843"/>
      <c r="P179" s="1844"/>
      <c r="Q179" s="1544"/>
      <c r="R179" s="1547"/>
      <c r="S179" s="1545"/>
      <c r="T179" s="1548"/>
      <c r="U179" s="1549"/>
      <c r="V179" s="1550"/>
      <c r="W179" s="1548"/>
      <c r="X179" s="1550"/>
    </row>
    <row r="180" spans="1:24" x14ac:dyDescent="0.25">
      <c r="A180" s="1538"/>
      <c r="B180" s="1559" t="s">
        <v>507</v>
      </c>
      <c r="C180" s="1328"/>
      <c r="D180" s="1209"/>
      <c r="E180" s="1207"/>
      <c r="F180" s="1208"/>
      <c r="G180" s="783">
        <f>G196+G199</f>
        <v>4</v>
      </c>
      <c r="H180" s="783">
        <f>H196+H199</f>
        <v>120</v>
      </c>
      <c r="I180" s="1649"/>
      <c r="J180" s="1214"/>
      <c r="K180" s="1215"/>
      <c r="L180" s="1215"/>
      <c r="M180" s="1576"/>
      <c r="N180" s="1214"/>
      <c r="O180" s="1215"/>
      <c r="P180" s="1213"/>
      <c r="Q180" s="1329"/>
      <c r="R180" s="1203"/>
      <c r="S180" s="1208"/>
      <c r="T180" s="1214"/>
      <c r="U180" s="1215"/>
      <c r="V180" s="1213"/>
      <c r="W180" s="1214"/>
      <c r="X180" s="1213"/>
    </row>
    <row r="181" spans="1:24" ht="16.5" thickBot="1" x14ac:dyDescent="0.3">
      <c r="A181" s="1539"/>
      <c r="B181" s="1558" t="s">
        <v>570</v>
      </c>
      <c r="C181" s="1551"/>
      <c r="D181" s="1851"/>
      <c r="E181" s="1552"/>
      <c r="F181" s="1858"/>
      <c r="G181" s="1578">
        <f>G197+G200</f>
        <v>4</v>
      </c>
      <c r="H181" s="1578">
        <f t="shared" ref="H181:P181" si="19">H197+H200</f>
        <v>120</v>
      </c>
      <c r="I181" s="1580">
        <f t="shared" si="19"/>
        <v>54</v>
      </c>
      <c r="J181" s="1211">
        <f t="shared" si="19"/>
        <v>36</v>
      </c>
      <c r="K181" s="1205">
        <f t="shared" si="19"/>
        <v>0</v>
      </c>
      <c r="L181" s="1205">
        <f t="shared" si="19"/>
        <v>18</v>
      </c>
      <c r="M181" s="1727">
        <f t="shared" si="19"/>
        <v>66</v>
      </c>
      <c r="N181" s="1211">
        <f t="shared" si="19"/>
        <v>0</v>
      </c>
      <c r="O181" s="1205">
        <f t="shared" si="19"/>
        <v>0</v>
      </c>
      <c r="P181" s="1212">
        <f t="shared" si="19"/>
        <v>6</v>
      </c>
      <c r="Q181" s="1728"/>
      <c r="R181" s="1857"/>
      <c r="S181" s="1858"/>
      <c r="T181" s="1553"/>
      <c r="U181" s="1554"/>
      <c r="V181" s="1555"/>
      <c r="W181" s="1553"/>
      <c r="X181" s="1555"/>
    </row>
    <row r="182" spans="1:24" ht="35.25" customHeight="1" thickBot="1" x14ac:dyDescent="0.3">
      <c r="A182" s="2130" t="s">
        <v>576</v>
      </c>
      <c r="B182" s="2131"/>
      <c r="C182" s="1556"/>
      <c r="D182" s="1369" t="s">
        <v>609</v>
      </c>
      <c r="E182" s="1842"/>
      <c r="F182" s="1844"/>
      <c r="G182" s="1301">
        <f>G183+G184</f>
        <v>8</v>
      </c>
      <c r="H182" s="1363">
        <f>H183+H184</f>
        <v>240</v>
      </c>
      <c r="I182" s="1361">
        <f>I195+I198</f>
        <v>0</v>
      </c>
      <c r="J182" s="1362">
        <f>J195+J198</f>
        <v>0</v>
      </c>
      <c r="K182" s="1843">
        <f>K195+K198</f>
        <v>0</v>
      </c>
      <c r="L182" s="1843">
        <f>L195+L198</f>
        <v>0</v>
      </c>
      <c r="M182" s="1844">
        <f>M195+M198</f>
        <v>0</v>
      </c>
      <c r="N182" s="1842"/>
      <c r="O182" s="1843"/>
      <c r="P182" s="1844"/>
      <c r="Q182" s="1842"/>
      <c r="R182" s="1843"/>
      <c r="S182" s="1844"/>
      <c r="T182" s="778"/>
      <c r="U182" s="779"/>
      <c r="V182" s="780"/>
      <c r="W182" s="778"/>
      <c r="X182" s="780"/>
    </row>
    <row r="183" spans="1:24" x14ac:dyDescent="0.25">
      <c r="A183" s="1538"/>
      <c r="B183" s="1559" t="s">
        <v>507</v>
      </c>
      <c r="C183" s="1562"/>
      <c r="D183" s="1320"/>
      <c r="E183" s="1207"/>
      <c r="F183" s="1208"/>
      <c r="G183" s="783">
        <f>G208+G212</f>
        <v>4</v>
      </c>
      <c r="H183" s="783">
        <f>H208+H212</f>
        <v>120</v>
      </c>
      <c r="I183" s="1649"/>
      <c r="J183" s="1214"/>
      <c r="K183" s="1215"/>
      <c r="L183" s="1215"/>
      <c r="M183" s="1213"/>
      <c r="N183" s="1725"/>
      <c r="O183" s="1215"/>
      <c r="P183" s="1576"/>
      <c r="Q183" s="1214"/>
      <c r="R183" s="1208"/>
      <c r="S183" s="1574"/>
      <c r="T183" s="1214"/>
      <c r="U183" s="1215"/>
      <c r="V183" s="1213"/>
      <c r="W183" s="1214"/>
      <c r="X183" s="1213"/>
    </row>
    <row r="184" spans="1:24" ht="16.5" thickBot="1" x14ac:dyDescent="0.3">
      <c r="A184" s="1539"/>
      <c r="B184" s="1558" t="s">
        <v>570</v>
      </c>
      <c r="C184" s="1561"/>
      <c r="D184" s="1560"/>
      <c r="E184" s="1552"/>
      <c r="F184" s="1858"/>
      <c r="G184" s="1578">
        <f>G209+G213</f>
        <v>4</v>
      </c>
      <c r="H184" s="1578">
        <f t="shared" ref="H184:Q184" si="20">H209+H213</f>
        <v>120</v>
      </c>
      <c r="I184" s="1580">
        <f t="shared" si="20"/>
        <v>60</v>
      </c>
      <c r="J184" s="1211">
        <f t="shared" si="20"/>
        <v>30</v>
      </c>
      <c r="K184" s="1205">
        <f t="shared" si="20"/>
        <v>0</v>
      </c>
      <c r="L184" s="1205">
        <f t="shared" si="20"/>
        <v>30</v>
      </c>
      <c r="M184" s="1212">
        <f t="shared" si="20"/>
        <v>60</v>
      </c>
      <c r="N184" s="1730">
        <f t="shared" si="20"/>
        <v>0</v>
      </c>
      <c r="O184" s="1205">
        <f t="shared" si="20"/>
        <v>0</v>
      </c>
      <c r="P184" s="1727">
        <f t="shared" si="20"/>
        <v>0</v>
      </c>
      <c r="Q184" s="1211">
        <f t="shared" si="20"/>
        <v>4</v>
      </c>
      <c r="R184" s="1729"/>
      <c r="S184" s="1557"/>
      <c r="T184" s="1553"/>
      <c r="U184" s="1554"/>
      <c r="V184" s="1555"/>
      <c r="W184" s="1553"/>
      <c r="X184" s="1555"/>
    </row>
    <row r="185" spans="1:24" ht="34.5" customHeight="1" thickBot="1" x14ac:dyDescent="0.3">
      <c r="A185" s="2130" t="s">
        <v>577</v>
      </c>
      <c r="B185" s="2131"/>
      <c r="C185" s="1556"/>
      <c r="D185" s="1361" t="s">
        <v>598</v>
      </c>
      <c r="E185" s="1842"/>
      <c r="F185" s="1844"/>
      <c r="G185" s="1363">
        <f t="shared" ref="G185:M185" si="21">G221+G223+G225</f>
        <v>12</v>
      </c>
      <c r="H185" s="1301">
        <f t="shared" si="21"/>
        <v>360</v>
      </c>
      <c r="I185" s="1731">
        <f t="shared" si="21"/>
        <v>117</v>
      </c>
      <c r="J185" s="1553">
        <f t="shared" si="21"/>
        <v>78</v>
      </c>
      <c r="K185" s="1554">
        <f t="shared" si="21"/>
        <v>0</v>
      </c>
      <c r="L185" s="1554">
        <f t="shared" si="21"/>
        <v>39</v>
      </c>
      <c r="M185" s="1581">
        <f t="shared" si="21"/>
        <v>243</v>
      </c>
      <c r="N185" s="778"/>
      <c r="O185" s="779"/>
      <c r="P185" s="780"/>
      <c r="Q185" s="778"/>
      <c r="R185" s="779">
        <v>9</v>
      </c>
      <c r="S185" s="1844"/>
      <c r="T185" s="778"/>
      <c r="U185" s="779"/>
      <c r="V185" s="780"/>
      <c r="W185" s="778"/>
      <c r="X185" s="780"/>
    </row>
    <row r="186" spans="1:24" ht="30.75" customHeight="1" x14ac:dyDescent="0.25">
      <c r="A186" s="1828" t="s">
        <v>220</v>
      </c>
      <c r="B186" s="1330" t="s">
        <v>618</v>
      </c>
      <c r="C186" s="1232"/>
      <c r="D186" s="1232"/>
      <c r="E186" s="328"/>
      <c r="F186" s="1216"/>
      <c r="G186" s="1217">
        <v>4</v>
      </c>
      <c r="H186" s="1322">
        <f t="shared" ref="H186:H191" si="22">G186*30</f>
        <v>120</v>
      </c>
      <c r="I186" s="783"/>
      <c r="J186" s="1214"/>
      <c r="K186" s="1215"/>
      <c r="L186" s="1215"/>
      <c r="M186" s="1213"/>
      <c r="N186" s="1218"/>
      <c r="O186" s="1365"/>
      <c r="P186" s="1366"/>
      <c r="Q186" s="328"/>
      <c r="R186" s="334"/>
      <c r="S186" s="334"/>
      <c r="T186" s="1218"/>
      <c r="U186" s="1365"/>
      <c r="V186" s="1366"/>
      <c r="W186" s="328"/>
      <c r="X186" s="1216"/>
    </row>
    <row r="187" spans="1:24" ht="31.5" x14ac:dyDescent="0.25">
      <c r="A187" s="1829" t="s">
        <v>223</v>
      </c>
      <c r="B187" s="336" t="s">
        <v>657</v>
      </c>
      <c r="C187" s="1312"/>
      <c r="D187" s="1312"/>
      <c r="E187" s="335"/>
      <c r="F187" s="333"/>
      <c r="G187" s="326">
        <v>4</v>
      </c>
      <c r="H187" s="1313">
        <f t="shared" si="22"/>
        <v>120</v>
      </c>
      <c r="I187" s="770"/>
      <c r="J187" s="771"/>
      <c r="K187" s="772"/>
      <c r="L187" s="772"/>
      <c r="M187" s="773"/>
      <c r="N187" s="331"/>
      <c r="O187" s="332"/>
      <c r="P187" s="1331"/>
      <c r="Q187" s="335"/>
      <c r="R187" s="1540"/>
      <c r="S187" s="1540"/>
      <c r="T187" s="331"/>
      <c r="U187" s="332"/>
      <c r="V187" s="1331"/>
      <c r="W187" s="335"/>
      <c r="X187" s="333"/>
    </row>
    <row r="188" spans="1:24" ht="32.25" thickBot="1" x14ac:dyDescent="0.3">
      <c r="A188" s="1830" t="s">
        <v>226</v>
      </c>
      <c r="B188" s="1743" t="s">
        <v>658</v>
      </c>
      <c r="C188" s="1327"/>
      <c r="D188" s="1327"/>
      <c r="E188" s="1744"/>
      <c r="F188" s="1745"/>
      <c r="G188" s="1197">
        <v>4</v>
      </c>
      <c r="H188" s="1684">
        <f t="shared" si="22"/>
        <v>120</v>
      </c>
      <c r="I188" s="1746"/>
      <c r="J188" s="1211"/>
      <c r="K188" s="1205"/>
      <c r="L188" s="1205"/>
      <c r="M188" s="1212"/>
      <c r="N188" s="1747"/>
      <c r="O188" s="1748"/>
      <c r="P188" s="1749"/>
      <c r="Q188" s="1744"/>
      <c r="R188" s="1745"/>
      <c r="S188" s="1750"/>
      <c r="T188" s="1747"/>
      <c r="U188" s="1748"/>
      <c r="V188" s="1749"/>
      <c r="W188" s="1744"/>
      <c r="X188" s="1745"/>
    </row>
    <row r="189" spans="1:24" x14ac:dyDescent="0.25">
      <c r="A189" s="1831" t="s">
        <v>230</v>
      </c>
      <c r="B189" s="1742" t="s">
        <v>630</v>
      </c>
      <c r="C189" s="1312"/>
      <c r="D189" s="1312"/>
      <c r="E189" s="335"/>
      <c r="F189" s="333"/>
      <c r="G189" s="326">
        <v>4</v>
      </c>
      <c r="H189" s="1473">
        <f t="shared" si="22"/>
        <v>120</v>
      </c>
      <c r="I189" s="1312"/>
      <c r="J189" s="335"/>
      <c r="K189" s="769"/>
      <c r="L189" s="769"/>
      <c r="M189" s="1709"/>
      <c r="N189" s="331"/>
      <c r="O189" s="769"/>
      <c r="P189" s="1331"/>
      <c r="Q189" s="335"/>
      <c r="R189" s="333"/>
      <c r="S189" s="1540"/>
      <c r="T189" s="331"/>
      <c r="U189" s="769"/>
      <c r="V189" s="1331"/>
      <c r="W189" s="335"/>
      <c r="X189" s="333"/>
    </row>
    <row r="190" spans="1:24" x14ac:dyDescent="0.25">
      <c r="A190" s="1829"/>
      <c r="B190" s="793" t="s">
        <v>507</v>
      </c>
      <c r="C190" s="1191"/>
      <c r="D190" s="1191"/>
      <c r="E190" s="1241"/>
      <c r="F190" s="860"/>
      <c r="G190" s="901">
        <v>2</v>
      </c>
      <c r="H190" s="362">
        <f t="shared" si="22"/>
        <v>60</v>
      </c>
      <c r="I190" s="1198"/>
      <c r="J190" s="815"/>
      <c r="K190" s="530"/>
      <c r="L190" s="530"/>
      <c r="M190" s="358"/>
      <c r="N190" s="1242"/>
      <c r="O190" s="1318"/>
      <c r="P190" s="1332"/>
      <c r="Q190" s="348"/>
      <c r="R190" s="347"/>
      <c r="S190" s="349"/>
      <c r="T190" s="345"/>
      <c r="U190" s="325"/>
      <c r="V190" s="1332"/>
      <c r="W190" s="348"/>
      <c r="X190" s="347"/>
    </row>
    <row r="191" spans="1:24" x14ac:dyDescent="0.25">
      <c r="A191" s="1829"/>
      <c r="B191" s="794" t="s">
        <v>570</v>
      </c>
      <c r="C191" s="1191"/>
      <c r="D191" s="1198" t="s">
        <v>63</v>
      </c>
      <c r="E191" s="1241"/>
      <c r="F191" s="860"/>
      <c r="G191" s="340">
        <v>2</v>
      </c>
      <c r="H191" s="362">
        <f t="shared" si="22"/>
        <v>60</v>
      </c>
      <c r="I191" s="1198">
        <f>J191+K191+L191</f>
        <v>27</v>
      </c>
      <c r="J191" s="815">
        <v>18</v>
      </c>
      <c r="K191" s="530"/>
      <c r="L191" s="530">
        <v>9</v>
      </c>
      <c r="M191" s="358">
        <f>H191-I191</f>
        <v>33</v>
      </c>
      <c r="N191" s="1496"/>
      <c r="O191" s="1318">
        <v>3</v>
      </c>
      <c r="P191" s="1332"/>
      <c r="Q191" s="348"/>
      <c r="R191" s="347"/>
      <c r="S191" s="349"/>
      <c r="T191" s="345"/>
      <c r="U191" s="325"/>
      <c r="V191" s="1332"/>
      <c r="W191" s="348"/>
      <c r="X191" s="347"/>
    </row>
    <row r="192" spans="1:24" x14ac:dyDescent="0.25">
      <c r="A192" s="1829" t="s">
        <v>234</v>
      </c>
      <c r="B192" s="793" t="s">
        <v>555</v>
      </c>
      <c r="C192" s="1225"/>
      <c r="D192" s="1259"/>
      <c r="E192" s="1333"/>
      <c r="F192" s="1223"/>
      <c r="G192" s="340">
        <v>4</v>
      </c>
      <c r="H192" s="1210">
        <v>120</v>
      </c>
      <c r="I192" s="1226"/>
      <c r="J192" s="342"/>
      <c r="K192" s="343"/>
      <c r="L192" s="343"/>
      <c r="M192" s="344"/>
      <c r="N192" s="345"/>
      <c r="O192" s="325"/>
      <c r="P192" s="1332"/>
      <c r="Q192" s="348"/>
      <c r="R192" s="347"/>
      <c r="S192" s="349"/>
      <c r="T192" s="345"/>
      <c r="U192" s="325"/>
      <c r="V192" s="1332"/>
      <c r="W192" s="348"/>
      <c r="X192" s="347"/>
    </row>
    <row r="193" spans="1:24" x14ac:dyDescent="0.25">
      <c r="A193" s="1829"/>
      <c r="B193" s="793" t="s">
        <v>507</v>
      </c>
      <c r="C193" s="1191"/>
      <c r="D193" s="1191"/>
      <c r="E193" s="1241"/>
      <c r="F193" s="860"/>
      <c r="G193" s="901">
        <v>2</v>
      </c>
      <c r="H193" s="362">
        <f>G193*30</f>
        <v>60</v>
      </c>
      <c r="I193" s="1198"/>
      <c r="J193" s="815"/>
      <c r="K193" s="530"/>
      <c r="L193" s="530"/>
      <c r="M193" s="358"/>
      <c r="N193" s="1242"/>
      <c r="O193" s="1318"/>
      <c r="P193" s="1332"/>
      <c r="Q193" s="348"/>
      <c r="R193" s="347"/>
      <c r="S193" s="349"/>
      <c r="T193" s="345"/>
      <c r="U193" s="325"/>
      <c r="V193" s="1332"/>
      <c r="W193" s="348"/>
      <c r="X193" s="347"/>
    </row>
    <row r="194" spans="1:24" x14ac:dyDescent="0.25">
      <c r="A194" s="1829"/>
      <c r="B194" s="794" t="s">
        <v>570</v>
      </c>
      <c r="C194" s="1191"/>
      <c r="D194" s="1198" t="s">
        <v>63</v>
      </c>
      <c r="E194" s="1241"/>
      <c r="F194" s="860"/>
      <c r="G194" s="340">
        <v>2</v>
      </c>
      <c r="H194" s="362">
        <f>G194*30</f>
        <v>60</v>
      </c>
      <c r="I194" s="1198">
        <f>J194+K194+L194</f>
        <v>27</v>
      </c>
      <c r="J194" s="815">
        <v>18</v>
      </c>
      <c r="K194" s="530"/>
      <c r="L194" s="530">
        <v>9</v>
      </c>
      <c r="M194" s="358">
        <f>H194-I194</f>
        <v>33</v>
      </c>
      <c r="N194" s="1496"/>
      <c r="O194" s="1318">
        <v>3</v>
      </c>
      <c r="P194" s="1332"/>
      <c r="Q194" s="348"/>
      <c r="R194" s="347"/>
      <c r="S194" s="349"/>
      <c r="T194" s="345"/>
      <c r="U194" s="325"/>
      <c r="V194" s="1332"/>
      <c r="W194" s="348"/>
      <c r="X194" s="347"/>
    </row>
    <row r="195" spans="1:24" x14ac:dyDescent="0.25">
      <c r="A195" s="1829" t="s">
        <v>237</v>
      </c>
      <c r="B195" s="793" t="s">
        <v>556</v>
      </c>
      <c r="C195" s="1225"/>
      <c r="D195" s="1259"/>
      <c r="E195" s="1333"/>
      <c r="F195" s="1223"/>
      <c r="G195" s="340">
        <v>4</v>
      </c>
      <c r="H195" s="1225">
        <f t="shared" ref="H195:H222" si="23">G195*30</f>
        <v>120</v>
      </c>
      <c r="I195" s="1326"/>
      <c r="J195" s="1222"/>
      <c r="K195" s="353"/>
      <c r="L195" s="353"/>
      <c r="M195" s="354"/>
      <c r="N195" s="226"/>
      <c r="O195" s="626"/>
      <c r="P195" s="357"/>
      <c r="Q195" s="223"/>
      <c r="R195" s="225"/>
      <c r="S195" s="355"/>
      <c r="T195" s="226"/>
      <c r="U195" s="626"/>
      <c r="V195" s="357"/>
      <c r="W195" s="223"/>
      <c r="X195" s="347"/>
    </row>
    <row r="196" spans="1:24" x14ac:dyDescent="0.25">
      <c r="A196" s="1829"/>
      <c r="B196" s="793" t="s">
        <v>507</v>
      </c>
      <c r="C196" s="1191"/>
      <c r="D196" s="1191"/>
      <c r="E196" s="1241"/>
      <c r="F196" s="860"/>
      <c r="G196" s="901">
        <v>2</v>
      </c>
      <c r="H196" s="362">
        <f t="shared" si="23"/>
        <v>60</v>
      </c>
      <c r="I196" s="1198"/>
      <c r="J196" s="815"/>
      <c r="K196" s="530"/>
      <c r="L196" s="530"/>
      <c r="M196" s="358"/>
      <c r="N196" s="1242"/>
      <c r="O196" s="1318"/>
      <c r="P196" s="357"/>
      <c r="Q196" s="223"/>
      <c r="R196" s="355"/>
      <c r="S196" s="355"/>
      <c r="T196" s="226"/>
      <c r="U196" s="224"/>
      <c r="V196" s="357"/>
      <c r="W196" s="223"/>
      <c r="X196" s="347"/>
    </row>
    <row r="197" spans="1:24" x14ac:dyDescent="0.25">
      <c r="A197" s="1829"/>
      <c r="B197" s="794" t="s">
        <v>570</v>
      </c>
      <c r="C197" s="1191"/>
      <c r="D197" s="1198" t="s">
        <v>64</v>
      </c>
      <c r="E197" s="1241"/>
      <c r="F197" s="860"/>
      <c r="G197" s="340">
        <v>2</v>
      </c>
      <c r="H197" s="362">
        <f t="shared" si="23"/>
        <v>60</v>
      </c>
      <c r="I197" s="1198">
        <f>J197+K197+L197</f>
        <v>27</v>
      </c>
      <c r="J197" s="815">
        <v>18</v>
      </c>
      <c r="K197" s="530"/>
      <c r="L197" s="530">
        <v>9</v>
      </c>
      <c r="M197" s="358">
        <f>H197-I197</f>
        <v>33</v>
      </c>
      <c r="N197" s="1496"/>
      <c r="O197" s="1318"/>
      <c r="P197" s="357">
        <v>3</v>
      </c>
      <c r="Q197" s="223"/>
      <c r="R197" s="355"/>
      <c r="S197" s="355"/>
      <c r="T197" s="226"/>
      <c r="U197" s="224"/>
      <c r="V197" s="357"/>
      <c r="W197" s="223"/>
      <c r="X197" s="347"/>
    </row>
    <row r="198" spans="1:24" x14ac:dyDescent="0.25">
      <c r="A198" s="1829" t="s">
        <v>240</v>
      </c>
      <c r="B198" s="793" t="s">
        <v>222</v>
      </c>
      <c r="C198" s="1225"/>
      <c r="D198" s="1259"/>
      <c r="E198" s="1334"/>
      <c r="F198" s="1223"/>
      <c r="G198" s="340">
        <v>4</v>
      </c>
      <c r="H198" s="1225">
        <f t="shared" si="23"/>
        <v>120</v>
      </c>
      <c r="I198" s="1326"/>
      <c r="J198" s="1222"/>
      <c r="K198" s="353"/>
      <c r="L198" s="353"/>
      <c r="M198" s="354"/>
      <c r="N198" s="226"/>
      <c r="O198" s="224"/>
      <c r="P198" s="357"/>
      <c r="Q198" s="223"/>
      <c r="R198" s="355"/>
      <c r="S198" s="355"/>
      <c r="T198" s="226"/>
      <c r="U198" s="224"/>
      <c r="V198" s="357"/>
      <c r="W198" s="223"/>
      <c r="X198" s="347"/>
    </row>
    <row r="199" spans="1:24" x14ac:dyDescent="0.25">
      <c r="A199" s="1829"/>
      <c r="B199" s="793" t="s">
        <v>507</v>
      </c>
      <c r="C199" s="1191"/>
      <c r="D199" s="1191"/>
      <c r="E199" s="1241"/>
      <c r="F199" s="860"/>
      <c r="G199" s="901">
        <v>2</v>
      </c>
      <c r="H199" s="362">
        <f t="shared" si="23"/>
        <v>60</v>
      </c>
      <c r="I199" s="1198"/>
      <c r="J199" s="815"/>
      <c r="K199" s="530"/>
      <c r="L199" s="530"/>
      <c r="M199" s="358"/>
      <c r="N199" s="1242"/>
      <c r="O199" s="1318"/>
      <c r="P199" s="357"/>
      <c r="Q199" s="223"/>
      <c r="R199" s="355"/>
      <c r="S199" s="355"/>
      <c r="T199" s="226"/>
      <c r="U199" s="224"/>
      <c r="V199" s="357"/>
      <c r="W199" s="223"/>
      <c r="X199" s="347"/>
    </row>
    <row r="200" spans="1:24" x14ac:dyDescent="0.25">
      <c r="A200" s="1829"/>
      <c r="B200" s="794" t="s">
        <v>570</v>
      </c>
      <c r="C200" s="1191"/>
      <c r="D200" s="1198" t="s">
        <v>64</v>
      </c>
      <c r="E200" s="1241"/>
      <c r="F200" s="860"/>
      <c r="G200" s="340">
        <v>2</v>
      </c>
      <c r="H200" s="362">
        <f t="shared" si="23"/>
        <v>60</v>
      </c>
      <c r="I200" s="1198">
        <f>J200+K200+L200</f>
        <v>27</v>
      </c>
      <c r="J200" s="815">
        <v>18</v>
      </c>
      <c r="K200" s="530"/>
      <c r="L200" s="530">
        <v>9</v>
      </c>
      <c r="M200" s="358">
        <f>H200-I200</f>
        <v>33</v>
      </c>
      <c r="N200" s="1496"/>
      <c r="O200" s="1318"/>
      <c r="P200" s="357">
        <v>3</v>
      </c>
      <c r="Q200" s="223"/>
      <c r="R200" s="355"/>
      <c r="S200" s="355"/>
      <c r="T200" s="226"/>
      <c r="U200" s="224"/>
      <c r="V200" s="357"/>
      <c r="W200" s="223"/>
      <c r="X200" s="347"/>
    </row>
    <row r="201" spans="1:24" ht="31.5" x14ac:dyDescent="0.25">
      <c r="A201" s="1829" t="s">
        <v>243</v>
      </c>
      <c r="B201" s="336" t="s">
        <v>634</v>
      </c>
      <c r="C201" s="1225"/>
      <c r="D201" s="1259"/>
      <c r="E201" s="1334"/>
      <c r="F201" s="1223"/>
      <c r="G201" s="340">
        <v>4</v>
      </c>
      <c r="H201" s="1225">
        <f t="shared" si="23"/>
        <v>120</v>
      </c>
      <c r="I201" s="1326"/>
      <c r="J201" s="1222"/>
      <c r="K201" s="353"/>
      <c r="L201" s="353"/>
      <c r="M201" s="354"/>
      <c r="N201" s="226"/>
      <c r="O201" s="224"/>
      <c r="P201" s="357"/>
      <c r="Q201" s="223"/>
      <c r="R201" s="355"/>
      <c r="S201" s="355"/>
      <c r="T201" s="226"/>
      <c r="U201" s="224"/>
      <c r="V201" s="357"/>
      <c r="W201" s="223"/>
      <c r="X201" s="347"/>
    </row>
    <row r="202" spans="1:24" x14ac:dyDescent="0.25">
      <c r="A202" s="1829"/>
      <c r="B202" s="793" t="s">
        <v>507</v>
      </c>
      <c r="C202" s="1191"/>
      <c r="D202" s="1191"/>
      <c r="E202" s="1241"/>
      <c r="F202" s="860"/>
      <c r="G202" s="901">
        <v>2</v>
      </c>
      <c r="H202" s="362">
        <f t="shared" si="23"/>
        <v>60</v>
      </c>
      <c r="I202" s="1198"/>
      <c r="J202" s="815"/>
      <c r="K202" s="530"/>
      <c r="L202" s="530"/>
      <c r="M202" s="358"/>
      <c r="N202" s="1242"/>
      <c r="O202" s="1318"/>
      <c r="P202" s="357"/>
      <c r="Q202" s="223"/>
      <c r="R202" s="355"/>
      <c r="S202" s="355"/>
      <c r="T202" s="226"/>
      <c r="U202" s="224"/>
      <c r="V202" s="357"/>
      <c r="W202" s="223"/>
      <c r="X202" s="347"/>
    </row>
    <row r="203" spans="1:24" x14ac:dyDescent="0.25">
      <c r="A203" s="1829"/>
      <c r="B203" s="794" t="s">
        <v>570</v>
      </c>
      <c r="C203" s="1191"/>
      <c r="D203" s="1198" t="s">
        <v>64</v>
      </c>
      <c r="E203" s="1241"/>
      <c r="F203" s="860"/>
      <c r="G203" s="340">
        <v>2</v>
      </c>
      <c r="H203" s="362">
        <f t="shared" si="23"/>
        <v>60</v>
      </c>
      <c r="I203" s="1198">
        <f>J203+K203+L203</f>
        <v>27</v>
      </c>
      <c r="J203" s="815">
        <v>18</v>
      </c>
      <c r="K203" s="530"/>
      <c r="L203" s="530">
        <v>9</v>
      </c>
      <c r="M203" s="358">
        <f>H203-I203</f>
        <v>33</v>
      </c>
      <c r="N203" s="1496"/>
      <c r="O203" s="1318"/>
      <c r="P203" s="357">
        <v>3</v>
      </c>
      <c r="Q203" s="223"/>
      <c r="R203" s="355"/>
      <c r="S203" s="355"/>
      <c r="T203" s="226"/>
      <c r="U203" s="224"/>
      <c r="V203" s="357"/>
      <c r="W203" s="223"/>
      <c r="X203" s="347"/>
    </row>
    <row r="204" spans="1:24" ht="16.5" thickBot="1" x14ac:dyDescent="0.3">
      <c r="A204" s="1829" t="s">
        <v>246</v>
      </c>
      <c r="B204" s="1743" t="s">
        <v>635</v>
      </c>
      <c r="C204" s="1225"/>
      <c r="D204" s="1259"/>
      <c r="E204" s="1334"/>
      <c r="F204" s="1223"/>
      <c r="G204" s="340">
        <v>4</v>
      </c>
      <c r="H204" s="1225">
        <f t="shared" si="23"/>
        <v>120</v>
      </c>
      <c r="I204" s="1326"/>
      <c r="J204" s="1222"/>
      <c r="K204" s="353"/>
      <c r="L204" s="353"/>
      <c r="M204" s="354"/>
      <c r="N204" s="226"/>
      <c r="O204" s="224"/>
      <c r="P204" s="357"/>
      <c r="Q204" s="223"/>
      <c r="R204" s="355"/>
      <c r="S204" s="355"/>
      <c r="T204" s="226"/>
      <c r="U204" s="224"/>
      <c r="V204" s="357"/>
      <c r="W204" s="223"/>
      <c r="X204" s="347"/>
    </row>
    <row r="205" spans="1:24" x14ac:dyDescent="0.25">
      <c r="A205" s="1829"/>
      <c r="B205" s="793" t="s">
        <v>507</v>
      </c>
      <c r="C205" s="1191"/>
      <c r="D205" s="1191"/>
      <c r="E205" s="1241"/>
      <c r="F205" s="860"/>
      <c r="G205" s="901">
        <v>2</v>
      </c>
      <c r="H205" s="362">
        <f t="shared" si="23"/>
        <v>60</v>
      </c>
      <c r="I205" s="1198"/>
      <c r="J205" s="815"/>
      <c r="K205" s="530"/>
      <c r="L205" s="530"/>
      <c r="M205" s="358"/>
      <c r="N205" s="1242"/>
      <c r="O205" s="1318"/>
      <c r="P205" s="357"/>
      <c r="Q205" s="223"/>
      <c r="R205" s="355"/>
      <c r="S205" s="355"/>
      <c r="T205" s="226"/>
      <c r="U205" s="224"/>
      <c r="V205" s="357"/>
      <c r="W205" s="223"/>
      <c r="X205" s="347"/>
    </row>
    <row r="206" spans="1:24" ht="16.5" thickBot="1" x14ac:dyDescent="0.3">
      <c r="A206" s="1829"/>
      <c r="B206" s="794" t="s">
        <v>570</v>
      </c>
      <c r="C206" s="1191"/>
      <c r="D206" s="1198" t="s">
        <v>64</v>
      </c>
      <c r="E206" s="1241"/>
      <c r="F206" s="860"/>
      <c r="G206" s="340">
        <v>2</v>
      </c>
      <c r="H206" s="362">
        <f t="shared" si="23"/>
        <v>60</v>
      </c>
      <c r="I206" s="1198">
        <f>J206+K206+L206</f>
        <v>27</v>
      </c>
      <c r="J206" s="815">
        <v>18</v>
      </c>
      <c r="K206" s="530"/>
      <c r="L206" s="530">
        <v>9</v>
      </c>
      <c r="M206" s="358">
        <f>H206-I206</f>
        <v>33</v>
      </c>
      <c r="N206" s="1496"/>
      <c r="O206" s="1318"/>
      <c r="P206" s="357">
        <v>3</v>
      </c>
      <c r="Q206" s="223"/>
      <c r="R206" s="355"/>
      <c r="S206" s="355"/>
      <c r="T206" s="226"/>
      <c r="U206" s="224"/>
      <c r="V206" s="357"/>
      <c r="W206" s="223"/>
      <c r="X206" s="347"/>
    </row>
    <row r="207" spans="1:24" x14ac:dyDescent="0.25">
      <c r="A207" s="1829" t="s">
        <v>249</v>
      </c>
      <c r="B207" s="1330" t="s">
        <v>659</v>
      </c>
      <c r="C207" s="1225"/>
      <c r="D207" s="1259"/>
      <c r="E207" s="1334"/>
      <c r="F207" s="1223"/>
      <c r="G207" s="340">
        <v>4</v>
      </c>
      <c r="H207" s="1225">
        <f t="shared" si="23"/>
        <v>120</v>
      </c>
      <c r="I207" s="1326"/>
      <c r="J207" s="1222"/>
      <c r="K207" s="353"/>
      <c r="L207" s="353"/>
      <c r="M207" s="354"/>
      <c r="N207" s="226"/>
      <c r="O207" s="224"/>
      <c r="P207" s="357"/>
      <c r="Q207" s="223"/>
      <c r="R207" s="355"/>
      <c r="S207" s="355"/>
      <c r="T207" s="226"/>
      <c r="U207" s="224"/>
      <c r="V207" s="357"/>
      <c r="W207" s="223"/>
      <c r="X207" s="347"/>
    </row>
    <row r="208" spans="1:24" x14ac:dyDescent="0.25">
      <c r="A208" s="1829"/>
      <c r="B208" s="793" t="s">
        <v>507</v>
      </c>
      <c r="C208" s="1191"/>
      <c r="D208" s="1191"/>
      <c r="E208" s="1241"/>
      <c r="F208" s="860"/>
      <c r="G208" s="901">
        <v>2</v>
      </c>
      <c r="H208" s="362">
        <f t="shared" si="23"/>
        <v>60</v>
      </c>
      <c r="I208" s="1198"/>
      <c r="J208" s="815"/>
      <c r="K208" s="530"/>
      <c r="L208" s="530"/>
      <c r="M208" s="358"/>
      <c r="N208" s="1242"/>
      <c r="O208" s="1318"/>
      <c r="P208" s="357"/>
      <c r="Q208" s="223"/>
      <c r="R208" s="355"/>
      <c r="S208" s="355"/>
      <c r="T208" s="226"/>
      <c r="U208" s="224"/>
      <c r="V208" s="357"/>
      <c r="W208" s="223"/>
      <c r="X208" s="347"/>
    </row>
    <row r="209" spans="1:24" x14ac:dyDescent="0.25">
      <c r="A209" s="1829"/>
      <c r="B209" s="794" t="s">
        <v>570</v>
      </c>
      <c r="C209" s="1191"/>
      <c r="D209" s="1198">
        <v>3</v>
      </c>
      <c r="E209" s="1241"/>
      <c r="F209" s="860"/>
      <c r="G209" s="340">
        <v>2</v>
      </c>
      <c r="H209" s="362">
        <f t="shared" si="23"/>
        <v>60</v>
      </c>
      <c r="I209" s="1198">
        <f>J209+K209+L209</f>
        <v>30</v>
      </c>
      <c r="J209" s="815">
        <v>15</v>
      </c>
      <c r="K209" s="530"/>
      <c r="L209" s="530">
        <v>15</v>
      </c>
      <c r="M209" s="358">
        <f>H209-I209</f>
        <v>30</v>
      </c>
      <c r="N209" s="1496"/>
      <c r="O209" s="1318"/>
      <c r="P209" s="357"/>
      <c r="Q209" s="223">
        <v>2</v>
      </c>
      <c r="R209" s="355"/>
      <c r="S209" s="355"/>
      <c r="T209" s="226"/>
      <c r="U209" s="224"/>
      <c r="V209" s="357"/>
      <c r="W209" s="223"/>
      <c r="X209" s="347"/>
    </row>
    <row r="210" spans="1:24" x14ac:dyDescent="0.25">
      <c r="A210" s="1829" t="s">
        <v>557</v>
      </c>
      <c r="B210" s="336" t="s">
        <v>641</v>
      </c>
      <c r="C210" s="1225"/>
      <c r="D210" s="1259"/>
      <c r="E210" s="1334"/>
      <c r="F210" s="1223"/>
      <c r="G210" s="340">
        <v>4</v>
      </c>
      <c r="H210" s="1225">
        <f t="shared" si="23"/>
        <v>120</v>
      </c>
      <c r="I210" s="1326"/>
      <c r="J210" s="1222"/>
      <c r="K210" s="353"/>
      <c r="L210" s="353"/>
      <c r="M210" s="354"/>
      <c r="N210" s="226"/>
      <c r="O210" s="224"/>
      <c r="P210" s="357"/>
      <c r="Q210" s="223"/>
      <c r="R210" s="355"/>
      <c r="S210" s="355"/>
      <c r="T210" s="226"/>
      <c r="U210" s="224"/>
      <c r="V210" s="357"/>
      <c r="W210" s="223"/>
      <c r="X210" s="347"/>
    </row>
    <row r="211" spans="1:24" x14ac:dyDescent="0.25">
      <c r="A211" s="1829" t="s">
        <v>558</v>
      </c>
      <c r="B211" s="794" t="s">
        <v>638</v>
      </c>
      <c r="C211" s="1225"/>
      <c r="D211" s="1259"/>
      <c r="E211" s="1334"/>
      <c r="F211" s="221"/>
      <c r="G211" s="340">
        <v>4</v>
      </c>
      <c r="H211" s="1226">
        <f t="shared" si="23"/>
        <v>120</v>
      </c>
      <c r="I211" s="1326"/>
      <c r="J211" s="1222"/>
      <c r="K211" s="353"/>
      <c r="L211" s="353"/>
      <c r="M211" s="354"/>
      <c r="N211" s="226"/>
      <c r="O211" s="224"/>
      <c r="P211" s="357"/>
      <c r="Q211" s="223"/>
      <c r="R211" s="355"/>
      <c r="S211" s="355"/>
      <c r="T211" s="226"/>
      <c r="U211" s="224"/>
      <c r="V211" s="357"/>
      <c r="W211" s="223"/>
      <c r="X211" s="347"/>
    </row>
    <row r="212" spans="1:24" x14ac:dyDescent="0.25">
      <c r="A212" s="1829"/>
      <c r="B212" s="793" t="s">
        <v>507</v>
      </c>
      <c r="C212" s="1191"/>
      <c r="D212" s="1191"/>
      <c r="E212" s="1241"/>
      <c r="F212" s="860"/>
      <c r="G212" s="901">
        <v>2</v>
      </c>
      <c r="H212" s="362">
        <f t="shared" si="23"/>
        <v>60</v>
      </c>
      <c r="I212" s="1198"/>
      <c r="J212" s="815"/>
      <c r="K212" s="530"/>
      <c r="L212" s="530"/>
      <c r="M212" s="358"/>
      <c r="N212" s="1242"/>
      <c r="O212" s="1318"/>
      <c r="P212" s="357"/>
      <c r="Q212" s="223"/>
      <c r="R212" s="355"/>
      <c r="S212" s="355"/>
      <c r="T212" s="226"/>
      <c r="U212" s="224"/>
      <c r="V212" s="357"/>
      <c r="W212" s="223"/>
      <c r="X212" s="347"/>
    </row>
    <row r="213" spans="1:24" x14ac:dyDescent="0.25">
      <c r="A213" s="1829"/>
      <c r="B213" s="794" t="s">
        <v>570</v>
      </c>
      <c r="C213" s="1191"/>
      <c r="D213" s="1198">
        <v>3</v>
      </c>
      <c r="E213" s="1241"/>
      <c r="F213" s="860"/>
      <c r="G213" s="340">
        <v>2</v>
      </c>
      <c r="H213" s="362">
        <f t="shared" si="23"/>
        <v>60</v>
      </c>
      <c r="I213" s="1198">
        <f>J213+K213+L213</f>
        <v>30</v>
      </c>
      <c r="J213" s="815">
        <v>15</v>
      </c>
      <c r="K213" s="530"/>
      <c r="L213" s="530">
        <v>15</v>
      </c>
      <c r="M213" s="358">
        <f>H213-I213</f>
        <v>30</v>
      </c>
      <c r="N213" s="1496"/>
      <c r="O213" s="1318"/>
      <c r="P213" s="357"/>
      <c r="Q213" s="223">
        <v>2</v>
      </c>
      <c r="R213" s="355"/>
      <c r="S213" s="355"/>
      <c r="T213" s="226"/>
      <c r="U213" s="224"/>
      <c r="V213" s="357"/>
      <c r="W213" s="223"/>
      <c r="X213" s="347"/>
    </row>
    <row r="214" spans="1:24" x14ac:dyDescent="0.25">
      <c r="A214" s="1829" t="s">
        <v>559</v>
      </c>
      <c r="B214" s="336" t="s">
        <v>642</v>
      </c>
      <c r="C214" s="1225"/>
      <c r="D214" s="1259"/>
      <c r="E214" s="1334"/>
      <c r="F214" s="221"/>
      <c r="G214" s="340">
        <v>4</v>
      </c>
      <c r="H214" s="1226">
        <f t="shared" si="23"/>
        <v>120</v>
      </c>
      <c r="I214" s="1326"/>
      <c r="J214" s="342"/>
      <c r="K214" s="343"/>
      <c r="L214" s="343"/>
      <c r="M214" s="354"/>
      <c r="N214" s="226"/>
      <c r="O214" s="224"/>
      <c r="P214" s="357"/>
      <c r="Q214" s="223"/>
      <c r="R214" s="355"/>
      <c r="S214" s="355"/>
      <c r="T214" s="226"/>
      <c r="U214" s="224"/>
      <c r="V214" s="357"/>
      <c r="W214" s="223"/>
      <c r="X214" s="347"/>
    </row>
    <row r="215" spans="1:24" ht="31.5" x14ac:dyDescent="0.25">
      <c r="A215" s="1829" t="s">
        <v>560</v>
      </c>
      <c r="B215" s="793" t="s">
        <v>235</v>
      </c>
      <c r="C215" s="1225"/>
      <c r="D215" s="1259"/>
      <c r="E215" s="1334"/>
      <c r="F215" s="1223"/>
      <c r="G215" s="340">
        <v>4</v>
      </c>
      <c r="H215" s="1226">
        <f t="shared" si="23"/>
        <v>120</v>
      </c>
      <c r="I215" s="1326"/>
      <c r="J215" s="1222"/>
      <c r="K215" s="353"/>
      <c r="L215" s="353"/>
      <c r="M215" s="354"/>
      <c r="N215" s="226"/>
      <c r="O215" s="224"/>
      <c r="P215" s="357"/>
      <c r="Q215" s="223"/>
      <c r="R215" s="355"/>
      <c r="S215" s="355"/>
      <c r="T215" s="226"/>
      <c r="U215" s="224"/>
      <c r="V215" s="357"/>
      <c r="W215" s="223"/>
      <c r="X215" s="225"/>
    </row>
    <row r="216" spans="1:24" x14ac:dyDescent="0.25">
      <c r="A216" s="1829"/>
      <c r="B216" s="793" t="s">
        <v>507</v>
      </c>
      <c r="C216" s="1191"/>
      <c r="D216" s="1191"/>
      <c r="E216" s="1241"/>
      <c r="F216" s="860"/>
      <c r="G216" s="901">
        <v>2</v>
      </c>
      <c r="H216" s="362">
        <f>G216*30</f>
        <v>60</v>
      </c>
      <c r="I216" s="1198"/>
      <c r="J216" s="815"/>
      <c r="K216" s="530"/>
      <c r="L216" s="530"/>
      <c r="M216" s="358"/>
      <c r="N216" s="1242"/>
      <c r="O216" s="1318"/>
      <c r="P216" s="357"/>
      <c r="Q216" s="223"/>
      <c r="R216" s="355"/>
      <c r="S216" s="355"/>
      <c r="T216" s="226"/>
      <c r="U216" s="224"/>
      <c r="V216" s="357"/>
      <c r="W216" s="223"/>
      <c r="X216" s="225"/>
    </row>
    <row r="217" spans="1:24" x14ac:dyDescent="0.25">
      <c r="A217" s="1829"/>
      <c r="B217" s="794" t="s">
        <v>570</v>
      </c>
      <c r="C217" s="1191"/>
      <c r="D217" s="1198">
        <v>3</v>
      </c>
      <c r="E217" s="1241"/>
      <c r="F217" s="860"/>
      <c r="G217" s="340">
        <v>2</v>
      </c>
      <c r="H217" s="362">
        <f>G217*30</f>
        <v>60</v>
      </c>
      <c r="I217" s="1198">
        <f>J217+K217+L217</f>
        <v>30</v>
      </c>
      <c r="J217" s="815">
        <v>15</v>
      </c>
      <c r="K217" s="530"/>
      <c r="L217" s="530">
        <v>15</v>
      </c>
      <c r="M217" s="358">
        <f>H217-I217</f>
        <v>30</v>
      </c>
      <c r="N217" s="1496"/>
      <c r="O217" s="1318"/>
      <c r="P217" s="357"/>
      <c r="Q217" s="223">
        <v>2</v>
      </c>
      <c r="R217" s="355"/>
      <c r="S217" s="355"/>
      <c r="T217" s="226"/>
      <c r="U217" s="224"/>
      <c r="V217" s="357"/>
      <c r="W217" s="223"/>
      <c r="X217" s="225"/>
    </row>
    <row r="218" spans="1:24" x14ac:dyDescent="0.25">
      <c r="A218" s="1829" t="s">
        <v>561</v>
      </c>
      <c r="B218" s="793" t="s">
        <v>640</v>
      </c>
      <c r="C218" s="1225"/>
      <c r="D218" s="1259"/>
      <c r="E218" s="1334"/>
      <c r="F218" s="1223"/>
      <c r="G218" s="340">
        <v>4</v>
      </c>
      <c r="H218" s="1226">
        <f t="shared" si="23"/>
        <v>120</v>
      </c>
      <c r="I218" s="1326"/>
      <c r="J218" s="1222"/>
      <c r="K218" s="353"/>
      <c r="L218" s="353"/>
      <c r="M218" s="354"/>
      <c r="N218" s="226"/>
      <c r="O218" s="224"/>
      <c r="P218" s="357"/>
      <c r="Q218" s="223"/>
      <c r="R218" s="355"/>
      <c r="S218" s="355"/>
      <c r="T218" s="226"/>
      <c r="U218" s="224"/>
      <c r="V218" s="357"/>
      <c r="W218" s="223"/>
      <c r="X218" s="225"/>
    </row>
    <row r="219" spans="1:24" x14ac:dyDescent="0.25">
      <c r="A219" s="1829"/>
      <c r="B219" s="793" t="s">
        <v>507</v>
      </c>
      <c r="C219" s="1191"/>
      <c r="D219" s="1191"/>
      <c r="E219" s="1241"/>
      <c r="F219" s="860"/>
      <c r="G219" s="901">
        <v>2</v>
      </c>
      <c r="H219" s="362">
        <f>G219*30</f>
        <v>60</v>
      </c>
      <c r="I219" s="1198"/>
      <c r="J219" s="815"/>
      <c r="K219" s="530"/>
      <c r="L219" s="530"/>
      <c r="M219" s="358"/>
      <c r="N219" s="1242"/>
      <c r="O219" s="1318"/>
      <c r="P219" s="357"/>
      <c r="Q219" s="223"/>
      <c r="R219" s="355"/>
      <c r="S219" s="355"/>
      <c r="T219" s="226"/>
      <c r="U219" s="224"/>
      <c r="V219" s="357"/>
      <c r="W219" s="223"/>
      <c r="X219" s="225"/>
    </row>
    <row r="220" spans="1:24" x14ac:dyDescent="0.25">
      <c r="A220" s="1829"/>
      <c r="B220" s="794" t="s">
        <v>570</v>
      </c>
      <c r="C220" s="1191"/>
      <c r="D220" s="1198">
        <v>3</v>
      </c>
      <c r="E220" s="1241"/>
      <c r="F220" s="860"/>
      <c r="G220" s="340">
        <v>2</v>
      </c>
      <c r="H220" s="362">
        <f>G220*30</f>
        <v>60</v>
      </c>
      <c r="I220" s="1198">
        <f t="shared" ref="I220:I226" si="24">J220+K220+L220</f>
        <v>30</v>
      </c>
      <c r="J220" s="815">
        <v>15</v>
      </c>
      <c r="K220" s="530"/>
      <c r="L220" s="530">
        <v>15</v>
      </c>
      <c r="M220" s="358">
        <f t="shared" ref="M220:M226" si="25">H220-I220</f>
        <v>30</v>
      </c>
      <c r="N220" s="1496"/>
      <c r="O220" s="1318"/>
      <c r="P220" s="357"/>
      <c r="Q220" s="223">
        <v>2</v>
      </c>
      <c r="R220" s="355"/>
      <c r="S220" s="355"/>
      <c r="T220" s="226"/>
      <c r="U220" s="224"/>
      <c r="V220" s="357"/>
      <c r="W220" s="223"/>
      <c r="X220" s="225"/>
    </row>
    <row r="221" spans="1:24" ht="16.5" customHeight="1" x14ac:dyDescent="0.25">
      <c r="A221" s="1829" t="s">
        <v>562</v>
      </c>
      <c r="B221" s="336" t="s">
        <v>664</v>
      </c>
      <c r="C221" s="1225"/>
      <c r="D221" s="1272">
        <v>4</v>
      </c>
      <c r="E221" s="1335"/>
      <c r="F221" s="221"/>
      <c r="G221" s="340">
        <v>4</v>
      </c>
      <c r="H221" s="1225">
        <f t="shared" si="23"/>
        <v>120</v>
      </c>
      <c r="I221" s="1198">
        <f t="shared" si="24"/>
        <v>39</v>
      </c>
      <c r="J221" s="815">
        <v>26</v>
      </c>
      <c r="K221" s="530"/>
      <c r="L221" s="530">
        <v>13</v>
      </c>
      <c r="M221" s="358">
        <f t="shared" si="25"/>
        <v>81</v>
      </c>
      <c r="N221" s="1496"/>
      <c r="O221" s="1318"/>
      <c r="P221" s="357"/>
      <c r="Q221" s="223"/>
      <c r="R221" s="355">
        <v>3</v>
      </c>
      <c r="S221" s="355"/>
      <c r="T221" s="226"/>
      <c r="U221" s="224"/>
      <c r="V221" s="357"/>
      <c r="W221" s="223"/>
      <c r="X221" s="225"/>
    </row>
    <row r="222" spans="1:24" ht="21" customHeight="1" x14ac:dyDescent="0.25">
      <c r="A222" s="1829" t="s">
        <v>563</v>
      </c>
      <c r="B222" s="336" t="s">
        <v>242</v>
      </c>
      <c r="C222" s="1225"/>
      <c r="D222" s="1272">
        <v>4</v>
      </c>
      <c r="E222" s="1335"/>
      <c r="F222" s="221"/>
      <c r="G222" s="340">
        <v>4</v>
      </c>
      <c r="H222" s="1225">
        <f t="shared" si="23"/>
        <v>120</v>
      </c>
      <c r="I222" s="1198">
        <f t="shared" si="24"/>
        <v>39</v>
      </c>
      <c r="J222" s="815">
        <v>26</v>
      </c>
      <c r="K222" s="530"/>
      <c r="L222" s="530">
        <v>13</v>
      </c>
      <c r="M222" s="358">
        <f t="shared" si="25"/>
        <v>81</v>
      </c>
      <c r="N222" s="1496"/>
      <c r="O222" s="1325"/>
      <c r="P222" s="357"/>
      <c r="Q222" s="223"/>
      <c r="R222" s="355">
        <v>3</v>
      </c>
      <c r="S222" s="355"/>
      <c r="T222" s="226"/>
      <c r="U222" s="224"/>
      <c r="V222" s="357"/>
      <c r="W222" s="223"/>
      <c r="X222" s="225"/>
    </row>
    <row r="223" spans="1:24" ht="32.25" customHeight="1" x14ac:dyDescent="0.25">
      <c r="A223" s="1831" t="s">
        <v>564</v>
      </c>
      <c r="B223" s="336" t="s">
        <v>660</v>
      </c>
      <c r="C223" s="1511"/>
      <c r="D223" s="1512">
        <v>4</v>
      </c>
      <c r="E223" s="1513"/>
      <c r="F223" s="1514"/>
      <c r="G223" s="326">
        <v>4</v>
      </c>
      <c r="H223" s="1511">
        <f>G223*30</f>
        <v>120</v>
      </c>
      <c r="I223" s="1473">
        <f t="shared" si="24"/>
        <v>39</v>
      </c>
      <c r="J223" s="527">
        <v>26</v>
      </c>
      <c r="K223" s="850"/>
      <c r="L223" s="850">
        <v>13</v>
      </c>
      <c r="M223" s="524">
        <f t="shared" si="25"/>
        <v>81</v>
      </c>
      <c r="N223" s="1515"/>
      <c r="O223" s="1318"/>
      <c r="P223" s="1516"/>
      <c r="Q223" s="1517"/>
      <c r="R223" s="1541">
        <v>3</v>
      </c>
      <c r="S223" s="1541"/>
      <c r="T223" s="1520"/>
      <c r="U223" s="1518"/>
      <c r="V223" s="1516"/>
      <c r="W223" s="1517"/>
      <c r="X223" s="1519"/>
    </row>
    <row r="224" spans="1:24" ht="15.75" customHeight="1" x14ac:dyDescent="0.25">
      <c r="A224" s="1831" t="s">
        <v>565</v>
      </c>
      <c r="B224" s="1833" t="s">
        <v>250</v>
      </c>
      <c r="C224" s="1225"/>
      <c r="D224" s="1272">
        <v>4</v>
      </c>
      <c r="E224" s="1335"/>
      <c r="F224" s="221"/>
      <c r="G224" s="340">
        <v>4</v>
      </c>
      <c r="H224" s="1225">
        <f>G224*30</f>
        <v>120</v>
      </c>
      <c r="I224" s="1198">
        <f t="shared" si="24"/>
        <v>39</v>
      </c>
      <c r="J224" s="815">
        <v>26</v>
      </c>
      <c r="K224" s="530"/>
      <c r="L224" s="530">
        <v>13</v>
      </c>
      <c r="M224" s="358">
        <f t="shared" si="25"/>
        <v>81</v>
      </c>
      <c r="N224" s="1496"/>
      <c r="O224" s="1318"/>
      <c r="P224" s="357"/>
      <c r="Q224" s="223"/>
      <c r="R224" s="355">
        <v>3</v>
      </c>
      <c r="S224" s="355"/>
      <c r="T224" s="226"/>
      <c r="U224" s="224"/>
      <c r="V224" s="357"/>
      <c r="W224" s="223"/>
      <c r="X224" s="225"/>
    </row>
    <row r="225" spans="1:29" ht="18.75" customHeight="1" x14ac:dyDescent="0.25">
      <c r="A225" s="1829" t="s">
        <v>566</v>
      </c>
      <c r="B225" s="1742" t="s">
        <v>649</v>
      </c>
      <c r="C225" s="1225"/>
      <c r="D225" s="1272">
        <v>4</v>
      </c>
      <c r="E225" s="1335"/>
      <c r="F225" s="221"/>
      <c r="G225" s="340">
        <v>4</v>
      </c>
      <c r="H225" s="1226">
        <f>G225*30</f>
        <v>120</v>
      </c>
      <c r="I225" s="1198">
        <f t="shared" si="24"/>
        <v>39</v>
      </c>
      <c r="J225" s="815">
        <v>26</v>
      </c>
      <c r="K225" s="530"/>
      <c r="L225" s="530">
        <v>13</v>
      </c>
      <c r="M225" s="358">
        <f t="shared" si="25"/>
        <v>81</v>
      </c>
      <c r="N225" s="1496"/>
      <c r="O225" s="1318"/>
      <c r="P225" s="357"/>
      <c r="Q225" s="223"/>
      <c r="R225" s="355">
        <v>3</v>
      </c>
      <c r="S225" s="355"/>
      <c r="T225" s="226"/>
      <c r="U225" s="224"/>
      <c r="V225" s="357"/>
      <c r="W225" s="223"/>
      <c r="X225" s="225"/>
    </row>
    <row r="226" spans="1:29" ht="15.75" customHeight="1" thickBot="1" x14ac:dyDescent="0.3">
      <c r="A226" s="1830" t="s">
        <v>567</v>
      </c>
      <c r="B226" s="1832" t="s">
        <v>650</v>
      </c>
      <c r="C226" s="1227"/>
      <c r="D226" s="1260">
        <v>4</v>
      </c>
      <c r="E226" s="1336"/>
      <c r="F226" s="1224"/>
      <c r="G226" s="1197">
        <v>4</v>
      </c>
      <c r="H226" s="1327">
        <f>G226*30</f>
        <v>120</v>
      </c>
      <c r="I226" s="1427">
        <f t="shared" si="24"/>
        <v>39</v>
      </c>
      <c r="J226" s="918">
        <v>26</v>
      </c>
      <c r="K226" s="910"/>
      <c r="L226" s="910">
        <v>13</v>
      </c>
      <c r="M226" s="911">
        <f t="shared" si="25"/>
        <v>81</v>
      </c>
      <c r="N226" s="1600"/>
      <c r="O226" s="1601"/>
      <c r="P226" s="662"/>
      <c r="Q226" s="666"/>
      <c r="R226" s="1605">
        <v>3</v>
      </c>
      <c r="S226" s="368"/>
      <c r="T226" s="660"/>
      <c r="U226" s="661"/>
      <c r="V226" s="662"/>
      <c r="W226" s="666"/>
      <c r="X226" s="665"/>
    </row>
    <row r="227" spans="1:29" x14ac:dyDescent="0.25">
      <c r="A227" s="2174" t="s">
        <v>510</v>
      </c>
      <c r="B227" s="2175"/>
      <c r="C227" s="2175"/>
      <c r="D227" s="2175"/>
      <c r="E227" s="2175"/>
      <c r="F227" s="2175"/>
      <c r="G227" s="1606">
        <f>G175+G177+G180+G183</f>
        <v>18</v>
      </c>
      <c r="H227" s="1696">
        <f>H175+H177+H180+H183</f>
        <v>540</v>
      </c>
      <c r="I227" s="1696"/>
      <c r="J227" s="1607"/>
      <c r="K227" s="1608"/>
      <c r="L227" s="1608"/>
      <c r="M227" s="1609"/>
      <c r="N227" s="1655"/>
      <c r="O227" s="1704"/>
      <c r="P227" s="330"/>
      <c r="Q227" s="1263"/>
      <c r="R227" s="330"/>
      <c r="S227" s="1754"/>
      <c r="T227" s="1610"/>
      <c r="U227" s="1611"/>
      <c r="V227" s="1612"/>
      <c r="W227" s="1610"/>
      <c r="X227" s="1613"/>
    </row>
    <row r="228" spans="1:29" ht="16.5" thickBot="1" x14ac:dyDescent="0.3">
      <c r="A228" s="2143" t="s">
        <v>294</v>
      </c>
      <c r="B228" s="2144"/>
      <c r="C228" s="2144"/>
      <c r="D228" s="2144"/>
      <c r="E228" s="2144"/>
      <c r="F228" s="2144"/>
      <c r="G228" s="1755">
        <f>G178+G181+G184+G185</f>
        <v>22</v>
      </c>
      <c r="H228" s="1756">
        <f t="shared" ref="H228:X228" si="26">H178+H181+H184+H185</f>
        <v>660</v>
      </c>
      <c r="I228" s="1756">
        <f t="shared" si="26"/>
        <v>258</v>
      </c>
      <c r="J228" s="1658">
        <f t="shared" si="26"/>
        <v>162</v>
      </c>
      <c r="K228" s="1657"/>
      <c r="L228" s="1657">
        <f t="shared" si="26"/>
        <v>96</v>
      </c>
      <c r="M228" s="1687">
        <f t="shared" si="26"/>
        <v>402</v>
      </c>
      <c r="N228" s="1658"/>
      <c r="O228" s="1657">
        <f t="shared" si="26"/>
        <v>3</v>
      </c>
      <c r="P228" s="1688">
        <f t="shared" si="26"/>
        <v>6</v>
      </c>
      <c r="Q228" s="1683">
        <f t="shared" si="26"/>
        <v>4</v>
      </c>
      <c r="R228" s="1688">
        <f t="shared" si="26"/>
        <v>9</v>
      </c>
      <c r="S228" s="1753">
        <f t="shared" si="26"/>
        <v>0</v>
      </c>
      <c r="T228" s="1202">
        <f t="shared" si="26"/>
        <v>0</v>
      </c>
      <c r="U228" s="1337">
        <f t="shared" si="26"/>
        <v>0</v>
      </c>
      <c r="V228" s="1614">
        <f t="shared" si="26"/>
        <v>0</v>
      </c>
      <c r="W228" s="1202">
        <f t="shared" si="26"/>
        <v>0</v>
      </c>
      <c r="X228" s="1575">
        <f t="shared" si="26"/>
        <v>0</v>
      </c>
    </row>
    <row r="229" spans="1:29" ht="19.5" customHeight="1" thickBot="1" x14ac:dyDescent="0.3">
      <c r="A229" s="2134" t="s">
        <v>252</v>
      </c>
      <c r="B229" s="2135"/>
      <c r="C229" s="2135"/>
      <c r="D229" s="2135"/>
      <c r="E229" s="2135"/>
      <c r="F229" s="2135"/>
      <c r="G229" s="919">
        <f>G227+G228</f>
        <v>40</v>
      </c>
      <c r="H229" s="1682">
        <f t="shared" ref="H229:S229" si="27">H227+H228</f>
        <v>1200</v>
      </c>
      <c r="I229" s="1682">
        <f t="shared" si="27"/>
        <v>258</v>
      </c>
      <c r="J229" s="1682">
        <f t="shared" si="27"/>
        <v>162</v>
      </c>
      <c r="K229" s="1682"/>
      <c r="L229" s="1682">
        <f t="shared" si="27"/>
        <v>96</v>
      </c>
      <c r="M229" s="1682">
        <f t="shared" si="27"/>
        <v>402</v>
      </c>
      <c r="N229" s="1682"/>
      <c r="O229" s="1682">
        <f t="shared" si="27"/>
        <v>3</v>
      </c>
      <c r="P229" s="1682">
        <f t="shared" si="27"/>
        <v>6</v>
      </c>
      <c r="Q229" s="1682">
        <f t="shared" si="27"/>
        <v>4</v>
      </c>
      <c r="R229" s="1682">
        <f t="shared" si="27"/>
        <v>9</v>
      </c>
      <c r="S229" s="919">
        <f t="shared" si="27"/>
        <v>0</v>
      </c>
      <c r="T229" s="919"/>
      <c r="U229" s="919"/>
      <c r="V229" s="919"/>
      <c r="W229" s="919"/>
      <c r="X229" s="919"/>
      <c r="Y229" s="1177">
        <f>SUM(Y189:Y226)</f>
        <v>0</v>
      </c>
      <c r="Z229" s="758">
        <f>SUM(Z189:Z226)</f>
        <v>0</v>
      </c>
      <c r="AA229" s="758">
        <f>SUM(AA189:AA226)</f>
        <v>0</v>
      </c>
      <c r="AB229" s="758">
        <f>SUM(AB189:AB226)</f>
        <v>0</v>
      </c>
      <c r="AC229" s="758">
        <f>SUM(AC189:AC226)</f>
        <v>0</v>
      </c>
    </row>
    <row r="230" spans="1:29" ht="19.5" customHeight="1" thickBot="1" x14ac:dyDescent="0.3">
      <c r="A230" s="2139" t="s">
        <v>601</v>
      </c>
      <c r="B230" s="2140"/>
      <c r="C230" s="2140"/>
      <c r="D230" s="2140"/>
      <c r="E230" s="2140"/>
      <c r="F230" s="2140"/>
      <c r="G230" s="1615">
        <f>G171+G227</f>
        <v>34</v>
      </c>
      <c r="H230" s="1732">
        <f>H171+H227</f>
        <v>1020</v>
      </c>
      <c r="I230" s="1732"/>
      <c r="J230" s="1732"/>
      <c r="K230" s="1732"/>
      <c r="L230" s="1732"/>
      <c r="M230" s="1732"/>
      <c r="N230" s="1733"/>
      <c r="O230" s="1733"/>
      <c r="P230" s="1733"/>
      <c r="Q230" s="1733"/>
      <c r="R230" s="1734"/>
      <c r="S230" s="1616"/>
      <c r="T230" s="1615"/>
      <c r="U230" s="1615"/>
      <c r="V230" s="1615"/>
      <c r="W230" s="1615"/>
      <c r="X230" s="1615"/>
      <c r="Y230" s="1177">
        <f>Y229+Y173</f>
        <v>0</v>
      </c>
      <c r="Z230" s="758">
        <f>Z229+Z173</f>
        <v>0</v>
      </c>
      <c r="AA230" s="758">
        <f>AA229+AA173</f>
        <v>0</v>
      </c>
      <c r="AB230" s="758">
        <f>AB229+AB173</f>
        <v>0</v>
      </c>
      <c r="AC230" s="758">
        <f>AC229+AC173</f>
        <v>0</v>
      </c>
    </row>
    <row r="231" spans="1:29" s="93" customFormat="1" ht="19.5" customHeight="1" thickBot="1" x14ac:dyDescent="0.3">
      <c r="A231" s="2141" t="s">
        <v>334</v>
      </c>
      <c r="B231" s="2142"/>
      <c r="C231" s="2142"/>
      <c r="D231" s="2142"/>
      <c r="E231" s="2142"/>
      <c r="F231" s="2142"/>
      <c r="G231" s="1617">
        <f>G172+G228</f>
        <v>30</v>
      </c>
      <c r="H231" s="1735">
        <f>H172+H228</f>
        <v>900</v>
      </c>
      <c r="I231" s="1735">
        <f>I172+I228</f>
        <v>375</v>
      </c>
      <c r="J231" s="1735">
        <f>J172+J228</f>
        <v>162</v>
      </c>
      <c r="K231" s="1735"/>
      <c r="L231" s="1735">
        <f t="shared" ref="L231:S231" si="28">L172+L228</f>
        <v>213</v>
      </c>
      <c r="M231" s="1735">
        <f t="shared" si="28"/>
        <v>525</v>
      </c>
      <c r="N231" s="1735">
        <f t="shared" si="28"/>
        <v>2</v>
      </c>
      <c r="O231" s="1735">
        <f t="shared" si="28"/>
        <v>5</v>
      </c>
      <c r="P231" s="1735">
        <f t="shared" si="28"/>
        <v>6</v>
      </c>
      <c r="Q231" s="1735">
        <f t="shared" si="28"/>
        <v>6</v>
      </c>
      <c r="R231" s="1736">
        <f t="shared" si="28"/>
        <v>12</v>
      </c>
      <c r="S231" s="1618">
        <f t="shared" si="28"/>
        <v>0</v>
      </c>
      <c r="T231" s="1617"/>
      <c r="U231" s="1617"/>
      <c r="V231" s="1617"/>
      <c r="W231" s="1617"/>
      <c r="X231" s="1617"/>
      <c r="Y231" s="1338">
        <f>Y122+Y230</f>
        <v>2700</v>
      </c>
      <c r="Z231" s="979">
        <f>Z122+Z230</f>
        <v>0</v>
      </c>
      <c r="AA231" s="979">
        <f>AA122+AA230</f>
        <v>0</v>
      </c>
      <c r="AB231" s="979">
        <f>AB122+AB230</f>
        <v>0</v>
      </c>
      <c r="AC231" s="979">
        <f>AC122+AC230</f>
        <v>0</v>
      </c>
    </row>
    <row r="232" spans="1:29" s="93" customFormat="1" ht="19.5" customHeight="1" thickBot="1" x14ac:dyDescent="0.3">
      <c r="A232" s="2132" t="s">
        <v>253</v>
      </c>
      <c r="B232" s="2133"/>
      <c r="C232" s="2133"/>
      <c r="D232" s="2133"/>
      <c r="E232" s="2133"/>
      <c r="F232" s="2133"/>
      <c r="G232" s="1619">
        <f>G230+G231</f>
        <v>64</v>
      </c>
      <c r="H232" s="1663">
        <f t="shared" ref="H232:S232" si="29">H230+H231</f>
        <v>1920</v>
      </c>
      <c r="I232" s="1663">
        <f t="shared" si="29"/>
        <v>375</v>
      </c>
      <c r="J232" s="1663">
        <f t="shared" si="29"/>
        <v>162</v>
      </c>
      <c r="K232" s="1663"/>
      <c r="L232" s="1663">
        <f t="shared" si="29"/>
        <v>213</v>
      </c>
      <c r="M232" s="1663">
        <f t="shared" si="29"/>
        <v>525</v>
      </c>
      <c r="N232" s="1663">
        <f t="shared" si="29"/>
        <v>2</v>
      </c>
      <c r="O232" s="1663">
        <f t="shared" si="29"/>
        <v>5</v>
      </c>
      <c r="P232" s="1663">
        <f t="shared" si="29"/>
        <v>6</v>
      </c>
      <c r="Q232" s="1663">
        <f t="shared" si="29"/>
        <v>6</v>
      </c>
      <c r="R232" s="979">
        <f t="shared" si="29"/>
        <v>12</v>
      </c>
      <c r="S232" s="1620">
        <f t="shared" si="29"/>
        <v>0</v>
      </c>
      <c r="T232" s="1619"/>
      <c r="U232" s="1619"/>
      <c r="V232" s="1619"/>
      <c r="W232" s="1619"/>
      <c r="X232" s="980"/>
      <c r="Y232" s="1177">
        <f>Y231</f>
        <v>2700</v>
      </c>
      <c r="Z232" s="758">
        <f>Z231</f>
        <v>0</v>
      </c>
      <c r="AA232" s="758">
        <f>AA231</f>
        <v>0</v>
      </c>
      <c r="AB232" s="758">
        <f>AB231</f>
        <v>0</v>
      </c>
      <c r="AC232" s="758">
        <f>AC231</f>
        <v>0</v>
      </c>
    </row>
    <row r="233" spans="1:29" s="93" customFormat="1" ht="19.5" customHeight="1" thickBot="1" x14ac:dyDescent="0.3">
      <c r="A233" s="2138" t="s">
        <v>602</v>
      </c>
      <c r="B233" s="2138"/>
      <c r="C233" s="2138"/>
      <c r="D233" s="2138"/>
      <c r="E233" s="2138"/>
      <c r="F233" s="2139"/>
      <c r="G233" s="1621">
        <f>G121+G230</f>
        <v>120</v>
      </c>
      <c r="H233" s="1737">
        <f>H121+H230</f>
        <v>3600</v>
      </c>
      <c r="I233" s="1737"/>
      <c r="J233" s="1737"/>
      <c r="K233" s="1737"/>
      <c r="L233" s="1737"/>
      <c r="M233" s="1737"/>
      <c r="N233" s="1737"/>
      <c r="O233" s="1737"/>
      <c r="P233" s="1737"/>
      <c r="Q233" s="1737"/>
      <c r="R233" s="978"/>
      <c r="S233" s="1854"/>
      <c r="T233" s="1621"/>
      <c r="U233" s="1621"/>
      <c r="V233" s="1621"/>
      <c r="W233" s="1621"/>
      <c r="X233" s="1621"/>
    </row>
    <row r="234" spans="1:29" s="93" customFormat="1" ht="19.5" customHeight="1" thickBot="1" x14ac:dyDescent="0.3">
      <c r="A234" s="2138" t="s">
        <v>343</v>
      </c>
      <c r="B234" s="2138"/>
      <c r="C234" s="2138"/>
      <c r="D234" s="2138"/>
      <c r="E234" s="2138"/>
      <c r="F234" s="2139"/>
      <c r="G234" s="1621">
        <f>G122+G231</f>
        <v>120</v>
      </c>
      <c r="H234" s="1737">
        <f>H122+H231</f>
        <v>3600</v>
      </c>
      <c r="I234" s="1737">
        <f>I122+I231</f>
        <v>1387</v>
      </c>
      <c r="J234" s="1737">
        <f>J122+J231</f>
        <v>724</v>
      </c>
      <c r="K234" s="1737"/>
      <c r="L234" s="1737">
        <f t="shared" ref="L234:S234" si="30">L122+L231</f>
        <v>663</v>
      </c>
      <c r="M234" s="1737">
        <f t="shared" si="30"/>
        <v>2213</v>
      </c>
      <c r="N234" s="1621">
        <f t="shared" si="30"/>
        <v>28.5</v>
      </c>
      <c r="O234" s="1737">
        <f t="shared" si="30"/>
        <v>20</v>
      </c>
      <c r="P234" s="1737">
        <f t="shared" si="30"/>
        <v>20</v>
      </c>
      <c r="Q234" s="1737">
        <f t="shared" si="30"/>
        <v>27</v>
      </c>
      <c r="R234" s="978">
        <f t="shared" si="30"/>
        <v>15</v>
      </c>
      <c r="S234" s="1854" t="e">
        <f t="shared" si="30"/>
        <v>#REF!</v>
      </c>
      <c r="T234" s="1621"/>
      <c r="U234" s="1621"/>
      <c r="V234" s="1621"/>
      <c r="W234" s="1621"/>
      <c r="X234" s="758"/>
    </row>
    <row r="235" spans="1:29" s="93" customFormat="1" ht="16.5" customHeight="1" thickBot="1" x14ac:dyDescent="0.3">
      <c r="A235" s="2138" t="s">
        <v>254</v>
      </c>
      <c r="B235" s="2138"/>
      <c r="C235" s="2138"/>
      <c r="D235" s="2138"/>
      <c r="E235" s="2138"/>
      <c r="F235" s="2139"/>
      <c r="G235" s="1619">
        <f>G233+G234</f>
        <v>240</v>
      </c>
      <c r="H235" s="1663">
        <f t="shared" ref="H235:S235" si="31">H233+H234</f>
        <v>7200</v>
      </c>
      <c r="I235" s="1663">
        <f t="shared" si="31"/>
        <v>1387</v>
      </c>
      <c r="J235" s="1663">
        <f t="shared" si="31"/>
        <v>724</v>
      </c>
      <c r="K235" s="1663"/>
      <c r="L235" s="1663">
        <f t="shared" si="31"/>
        <v>663</v>
      </c>
      <c r="M235" s="1663">
        <f t="shared" si="31"/>
        <v>2213</v>
      </c>
      <c r="N235" s="1619">
        <f t="shared" si="31"/>
        <v>28.5</v>
      </c>
      <c r="O235" s="1663">
        <f t="shared" si="31"/>
        <v>20</v>
      </c>
      <c r="P235" s="1663">
        <f t="shared" si="31"/>
        <v>20</v>
      </c>
      <c r="Q235" s="1663">
        <f t="shared" si="31"/>
        <v>27</v>
      </c>
      <c r="R235" s="979">
        <f t="shared" si="31"/>
        <v>15</v>
      </c>
      <c r="S235" s="1620" t="e">
        <f t="shared" si="31"/>
        <v>#REF!</v>
      </c>
      <c r="T235" s="1619"/>
      <c r="U235" s="1619"/>
      <c r="V235" s="1619"/>
      <c r="W235" s="1619"/>
      <c r="X235" s="1619"/>
    </row>
    <row r="236" spans="1:29" s="93" customFormat="1" ht="16.5" customHeight="1" thickBot="1" x14ac:dyDescent="0.3">
      <c r="A236" s="2186" t="s">
        <v>255</v>
      </c>
      <c r="B236" s="2186"/>
      <c r="C236" s="2186"/>
      <c r="D236" s="2186"/>
      <c r="E236" s="2186"/>
      <c r="F236" s="2186"/>
      <c r="G236" s="2186"/>
      <c r="H236" s="2186"/>
      <c r="I236" s="2186"/>
      <c r="J236" s="2186"/>
      <c r="K236" s="2186"/>
      <c r="L236" s="2186"/>
      <c r="M236" s="2186"/>
      <c r="N236" s="1622">
        <f t="shared" ref="N236:S236" si="32">N234</f>
        <v>28.5</v>
      </c>
      <c r="O236" s="759">
        <f t="shared" si="32"/>
        <v>20</v>
      </c>
      <c r="P236" s="759">
        <f t="shared" si="32"/>
        <v>20</v>
      </c>
      <c r="Q236" s="759">
        <f t="shared" si="32"/>
        <v>27</v>
      </c>
      <c r="R236" s="759">
        <f t="shared" si="32"/>
        <v>15</v>
      </c>
      <c r="S236" s="1623" t="e">
        <f t="shared" si="32"/>
        <v>#REF!</v>
      </c>
      <c r="T236" s="1622"/>
      <c r="U236" s="1622"/>
      <c r="V236" s="1622"/>
      <c r="W236" s="1622"/>
      <c r="X236" s="1622"/>
    </row>
    <row r="237" spans="1:29" s="93" customFormat="1" ht="16.5" customHeight="1" thickBot="1" x14ac:dyDescent="0.3">
      <c r="A237" s="2185" t="s">
        <v>256</v>
      </c>
      <c r="B237" s="2185"/>
      <c r="C237" s="2185"/>
      <c r="D237" s="2185"/>
      <c r="E237" s="2185"/>
      <c r="F237" s="2185"/>
      <c r="G237" s="2185"/>
      <c r="H237" s="2185"/>
      <c r="I237" s="2185"/>
      <c r="J237" s="2185"/>
      <c r="K237" s="2185"/>
      <c r="L237" s="2185"/>
      <c r="M237" s="2185"/>
      <c r="N237" s="758">
        <v>3</v>
      </c>
      <c r="O237" s="1177">
        <v>2</v>
      </c>
      <c r="P237" s="1624">
        <v>3</v>
      </c>
      <c r="Q237" s="1853">
        <v>4</v>
      </c>
      <c r="R237" s="1143">
        <v>0</v>
      </c>
      <c r="S237" s="1625"/>
      <c r="T237" s="1626"/>
      <c r="U237" s="1624"/>
      <c r="V237" s="1624"/>
      <c r="W237" s="1624"/>
      <c r="X237" s="1624"/>
      <c r="Y237" s="382">
        <f>SUM(N237:X237)</f>
        <v>12</v>
      </c>
    </row>
    <row r="238" spans="1:29" s="93" customFormat="1" ht="16.5" customHeight="1" thickBot="1" x14ac:dyDescent="0.3">
      <c r="A238" s="2185" t="s">
        <v>257</v>
      </c>
      <c r="B238" s="2185"/>
      <c r="C238" s="2185"/>
      <c r="D238" s="2185"/>
      <c r="E238" s="2185"/>
      <c r="F238" s="2185"/>
      <c r="G238" s="2185"/>
      <c r="H238" s="2185"/>
      <c r="I238" s="2185"/>
      <c r="J238" s="2185"/>
      <c r="K238" s="2185"/>
      <c r="L238" s="2185"/>
      <c r="M238" s="2185"/>
      <c r="N238" s="974">
        <v>10</v>
      </c>
      <c r="O238" s="1137">
        <v>5</v>
      </c>
      <c r="P238" s="762">
        <v>3</v>
      </c>
      <c r="Q238" s="1138">
        <v>9</v>
      </c>
      <c r="R238" s="1652">
        <v>7</v>
      </c>
      <c r="S238" s="1627"/>
      <c r="T238" s="1628"/>
      <c r="U238" s="762"/>
      <c r="V238" s="762"/>
      <c r="W238" s="762"/>
      <c r="X238" s="762"/>
      <c r="Y238" s="382"/>
    </row>
    <row r="239" spans="1:29" s="93" customFormat="1" ht="16.5" customHeight="1" thickBot="1" x14ac:dyDescent="0.3">
      <c r="A239" s="2185" t="s">
        <v>258</v>
      </c>
      <c r="B239" s="2185"/>
      <c r="C239" s="2185"/>
      <c r="D239" s="2185"/>
      <c r="E239" s="2185"/>
      <c r="F239" s="2185"/>
      <c r="G239" s="2185"/>
      <c r="H239" s="2185"/>
      <c r="I239" s="2185"/>
      <c r="J239" s="2185"/>
      <c r="K239" s="2185"/>
      <c r="L239" s="2185"/>
      <c r="M239" s="2185"/>
      <c r="N239" s="1139"/>
      <c r="O239" s="1140"/>
      <c r="P239" s="1140"/>
      <c r="Q239" s="1141"/>
      <c r="R239" s="1140"/>
      <c r="S239" s="1625"/>
      <c r="T239" s="1629"/>
      <c r="U239" s="763"/>
      <c r="V239" s="763"/>
      <c r="W239" s="763"/>
      <c r="X239" s="763"/>
      <c r="Y239" s="382"/>
    </row>
    <row r="240" spans="1:29" s="93" customFormat="1" ht="16.5" customHeight="1" thickBot="1" x14ac:dyDescent="0.3">
      <c r="A240" s="2191" t="s">
        <v>259</v>
      </c>
      <c r="B240" s="2191"/>
      <c r="C240" s="2191"/>
      <c r="D240" s="2191"/>
      <c r="E240" s="2191"/>
      <c r="F240" s="2191"/>
      <c r="G240" s="2191"/>
      <c r="H240" s="2191"/>
      <c r="I240" s="2191"/>
      <c r="J240" s="2191"/>
      <c r="K240" s="2191"/>
      <c r="L240" s="2191"/>
      <c r="M240" s="2191"/>
      <c r="N240" s="1142"/>
      <c r="O240" s="1143">
        <v>1</v>
      </c>
      <c r="P240" s="1630"/>
      <c r="Q240" s="981">
        <v>1</v>
      </c>
      <c r="R240" s="981">
        <v>1</v>
      </c>
      <c r="S240" s="1631"/>
      <c r="T240" s="981"/>
      <c r="U240" s="764"/>
      <c r="V240" s="981"/>
      <c r="W240" s="981"/>
      <c r="X240" s="981"/>
      <c r="Y240" s="382"/>
    </row>
    <row r="241" spans="1:40" s="93" customFormat="1" ht="16.5" customHeight="1" thickBot="1" x14ac:dyDescent="0.3">
      <c r="A241" s="2182" t="s">
        <v>260</v>
      </c>
      <c r="B241" s="2183"/>
      <c r="C241" s="2183"/>
      <c r="D241" s="2183"/>
      <c r="E241" s="2183"/>
      <c r="F241" s="2183"/>
      <c r="G241" s="2183"/>
      <c r="H241" s="2183"/>
      <c r="I241" s="2183"/>
      <c r="J241" s="2183"/>
      <c r="K241" s="2183"/>
      <c r="L241" s="2183"/>
      <c r="M241" s="2184"/>
      <c r="N241" s="2192" t="s">
        <v>261</v>
      </c>
      <c r="O241" s="2193"/>
      <c r="P241" s="2194"/>
      <c r="Q241" s="2188">
        <f>G123/G235*100</f>
        <v>73.333333333333329</v>
      </c>
      <c r="R241" s="2189"/>
      <c r="S241" s="2189"/>
      <c r="T241" s="2188" t="s">
        <v>42</v>
      </c>
      <c r="U241" s="2189"/>
      <c r="V241" s="2190"/>
      <c r="W241" s="2188">
        <f>G232/G235*100</f>
        <v>26.666666666666668</v>
      </c>
      <c r="X241" s="2190"/>
      <c r="Y241" s="382"/>
    </row>
    <row r="242" spans="1:40" s="93" customFormat="1" ht="16.5" thickBot="1" x14ac:dyDescent="0.3">
      <c r="A242" s="1339"/>
      <c r="B242" s="1340"/>
      <c r="C242" s="1340"/>
      <c r="D242" s="1340"/>
      <c r="E242" s="1340"/>
      <c r="F242" s="1340"/>
      <c r="G242" s="1340"/>
      <c r="H242" s="1340"/>
      <c r="I242" s="1340"/>
      <c r="J242" s="1340"/>
      <c r="K242" s="1340"/>
      <c r="L242" s="1340"/>
      <c r="M242" s="1340"/>
      <c r="N242" s="1341"/>
      <c r="O242" s="1341"/>
      <c r="P242" s="1342"/>
      <c r="Q242" s="939"/>
      <c r="R242" s="939"/>
      <c r="S242" s="1343"/>
      <c r="T242" s="939"/>
      <c r="U242" s="939"/>
      <c r="V242" s="1343"/>
      <c r="W242" s="939"/>
      <c r="X242" s="1344"/>
      <c r="Y242" s="382"/>
    </row>
    <row r="243" spans="1:40" s="1247" customFormat="1" x14ac:dyDescent="0.25">
      <c r="A243" s="1521">
        <v>1</v>
      </c>
      <c r="B243" s="1522" t="s">
        <v>17</v>
      </c>
      <c r="C243" s="1523"/>
      <c r="D243" s="1524"/>
      <c r="E243" s="1524"/>
      <c r="F243" s="1523"/>
      <c r="G243" s="1523">
        <v>4</v>
      </c>
      <c r="H243" s="1523">
        <v>120</v>
      </c>
      <c r="I243" s="1522">
        <v>66</v>
      </c>
      <c r="J243" s="1522"/>
      <c r="K243" s="1522"/>
      <c r="L243" s="1522">
        <v>66</v>
      </c>
      <c r="M243" s="1522">
        <v>54</v>
      </c>
      <c r="N243" s="1522"/>
      <c r="O243" s="1522"/>
      <c r="P243" s="1522"/>
      <c r="Q243" s="1522"/>
      <c r="R243" s="1522"/>
      <c r="S243" s="1472"/>
      <c r="T243" s="1472"/>
      <c r="U243" s="1472"/>
      <c r="V243" s="1472"/>
      <c r="W243" s="1472"/>
      <c r="X243" s="1525"/>
      <c r="AI243" s="1354"/>
      <c r="AJ243" s="1354"/>
      <c r="AK243" s="1354"/>
      <c r="AL243" s="1354"/>
      <c r="AM243" s="1354"/>
      <c r="AN243" s="1355"/>
    </row>
    <row r="244" spans="1:40" s="93" customFormat="1" x14ac:dyDescent="0.25">
      <c r="A244" s="1526" t="s">
        <v>499</v>
      </c>
      <c r="B244" s="752" t="s">
        <v>268</v>
      </c>
      <c r="C244" s="1855"/>
      <c r="D244" s="1228">
        <v>1</v>
      </c>
      <c r="E244" s="1228"/>
      <c r="F244" s="1855"/>
      <c r="G244" s="1855">
        <v>2</v>
      </c>
      <c r="H244" s="1855">
        <v>60</v>
      </c>
      <c r="I244" s="752">
        <v>30</v>
      </c>
      <c r="J244" s="752"/>
      <c r="K244" s="752"/>
      <c r="L244" s="752">
        <v>30</v>
      </c>
      <c r="M244" s="752">
        <v>30</v>
      </c>
      <c r="N244" s="752" t="s">
        <v>346</v>
      </c>
      <c r="O244" s="752"/>
      <c r="P244" s="752"/>
      <c r="Q244" s="752"/>
      <c r="R244" s="752"/>
      <c r="S244" s="1352"/>
      <c r="T244" s="1352"/>
      <c r="U244" s="1352"/>
      <c r="V244" s="1352"/>
      <c r="W244" s="1352"/>
      <c r="X244" s="1527"/>
      <c r="AI244" s="1356"/>
      <c r="AJ244" s="1356"/>
      <c r="AK244" s="1356"/>
      <c r="AL244" s="1356"/>
      <c r="AM244" s="1356"/>
      <c r="AN244" s="1357"/>
    </row>
    <row r="245" spans="1:40" s="93" customFormat="1" x14ac:dyDescent="0.25">
      <c r="A245" s="1526" t="s">
        <v>500</v>
      </c>
      <c r="B245" s="752" t="s">
        <v>268</v>
      </c>
      <c r="C245" s="1855"/>
      <c r="D245" s="1228" t="s">
        <v>355</v>
      </c>
      <c r="E245" s="1228"/>
      <c r="F245" s="1855"/>
      <c r="G245" s="1855">
        <v>2</v>
      </c>
      <c r="H245" s="1855">
        <v>60</v>
      </c>
      <c r="I245" s="752">
        <v>36</v>
      </c>
      <c r="J245" s="752"/>
      <c r="K245" s="752"/>
      <c r="L245" s="752">
        <v>36</v>
      </c>
      <c r="M245" s="752">
        <v>24</v>
      </c>
      <c r="N245" s="752"/>
      <c r="O245" s="752" t="s">
        <v>346</v>
      </c>
      <c r="P245" s="752" t="s">
        <v>346</v>
      </c>
      <c r="Q245" s="752"/>
      <c r="R245" s="752"/>
      <c r="S245" s="1352"/>
      <c r="T245" s="1352"/>
      <c r="U245" s="1352"/>
      <c r="V245" s="1352"/>
      <c r="W245" s="1352"/>
      <c r="X245" s="1527"/>
      <c r="AI245" s="1356"/>
      <c r="AJ245" s="1356"/>
      <c r="AK245" s="1356"/>
      <c r="AL245" s="1356"/>
      <c r="AM245" s="1356"/>
      <c r="AN245" s="1357"/>
    </row>
    <row r="246" spans="1:40" s="93" customFormat="1" x14ac:dyDescent="0.25">
      <c r="A246" s="1526" t="s">
        <v>501</v>
      </c>
      <c r="B246" s="752" t="s">
        <v>17</v>
      </c>
      <c r="C246" s="1855"/>
      <c r="D246" s="1228" t="s">
        <v>356</v>
      </c>
      <c r="E246" s="1228"/>
      <c r="F246" s="1855"/>
      <c r="G246" s="1855"/>
      <c r="H246" s="1855"/>
      <c r="I246" s="752"/>
      <c r="J246" s="752"/>
      <c r="K246" s="752"/>
      <c r="L246" s="752"/>
      <c r="M246" s="752">
        <v>0</v>
      </c>
      <c r="N246" s="752"/>
      <c r="O246" s="752"/>
      <c r="P246" s="752"/>
      <c r="Q246" s="752" t="s">
        <v>178</v>
      </c>
      <c r="R246" s="752" t="s">
        <v>178</v>
      </c>
      <c r="S246" s="1352"/>
      <c r="T246" s="1352"/>
      <c r="U246" s="1352"/>
      <c r="V246" s="1352"/>
      <c r="W246" s="1352"/>
      <c r="X246" s="1527"/>
      <c r="AI246" s="1356"/>
      <c r="AJ246" s="1356"/>
      <c r="AK246" s="1356"/>
      <c r="AL246" s="1356"/>
      <c r="AM246" s="1356"/>
      <c r="AN246" s="1357"/>
    </row>
    <row r="247" spans="1:40" s="93" customFormat="1" ht="42" customHeight="1" x14ac:dyDescent="0.25">
      <c r="A247" s="2127" t="s">
        <v>379</v>
      </c>
      <c r="B247" s="2128"/>
      <c r="C247" s="2128"/>
      <c r="D247" s="2128"/>
      <c r="E247" s="2128"/>
      <c r="F247" s="2129"/>
      <c r="G247" s="787"/>
      <c r="H247" s="787"/>
      <c r="I247" s="612"/>
      <c r="J247" s="612"/>
      <c r="K247" s="612"/>
      <c r="L247" s="612"/>
      <c r="M247" s="612"/>
      <c r="N247" s="612"/>
      <c r="O247" s="612"/>
      <c r="P247" s="612"/>
      <c r="Q247" s="612"/>
      <c r="R247" s="612"/>
      <c r="S247" s="1352"/>
      <c r="T247" s="1352"/>
      <c r="U247" s="1352"/>
      <c r="V247" s="1352"/>
      <c r="W247" s="1352"/>
      <c r="X247" s="1527"/>
      <c r="AH247" s="120"/>
      <c r="AI247" s="1356"/>
      <c r="AJ247" s="1356"/>
      <c r="AK247" s="1356"/>
      <c r="AL247" s="1356"/>
      <c r="AM247" s="1356"/>
      <c r="AN247" s="1357"/>
    </row>
    <row r="248" spans="1:40" s="93" customFormat="1" ht="47.25" x14ac:dyDescent="0.25">
      <c r="A248" s="1528" t="s">
        <v>502</v>
      </c>
      <c r="B248" s="830" t="s">
        <v>503</v>
      </c>
      <c r="C248" s="1019"/>
      <c r="D248" s="1353"/>
      <c r="E248" s="871"/>
      <c r="F248" s="1029"/>
      <c r="G248" s="926">
        <f t="shared" ref="G248:M248" si="33">SUM(G249:G251)</f>
        <v>18</v>
      </c>
      <c r="H248" s="926">
        <f t="shared" si="33"/>
        <v>540</v>
      </c>
      <c r="I248" s="926">
        <f t="shared" si="33"/>
        <v>183</v>
      </c>
      <c r="J248" s="926">
        <f t="shared" si="33"/>
        <v>0</v>
      </c>
      <c r="K248" s="926">
        <f t="shared" si="33"/>
        <v>0</v>
      </c>
      <c r="L248" s="926">
        <f t="shared" si="33"/>
        <v>183</v>
      </c>
      <c r="M248" s="926">
        <f t="shared" si="33"/>
        <v>357</v>
      </c>
      <c r="N248" s="835"/>
      <c r="O248" s="835"/>
      <c r="P248" s="835"/>
      <c r="Q248" s="835"/>
      <c r="R248" s="835"/>
      <c r="S248" s="835"/>
      <c r="T248" s="1184"/>
      <c r="U248" s="1184"/>
      <c r="V248" s="1184"/>
      <c r="W248" s="1184"/>
      <c r="X248" s="888"/>
      <c r="AH248" s="120"/>
      <c r="AI248" s="1356"/>
      <c r="AJ248" s="1356"/>
      <c r="AK248" s="1356"/>
      <c r="AL248" s="1356"/>
      <c r="AM248" s="1356"/>
      <c r="AN248" s="1357"/>
    </row>
    <row r="249" spans="1:40" s="93" customFormat="1" x14ac:dyDescent="0.25">
      <c r="A249" s="1529"/>
      <c r="B249" s="868" t="s">
        <v>504</v>
      </c>
      <c r="C249" s="337">
        <v>2</v>
      </c>
      <c r="D249" s="337" t="s">
        <v>188</v>
      </c>
      <c r="E249" s="871"/>
      <c r="F249" s="1029"/>
      <c r="G249" s="1030">
        <v>9</v>
      </c>
      <c r="H249" s="842">
        <f>G249*30</f>
        <v>270</v>
      </c>
      <c r="I249" s="525">
        <f>J249+K249+L249</f>
        <v>99</v>
      </c>
      <c r="J249" s="842"/>
      <c r="K249" s="842"/>
      <c r="L249" s="842">
        <v>99</v>
      </c>
      <c r="M249" s="845">
        <f>H249-I249</f>
        <v>171</v>
      </c>
      <c r="N249" s="835">
        <v>3</v>
      </c>
      <c r="O249" s="835">
        <v>3</v>
      </c>
      <c r="P249" s="835">
        <v>3</v>
      </c>
      <c r="Q249" s="835"/>
      <c r="R249" s="835"/>
      <c r="S249" s="835"/>
      <c r="T249" s="1184"/>
      <c r="U249" s="1184"/>
      <c r="V249" s="1184"/>
      <c r="W249" s="1184"/>
      <c r="X249" s="888"/>
      <c r="AH249" s="120"/>
      <c r="AI249" s="1356"/>
      <c r="AJ249" s="1356"/>
      <c r="AK249" s="1356"/>
      <c r="AL249" s="1356"/>
      <c r="AM249" s="1356"/>
      <c r="AN249" s="1357"/>
    </row>
    <row r="250" spans="1:40" s="93" customFormat="1" ht="16.5" thickBot="1" x14ac:dyDescent="0.3">
      <c r="A250" s="1530"/>
      <c r="B250" s="1531" t="s">
        <v>504</v>
      </c>
      <c r="C250" s="1532">
        <v>4</v>
      </c>
      <c r="D250" s="1532" t="s">
        <v>232</v>
      </c>
      <c r="E250" s="1533"/>
      <c r="F250" s="1534"/>
      <c r="G250" s="1535">
        <v>9</v>
      </c>
      <c r="H250" s="82">
        <f>G250*30</f>
        <v>270</v>
      </c>
      <c r="I250" s="1536">
        <f>J250+K250+L250</f>
        <v>84</v>
      </c>
      <c r="J250" s="82"/>
      <c r="K250" s="82"/>
      <c r="L250" s="82">
        <v>84</v>
      </c>
      <c r="M250" s="1537">
        <f>H250-I250</f>
        <v>186</v>
      </c>
      <c r="N250" s="1475"/>
      <c r="O250" s="1475"/>
      <c r="P250" s="1475"/>
      <c r="Q250" s="1475">
        <v>3</v>
      </c>
      <c r="R250" s="1475">
        <v>3</v>
      </c>
      <c r="S250" s="1475"/>
      <c r="T250" s="1476"/>
      <c r="U250" s="1476"/>
      <c r="V250" s="1476"/>
      <c r="W250" s="1476"/>
      <c r="X250" s="1477"/>
      <c r="AH250" s="120"/>
      <c r="AI250" s="1356"/>
      <c r="AJ250" s="1356"/>
      <c r="AK250" s="1356"/>
      <c r="AL250" s="1356"/>
      <c r="AM250" s="1356"/>
      <c r="AN250" s="1357"/>
    </row>
    <row r="251" spans="1:40" s="93" customFormat="1" ht="16.5" customHeight="1" x14ac:dyDescent="0.25">
      <c r="A251" s="1345"/>
      <c r="B251" s="1178"/>
      <c r="C251" s="1179"/>
      <c r="D251" s="1179"/>
      <c r="E251" s="1229"/>
      <c r="F251" s="1230"/>
      <c r="G251" s="1231"/>
      <c r="H251" s="85"/>
      <c r="I251" s="1180"/>
      <c r="J251" s="85"/>
      <c r="K251" s="85"/>
      <c r="L251" s="85"/>
      <c r="M251" s="1181"/>
      <c r="N251" s="1182"/>
      <c r="O251" s="1182"/>
      <c r="P251" s="1182"/>
      <c r="Q251" s="1182"/>
      <c r="R251" s="1182"/>
      <c r="S251" s="1182"/>
      <c r="T251" s="1183"/>
      <c r="U251" s="1183"/>
      <c r="V251" s="1183"/>
      <c r="W251" s="1183"/>
      <c r="X251" s="1346"/>
    </row>
    <row r="252" spans="1:40" s="93" customFormat="1" ht="16.5" customHeight="1" x14ac:dyDescent="0.25">
      <c r="A252" s="1345"/>
      <c r="B252" s="1178"/>
      <c r="C252" s="1179"/>
      <c r="D252" s="1179"/>
      <c r="E252" s="1229"/>
      <c r="F252" s="1230"/>
      <c r="G252" s="1231"/>
      <c r="H252" s="85"/>
      <c r="I252" s="1180"/>
      <c r="J252" s="85"/>
      <c r="K252" s="85"/>
      <c r="L252" s="85"/>
      <c r="M252" s="1181"/>
      <c r="N252" s="1182"/>
      <c r="O252" s="1182"/>
      <c r="P252" s="1182"/>
      <c r="Q252" s="1182"/>
      <c r="R252" s="1182"/>
      <c r="S252" s="1182"/>
      <c r="T252" s="1183"/>
      <c r="U252" s="1183"/>
      <c r="V252" s="1183"/>
      <c r="W252" s="1183"/>
      <c r="X252" s="1346"/>
    </row>
    <row r="253" spans="1:40" s="93" customFormat="1" x14ac:dyDescent="0.25">
      <c r="A253" s="1345"/>
      <c r="B253" s="1178"/>
      <c r="C253" s="1179"/>
      <c r="D253" s="1179"/>
      <c r="E253" s="1229"/>
      <c r="F253" s="1230"/>
      <c r="G253" s="1231"/>
      <c r="H253" s="85"/>
      <c r="I253" s="1180"/>
      <c r="J253" s="85"/>
      <c r="K253" s="85"/>
      <c r="L253" s="85"/>
      <c r="M253" s="1181"/>
      <c r="N253" s="1182"/>
      <c r="O253" s="1182"/>
      <c r="P253" s="1182"/>
      <c r="Q253" s="1182"/>
      <c r="R253" s="1182"/>
      <c r="S253" s="1182"/>
      <c r="T253" s="1183"/>
      <c r="U253" s="1183"/>
      <c r="V253" s="1183"/>
      <c r="W253" s="1183"/>
      <c r="X253" s="1346"/>
    </row>
    <row r="254" spans="1:40" s="93" customFormat="1" x14ac:dyDescent="0.25">
      <c r="A254" s="1345"/>
      <c r="B254" s="1178"/>
      <c r="C254" s="1179"/>
      <c r="D254" s="1179"/>
      <c r="E254" s="1229"/>
      <c r="F254" s="1230"/>
      <c r="G254" s="1231"/>
      <c r="H254" s="85"/>
      <c r="I254" s="1180"/>
      <c r="J254" s="85"/>
      <c r="K254" s="85"/>
      <c r="L254" s="85"/>
      <c r="M254" s="1181"/>
      <c r="N254" s="1182"/>
      <c r="O254" s="1182"/>
      <c r="P254" s="1182"/>
      <c r="Q254" s="1182"/>
      <c r="R254" s="1182"/>
      <c r="S254" s="1182"/>
      <c r="T254" s="1183"/>
      <c r="U254" s="1183"/>
      <c r="V254" s="1183"/>
      <c r="W254" s="1183"/>
      <c r="X254" s="1346"/>
    </row>
    <row r="255" spans="1:40" s="93" customFormat="1" x14ac:dyDescent="0.25">
      <c r="A255" s="1345"/>
      <c r="B255" s="1178"/>
      <c r="C255" s="1179"/>
      <c r="D255" s="1179"/>
      <c r="E255" s="1229"/>
      <c r="F255" s="1230"/>
      <c r="G255" s="1231"/>
      <c r="H255" s="85"/>
      <c r="I255" s="1180"/>
      <c r="J255" s="85"/>
      <c r="K255" s="85"/>
      <c r="L255" s="85"/>
      <c r="M255" s="1181"/>
      <c r="N255" s="1182"/>
      <c r="O255" s="1182"/>
      <c r="P255" s="1182"/>
      <c r="Q255" s="1182"/>
      <c r="R255" s="1182"/>
      <c r="S255" s="1182"/>
      <c r="T255" s="1183"/>
      <c r="U255" s="1183"/>
      <c r="V255" s="1183"/>
      <c r="W255" s="1183"/>
      <c r="X255" s="1346"/>
    </row>
    <row r="256" spans="1:40" s="93" customFormat="1" x14ac:dyDescent="0.25">
      <c r="A256" s="1345"/>
      <c r="B256" s="1178"/>
      <c r="C256" s="1179"/>
      <c r="D256" s="1179"/>
      <c r="E256" s="1229"/>
      <c r="F256" s="1230"/>
      <c r="G256" s="1231"/>
      <c r="H256" s="85"/>
      <c r="I256" s="1180"/>
      <c r="J256" s="85"/>
      <c r="K256" s="85"/>
      <c r="L256" s="85"/>
      <c r="M256" s="1181"/>
      <c r="N256" s="1182"/>
      <c r="O256" s="1182"/>
      <c r="P256" s="1182"/>
      <c r="Q256" s="1182"/>
      <c r="R256" s="1182"/>
      <c r="S256" s="1182"/>
      <c r="T256" s="1183"/>
      <c r="U256" s="1183"/>
      <c r="V256" s="1183"/>
      <c r="W256" s="1183"/>
      <c r="X256" s="1346"/>
    </row>
    <row r="257" spans="1:24" s="93" customFormat="1" x14ac:dyDescent="0.25">
      <c r="A257" s="1347"/>
      <c r="X257" s="1204"/>
    </row>
    <row r="258" spans="1:24" s="93" customFormat="1" x14ac:dyDescent="0.25">
      <c r="A258" s="1347"/>
      <c r="B258" s="1849" t="s">
        <v>262</v>
      </c>
      <c r="C258" s="1849"/>
      <c r="D258" s="2145"/>
      <c r="E258" s="2145"/>
      <c r="F258" s="2146"/>
      <c r="G258" s="2146"/>
      <c r="H258" s="1849"/>
      <c r="I258" s="2136" t="s">
        <v>263</v>
      </c>
      <c r="J258" s="2137"/>
      <c r="K258" s="2137"/>
      <c r="X258" s="1204"/>
    </row>
    <row r="259" spans="1:24" s="93" customFormat="1" x14ac:dyDescent="0.25">
      <c r="A259" s="1347"/>
      <c r="B259" s="1849"/>
      <c r="C259" s="1849"/>
      <c r="D259" s="1849"/>
      <c r="E259" s="1849"/>
      <c r="F259" s="1850"/>
      <c r="G259" s="1850"/>
      <c r="H259" s="1849"/>
      <c r="I259" s="1849"/>
      <c r="J259" s="1850"/>
      <c r="K259" s="1850"/>
      <c r="X259" s="1204"/>
    </row>
    <row r="260" spans="1:24" s="93" customFormat="1" x14ac:dyDescent="0.25">
      <c r="A260" s="1347"/>
      <c r="X260" s="1204"/>
    </row>
    <row r="261" spans="1:24" s="93" customFormat="1" x14ac:dyDescent="0.25">
      <c r="A261" s="1347"/>
      <c r="B261" s="1849" t="s">
        <v>264</v>
      </c>
      <c r="C261" s="1849"/>
      <c r="D261" s="2145"/>
      <c r="E261" s="2145"/>
      <c r="F261" s="2146"/>
      <c r="G261" s="2146"/>
      <c r="H261" s="1849"/>
      <c r="I261" s="2136" t="s">
        <v>265</v>
      </c>
      <c r="J261" s="2137"/>
      <c r="K261" s="2137"/>
      <c r="X261" s="1204"/>
    </row>
    <row r="262" spans="1:24" s="93" customFormat="1" ht="24.75" customHeight="1" x14ac:dyDescent="0.25">
      <c r="A262" s="1347"/>
      <c r="B262" s="1849"/>
      <c r="C262" s="1849"/>
      <c r="D262" s="1849"/>
      <c r="E262" s="1849"/>
      <c r="F262" s="1850"/>
      <c r="G262" s="1850"/>
      <c r="H262" s="1849"/>
      <c r="I262" s="1849"/>
      <c r="J262" s="1850"/>
      <c r="K262" s="1850"/>
      <c r="X262" s="1204"/>
    </row>
    <row r="263" spans="1:24" s="93" customFormat="1" x14ac:dyDescent="0.25">
      <c r="A263" s="1347"/>
      <c r="B263" s="1849"/>
      <c r="C263" s="1849"/>
      <c r="D263" s="1849"/>
      <c r="E263" s="1849"/>
      <c r="F263" s="1850"/>
      <c r="G263" s="1850"/>
      <c r="H263" s="1849"/>
      <c r="I263" s="1849"/>
      <c r="J263" s="1850"/>
      <c r="K263" s="1850"/>
      <c r="X263" s="1204"/>
    </row>
    <row r="264" spans="1:24" s="93" customFormat="1" x14ac:dyDescent="0.25">
      <c r="A264" s="1347"/>
      <c r="B264" s="1849" t="s">
        <v>266</v>
      </c>
      <c r="C264" s="1849"/>
      <c r="D264" s="2145"/>
      <c r="E264" s="2145"/>
      <c r="F264" s="2146"/>
      <c r="G264" s="2146"/>
      <c r="H264" s="1849"/>
      <c r="I264" s="2147" t="s">
        <v>666</v>
      </c>
      <c r="J264" s="2147"/>
      <c r="K264" s="2147"/>
      <c r="X264" s="1204"/>
    </row>
    <row r="265" spans="1:24" s="93" customFormat="1" ht="16.5" thickBot="1" x14ac:dyDescent="0.3">
      <c r="A265" s="1348"/>
      <c r="B265" s="1349"/>
      <c r="C265" s="2126" t="s">
        <v>138</v>
      </c>
      <c r="D265" s="2126"/>
      <c r="E265" s="2126"/>
      <c r="F265" s="2126"/>
      <c r="G265" s="2126"/>
      <c r="H265" s="2126"/>
      <c r="I265" s="2126"/>
      <c r="J265" s="2126"/>
      <c r="K265" s="2126"/>
      <c r="L265" s="1350"/>
      <c r="M265" s="1350"/>
      <c r="N265" s="1351"/>
      <c r="O265" s="1351"/>
      <c r="P265" s="1351"/>
      <c r="Q265" s="1351"/>
      <c r="R265" s="1351"/>
      <c r="S265" s="1351"/>
      <c r="T265" s="1351"/>
      <c r="U265" s="1351"/>
      <c r="V265" s="1351"/>
      <c r="W265" s="1351"/>
      <c r="X265" s="1206"/>
    </row>
    <row r="267" spans="1:24" ht="16.5" customHeight="1" x14ac:dyDescent="0.25"/>
    <row r="280" ht="15.75" customHeight="1" x14ac:dyDescent="0.25"/>
    <row r="285" ht="33.75" customHeight="1" x14ac:dyDescent="0.25"/>
    <row r="319" ht="15.75" customHeight="1" x14ac:dyDescent="0.25"/>
    <row r="320" ht="16.5" customHeight="1" x14ac:dyDescent="0.25"/>
    <row r="321" ht="16.5" customHeight="1" x14ac:dyDescent="0.25"/>
    <row r="338" ht="18" customHeight="1" x14ac:dyDescent="0.25"/>
    <row r="342" ht="15.75" hidden="1" customHeight="1" x14ac:dyDescent="0.25"/>
    <row r="343" ht="15.75" hidden="1" customHeight="1" x14ac:dyDescent="0.25"/>
    <row r="344" ht="37.5" customHeight="1" x14ac:dyDescent="0.25"/>
    <row r="346" ht="15.75" customHeight="1" x14ac:dyDescent="0.25"/>
  </sheetData>
  <mergeCells count="84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107:F107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49:F49"/>
    <mergeCell ref="A50:F50"/>
    <mergeCell ref="A51:F51"/>
    <mergeCell ref="A52:X52"/>
    <mergeCell ref="A124:X124"/>
    <mergeCell ref="A108:F108"/>
    <mergeCell ref="A109:F109"/>
    <mergeCell ref="A110:X110"/>
    <mergeCell ref="A115:F115"/>
    <mergeCell ref="A116:F116"/>
    <mergeCell ref="A117:F117"/>
    <mergeCell ref="A118:X118"/>
    <mergeCell ref="A120:F120"/>
    <mergeCell ref="A121:F121"/>
    <mergeCell ref="A122:F122"/>
    <mergeCell ref="A123:F123"/>
    <mergeCell ref="A179:B179"/>
    <mergeCell ref="A125:B125"/>
    <mergeCell ref="A126:B126"/>
    <mergeCell ref="A129:B129"/>
    <mergeCell ref="A132:B132"/>
    <mergeCell ref="A135:B135"/>
    <mergeCell ref="A171:F171"/>
    <mergeCell ref="A172:F172"/>
    <mergeCell ref="A173:F173"/>
    <mergeCell ref="A174:X174"/>
    <mergeCell ref="A175:B175"/>
    <mergeCell ref="A176:B176"/>
    <mergeCell ref="A236:M236"/>
    <mergeCell ref="A182:B182"/>
    <mergeCell ref="A185:B185"/>
    <mergeCell ref="A227:F227"/>
    <mergeCell ref="A228:F228"/>
    <mergeCell ref="A229:F229"/>
    <mergeCell ref="A230:F230"/>
    <mergeCell ref="A231:F231"/>
    <mergeCell ref="A232:F232"/>
    <mergeCell ref="A233:F233"/>
    <mergeCell ref="A234:F234"/>
    <mergeCell ref="A235:F235"/>
    <mergeCell ref="A237:M237"/>
    <mergeCell ref="A238:M238"/>
    <mergeCell ref="A239:M239"/>
    <mergeCell ref="A240:M240"/>
    <mergeCell ref="A241:M241"/>
    <mergeCell ref="Q241:S241"/>
    <mergeCell ref="T241:V241"/>
    <mergeCell ref="W241:X241"/>
    <mergeCell ref="A247:F247"/>
    <mergeCell ref="D258:G258"/>
    <mergeCell ref="I258:K258"/>
    <mergeCell ref="N241:P241"/>
    <mergeCell ref="D261:G261"/>
    <mergeCell ref="I261:K261"/>
    <mergeCell ref="D264:G264"/>
    <mergeCell ref="I264:K264"/>
    <mergeCell ref="C265:K265"/>
  </mergeCells>
  <pageMargins left="0.75" right="0.75" top="1" bottom="1" header="0.5" footer="0.5"/>
  <pageSetup paperSize="9" scale="63" orientation="landscape" r:id="rId1"/>
  <headerFooter alignWithMargins="0"/>
  <rowBreaks count="9" manualBreakCount="9">
    <brk id="36" max="28" man="1"/>
    <brk id="71" max="28" man="1"/>
    <brk id="109" max="28" man="1"/>
    <brk id="140" max="28" man="1"/>
    <brk id="210" max="28" man="1"/>
    <brk id="242" max="28" man="1"/>
    <brk id="265" max="28" man="1"/>
    <brk id="282" max="28" man="1"/>
    <brk id="304" max="28" man="1"/>
  </rowBreaks>
  <colBreaks count="1" manualBreakCount="1">
    <brk id="24" max="26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view="pageBreakPreview" workbookViewId="0">
      <selection activeCell="B1" sqref="B1:M1"/>
    </sheetView>
  </sheetViews>
  <sheetFormatPr defaultRowHeight="15" x14ac:dyDescent="0.25"/>
  <cols>
    <col min="2" max="2" width="34.5703125" customWidth="1"/>
    <col min="13" max="13" width="8" customWidth="1"/>
    <col min="14" max="14" width="12.5703125" customWidth="1"/>
  </cols>
  <sheetData>
    <row r="1" spans="1:13" ht="16.5" x14ac:dyDescent="0.25">
      <c r="A1" s="22"/>
      <c r="B1" s="2260" t="s">
        <v>665</v>
      </c>
      <c r="C1" s="2260"/>
      <c r="D1" s="2260"/>
      <c r="E1" s="2260"/>
      <c r="F1" s="2260"/>
      <c r="G1" s="2260"/>
      <c r="H1" s="2260"/>
      <c r="I1" s="2260"/>
      <c r="J1" s="2260"/>
      <c r="K1" s="2260"/>
      <c r="L1" s="2260"/>
      <c r="M1" s="2260"/>
    </row>
    <row r="2" spans="1:13" x14ac:dyDescent="0.25">
      <c r="A2" s="22"/>
      <c r="B2" s="1" t="s">
        <v>50</v>
      </c>
      <c r="C2" s="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22"/>
      <c r="B3" s="2261" t="s">
        <v>0</v>
      </c>
      <c r="C3" s="2263" t="s">
        <v>74</v>
      </c>
      <c r="D3" s="2254" t="s">
        <v>75</v>
      </c>
      <c r="E3" s="2258" t="s">
        <v>2</v>
      </c>
      <c r="F3" s="2258"/>
      <c r="G3" s="2258"/>
      <c r="H3" s="2258"/>
      <c r="I3" s="2258"/>
      <c r="J3" s="2255"/>
      <c r="K3" s="2254" t="s">
        <v>3</v>
      </c>
      <c r="L3" s="2254" t="s">
        <v>4</v>
      </c>
      <c r="M3" s="2254" t="s">
        <v>5</v>
      </c>
    </row>
    <row r="4" spans="1:13" x14ac:dyDescent="0.25">
      <c r="A4" s="22"/>
      <c r="B4" s="2262"/>
      <c r="C4" s="2264"/>
      <c r="D4" s="2254"/>
      <c r="E4" s="2254" t="s">
        <v>6</v>
      </c>
      <c r="F4" s="2256" t="s">
        <v>7</v>
      </c>
      <c r="G4" s="2256"/>
      <c r="H4" s="2256"/>
      <c r="I4" s="2256"/>
      <c r="J4" s="2254" t="s">
        <v>8</v>
      </c>
      <c r="K4" s="2254"/>
      <c r="L4" s="2254"/>
      <c r="M4" s="2254"/>
    </row>
    <row r="5" spans="1:13" x14ac:dyDescent="0.25">
      <c r="A5" s="22"/>
      <c r="B5" s="2262"/>
      <c r="C5" s="2264"/>
      <c r="D5" s="2254"/>
      <c r="E5" s="2255"/>
      <c r="F5" s="2254" t="s">
        <v>9</v>
      </c>
      <c r="G5" s="2258" t="s">
        <v>10</v>
      </c>
      <c r="H5" s="2255"/>
      <c r="I5" s="2255"/>
      <c r="J5" s="2255"/>
      <c r="K5" s="2254"/>
      <c r="L5" s="2254"/>
      <c r="M5" s="2254"/>
    </row>
    <row r="6" spans="1:13" x14ac:dyDescent="0.25">
      <c r="A6" s="22"/>
      <c r="B6" s="2262"/>
      <c r="C6" s="2264"/>
      <c r="D6" s="2254"/>
      <c r="E6" s="2255"/>
      <c r="F6" s="2257"/>
      <c r="G6" s="2254" t="s">
        <v>11</v>
      </c>
      <c r="H6" s="2254" t="s">
        <v>12</v>
      </c>
      <c r="I6" s="2254" t="s">
        <v>13</v>
      </c>
      <c r="J6" s="2255"/>
      <c r="K6" s="2254"/>
      <c r="L6" s="2254"/>
      <c r="M6" s="2254"/>
    </row>
    <row r="7" spans="1:13" x14ac:dyDescent="0.25">
      <c r="A7" s="22"/>
      <c r="B7" s="2262"/>
      <c r="C7" s="2264"/>
      <c r="D7" s="2254"/>
      <c r="E7" s="2255"/>
      <c r="F7" s="2257"/>
      <c r="G7" s="2254"/>
      <c r="H7" s="2254"/>
      <c r="I7" s="2254"/>
      <c r="J7" s="2255"/>
      <c r="K7" s="2254"/>
      <c r="L7" s="2254"/>
      <c r="M7" s="2254"/>
    </row>
    <row r="8" spans="1:13" x14ac:dyDescent="0.25">
      <c r="A8" s="22"/>
      <c r="B8" s="2262"/>
      <c r="C8" s="2264"/>
      <c r="D8" s="2254"/>
      <c r="E8" s="2255"/>
      <c r="F8" s="2257"/>
      <c r="G8" s="2254"/>
      <c r="H8" s="2254"/>
      <c r="I8" s="2254"/>
      <c r="J8" s="2255"/>
      <c r="K8" s="2254"/>
      <c r="L8" s="2254"/>
      <c r="M8" s="2254"/>
    </row>
    <row r="9" spans="1:13" x14ac:dyDescent="0.25">
      <c r="A9" s="22"/>
      <c r="B9" s="2262"/>
      <c r="C9" s="2264"/>
      <c r="D9" s="2263"/>
      <c r="E9" s="2265"/>
      <c r="F9" s="2266"/>
      <c r="G9" s="2263"/>
      <c r="H9" s="2263"/>
      <c r="I9" s="2263"/>
      <c r="J9" s="2265"/>
      <c r="K9" s="2263"/>
      <c r="L9" s="2263"/>
      <c r="M9" s="2263"/>
    </row>
    <row r="10" spans="1:13" ht="25.5" x14ac:dyDescent="0.25">
      <c r="A10" s="22" t="s">
        <v>14</v>
      </c>
      <c r="B10" s="1800" t="s">
        <v>508</v>
      </c>
      <c r="C10" s="1799">
        <v>12</v>
      </c>
      <c r="D10" s="994"/>
      <c r="E10" s="10"/>
      <c r="F10" s="10"/>
      <c r="G10" s="10"/>
      <c r="H10" s="10"/>
      <c r="I10" s="10"/>
      <c r="J10" s="10"/>
      <c r="K10" s="9"/>
      <c r="L10" s="10"/>
      <c r="M10" s="9"/>
    </row>
    <row r="11" spans="1:13" x14ac:dyDescent="0.25">
      <c r="A11" s="22" t="s">
        <v>14</v>
      </c>
      <c r="B11" s="1801" t="s">
        <v>519</v>
      </c>
      <c r="C11" s="1774"/>
      <c r="D11" s="9">
        <v>2</v>
      </c>
      <c r="E11" s="10">
        <f>D11*30</f>
        <v>60</v>
      </c>
      <c r="F11" s="10">
        <f>G11+H11+I11</f>
        <v>30</v>
      </c>
      <c r="G11" s="10">
        <v>15</v>
      </c>
      <c r="H11" s="10"/>
      <c r="I11" s="10">
        <v>15</v>
      </c>
      <c r="J11" s="10">
        <f>E11-F11</f>
        <v>30</v>
      </c>
      <c r="K11" s="9">
        <f>F11/15</f>
        <v>2</v>
      </c>
      <c r="L11" s="10" t="s">
        <v>16</v>
      </c>
      <c r="M11" s="9">
        <f>F11/E11*100</f>
        <v>50</v>
      </c>
    </row>
    <row r="12" spans="1:13" x14ac:dyDescent="0.25">
      <c r="A12" s="22" t="s">
        <v>14</v>
      </c>
      <c r="B12" s="1801" t="s">
        <v>625</v>
      </c>
      <c r="C12" s="1774">
        <v>1.5</v>
      </c>
      <c r="D12" s="9">
        <v>2.5</v>
      </c>
      <c r="E12" s="10">
        <f>D12*30</f>
        <v>75</v>
      </c>
      <c r="F12" s="10">
        <f>G12+H12+I12</f>
        <v>30</v>
      </c>
      <c r="G12" s="10">
        <v>15</v>
      </c>
      <c r="H12" s="10"/>
      <c r="I12" s="10">
        <v>15</v>
      </c>
      <c r="J12" s="10">
        <f>E12-F12</f>
        <v>45</v>
      </c>
      <c r="K12" s="9">
        <f t="shared" ref="K12:K24" si="0">F12/15</f>
        <v>2</v>
      </c>
      <c r="L12" s="10" t="s">
        <v>16</v>
      </c>
      <c r="M12" s="9">
        <f>F12/E12*100</f>
        <v>40</v>
      </c>
    </row>
    <row r="13" spans="1:13" x14ac:dyDescent="0.25">
      <c r="A13" s="1359" t="s">
        <v>14</v>
      </c>
      <c r="B13" s="23" t="s">
        <v>76</v>
      </c>
      <c r="C13" s="1774">
        <v>3</v>
      </c>
      <c r="D13" s="9"/>
      <c r="E13" s="10"/>
      <c r="F13" s="10"/>
      <c r="G13" s="10"/>
      <c r="H13" s="10"/>
      <c r="I13" s="10"/>
      <c r="J13" s="10"/>
      <c r="K13" s="9"/>
      <c r="L13" s="10"/>
      <c r="M13" s="9"/>
    </row>
    <row r="14" spans="1:13" x14ac:dyDescent="0.25">
      <c r="A14" s="1359" t="s">
        <v>14</v>
      </c>
      <c r="B14" s="23" t="s">
        <v>103</v>
      </c>
      <c r="C14" s="1774">
        <v>1.5</v>
      </c>
      <c r="D14" s="9">
        <v>1.5</v>
      </c>
      <c r="E14" s="10">
        <f t="shared" ref="E14:E20" si="1">D14*30</f>
        <v>45</v>
      </c>
      <c r="F14" s="10">
        <f t="shared" ref="F14:F20" si="2">G14+H14+I14</f>
        <v>30</v>
      </c>
      <c r="G14" s="10">
        <v>15</v>
      </c>
      <c r="H14" s="10"/>
      <c r="I14" s="10">
        <v>15</v>
      </c>
      <c r="J14" s="10">
        <f t="shared" ref="J14:J20" si="3">E14-F14</f>
        <v>15</v>
      </c>
      <c r="K14" s="9">
        <f t="shared" si="0"/>
        <v>2</v>
      </c>
      <c r="L14" s="10" t="s">
        <v>16</v>
      </c>
      <c r="M14" s="9">
        <f t="shared" ref="M14:M20" si="4">F14/E14*100</f>
        <v>66.666666666666657</v>
      </c>
    </row>
    <row r="15" spans="1:13" x14ac:dyDescent="0.25">
      <c r="A15" s="1359" t="s">
        <v>14</v>
      </c>
      <c r="B15" s="23" t="s">
        <v>19</v>
      </c>
      <c r="C15" s="1774">
        <v>4</v>
      </c>
      <c r="D15" s="9">
        <v>2</v>
      </c>
      <c r="E15" s="10">
        <f t="shared" si="1"/>
        <v>60</v>
      </c>
      <c r="F15" s="10">
        <f t="shared" si="2"/>
        <v>30</v>
      </c>
      <c r="G15" s="10">
        <v>15</v>
      </c>
      <c r="H15" s="10"/>
      <c r="I15" s="10">
        <v>15</v>
      </c>
      <c r="J15" s="10">
        <f t="shared" si="3"/>
        <v>30</v>
      </c>
      <c r="K15" s="9">
        <f t="shared" si="0"/>
        <v>2</v>
      </c>
      <c r="L15" s="10" t="s">
        <v>18</v>
      </c>
      <c r="M15" s="9">
        <f t="shared" si="4"/>
        <v>50</v>
      </c>
    </row>
    <row r="16" spans="1:13" x14ac:dyDescent="0.25">
      <c r="A16" s="22" t="s">
        <v>14</v>
      </c>
      <c r="B16" s="1800" t="s">
        <v>520</v>
      </c>
      <c r="C16" s="1774">
        <v>2.5</v>
      </c>
      <c r="D16" s="9">
        <v>1.5</v>
      </c>
      <c r="E16" s="10">
        <f t="shared" si="1"/>
        <v>45</v>
      </c>
      <c r="F16" s="10">
        <f t="shared" si="2"/>
        <v>15</v>
      </c>
      <c r="G16" s="10">
        <v>8</v>
      </c>
      <c r="H16" s="10"/>
      <c r="I16" s="10">
        <v>7</v>
      </c>
      <c r="J16" s="10">
        <f t="shared" si="3"/>
        <v>30</v>
      </c>
      <c r="K16" s="9">
        <f t="shared" si="0"/>
        <v>1</v>
      </c>
      <c r="L16" s="10" t="s">
        <v>16</v>
      </c>
      <c r="M16" s="9">
        <f t="shared" si="4"/>
        <v>33.333333333333329</v>
      </c>
    </row>
    <row r="17" spans="1:13" x14ac:dyDescent="0.25">
      <c r="A17" s="22" t="s">
        <v>14</v>
      </c>
      <c r="B17" s="1800" t="s">
        <v>522</v>
      </c>
      <c r="C17" s="1774">
        <v>3</v>
      </c>
      <c r="D17" s="9">
        <v>2</v>
      </c>
      <c r="E17" s="10">
        <f t="shared" si="1"/>
        <v>60</v>
      </c>
      <c r="F17" s="10">
        <f t="shared" si="2"/>
        <v>30</v>
      </c>
      <c r="G17" s="10">
        <v>15</v>
      </c>
      <c r="H17" s="10"/>
      <c r="I17" s="10">
        <v>15</v>
      </c>
      <c r="J17" s="10">
        <f t="shared" si="3"/>
        <v>30</v>
      </c>
      <c r="K17" s="9">
        <f t="shared" si="0"/>
        <v>2</v>
      </c>
      <c r="L17" s="10" t="s">
        <v>16</v>
      </c>
      <c r="M17" s="9">
        <f t="shared" si="4"/>
        <v>50</v>
      </c>
    </row>
    <row r="18" spans="1:13" ht="26.25" x14ac:dyDescent="0.25">
      <c r="A18" s="22" t="s">
        <v>14</v>
      </c>
      <c r="B18" s="23" t="s">
        <v>32</v>
      </c>
      <c r="C18" s="1774">
        <v>3</v>
      </c>
      <c r="D18" s="9"/>
      <c r="E18" s="10"/>
      <c r="F18" s="10"/>
      <c r="G18" s="10"/>
      <c r="H18" s="10"/>
      <c r="I18" s="10"/>
      <c r="J18" s="10"/>
      <c r="K18" s="9"/>
      <c r="L18" s="10"/>
      <c r="M18" s="9"/>
    </row>
    <row r="19" spans="1:13" s="12" customFormat="1" x14ac:dyDescent="0.25">
      <c r="A19" s="22" t="s">
        <v>14</v>
      </c>
      <c r="B19" s="1801" t="s">
        <v>30</v>
      </c>
      <c r="C19" s="1774">
        <v>1.5</v>
      </c>
      <c r="D19" s="9">
        <v>1.5</v>
      </c>
      <c r="E19" s="10">
        <f t="shared" si="1"/>
        <v>45</v>
      </c>
      <c r="F19" s="10">
        <f t="shared" si="2"/>
        <v>22</v>
      </c>
      <c r="G19" s="10">
        <v>15</v>
      </c>
      <c r="H19" s="10"/>
      <c r="I19" s="10">
        <v>7</v>
      </c>
      <c r="J19" s="10">
        <f t="shared" si="3"/>
        <v>23</v>
      </c>
      <c r="K19" s="9">
        <f t="shared" si="0"/>
        <v>1.4666666666666666</v>
      </c>
      <c r="L19" s="10" t="s">
        <v>16</v>
      </c>
      <c r="M19" s="9">
        <f t="shared" si="4"/>
        <v>48.888888888888886</v>
      </c>
    </row>
    <row r="20" spans="1:13" s="12" customFormat="1" x14ac:dyDescent="0.25">
      <c r="A20" s="22" t="s">
        <v>14</v>
      </c>
      <c r="B20" s="1800" t="s">
        <v>62</v>
      </c>
      <c r="C20" s="1774">
        <v>3</v>
      </c>
      <c r="D20" s="9">
        <v>3</v>
      </c>
      <c r="E20" s="10">
        <f t="shared" si="1"/>
        <v>90</v>
      </c>
      <c r="F20" s="10">
        <f t="shared" si="2"/>
        <v>60</v>
      </c>
      <c r="G20" s="10">
        <v>30</v>
      </c>
      <c r="H20" s="10"/>
      <c r="I20" s="10">
        <v>30</v>
      </c>
      <c r="J20" s="10">
        <f t="shared" si="3"/>
        <v>30</v>
      </c>
      <c r="K20" s="9">
        <f t="shared" si="0"/>
        <v>4</v>
      </c>
      <c r="L20" s="10" t="s">
        <v>16</v>
      </c>
      <c r="M20" s="9">
        <f t="shared" si="4"/>
        <v>66.666666666666657</v>
      </c>
    </row>
    <row r="21" spans="1:13" x14ac:dyDescent="0.25">
      <c r="A21" s="22" t="s">
        <v>14</v>
      </c>
      <c r="B21" s="1800" t="s">
        <v>523</v>
      </c>
      <c r="C21" s="1774">
        <v>1</v>
      </c>
      <c r="D21" s="9">
        <v>3</v>
      </c>
      <c r="E21" s="10">
        <f>D21*30</f>
        <v>90</v>
      </c>
      <c r="F21" s="10">
        <f>G21+H21+I21</f>
        <v>30</v>
      </c>
      <c r="G21" s="10">
        <v>15</v>
      </c>
      <c r="H21" s="10"/>
      <c r="I21" s="10">
        <v>15</v>
      </c>
      <c r="J21" s="10">
        <f>E21-F21</f>
        <v>60</v>
      </c>
      <c r="K21" s="9">
        <f t="shared" si="0"/>
        <v>2</v>
      </c>
      <c r="L21" s="10" t="s">
        <v>18</v>
      </c>
      <c r="M21" s="9">
        <f>F21/E21*100</f>
        <v>33.333333333333329</v>
      </c>
    </row>
    <row r="22" spans="1:13" x14ac:dyDescent="0.25">
      <c r="A22" s="22" t="s">
        <v>14</v>
      </c>
      <c r="B22" s="1800" t="s">
        <v>527</v>
      </c>
      <c r="C22" s="31"/>
      <c r="D22" s="9">
        <v>3</v>
      </c>
      <c r="E22" s="10">
        <f>D22*30</f>
        <v>90</v>
      </c>
      <c r="F22" s="10">
        <f>G22+H22+I22</f>
        <v>30</v>
      </c>
      <c r="G22" s="10">
        <v>15</v>
      </c>
      <c r="H22" s="10"/>
      <c r="I22" s="10">
        <v>15</v>
      </c>
      <c r="J22" s="10">
        <f>E22-F22</f>
        <v>60</v>
      </c>
      <c r="K22" s="9">
        <f t="shared" si="0"/>
        <v>2</v>
      </c>
      <c r="L22" s="10" t="s">
        <v>16</v>
      </c>
      <c r="M22" s="9">
        <f>F22/E22*100</f>
        <v>33.333333333333329</v>
      </c>
    </row>
    <row r="23" spans="1:13" x14ac:dyDescent="0.25">
      <c r="A23" s="22" t="s">
        <v>14</v>
      </c>
      <c r="B23" s="1802" t="s">
        <v>571</v>
      </c>
      <c r="C23" s="31">
        <v>0</v>
      </c>
      <c r="D23" s="9">
        <v>3</v>
      </c>
      <c r="E23" s="10">
        <f>D23*30</f>
        <v>90</v>
      </c>
      <c r="F23" s="10">
        <f>G23+H23+I23</f>
        <v>45</v>
      </c>
      <c r="G23" s="10">
        <v>30</v>
      </c>
      <c r="H23" s="10"/>
      <c r="I23" s="10">
        <v>15</v>
      </c>
      <c r="J23" s="10">
        <f>E23-F23</f>
        <v>45</v>
      </c>
      <c r="K23" s="9">
        <f t="shared" si="0"/>
        <v>3</v>
      </c>
      <c r="L23" s="10" t="s">
        <v>16</v>
      </c>
      <c r="M23" s="9">
        <f>F23/E23*100</f>
        <v>50</v>
      </c>
    </row>
    <row r="24" spans="1:13" x14ac:dyDescent="0.25">
      <c r="A24" s="22"/>
      <c r="B24" s="1800" t="s">
        <v>37</v>
      </c>
      <c r="C24" s="31">
        <v>2</v>
      </c>
      <c r="D24" s="9">
        <v>3</v>
      </c>
      <c r="E24" s="10">
        <f>D24*30</f>
        <v>90</v>
      </c>
      <c r="F24" s="10">
        <f>G24+H24+I24</f>
        <v>45</v>
      </c>
      <c r="G24" s="10">
        <v>30</v>
      </c>
      <c r="H24" s="10"/>
      <c r="I24" s="10">
        <v>15</v>
      </c>
      <c r="J24" s="10">
        <f>E24-F24</f>
        <v>45</v>
      </c>
      <c r="K24" s="9">
        <f t="shared" si="0"/>
        <v>3</v>
      </c>
      <c r="L24" s="10" t="s">
        <v>18</v>
      </c>
      <c r="M24" s="9">
        <f>F24/E24*100</f>
        <v>50</v>
      </c>
    </row>
    <row r="25" spans="1:13" ht="38.25" x14ac:dyDescent="0.25">
      <c r="A25" s="22"/>
      <c r="B25" s="1377" t="s">
        <v>587</v>
      </c>
      <c r="C25" s="31"/>
      <c r="D25" s="9"/>
      <c r="E25" s="10"/>
      <c r="F25" s="10"/>
      <c r="G25" s="10"/>
      <c r="H25" s="10"/>
      <c r="I25" s="10"/>
      <c r="J25" s="10"/>
      <c r="K25" s="9"/>
      <c r="L25" s="10"/>
      <c r="M25" s="9"/>
    </row>
    <row r="26" spans="1:13" s="1360" customFormat="1" ht="25.5" x14ac:dyDescent="0.2">
      <c r="A26" s="22" t="s">
        <v>31</v>
      </c>
      <c r="B26" s="1803" t="s">
        <v>626</v>
      </c>
      <c r="C26" s="10">
        <v>4</v>
      </c>
      <c r="D26" s="1775"/>
      <c r="E26" s="10"/>
      <c r="F26" s="10"/>
      <c r="G26" s="10"/>
      <c r="H26" s="10"/>
      <c r="I26" s="10"/>
      <c r="J26" s="10"/>
      <c r="K26" s="9"/>
      <c r="L26" s="10"/>
      <c r="M26" s="9"/>
    </row>
    <row r="27" spans="1:13" ht="25.5" x14ac:dyDescent="0.25">
      <c r="A27" s="22" t="s">
        <v>31</v>
      </c>
      <c r="B27" s="1804" t="s">
        <v>608</v>
      </c>
      <c r="C27" s="31">
        <v>2</v>
      </c>
      <c r="D27" s="9">
        <v>2</v>
      </c>
      <c r="E27" s="10">
        <f>D27*30</f>
        <v>60</v>
      </c>
      <c r="F27" s="10">
        <f>G27+H27+I27</f>
        <v>30</v>
      </c>
      <c r="G27" s="10">
        <v>15</v>
      </c>
      <c r="H27" s="10"/>
      <c r="I27" s="10">
        <v>15</v>
      </c>
      <c r="J27" s="10">
        <f>E27-F27</f>
        <v>30</v>
      </c>
      <c r="K27" s="9">
        <f>F27/15</f>
        <v>2</v>
      </c>
      <c r="L27" s="10" t="s">
        <v>16</v>
      </c>
      <c r="M27" s="9">
        <f>F27/E27*100</f>
        <v>50</v>
      </c>
    </row>
    <row r="28" spans="1:13" s="1360" customFormat="1" ht="25.5" x14ac:dyDescent="0.2">
      <c r="A28" s="22"/>
      <c r="B28" s="1377" t="s">
        <v>589</v>
      </c>
      <c r="C28" s="10"/>
      <c r="D28" s="9"/>
      <c r="E28" s="10"/>
      <c r="F28" s="10"/>
      <c r="G28" s="10"/>
      <c r="H28" s="10"/>
      <c r="I28" s="10"/>
      <c r="J28" s="10"/>
      <c r="K28" s="9"/>
      <c r="L28" s="10"/>
      <c r="M28" s="9"/>
    </row>
    <row r="29" spans="1:13" s="1360" customFormat="1" ht="15" customHeight="1" x14ac:dyDescent="0.2">
      <c r="A29" s="22" t="s">
        <v>31</v>
      </c>
      <c r="B29" s="1805" t="s">
        <v>537</v>
      </c>
      <c r="C29" s="10">
        <v>4</v>
      </c>
      <c r="D29" s="9"/>
      <c r="E29" s="10"/>
      <c r="F29" s="10"/>
      <c r="G29" s="10"/>
      <c r="H29" s="10"/>
      <c r="I29" s="10"/>
      <c r="J29" s="10"/>
      <c r="K29" s="9"/>
      <c r="L29" s="10"/>
      <c r="M29" s="9"/>
    </row>
    <row r="30" spans="1:13" s="1360" customFormat="1" ht="15" customHeight="1" x14ac:dyDescent="0.2">
      <c r="A30" s="22" t="s">
        <v>31</v>
      </c>
      <c r="B30" s="1805" t="s">
        <v>217</v>
      </c>
      <c r="C30" s="10"/>
      <c r="D30" s="9"/>
      <c r="E30" s="10"/>
      <c r="F30" s="10"/>
      <c r="G30" s="10"/>
      <c r="H30" s="10"/>
      <c r="I30" s="10"/>
      <c r="J30" s="10"/>
      <c r="K30" s="9"/>
      <c r="L30" s="10"/>
      <c r="M30" s="9"/>
    </row>
    <row r="31" spans="1:13" s="1360" customFormat="1" ht="15" customHeight="1" x14ac:dyDescent="0.2">
      <c r="A31" s="22" t="s">
        <v>31</v>
      </c>
      <c r="B31" s="1805" t="s">
        <v>538</v>
      </c>
      <c r="C31" s="10"/>
      <c r="D31" s="9"/>
      <c r="E31" s="10"/>
      <c r="F31" s="10"/>
      <c r="G31" s="10"/>
      <c r="H31" s="10"/>
      <c r="I31" s="10"/>
      <c r="J31" s="10"/>
      <c r="K31" s="9"/>
      <c r="L31" s="10"/>
      <c r="M31" s="9"/>
    </row>
    <row r="32" spans="1:13" s="1360" customFormat="1" ht="15" customHeight="1" x14ac:dyDescent="0.2">
      <c r="A32" s="22" t="s">
        <v>31</v>
      </c>
      <c r="B32" s="1800" t="s">
        <v>216</v>
      </c>
      <c r="C32" s="10"/>
      <c r="D32" s="9"/>
      <c r="E32" s="10"/>
      <c r="F32" s="10"/>
      <c r="G32" s="10"/>
      <c r="H32" s="10"/>
      <c r="I32" s="10"/>
      <c r="J32" s="10"/>
      <c r="K32" s="9"/>
      <c r="L32" s="10"/>
      <c r="M32" s="9"/>
    </row>
    <row r="33" spans="1:14" s="1360" customFormat="1" ht="29.25" customHeight="1" x14ac:dyDescent="0.2">
      <c r="A33" s="22" t="s">
        <v>14</v>
      </c>
      <c r="B33" s="1803" t="s">
        <v>605</v>
      </c>
      <c r="C33" s="10">
        <v>4</v>
      </c>
      <c r="D33" s="9"/>
      <c r="E33" s="10"/>
      <c r="F33" s="10"/>
      <c r="G33" s="10"/>
      <c r="H33" s="10"/>
      <c r="I33" s="10"/>
      <c r="J33" s="10"/>
      <c r="K33" s="9"/>
      <c r="L33" s="10"/>
      <c r="M33" s="9"/>
    </row>
    <row r="34" spans="1:14" s="1360" customFormat="1" ht="16.5" customHeight="1" thickBot="1" x14ac:dyDescent="0.25">
      <c r="A34" s="22" t="s">
        <v>14</v>
      </c>
      <c r="B34" s="1806" t="s">
        <v>413</v>
      </c>
      <c r="C34" s="1373">
        <v>3</v>
      </c>
      <c r="D34" s="1372"/>
      <c r="E34" s="1373"/>
      <c r="F34" s="1373"/>
      <c r="G34" s="1373"/>
      <c r="H34" s="1373"/>
      <c r="I34" s="1373"/>
      <c r="J34" s="1373"/>
      <c r="K34" s="1372"/>
      <c r="L34" s="1373"/>
      <c r="M34" s="1374"/>
    </row>
    <row r="35" spans="1:14" ht="15.75" thickBot="1" x14ac:dyDescent="0.3">
      <c r="A35" s="27"/>
      <c r="B35" s="16" t="s">
        <v>23</v>
      </c>
      <c r="C35" s="1375">
        <f>SUM(C10:C34)</f>
        <v>55</v>
      </c>
      <c r="D35" s="15">
        <f>SUM(D10:D34)</f>
        <v>30</v>
      </c>
      <c r="E35" s="17"/>
      <c r="F35" s="17"/>
      <c r="G35" s="17"/>
      <c r="H35" s="17"/>
      <c r="I35" s="17"/>
      <c r="J35" s="17"/>
      <c r="K35" s="17"/>
      <c r="L35" s="17"/>
      <c r="M35" s="29"/>
      <c r="N35" s="1653">
        <v>13</v>
      </c>
    </row>
    <row r="36" spans="1:14" x14ac:dyDescent="0.25">
      <c r="A36" s="22"/>
      <c r="B36" s="2"/>
      <c r="C36" s="2"/>
      <c r="D36" s="3"/>
      <c r="E36" s="3"/>
      <c r="F36" s="3"/>
      <c r="G36" s="3"/>
      <c r="H36" s="3"/>
      <c r="I36" s="3" t="s">
        <v>588</v>
      </c>
      <c r="J36" s="3" t="s">
        <v>581</v>
      </c>
      <c r="K36" s="3"/>
      <c r="L36" s="3"/>
      <c r="M36" s="11"/>
    </row>
    <row r="37" spans="1:14" x14ac:dyDescent="0.25">
      <c r="A37" s="22"/>
      <c r="B37" s="1" t="s">
        <v>572</v>
      </c>
      <c r="C37" s="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4" x14ac:dyDescent="0.25">
      <c r="A38" s="22"/>
      <c r="B38" s="2261" t="s">
        <v>0</v>
      </c>
      <c r="C38" s="2263" t="s">
        <v>74</v>
      </c>
      <c r="D38" s="2254" t="s">
        <v>1</v>
      </c>
      <c r="E38" s="2258" t="s">
        <v>2</v>
      </c>
      <c r="F38" s="2258"/>
      <c r="G38" s="2258"/>
      <c r="H38" s="2258"/>
      <c r="I38" s="2258"/>
      <c r="J38" s="2255"/>
      <c r="K38" s="2254" t="s">
        <v>3</v>
      </c>
      <c r="L38" s="2254" t="s">
        <v>4</v>
      </c>
      <c r="M38" s="2254" t="s">
        <v>5</v>
      </c>
    </row>
    <row r="39" spans="1:14" x14ac:dyDescent="0.25">
      <c r="A39" s="22"/>
      <c r="B39" s="2262"/>
      <c r="C39" s="2264"/>
      <c r="D39" s="2254"/>
      <c r="E39" s="2254" t="s">
        <v>6</v>
      </c>
      <c r="F39" s="2256" t="s">
        <v>7</v>
      </c>
      <c r="G39" s="2256"/>
      <c r="H39" s="2256"/>
      <c r="I39" s="2256"/>
      <c r="J39" s="2254" t="s">
        <v>25</v>
      </c>
      <c r="K39" s="2254"/>
      <c r="L39" s="2254"/>
      <c r="M39" s="2254"/>
    </row>
    <row r="40" spans="1:14" x14ac:dyDescent="0.25">
      <c r="A40" s="22"/>
      <c r="B40" s="2262"/>
      <c r="C40" s="2264"/>
      <c r="D40" s="2254"/>
      <c r="E40" s="2255"/>
      <c r="F40" s="2254" t="s">
        <v>9</v>
      </c>
      <c r="G40" s="2258" t="s">
        <v>10</v>
      </c>
      <c r="H40" s="2255"/>
      <c r="I40" s="2255"/>
      <c r="J40" s="2255"/>
      <c r="K40" s="2254"/>
      <c r="L40" s="2254"/>
      <c r="M40" s="2254"/>
    </row>
    <row r="41" spans="1:14" x14ac:dyDescent="0.25">
      <c r="A41" s="22"/>
      <c r="B41" s="2262"/>
      <c r="C41" s="2264"/>
      <c r="D41" s="2254"/>
      <c r="E41" s="2255"/>
      <c r="F41" s="2257"/>
      <c r="G41" s="2259" t="s">
        <v>26</v>
      </c>
      <c r="H41" s="2259" t="s">
        <v>27</v>
      </c>
      <c r="I41" s="2259" t="s">
        <v>28</v>
      </c>
      <c r="J41" s="2255"/>
      <c r="K41" s="2254"/>
      <c r="L41" s="2254"/>
      <c r="M41" s="2254"/>
    </row>
    <row r="42" spans="1:14" x14ac:dyDescent="0.25">
      <c r="A42" s="22"/>
      <c r="B42" s="2262"/>
      <c r="C42" s="2264"/>
      <c r="D42" s="2254"/>
      <c r="E42" s="2255"/>
      <c r="F42" s="2257"/>
      <c r="G42" s="2259"/>
      <c r="H42" s="2259"/>
      <c r="I42" s="2259"/>
      <c r="J42" s="2255"/>
      <c r="K42" s="2254"/>
      <c r="L42" s="2254"/>
      <c r="M42" s="2254"/>
    </row>
    <row r="43" spans="1:14" x14ac:dyDescent="0.25">
      <c r="A43" s="22"/>
      <c r="B43" s="2262"/>
      <c r="C43" s="2264"/>
      <c r="D43" s="2254"/>
      <c r="E43" s="2255"/>
      <c r="F43" s="2257"/>
      <c r="G43" s="2259"/>
      <c r="H43" s="2259"/>
      <c r="I43" s="2259"/>
      <c r="J43" s="2255"/>
      <c r="K43" s="2254"/>
      <c r="L43" s="2254"/>
      <c r="M43" s="2254"/>
    </row>
    <row r="44" spans="1:14" x14ac:dyDescent="0.25">
      <c r="A44" s="22"/>
      <c r="B44" s="2267"/>
      <c r="C44" s="2268"/>
      <c r="D44" s="2254"/>
      <c r="E44" s="2255"/>
      <c r="F44" s="2257"/>
      <c r="G44" s="2259"/>
      <c r="H44" s="2259"/>
      <c r="I44" s="2259"/>
      <c r="J44" s="2255"/>
      <c r="K44" s="2254"/>
      <c r="L44" s="2254"/>
      <c r="M44" s="2254"/>
    </row>
    <row r="45" spans="1:14" ht="24.75" customHeight="1" x14ac:dyDescent="0.25">
      <c r="A45" s="22" t="s">
        <v>14</v>
      </c>
      <c r="B45" s="1836" t="s">
        <v>248</v>
      </c>
      <c r="C45" s="10">
        <v>4</v>
      </c>
      <c r="D45" s="994">
        <v>2</v>
      </c>
      <c r="E45" s="10">
        <f>D45*30</f>
        <v>60</v>
      </c>
      <c r="F45" s="10">
        <f>G45+H45+I45</f>
        <v>36</v>
      </c>
      <c r="G45" s="10">
        <v>18</v>
      </c>
      <c r="H45" s="10"/>
      <c r="I45" s="10">
        <v>18</v>
      </c>
      <c r="J45" s="10">
        <f>E45-F45</f>
        <v>24</v>
      </c>
      <c r="K45" s="9">
        <f t="shared" ref="K45:K52" si="5">F45/9</f>
        <v>4</v>
      </c>
      <c r="L45" s="10" t="s">
        <v>16</v>
      </c>
      <c r="M45" s="9">
        <f t="shared" ref="M45:M52" si="6">F45/E45*100</f>
        <v>60</v>
      </c>
    </row>
    <row r="46" spans="1:14" x14ac:dyDescent="0.25">
      <c r="A46" s="22" t="s">
        <v>14</v>
      </c>
      <c r="B46" s="1807" t="s">
        <v>77</v>
      </c>
      <c r="C46" s="10">
        <v>3</v>
      </c>
      <c r="D46" s="9"/>
      <c r="E46" s="10"/>
      <c r="F46" s="10"/>
      <c r="G46" s="10"/>
      <c r="H46" s="10"/>
      <c r="I46" s="10"/>
      <c r="J46" s="10"/>
      <c r="K46" s="9"/>
      <c r="L46" s="10"/>
      <c r="M46" s="9"/>
    </row>
    <row r="47" spans="1:14" ht="17.25" customHeight="1" x14ac:dyDescent="0.25">
      <c r="A47" s="22" t="s">
        <v>14</v>
      </c>
      <c r="B47" s="1807" t="s">
        <v>38</v>
      </c>
      <c r="C47" s="10">
        <v>3.5</v>
      </c>
      <c r="D47" s="9">
        <v>2.5</v>
      </c>
      <c r="E47" s="10">
        <f>D47*30</f>
        <v>75</v>
      </c>
      <c r="F47" s="10">
        <f>G47+H47+I47</f>
        <v>45</v>
      </c>
      <c r="G47" s="10">
        <v>27</v>
      </c>
      <c r="H47" s="10"/>
      <c r="I47" s="10">
        <v>18</v>
      </c>
      <c r="J47" s="10">
        <f>E47-F47</f>
        <v>30</v>
      </c>
      <c r="K47" s="9">
        <f t="shared" si="5"/>
        <v>5</v>
      </c>
      <c r="L47" s="10" t="s">
        <v>18</v>
      </c>
      <c r="M47" s="9">
        <f t="shared" si="6"/>
        <v>60</v>
      </c>
    </row>
    <row r="48" spans="1:14" ht="39" x14ac:dyDescent="0.25">
      <c r="A48" s="22" t="s">
        <v>14</v>
      </c>
      <c r="B48" s="23" t="s">
        <v>628</v>
      </c>
      <c r="C48" s="1776"/>
      <c r="D48" s="9">
        <v>1</v>
      </c>
      <c r="E48" s="10">
        <f>D48*30</f>
        <v>30</v>
      </c>
      <c r="F48" s="10"/>
      <c r="G48" s="10"/>
      <c r="H48" s="10"/>
      <c r="I48" s="10"/>
      <c r="J48" s="10">
        <f>E48-F48</f>
        <v>30</v>
      </c>
      <c r="K48" s="9"/>
      <c r="L48" s="10" t="s">
        <v>29</v>
      </c>
      <c r="M48" s="9"/>
    </row>
    <row r="49" spans="1:15" ht="26.25" x14ac:dyDescent="0.25">
      <c r="A49" s="32" t="s">
        <v>14</v>
      </c>
      <c r="B49" s="23" t="s">
        <v>363</v>
      </c>
      <c r="C49" s="10">
        <v>1</v>
      </c>
      <c r="D49" s="9">
        <v>3</v>
      </c>
      <c r="E49" s="10">
        <f>D49*30</f>
        <v>90</v>
      </c>
      <c r="F49" s="10">
        <f>G49+H49+I49</f>
        <v>27</v>
      </c>
      <c r="G49" s="10">
        <v>18</v>
      </c>
      <c r="H49" s="10"/>
      <c r="I49" s="10">
        <v>9</v>
      </c>
      <c r="J49" s="10">
        <f>E49-F49</f>
        <v>63</v>
      </c>
      <c r="K49" s="9">
        <f t="shared" si="5"/>
        <v>3</v>
      </c>
      <c r="L49" s="10" t="s">
        <v>18</v>
      </c>
      <c r="M49" s="9">
        <f t="shared" si="6"/>
        <v>30</v>
      </c>
      <c r="N49">
        <v>2</v>
      </c>
      <c r="O49">
        <v>3</v>
      </c>
    </row>
    <row r="50" spans="1:15" x14ac:dyDescent="0.25">
      <c r="A50" s="22" t="s">
        <v>14</v>
      </c>
      <c r="B50" s="1800" t="s">
        <v>505</v>
      </c>
      <c r="C50" s="1774">
        <v>3.5</v>
      </c>
      <c r="D50" s="9">
        <v>2.5</v>
      </c>
      <c r="E50" s="10">
        <f>D50*30</f>
        <v>75</v>
      </c>
      <c r="F50" s="10">
        <v>27</v>
      </c>
      <c r="G50" s="10">
        <v>18</v>
      </c>
      <c r="H50" s="10"/>
      <c r="I50" s="10">
        <v>9</v>
      </c>
      <c r="J50" s="10">
        <f>E50-F50</f>
        <v>48</v>
      </c>
      <c r="K50" s="9">
        <v>3</v>
      </c>
      <c r="L50" s="10" t="s">
        <v>16</v>
      </c>
      <c r="M50" s="9">
        <f>F50/E50*100</f>
        <v>36</v>
      </c>
    </row>
    <row r="51" spans="1:15" ht="38.25" x14ac:dyDescent="0.25">
      <c r="A51" s="32"/>
      <c r="B51" s="1377" t="s">
        <v>587</v>
      </c>
      <c r="C51" s="10"/>
      <c r="D51" s="9"/>
      <c r="E51" s="10"/>
      <c r="F51" s="10"/>
      <c r="G51" s="10"/>
      <c r="H51" s="10"/>
      <c r="I51" s="10"/>
      <c r="J51" s="10"/>
      <c r="K51" s="9"/>
      <c r="L51" s="10"/>
      <c r="M51" s="9"/>
    </row>
    <row r="52" spans="1:15" ht="25.5" x14ac:dyDescent="0.25">
      <c r="A52" s="22" t="s">
        <v>31</v>
      </c>
      <c r="B52" s="1808" t="s">
        <v>607</v>
      </c>
      <c r="C52" s="10">
        <v>2</v>
      </c>
      <c r="D52" s="9">
        <v>2</v>
      </c>
      <c r="E52" s="10">
        <f>D52*30</f>
        <v>60</v>
      </c>
      <c r="F52" s="10">
        <f>G52+H52+I52</f>
        <v>18</v>
      </c>
      <c r="G52" s="10">
        <v>9</v>
      </c>
      <c r="H52" s="10"/>
      <c r="I52" s="10">
        <v>9</v>
      </c>
      <c r="J52" s="10">
        <f>E52-F52</f>
        <v>42</v>
      </c>
      <c r="K52" s="9">
        <f t="shared" si="5"/>
        <v>2</v>
      </c>
      <c r="L52" s="10" t="s">
        <v>16</v>
      </c>
      <c r="M52" s="9">
        <f t="shared" si="6"/>
        <v>30</v>
      </c>
    </row>
    <row r="53" spans="1:15" ht="38.25" x14ac:dyDescent="0.25">
      <c r="A53" s="22"/>
      <c r="B53" s="1377" t="s">
        <v>582</v>
      </c>
      <c r="C53" s="10"/>
      <c r="D53" s="9"/>
      <c r="E53" s="10"/>
      <c r="F53" s="10"/>
      <c r="G53" s="10"/>
      <c r="H53" s="10"/>
      <c r="I53" s="10"/>
      <c r="J53" s="10"/>
      <c r="K53" s="9"/>
      <c r="L53" s="10"/>
      <c r="M53" s="9"/>
    </row>
    <row r="54" spans="1:15" ht="25.5" x14ac:dyDescent="0.25">
      <c r="A54" s="22" t="s">
        <v>31</v>
      </c>
      <c r="B54" s="1807" t="s">
        <v>583</v>
      </c>
      <c r="C54" s="10">
        <v>4</v>
      </c>
      <c r="D54" s="9"/>
      <c r="E54" s="10"/>
      <c r="F54" s="10"/>
      <c r="G54" s="10"/>
      <c r="H54" s="10"/>
      <c r="I54" s="10"/>
      <c r="J54" s="10"/>
      <c r="K54" s="9"/>
      <c r="L54" s="10"/>
      <c r="M54" s="9"/>
    </row>
    <row r="55" spans="1:15" x14ac:dyDescent="0.25">
      <c r="A55" s="22" t="s">
        <v>31</v>
      </c>
      <c r="B55" s="1807" t="s">
        <v>629</v>
      </c>
      <c r="C55" s="10"/>
      <c r="D55" s="9"/>
      <c r="E55" s="10"/>
      <c r="F55" s="10"/>
      <c r="G55" s="10"/>
      <c r="H55" s="10"/>
      <c r="I55" s="10"/>
      <c r="J55" s="10"/>
      <c r="K55" s="9"/>
      <c r="L55" s="10"/>
      <c r="M55" s="9"/>
    </row>
    <row r="56" spans="1:15" x14ac:dyDescent="0.25">
      <c r="A56" s="22" t="s">
        <v>31</v>
      </c>
      <c r="B56" s="1809" t="s">
        <v>273</v>
      </c>
      <c r="C56" s="9"/>
      <c r="D56" s="9"/>
      <c r="E56" s="10"/>
      <c r="F56" s="10"/>
      <c r="G56" s="10"/>
      <c r="H56" s="10"/>
      <c r="I56" s="10"/>
      <c r="J56" s="10"/>
      <c r="K56" s="9"/>
      <c r="L56" s="10"/>
      <c r="M56" s="9"/>
    </row>
    <row r="57" spans="1:15" x14ac:dyDescent="0.25">
      <c r="A57" s="22" t="s">
        <v>31</v>
      </c>
      <c r="B57" s="1802" t="s">
        <v>630</v>
      </c>
      <c r="C57" s="10">
        <v>2</v>
      </c>
      <c r="D57" s="9">
        <v>2</v>
      </c>
      <c r="E57" s="10">
        <f>D57*30</f>
        <v>60</v>
      </c>
      <c r="F57" s="10">
        <f>G57+H57+I57</f>
        <v>27</v>
      </c>
      <c r="G57" s="10">
        <v>18</v>
      </c>
      <c r="H57" s="10"/>
      <c r="I57" s="10">
        <v>9</v>
      </c>
      <c r="J57" s="10">
        <f>E57-F57</f>
        <v>33</v>
      </c>
      <c r="K57" s="9">
        <f>F57/9</f>
        <v>3</v>
      </c>
      <c r="L57" s="10" t="s">
        <v>16</v>
      </c>
      <c r="M57" s="9">
        <f>F57/E57*100</f>
        <v>45</v>
      </c>
    </row>
    <row r="58" spans="1:15" ht="25.5" x14ac:dyDescent="0.25">
      <c r="A58" s="22" t="s">
        <v>31</v>
      </c>
      <c r="B58" s="1807" t="s">
        <v>555</v>
      </c>
      <c r="C58" s="10"/>
      <c r="D58" s="9"/>
      <c r="E58" s="10"/>
      <c r="F58" s="10"/>
      <c r="G58" s="10"/>
      <c r="H58" s="10"/>
      <c r="I58" s="10"/>
      <c r="J58" s="10"/>
      <c r="K58" s="9"/>
      <c r="L58" s="10"/>
      <c r="M58" s="9"/>
    </row>
    <row r="59" spans="1:15" ht="26.25" thickBot="1" x14ac:dyDescent="0.3">
      <c r="A59" s="22" t="s">
        <v>14</v>
      </c>
      <c r="B59" s="41" t="s">
        <v>631</v>
      </c>
      <c r="C59" s="26">
        <v>3</v>
      </c>
      <c r="D59" s="25"/>
      <c r="E59" s="26"/>
      <c r="F59" s="26"/>
      <c r="G59" s="26"/>
      <c r="H59" s="26"/>
      <c r="I59" s="26"/>
      <c r="J59" s="26"/>
      <c r="K59" s="25"/>
      <c r="L59" s="26"/>
      <c r="M59" s="25"/>
    </row>
    <row r="60" spans="1:15" ht="15.75" thickBot="1" x14ac:dyDescent="0.3">
      <c r="A60" s="35"/>
      <c r="B60" s="13"/>
      <c r="C60" s="1358">
        <f>SUM(C45:C59)</f>
        <v>26</v>
      </c>
      <c r="D60" s="1375">
        <f>SUM(D45:D59)</f>
        <v>15</v>
      </c>
      <c r="E60" s="37"/>
      <c r="F60" s="37"/>
      <c r="G60" s="37"/>
      <c r="H60" s="37"/>
      <c r="I60" s="37"/>
      <c r="J60" s="37"/>
      <c r="K60" s="37"/>
      <c r="L60" s="37"/>
      <c r="M60" s="29"/>
      <c r="N60">
        <v>7</v>
      </c>
    </row>
    <row r="61" spans="1:15" x14ac:dyDescent="0.25">
      <c r="A61" s="22"/>
      <c r="B61" s="2"/>
      <c r="C61" s="2"/>
      <c r="D61" s="4"/>
      <c r="E61" s="11"/>
      <c r="F61" s="11"/>
      <c r="G61" s="11"/>
      <c r="H61" s="11"/>
      <c r="I61" s="3" t="s">
        <v>511</v>
      </c>
      <c r="J61" s="3" t="s">
        <v>586</v>
      </c>
      <c r="K61" s="11"/>
      <c r="L61" s="11"/>
      <c r="M61" s="11"/>
    </row>
    <row r="62" spans="1:15" x14ac:dyDescent="0.25">
      <c r="A62" s="22"/>
      <c r="B62" s="1" t="s">
        <v>573</v>
      </c>
      <c r="C62" s="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5" x14ac:dyDescent="0.25">
      <c r="A63" s="22"/>
      <c r="B63" s="2261" t="s">
        <v>0</v>
      </c>
      <c r="C63" s="2263" t="s">
        <v>74</v>
      </c>
      <c r="D63" s="2254" t="s">
        <v>1</v>
      </c>
      <c r="E63" s="2258" t="s">
        <v>2</v>
      </c>
      <c r="F63" s="2258"/>
      <c r="G63" s="2258"/>
      <c r="H63" s="2258"/>
      <c r="I63" s="2258"/>
      <c r="J63" s="2255"/>
      <c r="K63" s="2254" t="s">
        <v>3</v>
      </c>
      <c r="L63" s="2254" t="s">
        <v>4</v>
      </c>
      <c r="M63" s="2254" t="s">
        <v>5</v>
      </c>
    </row>
    <row r="64" spans="1:15" x14ac:dyDescent="0.25">
      <c r="A64" s="22"/>
      <c r="B64" s="2262"/>
      <c r="C64" s="2264"/>
      <c r="D64" s="2254"/>
      <c r="E64" s="2254" t="s">
        <v>6</v>
      </c>
      <c r="F64" s="2256" t="s">
        <v>7</v>
      </c>
      <c r="G64" s="2256"/>
      <c r="H64" s="2256"/>
      <c r="I64" s="2256"/>
      <c r="J64" s="2254" t="s">
        <v>25</v>
      </c>
      <c r="K64" s="2254"/>
      <c r="L64" s="2254"/>
      <c r="M64" s="2254"/>
    </row>
    <row r="65" spans="1:14" x14ac:dyDescent="0.25">
      <c r="A65" s="22"/>
      <c r="B65" s="2262"/>
      <c r="C65" s="2264"/>
      <c r="D65" s="2254"/>
      <c r="E65" s="2255"/>
      <c r="F65" s="2254" t="s">
        <v>9</v>
      </c>
      <c r="G65" s="2258" t="s">
        <v>10</v>
      </c>
      <c r="H65" s="2255"/>
      <c r="I65" s="2255"/>
      <c r="J65" s="2255"/>
      <c r="K65" s="2254"/>
      <c r="L65" s="2254"/>
      <c r="M65" s="2254"/>
    </row>
    <row r="66" spans="1:14" x14ac:dyDescent="0.25">
      <c r="A66" s="22"/>
      <c r="B66" s="2262"/>
      <c r="C66" s="2264"/>
      <c r="D66" s="2254"/>
      <c r="E66" s="2255"/>
      <c r="F66" s="2257"/>
      <c r="G66" s="2259" t="s">
        <v>26</v>
      </c>
      <c r="H66" s="2259" t="s">
        <v>27</v>
      </c>
      <c r="I66" s="2259" t="s">
        <v>28</v>
      </c>
      <c r="J66" s="2255"/>
      <c r="K66" s="2254"/>
      <c r="L66" s="2254"/>
      <c r="M66" s="2254"/>
    </row>
    <row r="67" spans="1:14" x14ac:dyDescent="0.25">
      <c r="A67" s="22"/>
      <c r="B67" s="2262"/>
      <c r="C67" s="2264"/>
      <c r="D67" s="2254"/>
      <c r="E67" s="2255"/>
      <c r="F67" s="2257"/>
      <c r="G67" s="2259"/>
      <c r="H67" s="2259"/>
      <c r="I67" s="2259"/>
      <c r="J67" s="2255"/>
      <c r="K67" s="2254"/>
      <c r="L67" s="2254"/>
      <c r="M67" s="2254"/>
    </row>
    <row r="68" spans="1:14" x14ac:dyDescent="0.25">
      <c r="A68" s="22"/>
      <c r="B68" s="2262"/>
      <c r="C68" s="2264"/>
      <c r="D68" s="2254"/>
      <c r="E68" s="2255"/>
      <c r="F68" s="2257"/>
      <c r="G68" s="2259"/>
      <c r="H68" s="2259"/>
      <c r="I68" s="2259"/>
      <c r="J68" s="2255"/>
      <c r="K68" s="2254"/>
      <c r="L68" s="2254"/>
      <c r="M68" s="2254"/>
    </row>
    <row r="69" spans="1:14" x14ac:dyDescent="0.25">
      <c r="A69" s="22"/>
      <c r="B69" s="2267"/>
      <c r="C69" s="2268"/>
      <c r="D69" s="2254"/>
      <c r="E69" s="2255"/>
      <c r="F69" s="2257"/>
      <c r="G69" s="2259"/>
      <c r="H69" s="2259"/>
      <c r="I69" s="2259"/>
      <c r="J69" s="2255"/>
      <c r="K69" s="2254"/>
      <c r="L69" s="2254"/>
      <c r="M69" s="2254"/>
    </row>
    <row r="70" spans="1:14" x14ac:dyDescent="0.25">
      <c r="A70" s="22" t="s">
        <v>14</v>
      </c>
      <c r="B70" s="1801" t="s">
        <v>632</v>
      </c>
      <c r="C70" s="1776">
        <v>2</v>
      </c>
      <c r="D70" s="994">
        <v>2</v>
      </c>
      <c r="E70" s="10">
        <f t="shared" ref="E70:E75" si="7">D70*30</f>
        <v>60</v>
      </c>
      <c r="F70" s="10">
        <f t="shared" ref="F70:F75" si="8">G70+H70+I70</f>
        <v>27</v>
      </c>
      <c r="G70" s="10">
        <v>18</v>
      </c>
      <c r="H70" s="10"/>
      <c r="I70" s="10">
        <v>9</v>
      </c>
      <c r="J70" s="10">
        <f t="shared" ref="J70:J75" si="9">E70-F70</f>
        <v>33</v>
      </c>
      <c r="K70" s="9">
        <f>F70/9</f>
        <v>3</v>
      </c>
      <c r="L70" s="10" t="s">
        <v>18</v>
      </c>
      <c r="M70" s="9">
        <f>F70/E70*100</f>
        <v>45</v>
      </c>
    </row>
    <row r="71" spans="1:14" x14ac:dyDescent="0.25">
      <c r="A71" s="22" t="s">
        <v>14</v>
      </c>
      <c r="B71" s="1800" t="s">
        <v>529</v>
      </c>
      <c r="C71" s="1776">
        <v>2</v>
      </c>
      <c r="D71" s="9">
        <v>3</v>
      </c>
      <c r="E71" s="10">
        <f t="shared" si="7"/>
        <v>90</v>
      </c>
      <c r="F71" s="10">
        <f t="shared" si="8"/>
        <v>45</v>
      </c>
      <c r="G71" s="10">
        <v>18</v>
      </c>
      <c r="H71" s="10"/>
      <c r="I71" s="10">
        <v>27</v>
      </c>
      <c r="J71" s="10">
        <f t="shared" si="9"/>
        <v>45</v>
      </c>
      <c r="K71" s="9">
        <f>F71/9</f>
        <v>5</v>
      </c>
      <c r="L71" s="10" t="s">
        <v>16</v>
      </c>
      <c r="M71" s="9">
        <f>F71/E71*100</f>
        <v>50</v>
      </c>
    </row>
    <row r="72" spans="1:14" x14ac:dyDescent="0.25">
      <c r="A72" s="22" t="s">
        <v>14</v>
      </c>
      <c r="B72" s="23" t="s">
        <v>368</v>
      </c>
      <c r="C72" s="1776">
        <v>1</v>
      </c>
      <c r="D72" s="9">
        <v>3</v>
      </c>
      <c r="E72" s="10">
        <f>D72*30</f>
        <v>90</v>
      </c>
      <c r="F72" s="10">
        <f>G72+H72+I72</f>
        <v>27</v>
      </c>
      <c r="G72" s="10">
        <v>18</v>
      </c>
      <c r="H72" s="10"/>
      <c r="I72" s="10">
        <v>9</v>
      </c>
      <c r="J72" s="10">
        <f>E72-F72</f>
        <v>63</v>
      </c>
      <c r="K72" s="9">
        <f>F72/9</f>
        <v>3</v>
      </c>
      <c r="L72" s="10" t="s">
        <v>18</v>
      </c>
      <c r="M72" s="9">
        <f>F72/E72*100</f>
        <v>30</v>
      </c>
    </row>
    <row r="73" spans="1:14" x14ac:dyDescent="0.25">
      <c r="A73" s="32" t="s">
        <v>14</v>
      </c>
      <c r="B73" s="23" t="s">
        <v>633</v>
      </c>
      <c r="C73" s="1777">
        <v>1</v>
      </c>
      <c r="D73" s="52">
        <v>3</v>
      </c>
      <c r="E73" s="53">
        <f t="shared" si="7"/>
        <v>90</v>
      </c>
      <c r="F73" s="53">
        <f t="shared" si="8"/>
        <v>27</v>
      </c>
      <c r="G73" s="53">
        <v>18</v>
      </c>
      <c r="H73" s="53"/>
      <c r="I73" s="53">
        <v>9</v>
      </c>
      <c r="J73" s="53">
        <f t="shared" si="9"/>
        <v>63</v>
      </c>
      <c r="K73" s="9">
        <f>F73/9</f>
        <v>3</v>
      </c>
      <c r="L73" s="53" t="s">
        <v>18</v>
      </c>
      <c r="M73" s="9">
        <f>F73/E73*100</f>
        <v>30</v>
      </c>
    </row>
    <row r="74" spans="1:14" ht="38.25" x14ac:dyDescent="0.25">
      <c r="A74" s="22"/>
      <c r="B74" s="1376" t="s">
        <v>578</v>
      </c>
      <c r="C74" s="1776"/>
      <c r="D74" s="9"/>
      <c r="E74" s="10"/>
      <c r="F74" s="10"/>
      <c r="G74" s="10"/>
      <c r="H74" s="10"/>
      <c r="I74" s="10"/>
      <c r="J74" s="10"/>
      <c r="K74" s="9"/>
      <c r="L74" s="10"/>
      <c r="M74" s="9"/>
    </row>
    <row r="75" spans="1:14" x14ac:dyDescent="0.25">
      <c r="A75" s="22" t="s">
        <v>31</v>
      </c>
      <c r="B75" s="1805" t="s">
        <v>556</v>
      </c>
      <c r="C75" s="1776">
        <v>2</v>
      </c>
      <c r="D75" s="9">
        <v>2</v>
      </c>
      <c r="E75" s="10">
        <f t="shared" si="7"/>
        <v>60</v>
      </c>
      <c r="F75" s="10">
        <f t="shared" si="8"/>
        <v>27</v>
      </c>
      <c r="G75" s="10">
        <v>18</v>
      </c>
      <c r="H75" s="10"/>
      <c r="I75" s="10">
        <v>9</v>
      </c>
      <c r="J75" s="10">
        <f t="shared" si="9"/>
        <v>33</v>
      </c>
      <c r="K75" s="9">
        <f>F75/9</f>
        <v>3</v>
      </c>
      <c r="L75" s="10" t="s">
        <v>16</v>
      </c>
      <c r="M75" s="9">
        <f>F75/E75*100</f>
        <v>45</v>
      </c>
    </row>
    <row r="76" spans="1:14" x14ac:dyDescent="0.25">
      <c r="A76" s="22" t="s">
        <v>31</v>
      </c>
      <c r="B76" s="1805" t="s">
        <v>222</v>
      </c>
      <c r="C76" s="1776"/>
      <c r="D76" s="9"/>
      <c r="E76" s="10"/>
      <c r="F76" s="10"/>
      <c r="G76" s="10"/>
      <c r="H76" s="10"/>
      <c r="I76" s="10"/>
      <c r="J76" s="10"/>
      <c r="K76" s="9"/>
      <c r="L76" s="10"/>
      <c r="M76" s="9"/>
    </row>
    <row r="77" spans="1:14" ht="25.5" x14ac:dyDescent="0.25">
      <c r="A77" s="22" t="s">
        <v>31</v>
      </c>
      <c r="B77" s="1800" t="s">
        <v>634</v>
      </c>
      <c r="C77" s="1776">
        <v>2</v>
      </c>
      <c r="D77" s="9">
        <v>2</v>
      </c>
      <c r="E77" s="10">
        <f>D77*30</f>
        <v>60</v>
      </c>
      <c r="F77" s="10">
        <f>G77+H77+I77</f>
        <v>27</v>
      </c>
      <c r="G77" s="10">
        <v>18</v>
      </c>
      <c r="H77" s="10"/>
      <c r="I77" s="10">
        <v>9</v>
      </c>
      <c r="J77" s="10">
        <f>E77-F77</f>
        <v>33</v>
      </c>
      <c r="K77" s="9">
        <f>F77/9</f>
        <v>3</v>
      </c>
      <c r="L77" s="10" t="s">
        <v>16</v>
      </c>
      <c r="M77" s="9">
        <f>F77/E77*100</f>
        <v>45</v>
      </c>
    </row>
    <row r="78" spans="1:14" ht="15.75" thickBot="1" x14ac:dyDescent="0.3">
      <c r="A78" s="22" t="s">
        <v>31</v>
      </c>
      <c r="B78" s="1810" t="s">
        <v>635</v>
      </c>
      <c r="C78" s="1778"/>
      <c r="D78" s="25"/>
      <c r="E78" s="26"/>
      <c r="F78" s="26"/>
      <c r="G78" s="26"/>
      <c r="H78" s="26"/>
      <c r="I78" s="26"/>
      <c r="J78" s="26"/>
      <c r="K78" s="25"/>
      <c r="L78" s="26"/>
      <c r="M78" s="25"/>
    </row>
    <row r="79" spans="1:14" ht="15.75" thickBot="1" x14ac:dyDescent="0.3">
      <c r="A79" s="35"/>
      <c r="B79" s="13"/>
      <c r="C79" s="1358">
        <f>SUM(C70:C78)</f>
        <v>10</v>
      </c>
      <c r="D79" s="15">
        <f>SUM(D70:D78)</f>
        <v>15</v>
      </c>
      <c r="E79" s="28"/>
      <c r="F79" s="28"/>
      <c r="G79" s="28"/>
      <c r="H79" s="28"/>
      <c r="I79" s="28"/>
      <c r="J79" s="28"/>
      <c r="K79" s="28"/>
      <c r="L79" s="28"/>
      <c r="M79" s="1379"/>
      <c r="N79">
        <v>6</v>
      </c>
    </row>
    <row r="80" spans="1:14" x14ac:dyDescent="0.25">
      <c r="A80" s="22"/>
      <c r="B80" s="2"/>
      <c r="C80" s="2"/>
      <c r="D80" s="4"/>
      <c r="E80" s="11"/>
      <c r="F80" s="11"/>
      <c r="G80" s="11"/>
      <c r="H80" s="11"/>
      <c r="I80" s="3" t="s">
        <v>588</v>
      </c>
      <c r="J80" s="3" t="s">
        <v>610</v>
      </c>
      <c r="K80" s="11"/>
      <c r="L80" s="11"/>
      <c r="M80" s="11"/>
    </row>
    <row r="81" spans="1:13" x14ac:dyDescent="0.25">
      <c r="A81" s="22"/>
      <c r="B81" s="1" t="s">
        <v>51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x14ac:dyDescent="0.25">
      <c r="A82" s="22"/>
      <c r="B82" s="2261" t="s">
        <v>0</v>
      </c>
      <c r="C82" s="2263" t="s">
        <v>74</v>
      </c>
      <c r="D82" s="2254" t="s">
        <v>1</v>
      </c>
      <c r="E82" s="2258" t="s">
        <v>2</v>
      </c>
      <c r="F82" s="2258"/>
      <c r="G82" s="2258"/>
      <c r="H82" s="2258"/>
      <c r="I82" s="2258"/>
      <c r="J82" s="2255"/>
      <c r="K82" s="2254" t="s">
        <v>3</v>
      </c>
      <c r="L82" s="2254" t="s">
        <v>4</v>
      </c>
      <c r="M82" s="2254" t="s">
        <v>5</v>
      </c>
    </row>
    <row r="83" spans="1:13" x14ac:dyDescent="0.25">
      <c r="A83" s="22"/>
      <c r="B83" s="2262"/>
      <c r="C83" s="2264"/>
      <c r="D83" s="2254"/>
      <c r="E83" s="2254" t="s">
        <v>6</v>
      </c>
      <c r="F83" s="2256" t="s">
        <v>7</v>
      </c>
      <c r="G83" s="2256"/>
      <c r="H83" s="2256"/>
      <c r="I83" s="2256"/>
      <c r="J83" s="2254" t="s">
        <v>25</v>
      </c>
      <c r="K83" s="2254"/>
      <c r="L83" s="2254"/>
      <c r="M83" s="2254"/>
    </row>
    <row r="84" spans="1:13" x14ac:dyDescent="0.25">
      <c r="A84" s="22"/>
      <c r="B84" s="2262"/>
      <c r="C84" s="2264"/>
      <c r="D84" s="2254"/>
      <c r="E84" s="2255"/>
      <c r="F84" s="2254" t="s">
        <v>9</v>
      </c>
      <c r="G84" s="2258" t="s">
        <v>10</v>
      </c>
      <c r="H84" s="2255"/>
      <c r="I84" s="2255"/>
      <c r="J84" s="2255"/>
      <c r="K84" s="2254"/>
      <c r="L84" s="2254"/>
      <c r="M84" s="2254"/>
    </row>
    <row r="85" spans="1:13" x14ac:dyDescent="0.25">
      <c r="A85" s="22"/>
      <c r="B85" s="2262"/>
      <c r="C85" s="2264"/>
      <c r="D85" s="2254"/>
      <c r="E85" s="2255"/>
      <c r="F85" s="2257"/>
      <c r="G85" s="2259" t="s">
        <v>26</v>
      </c>
      <c r="H85" s="2259" t="s">
        <v>27</v>
      </c>
      <c r="I85" s="2259" t="s">
        <v>28</v>
      </c>
      <c r="J85" s="2255"/>
      <c r="K85" s="2254"/>
      <c r="L85" s="2254"/>
      <c r="M85" s="2254"/>
    </row>
    <row r="86" spans="1:13" x14ac:dyDescent="0.25">
      <c r="A86" s="22"/>
      <c r="B86" s="2262"/>
      <c r="C86" s="2264"/>
      <c r="D86" s="2254"/>
      <c r="E86" s="2255"/>
      <c r="F86" s="2257"/>
      <c r="G86" s="2259"/>
      <c r="H86" s="2259"/>
      <c r="I86" s="2259"/>
      <c r="J86" s="2255"/>
      <c r="K86" s="2254"/>
      <c r="L86" s="2254"/>
      <c r="M86" s="2254"/>
    </row>
    <row r="87" spans="1:13" x14ac:dyDescent="0.25">
      <c r="A87" s="22"/>
      <c r="B87" s="2262"/>
      <c r="C87" s="2264"/>
      <c r="D87" s="2254"/>
      <c r="E87" s="2255"/>
      <c r="F87" s="2257"/>
      <c r="G87" s="2259"/>
      <c r="H87" s="2259"/>
      <c r="I87" s="2259"/>
      <c r="J87" s="2255"/>
      <c r="K87" s="2254"/>
      <c r="L87" s="2254"/>
      <c r="M87" s="2254"/>
    </row>
    <row r="88" spans="1:13" x14ac:dyDescent="0.25">
      <c r="A88" s="22"/>
      <c r="B88" s="2267"/>
      <c r="C88" s="2268"/>
      <c r="D88" s="2254"/>
      <c r="E88" s="2255"/>
      <c r="F88" s="2257"/>
      <c r="G88" s="2259"/>
      <c r="H88" s="2259"/>
      <c r="I88" s="2259"/>
      <c r="J88" s="2255"/>
      <c r="K88" s="2254"/>
      <c r="L88" s="2254"/>
      <c r="M88" s="2254"/>
    </row>
    <row r="89" spans="1:13" ht="25.5" x14ac:dyDescent="0.25">
      <c r="A89" s="22" t="s">
        <v>14</v>
      </c>
      <c r="B89" s="41" t="s">
        <v>636</v>
      </c>
      <c r="C89" s="1779">
        <v>3</v>
      </c>
      <c r="D89" s="1070"/>
      <c r="E89" s="1071"/>
      <c r="F89" s="1073"/>
      <c r="G89" s="1070"/>
      <c r="H89" s="1070"/>
      <c r="I89" s="1070"/>
      <c r="J89" s="1071"/>
      <c r="K89" s="1070"/>
      <c r="L89" s="1070"/>
      <c r="M89" s="1070"/>
    </row>
    <row r="90" spans="1:13" ht="26.25" x14ac:dyDescent="0.25">
      <c r="A90" s="22" t="s">
        <v>14</v>
      </c>
      <c r="B90" s="23" t="s">
        <v>361</v>
      </c>
      <c r="C90" s="994"/>
      <c r="D90" s="994">
        <v>5</v>
      </c>
      <c r="E90" s="10">
        <f>D90*30</f>
        <v>150</v>
      </c>
      <c r="F90" s="10">
        <f>G90+H90+I90</f>
        <v>45</v>
      </c>
      <c r="G90" s="10">
        <v>30</v>
      </c>
      <c r="H90" s="10"/>
      <c r="I90" s="10">
        <v>15</v>
      </c>
      <c r="J90" s="10">
        <f>E90-F90</f>
        <v>105</v>
      </c>
      <c r="K90" s="9">
        <f>F90/15</f>
        <v>3</v>
      </c>
      <c r="L90" s="10" t="s">
        <v>16</v>
      </c>
      <c r="M90" s="9">
        <f>F90/E90*100</f>
        <v>30</v>
      </c>
    </row>
    <row r="91" spans="1:13" x14ac:dyDescent="0.25">
      <c r="A91" s="22" t="s">
        <v>14</v>
      </c>
      <c r="B91" s="1801" t="s">
        <v>637</v>
      </c>
      <c r="C91" s="10">
        <v>2</v>
      </c>
      <c r="D91" s="9">
        <v>2</v>
      </c>
      <c r="E91" s="10">
        <f>D91*30</f>
        <v>60</v>
      </c>
      <c r="F91" s="10">
        <f>G91+H91+I91</f>
        <v>30</v>
      </c>
      <c r="G91" s="10">
        <v>15</v>
      </c>
      <c r="H91" s="10"/>
      <c r="I91" s="10">
        <v>15</v>
      </c>
      <c r="J91" s="10">
        <f>E91-F91</f>
        <v>30</v>
      </c>
      <c r="K91" s="9">
        <f t="shared" ref="K91:K110" si="10">F91/15</f>
        <v>2</v>
      </c>
      <c r="L91" s="10" t="s">
        <v>18</v>
      </c>
      <c r="M91" s="9">
        <f>F91/E91*100</f>
        <v>50</v>
      </c>
    </row>
    <row r="92" spans="1:13" ht="26.25" x14ac:dyDescent="0.25">
      <c r="A92" s="22" t="s">
        <v>14</v>
      </c>
      <c r="B92" s="23" t="s">
        <v>364</v>
      </c>
      <c r="C92" s="1780"/>
      <c r="D92" s="9">
        <v>1</v>
      </c>
      <c r="E92" s="10">
        <f>D92*30</f>
        <v>30</v>
      </c>
      <c r="F92" s="10">
        <f>G92+H92+I92</f>
        <v>0</v>
      </c>
      <c r="G92" s="10"/>
      <c r="H92" s="10"/>
      <c r="I92" s="10"/>
      <c r="J92" s="10">
        <f>E92-F92</f>
        <v>30</v>
      </c>
      <c r="K92" s="9">
        <f t="shared" si="10"/>
        <v>0</v>
      </c>
      <c r="L92" s="10" t="s">
        <v>29</v>
      </c>
      <c r="M92" s="9">
        <f t="shared" ref="M92:M110" si="11">F92/E92*100</f>
        <v>0</v>
      </c>
    </row>
    <row r="93" spans="1:13" ht="38.25" x14ac:dyDescent="0.25">
      <c r="A93" s="22"/>
      <c r="B93" s="1377" t="s">
        <v>587</v>
      </c>
      <c r="C93" s="10"/>
      <c r="D93" s="9"/>
      <c r="E93" s="10"/>
      <c r="F93" s="10"/>
      <c r="G93" s="10"/>
      <c r="H93" s="10"/>
      <c r="I93" s="10"/>
      <c r="J93" s="10"/>
      <c r="K93" s="9"/>
      <c r="L93" s="10"/>
      <c r="M93" s="9"/>
    </row>
    <row r="94" spans="1:13" ht="25.5" x14ac:dyDescent="0.25">
      <c r="A94" s="22" t="s">
        <v>31</v>
      </c>
      <c r="B94" s="1800" t="s">
        <v>547</v>
      </c>
      <c r="C94" s="1780">
        <v>2</v>
      </c>
      <c r="D94" s="9">
        <v>2</v>
      </c>
      <c r="E94" s="10">
        <f>D94*30</f>
        <v>60</v>
      </c>
      <c r="F94" s="10">
        <f>G94+H94+I94</f>
        <v>30</v>
      </c>
      <c r="G94" s="10"/>
      <c r="H94" s="10"/>
      <c r="I94" s="10">
        <v>30</v>
      </c>
      <c r="J94" s="10">
        <f>E94-F94</f>
        <v>30</v>
      </c>
      <c r="K94" s="9">
        <f t="shared" si="10"/>
        <v>2</v>
      </c>
      <c r="L94" s="10" t="s">
        <v>16</v>
      </c>
      <c r="M94" s="9">
        <f t="shared" si="11"/>
        <v>50</v>
      </c>
    </row>
    <row r="95" spans="1:13" x14ac:dyDescent="0.25">
      <c r="A95" s="22" t="s">
        <v>31</v>
      </c>
      <c r="B95" s="1800" t="s">
        <v>549</v>
      </c>
      <c r="C95" s="1780"/>
      <c r="D95" s="9"/>
      <c r="E95" s="10"/>
      <c r="F95" s="10"/>
      <c r="G95" s="10"/>
      <c r="H95" s="10"/>
      <c r="I95" s="10"/>
      <c r="J95" s="10"/>
      <c r="K95" s="9"/>
      <c r="L95" s="10"/>
      <c r="M95" s="9"/>
    </row>
    <row r="96" spans="1:13" ht="25.5" x14ac:dyDescent="0.25">
      <c r="A96" s="22" t="s">
        <v>31</v>
      </c>
      <c r="B96" s="1800" t="s">
        <v>39</v>
      </c>
      <c r="C96" s="1780"/>
      <c r="D96" s="9"/>
      <c r="E96" s="10"/>
      <c r="F96" s="10"/>
      <c r="G96" s="10"/>
      <c r="H96" s="10"/>
      <c r="I96" s="10"/>
      <c r="J96" s="10"/>
      <c r="K96" s="9"/>
      <c r="L96" s="10"/>
      <c r="M96" s="9"/>
    </row>
    <row r="97" spans="1:14" ht="38.25" x14ac:dyDescent="0.25">
      <c r="A97" s="22"/>
      <c r="B97" s="1377" t="s">
        <v>584</v>
      </c>
      <c r="C97" s="1780"/>
      <c r="D97" s="9"/>
      <c r="E97" s="10"/>
      <c r="F97" s="10"/>
      <c r="G97" s="10"/>
      <c r="H97" s="10"/>
      <c r="I97" s="10"/>
      <c r="J97" s="10"/>
      <c r="K97" s="9"/>
      <c r="L97" s="10"/>
      <c r="M97" s="9"/>
    </row>
    <row r="98" spans="1:14" ht="25.5" x14ac:dyDescent="0.25">
      <c r="A98" s="22" t="s">
        <v>31</v>
      </c>
      <c r="B98" s="1800" t="s">
        <v>638</v>
      </c>
      <c r="C98" s="1780">
        <v>2</v>
      </c>
      <c r="D98" s="9">
        <v>2</v>
      </c>
      <c r="E98" s="10">
        <f>D98*30</f>
        <v>60</v>
      </c>
      <c r="F98" s="10">
        <f>G98+H98+I98</f>
        <v>30</v>
      </c>
      <c r="G98" s="10">
        <v>15</v>
      </c>
      <c r="H98" s="10"/>
      <c r="I98" s="10">
        <v>15</v>
      </c>
      <c r="J98" s="10">
        <f>E98-F98</f>
        <v>30</v>
      </c>
      <c r="K98" s="9">
        <f t="shared" si="10"/>
        <v>2</v>
      </c>
      <c r="L98" s="10" t="s">
        <v>16</v>
      </c>
      <c r="M98" s="9">
        <f t="shared" si="11"/>
        <v>50</v>
      </c>
    </row>
    <row r="99" spans="1:14" x14ac:dyDescent="0.25">
      <c r="A99" s="22" t="s">
        <v>31</v>
      </c>
      <c r="B99" s="1800" t="s">
        <v>639</v>
      </c>
      <c r="C99" s="1780"/>
      <c r="D99" s="9"/>
      <c r="E99" s="10"/>
      <c r="F99" s="10"/>
      <c r="G99" s="10"/>
      <c r="H99" s="10"/>
      <c r="I99" s="10"/>
      <c r="J99" s="10"/>
      <c r="K99" s="9"/>
      <c r="L99" s="10"/>
      <c r="M99" s="9"/>
    </row>
    <row r="100" spans="1:14" ht="25.5" x14ac:dyDescent="0.25">
      <c r="A100" s="22" t="s">
        <v>31</v>
      </c>
      <c r="B100" s="1801" t="s">
        <v>640</v>
      </c>
      <c r="C100" s="1780">
        <v>2</v>
      </c>
      <c r="D100" s="9">
        <v>2</v>
      </c>
      <c r="E100" s="10">
        <f>D100*30</f>
        <v>60</v>
      </c>
      <c r="F100" s="10">
        <f>G100+H100+I100</f>
        <v>30</v>
      </c>
      <c r="G100" s="10">
        <v>15</v>
      </c>
      <c r="H100" s="10"/>
      <c r="I100" s="10">
        <v>15</v>
      </c>
      <c r="J100" s="10">
        <f>E100-F100</f>
        <v>30</v>
      </c>
      <c r="K100" s="9">
        <f>F100/15</f>
        <v>2</v>
      </c>
      <c r="L100" s="10" t="s">
        <v>16</v>
      </c>
      <c r="M100" s="9">
        <f>F100/E100*100</f>
        <v>50</v>
      </c>
    </row>
    <row r="101" spans="1:14" ht="25.5" x14ac:dyDescent="0.25">
      <c r="A101" s="22" t="s">
        <v>31</v>
      </c>
      <c r="B101" s="1800" t="s">
        <v>235</v>
      </c>
      <c r="C101" s="1780"/>
      <c r="D101" s="9"/>
      <c r="E101" s="10"/>
      <c r="F101" s="10"/>
      <c r="G101" s="10"/>
      <c r="H101" s="10"/>
      <c r="I101" s="10"/>
      <c r="J101" s="10"/>
      <c r="K101" s="9"/>
      <c r="L101" s="10"/>
      <c r="M101" s="9"/>
    </row>
    <row r="102" spans="1:14" x14ac:dyDescent="0.25">
      <c r="A102" s="22" t="s">
        <v>31</v>
      </c>
      <c r="B102" s="1805" t="s">
        <v>642</v>
      </c>
      <c r="C102" s="10">
        <v>4</v>
      </c>
      <c r="D102" s="9"/>
      <c r="E102" s="10"/>
      <c r="F102" s="10"/>
      <c r="G102" s="10"/>
      <c r="H102" s="10"/>
      <c r="I102" s="10"/>
      <c r="J102" s="10"/>
      <c r="K102" s="9"/>
      <c r="L102" s="10"/>
      <c r="M102" s="9"/>
    </row>
    <row r="103" spans="1:14" x14ac:dyDescent="0.25">
      <c r="A103" s="22" t="s">
        <v>31</v>
      </c>
      <c r="B103" s="1805" t="s">
        <v>641</v>
      </c>
      <c r="C103" s="1780"/>
      <c r="D103" s="9"/>
      <c r="E103" s="10"/>
      <c r="F103" s="10"/>
      <c r="G103" s="10"/>
      <c r="H103" s="10"/>
      <c r="I103" s="10"/>
      <c r="J103" s="10"/>
      <c r="K103" s="9"/>
      <c r="L103" s="10"/>
      <c r="M103" s="9"/>
    </row>
    <row r="104" spans="1:14" x14ac:dyDescent="0.25">
      <c r="A104" s="22" t="s">
        <v>14</v>
      </c>
      <c r="B104" s="23" t="s">
        <v>60</v>
      </c>
      <c r="C104" s="10">
        <v>2</v>
      </c>
      <c r="D104" s="9">
        <v>2</v>
      </c>
      <c r="E104" s="10">
        <f t="shared" ref="E104:E110" si="12">D104*30</f>
        <v>60</v>
      </c>
      <c r="F104" s="10">
        <f t="shared" ref="F104:F110" si="13">G104+H104+I104</f>
        <v>30</v>
      </c>
      <c r="G104" s="10">
        <v>15</v>
      </c>
      <c r="H104" s="10"/>
      <c r="I104" s="10">
        <v>15</v>
      </c>
      <c r="J104" s="10">
        <f t="shared" ref="J104:J110" si="14">E104-F104</f>
        <v>30</v>
      </c>
      <c r="K104" s="9">
        <f t="shared" si="10"/>
        <v>2</v>
      </c>
      <c r="L104" s="10" t="s">
        <v>16</v>
      </c>
      <c r="M104" s="9">
        <f t="shared" si="11"/>
        <v>50</v>
      </c>
    </row>
    <row r="105" spans="1:14" ht="25.5" x14ac:dyDescent="0.25">
      <c r="A105" s="22" t="s">
        <v>14</v>
      </c>
      <c r="B105" s="1801" t="s">
        <v>104</v>
      </c>
      <c r="C105" s="10">
        <v>2</v>
      </c>
      <c r="D105" s="9">
        <v>2</v>
      </c>
      <c r="E105" s="10">
        <f t="shared" si="12"/>
        <v>60</v>
      </c>
      <c r="F105" s="10">
        <f t="shared" si="13"/>
        <v>30</v>
      </c>
      <c r="G105" s="10">
        <v>15</v>
      </c>
      <c r="H105" s="10"/>
      <c r="I105" s="10">
        <v>15</v>
      </c>
      <c r="J105" s="10">
        <f t="shared" si="14"/>
        <v>30</v>
      </c>
      <c r="K105" s="9">
        <f t="shared" si="10"/>
        <v>2</v>
      </c>
      <c r="L105" s="10" t="s">
        <v>16</v>
      </c>
      <c r="M105" s="9">
        <f t="shared" si="11"/>
        <v>50</v>
      </c>
    </row>
    <row r="106" spans="1:14" ht="26.25" x14ac:dyDescent="0.25">
      <c r="A106" s="22" t="s">
        <v>14</v>
      </c>
      <c r="B106" s="23" t="s">
        <v>644</v>
      </c>
      <c r="C106" s="53">
        <v>2</v>
      </c>
      <c r="D106" s="52">
        <v>2</v>
      </c>
      <c r="E106" s="53">
        <f t="shared" si="12"/>
        <v>60</v>
      </c>
      <c r="F106" s="53">
        <f t="shared" si="13"/>
        <v>30</v>
      </c>
      <c r="G106" s="10">
        <v>15</v>
      </c>
      <c r="H106" s="10"/>
      <c r="I106" s="10">
        <v>15</v>
      </c>
      <c r="J106" s="53">
        <f t="shared" si="14"/>
        <v>30</v>
      </c>
      <c r="K106" s="9">
        <f t="shared" si="10"/>
        <v>2</v>
      </c>
      <c r="L106" s="53" t="s">
        <v>18</v>
      </c>
      <c r="M106" s="9">
        <f t="shared" si="11"/>
        <v>50</v>
      </c>
    </row>
    <row r="107" spans="1:14" x14ac:dyDescent="0.25">
      <c r="A107" s="22" t="s">
        <v>14</v>
      </c>
      <c r="B107" s="23" t="s">
        <v>645</v>
      </c>
      <c r="C107" s="9">
        <v>2</v>
      </c>
      <c r="D107" s="9">
        <v>2</v>
      </c>
      <c r="E107" s="10">
        <f t="shared" si="12"/>
        <v>60</v>
      </c>
      <c r="F107" s="10">
        <f t="shared" si="13"/>
        <v>30</v>
      </c>
      <c r="G107" s="10">
        <v>15</v>
      </c>
      <c r="H107" s="10"/>
      <c r="I107" s="10">
        <v>15</v>
      </c>
      <c r="J107" s="10">
        <f t="shared" si="14"/>
        <v>30</v>
      </c>
      <c r="K107" s="9">
        <f t="shared" si="10"/>
        <v>2</v>
      </c>
      <c r="L107" s="10" t="s">
        <v>18</v>
      </c>
      <c r="M107" s="9">
        <f t="shared" si="11"/>
        <v>50</v>
      </c>
    </row>
    <row r="108" spans="1:14" x14ac:dyDescent="0.25">
      <c r="A108" s="22" t="s">
        <v>14</v>
      </c>
      <c r="B108" s="23" t="s">
        <v>643</v>
      </c>
      <c r="C108" s="10">
        <v>1</v>
      </c>
      <c r="D108" s="9">
        <v>2</v>
      </c>
      <c r="E108" s="10">
        <f t="shared" si="12"/>
        <v>60</v>
      </c>
      <c r="F108" s="10">
        <f t="shared" si="13"/>
        <v>30</v>
      </c>
      <c r="G108" s="10">
        <v>15</v>
      </c>
      <c r="H108" s="10"/>
      <c r="I108" s="10">
        <v>15</v>
      </c>
      <c r="J108" s="10">
        <f t="shared" si="14"/>
        <v>30</v>
      </c>
      <c r="K108" s="9">
        <f t="shared" si="10"/>
        <v>2</v>
      </c>
      <c r="L108" s="10" t="s">
        <v>16</v>
      </c>
      <c r="M108" s="9">
        <f t="shared" si="11"/>
        <v>50</v>
      </c>
    </row>
    <row r="109" spans="1:14" x14ac:dyDescent="0.25">
      <c r="A109" s="22" t="s">
        <v>14</v>
      </c>
      <c r="B109" s="23" t="s">
        <v>233</v>
      </c>
      <c r="C109" s="9">
        <v>1</v>
      </c>
      <c r="D109" s="9">
        <v>2</v>
      </c>
      <c r="E109" s="10">
        <f t="shared" si="12"/>
        <v>60</v>
      </c>
      <c r="F109" s="10">
        <f t="shared" si="13"/>
        <v>30</v>
      </c>
      <c r="G109" s="10">
        <v>15</v>
      </c>
      <c r="H109" s="10"/>
      <c r="I109" s="10">
        <v>15</v>
      </c>
      <c r="J109" s="10">
        <f t="shared" si="14"/>
        <v>30</v>
      </c>
      <c r="K109" s="9">
        <f t="shared" si="10"/>
        <v>2</v>
      </c>
      <c r="L109" s="10" t="s">
        <v>18</v>
      </c>
      <c r="M109" s="9">
        <f t="shared" si="11"/>
        <v>50</v>
      </c>
    </row>
    <row r="110" spans="1:14" ht="15.75" thickBot="1" x14ac:dyDescent="0.3">
      <c r="A110" s="22" t="s">
        <v>14</v>
      </c>
      <c r="B110" s="1811" t="s">
        <v>528</v>
      </c>
      <c r="C110" s="1781"/>
      <c r="D110" s="25">
        <v>4</v>
      </c>
      <c r="E110" s="26">
        <f t="shared" si="12"/>
        <v>120</v>
      </c>
      <c r="F110" s="26">
        <f t="shared" si="13"/>
        <v>45</v>
      </c>
      <c r="G110" s="26">
        <v>30</v>
      </c>
      <c r="H110" s="26"/>
      <c r="I110" s="26">
        <v>15</v>
      </c>
      <c r="J110" s="26">
        <f t="shared" si="14"/>
        <v>75</v>
      </c>
      <c r="K110" s="25">
        <f t="shared" si="10"/>
        <v>3</v>
      </c>
      <c r="L110" s="26" t="s">
        <v>16</v>
      </c>
      <c r="M110" s="25">
        <f t="shared" si="11"/>
        <v>37.5</v>
      </c>
    </row>
    <row r="111" spans="1:14" ht="15.75" thickBot="1" x14ac:dyDescent="0.3">
      <c r="A111" s="27"/>
      <c r="B111" s="16"/>
      <c r="C111" s="21">
        <f>SUM(C89:C110)</f>
        <v>25</v>
      </c>
      <c r="D111" s="21">
        <f>SUM(D89:D110)</f>
        <v>30</v>
      </c>
      <c r="E111" s="28"/>
      <c r="F111" s="28"/>
      <c r="G111" s="28"/>
      <c r="H111" s="28"/>
      <c r="I111" s="28"/>
      <c r="J111" s="28"/>
      <c r="K111" s="28"/>
      <c r="L111" s="28"/>
      <c r="M111" s="1379"/>
      <c r="N111">
        <v>13</v>
      </c>
    </row>
    <row r="112" spans="1:14" x14ac:dyDescent="0.25">
      <c r="A112" s="22"/>
      <c r="B112" s="2"/>
      <c r="C112" s="3"/>
      <c r="D112" s="11"/>
      <c r="E112" s="11"/>
      <c r="F112" s="11"/>
      <c r="G112" s="11"/>
      <c r="H112" s="11"/>
      <c r="I112" s="3" t="s">
        <v>585</v>
      </c>
      <c r="J112" s="3" t="s">
        <v>611</v>
      </c>
      <c r="K112" s="11"/>
      <c r="L112" s="11"/>
      <c r="M112" s="11"/>
    </row>
    <row r="113" spans="1:13" x14ac:dyDescent="0.25">
      <c r="A113" s="22"/>
      <c r="B113" s="1" t="s">
        <v>72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 x14ac:dyDescent="0.25">
      <c r="A114" s="22"/>
      <c r="B114" s="2261" t="s">
        <v>0</v>
      </c>
      <c r="C114" s="2263" t="s">
        <v>74</v>
      </c>
      <c r="D114" s="2254" t="s">
        <v>1</v>
      </c>
      <c r="E114" s="2258" t="s">
        <v>2</v>
      </c>
      <c r="F114" s="2258"/>
      <c r="G114" s="2258"/>
      <c r="H114" s="2258"/>
      <c r="I114" s="2258"/>
      <c r="J114" s="2255"/>
      <c r="K114" s="2254" t="s">
        <v>3</v>
      </c>
      <c r="L114" s="2254" t="s">
        <v>4</v>
      </c>
      <c r="M114" s="2254" t="s">
        <v>5</v>
      </c>
    </row>
    <row r="115" spans="1:13" x14ac:dyDescent="0.25">
      <c r="A115" s="22"/>
      <c r="B115" s="2262"/>
      <c r="C115" s="2264"/>
      <c r="D115" s="2254"/>
      <c r="E115" s="2254" t="s">
        <v>6</v>
      </c>
      <c r="F115" s="2256" t="s">
        <v>7</v>
      </c>
      <c r="G115" s="2256"/>
      <c r="H115" s="2256"/>
      <c r="I115" s="2256"/>
      <c r="J115" s="2254" t="s">
        <v>25</v>
      </c>
      <c r="K115" s="2254"/>
      <c r="L115" s="2254"/>
      <c r="M115" s="2254"/>
    </row>
    <row r="116" spans="1:13" x14ac:dyDescent="0.25">
      <c r="A116" s="22"/>
      <c r="B116" s="2262"/>
      <c r="C116" s="2264"/>
      <c r="D116" s="2254"/>
      <c r="E116" s="2255"/>
      <c r="F116" s="2254" t="s">
        <v>9</v>
      </c>
      <c r="G116" s="2258" t="s">
        <v>10</v>
      </c>
      <c r="H116" s="2255"/>
      <c r="I116" s="2255"/>
      <c r="J116" s="2255"/>
      <c r="K116" s="2254"/>
      <c r="L116" s="2254"/>
      <c r="M116" s="2254"/>
    </row>
    <row r="117" spans="1:13" x14ac:dyDescent="0.25">
      <c r="A117" s="22"/>
      <c r="B117" s="2262"/>
      <c r="C117" s="2264"/>
      <c r="D117" s="2254"/>
      <c r="E117" s="2255"/>
      <c r="F117" s="2257"/>
      <c r="G117" s="2259" t="s">
        <v>26</v>
      </c>
      <c r="H117" s="2259" t="s">
        <v>27</v>
      </c>
      <c r="I117" s="2259" t="s">
        <v>28</v>
      </c>
      <c r="J117" s="2255"/>
      <c r="K117" s="2254"/>
      <c r="L117" s="2254"/>
      <c r="M117" s="2254"/>
    </row>
    <row r="118" spans="1:13" x14ac:dyDescent="0.25">
      <c r="A118" s="22"/>
      <c r="B118" s="2262"/>
      <c r="C118" s="2264"/>
      <c r="D118" s="2254"/>
      <c r="E118" s="2255"/>
      <c r="F118" s="2257"/>
      <c r="G118" s="2259"/>
      <c r="H118" s="2259"/>
      <c r="I118" s="2259"/>
      <c r="J118" s="2255"/>
      <c r="K118" s="2254"/>
      <c r="L118" s="2254"/>
      <c r="M118" s="2254"/>
    </row>
    <row r="119" spans="1:13" x14ac:dyDescent="0.25">
      <c r="A119" s="22"/>
      <c r="B119" s="2262"/>
      <c r="C119" s="2264"/>
      <c r="D119" s="2254"/>
      <c r="E119" s="2255"/>
      <c r="F119" s="2257"/>
      <c r="G119" s="2259"/>
      <c r="H119" s="2259"/>
      <c r="I119" s="2259"/>
      <c r="J119" s="2255"/>
      <c r="K119" s="2254"/>
      <c r="L119" s="2254"/>
      <c r="M119" s="2254"/>
    </row>
    <row r="120" spans="1:13" x14ac:dyDescent="0.25">
      <c r="A120" s="22"/>
      <c r="B120" s="2267"/>
      <c r="C120" s="2268"/>
      <c r="D120" s="2254"/>
      <c r="E120" s="2255"/>
      <c r="F120" s="2257"/>
      <c r="G120" s="2259"/>
      <c r="H120" s="2259"/>
      <c r="I120" s="2259"/>
      <c r="J120" s="2255"/>
      <c r="K120" s="2254"/>
      <c r="L120" s="2254"/>
      <c r="M120" s="2254"/>
    </row>
    <row r="121" spans="1:13" ht="25.5" x14ac:dyDescent="0.25">
      <c r="A121" s="22" t="s">
        <v>14</v>
      </c>
      <c r="B121" s="1801" t="s">
        <v>646</v>
      </c>
      <c r="C121" s="1780"/>
      <c r="D121" s="9">
        <v>1</v>
      </c>
      <c r="E121" s="10">
        <f>D121*30</f>
        <v>30</v>
      </c>
      <c r="F121" s="10">
        <f>G121+H121+I121</f>
        <v>0</v>
      </c>
      <c r="G121" s="10"/>
      <c r="H121" s="10"/>
      <c r="I121" s="10"/>
      <c r="J121" s="10">
        <f>E121-F121</f>
        <v>30</v>
      </c>
      <c r="K121" s="9">
        <f>F121/9</f>
        <v>0</v>
      </c>
      <c r="L121" s="10" t="s">
        <v>29</v>
      </c>
      <c r="M121" s="9">
        <f>F121/E121*100</f>
        <v>0</v>
      </c>
    </row>
    <row r="122" spans="1:13" x14ac:dyDescent="0.25">
      <c r="A122" s="22" t="s">
        <v>14</v>
      </c>
      <c r="B122" s="1836" t="s">
        <v>627</v>
      </c>
      <c r="C122" s="9">
        <v>2</v>
      </c>
      <c r="D122" s="9">
        <v>3</v>
      </c>
      <c r="E122" s="10">
        <f>D122*30</f>
        <v>90</v>
      </c>
      <c r="F122" s="10">
        <f>G122+H122+I122</f>
        <v>39</v>
      </c>
      <c r="G122" s="10">
        <v>26</v>
      </c>
      <c r="H122" s="10"/>
      <c r="I122" s="10">
        <v>13</v>
      </c>
      <c r="J122" s="10">
        <f>E122-F122</f>
        <v>51</v>
      </c>
      <c r="K122" s="9">
        <f>F122/13</f>
        <v>3</v>
      </c>
      <c r="L122" s="10" t="s">
        <v>16</v>
      </c>
      <c r="M122" s="9">
        <f>F122/E122*100</f>
        <v>43.333333333333336</v>
      </c>
    </row>
    <row r="123" spans="1:13" ht="38.25" x14ac:dyDescent="0.25">
      <c r="A123" s="22" t="s">
        <v>14</v>
      </c>
      <c r="B123" s="1377" t="s">
        <v>587</v>
      </c>
      <c r="C123" s="9"/>
      <c r="D123" s="9"/>
      <c r="E123" s="10"/>
      <c r="F123" s="10"/>
      <c r="G123" s="10"/>
      <c r="H123" s="10"/>
      <c r="I123" s="10"/>
      <c r="J123" s="10"/>
      <c r="K123" s="9"/>
      <c r="L123" s="10"/>
      <c r="M123" s="9"/>
    </row>
    <row r="124" spans="1:13" ht="38.25" x14ac:dyDescent="0.25">
      <c r="A124" s="22" t="s">
        <v>31</v>
      </c>
      <c r="B124" s="1800" t="s">
        <v>579</v>
      </c>
      <c r="C124" s="9">
        <v>2</v>
      </c>
      <c r="D124" s="9">
        <v>2</v>
      </c>
      <c r="E124" s="10">
        <f>D124*30</f>
        <v>60</v>
      </c>
      <c r="F124" s="10">
        <f>G124+H124+I124</f>
        <v>39</v>
      </c>
      <c r="G124" s="10">
        <v>26</v>
      </c>
      <c r="H124" s="10"/>
      <c r="I124" s="10">
        <v>13</v>
      </c>
      <c r="J124" s="10">
        <f>E124-F124</f>
        <v>21</v>
      </c>
      <c r="K124" s="9">
        <f>F124/13</f>
        <v>3</v>
      </c>
      <c r="L124" s="10" t="s">
        <v>16</v>
      </c>
      <c r="M124" s="9">
        <f>F124/E124*100</f>
        <v>65</v>
      </c>
    </row>
    <row r="125" spans="1:13" ht="38.25" x14ac:dyDescent="0.25">
      <c r="A125" s="22"/>
      <c r="B125" s="1377" t="s">
        <v>584</v>
      </c>
      <c r="C125" s="9"/>
      <c r="D125" s="9"/>
      <c r="E125" s="10"/>
      <c r="F125" s="10"/>
      <c r="G125" s="10"/>
      <c r="H125" s="10"/>
      <c r="I125" s="10"/>
      <c r="J125" s="10"/>
      <c r="K125" s="9"/>
      <c r="L125" s="10"/>
      <c r="M125" s="9"/>
    </row>
    <row r="126" spans="1:13" x14ac:dyDescent="0.25">
      <c r="A126" s="22" t="s">
        <v>31</v>
      </c>
      <c r="B126" s="1800" t="s">
        <v>647</v>
      </c>
      <c r="C126" s="9"/>
      <c r="D126" s="9">
        <v>4</v>
      </c>
      <c r="E126" s="10">
        <f>D126*30</f>
        <v>120</v>
      </c>
      <c r="F126" s="10">
        <f>G126+H126+I126</f>
        <v>39</v>
      </c>
      <c r="G126" s="10">
        <v>26</v>
      </c>
      <c r="H126" s="10"/>
      <c r="I126" s="10">
        <v>13</v>
      </c>
      <c r="J126" s="10">
        <f>E126-F126</f>
        <v>81</v>
      </c>
      <c r="K126" s="9">
        <f>F126/13</f>
        <v>3</v>
      </c>
      <c r="L126" s="10" t="s">
        <v>16</v>
      </c>
      <c r="M126" s="9">
        <f>F126/E126*100</f>
        <v>32.5</v>
      </c>
    </row>
    <row r="127" spans="1:13" ht="25.5" x14ac:dyDescent="0.25">
      <c r="A127" s="22" t="s">
        <v>31</v>
      </c>
      <c r="B127" s="1800" t="s">
        <v>242</v>
      </c>
      <c r="C127" s="9"/>
      <c r="D127" s="9"/>
      <c r="E127" s="10"/>
      <c r="F127" s="10"/>
      <c r="G127" s="10"/>
      <c r="H127" s="10"/>
      <c r="I127" s="10"/>
      <c r="J127" s="10"/>
      <c r="K127" s="9"/>
      <c r="L127" s="10"/>
      <c r="M127" s="9"/>
    </row>
    <row r="128" spans="1:13" ht="25.5" x14ac:dyDescent="0.25">
      <c r="A128" s="22" t="s">
        <v>31</v>
      </c>
      <c r="B128" s="1800" t="s">
        <v>648</v>
      </c>
      <c r="C128" s="9"/>
      <c r="D128" s="9">
        <v>4</v>
      </c>
      <c r="E128" s="10">
        <f>D128*30</f>
        <v>120</v>
      </c>
      <c r="F128" s="10">
        <f>G128+H128+I128</f>
        <v>39</v>
      </c>
      <c r="G128" s="10">
        <v>26</v>
      </c>
      <c r="H128" s="10"/>
      <c r="I128" s="10">
        <v>13</v>
      </c>
      <c r="J128" s="10">
        <f>E128-F128</f>
        <v>81</v>
      </c>
      <c r="K128" s="9">
        <f>F128/13</f>
        <v>3</v>
      </c>
      <c r="L128" s="10" t="s">
        <v>16</v>
      </c>
      <c r="M128" s="9">
        <f>F128/E128*100</f>
        <v>32.5</v>
      </c>
    </row>
    <row r="129" spans="1:15" ht="18" customHeight="1" thickBot="1" x14ac:dyDescent="0.3">
      <c r="A129" s="22" t="s">
        <v>31</v>
      </c>
      <c r="B129" s="1837" t="s">
        <v>250</v>
      </c>
      <c r="C129" s="9"/>
      <c r="D129" s="9"/>
      <c r="E129" s="10"/>
      <c r="F129" s="10"/>
      <c r="G129" s="10"/>
      <c r="H129" s="10"/>
      <c r="I129" s="10"/>
      <c r="J129" s="10"/>
      <c r="K129" s="9"/>
      <c r="L129" s="10"/>
      <c r="M129" s="9"/>
    </row>
    <row r="130" spans="1:15" x14ac:dyDescent="0.25">
      <c r="A130" s="22" t="s">
        <v>31</v>
      </c>
      <c r="B130" s="1805" t="s">
        <v>649</v>
      </c>
      <c r="C130" s="9"/>
      <c r="D130" s="9">
        <v>4</v>
      </c>
      <c r="E130" s="10">
        <f>D130*30</f>
        <v>120</v>
      </c>
      <c r="F130" s="10">
        <f>G130+H130+I130</f>
        <v>39</v>
      </c>
      <c r="G130" s="10">
        <v>26</v>
      </c>
      <c r="H130" s="10"/>
      <c r="I130" s="10">
        <v>13</v>
      </c>
      <c r="J130" s="10">
        <f>E130-F130</f>
        <v>81</v>
      </c>
      <c r="K130" s="9">
        <f>F130/13</f>
        <v>3</v>
      </c>
      <c r="L130" s="10" t="s">
        <v>16</v>
      </c>
      <c r="M130" s="9">
        <f>F130/E130*100</f>
        <v>32.5</v>
      </c>
    </row>
    <row r="131" spans="1:15" x14ac:dyDescent="0.25">
      <c r="A131" s="22" t="s">
        <v>31</v>
      </c>
      <c r="B131" s="1805" t="s">
        <v>650</v>
      </c>
      <c r="C131" s="9"/>
      <c r="D131" s="9"/>
      <c r="E131" s="10"/>
      <c r="F131" s="10"/>
      <c r="G131" s="10"/>
      <c r="H131" s="10"/>
      <c r="I131" s="10"/>
      <c r="J131" s="10"/>
      <c r="K131" s="9"/>
      <c r="L131" s="10"/>
      <c r="M131" s="9"/>
    </row>
    <row r="132" spans="1:15" x14ac:dyDescent="0.25">
      <c r="A132" s="22" t="s">
        <v>14</v>
      </c>
      <c r="B132" s="23" t="s">
        <v>45</v>
      </c>
      <c r="C132" s="1780"/>
      <c r="D132" s="994">
        <v>6</v>
      </c>
      <c r="E132" s="10">
        <f>D132*30</f>
        <v>180</v>
      </c>
      <c r="F132" s="10"/>
      <c r="G132" s="10"/>
      <c r="H132" s="10"/>
      <c r="I132" s="10"/>
      <c r="J132" s="10">
        <f>E132-F132</f>
        <v>180</v>
      </c>
      <c r="K132" s="9"/>
      <c r="L132" s="10" t="s">
        <v>29</v>
      </c>
      <c r="M132" s="9"/>
    </row>
    <row r="133" spans="1:15" ht="15.75" thickBot="1" x14ac:dyDescent="0.3">
      <c r="A133" s="22" t="s">
        <v>14</v>
      </c>
      <c r="B133" s="18" t="s">
        <v>514</v>
      </c>
      <c r="C133" s="1781"/>
      <c r="D133" s="25">
        <v>6</v>
      </c>
      <c r="E133" s="26">
        <f>D133*30</f>
        <v>180</v>
      </c>
      <c r="F133" s="26"/>
      <c r="G133" s="26"/>
      <c r="H133" s="26"/>
      <c r="I133" s="26"/>
      <c r="J133" s="26">
        <f>E133-F133</f>
        <v>180</v>
      </c>
      <c r="K133" s="25"/>
      <c r="L133" s="26"/>
      <c r="M133" s="25"/>
      <c r="N133" t="s">
        <v>580</v>
      </c>
      <c r="O133" t="s">
        <v>604</v>
      </c>
    </row>
    <row r="134" spans="1:15" ht="15.75" thickBot="1" x14ac:dyDescent="0.3">
      <c r="A134" s="27"/>
      <c r="B134" s="1378" t="s">
        <v>22</v>
      </c>
      <c r="C134" s="1358">
        <f>SUM(C121:C133)</f>
        <v>4</v>
      </c>
      <c r="D134" s="1358">
        <f>SUM(D121:D133)</f>
        <v>30</v>
      </c>
      <c r="E134" s="28"/>
      <c r="F134" s="28"/>
      <c r="G134" s="28"/>
      <c r="H134" s="28"/>
      <c r="I134" s="28"/>
      <c r="J134" s="28"/>
      <c r="K134" s="28"/>
      <c r="L134" s="28"/>
      <c r="M134" s="1379"/>
      <c r="N134">
        <v>6</v>
      </c>
      <c r="O134">
        <v>1</v>
      </c>
    </row>
    <row r="135" spans="1:15" x14ac:dyDescent="0.25">
      <c r="A135" s="22"/>
      <c r="B135" s="1" t="s">
        <v>22</v>
      </c>
      <c r="C135" s="44">
        <f>C35+C60+C79+C111+C134</f>
        <v>120</v>
      </c>
      <c r="D135" s="44">
        <f>D35+D60+D79+D111+D134</f>
        <v>120</v>
      </c>
      <c r="E135" s="22"/>
      <c r="F135" s="22"/>
      <c r="G135" s="22"/>
      <c r="H135" s="22"/>
      <c r="I135" s="3" t="s">
        <v>590</v>
      </c>
      <c r="J135" s="3" t="s">
        <v>603</v>
      </c>
      <c r="K135" s="22"/>
      <c r="L135" s="22"/>
      <c r="M135" s="22"/>
    </row>
    <row r="136" spans="1:15" x14ac:dyDescent="0.25">
      <c r="A136" s="22"/>
      <c r="B136" s="1"/>
      <c r="C136" s="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5" x14ac:dyDescent="0.25">
      <c r="A137" s="22"/>
      <c r="B137" s="1"/>
      <c r="C137" s="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5" x14ac:dyDescent="0.25">
      <c r="A138" s="22"/>
      <c r="B138" s="1"/>
      <c r="C138" s="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5" x14ac:dyDescent="0.25">
      <c r="A139" s="22"/>
      <c r="B139" s="2"/>
      <c r="C139" s="2"/>
      <c r="D139" s="4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5" x14ac:dyDescent="0.25">
      <c r="A140" s="22"/>
      <c r="B140" s="1"/>
      <c r="C140" s="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</sheetData>
  <mergeCells count="76">
    <mergeCell ref="B114:B120"/>
    <mergeCell ref="C114:C120"/>
    <mergeCell ref="D114:D120"/>
    <mergeCell ref="M114:M120"/>
    <mergeCell ref="E115:E120"/>
    <mergeCell ref="F115:I115"/>
    <mergeCell ref="J115:J120"/>
    <mergeCell ref="F116:F120"/>
    <mergeCell ref="G116:I116"/>
    <mergeCell ref="G117:G120"/>
    <mergeCell ref="H117:H120"/>
    <mergeCell ref="K114:K120"/>
    <mergeCell ref="L114:L120"/>
    <mergeCell ref="E114:J114"/>
    <mergeCell ref="I117:I120"/>
    <mergeCell ref="M38:M44"/>
    <mergeCell ref="F39:I39"/>
    <mergeCell ref="J39:J44"/>
    <mergeCell ref="F40:F44"/>
    <mergeCell ref="G40:I40"/>
    <mergeCell ref="K38:K44"/>
    <mergeCell ref="L38:L44"/>
    <mergeCell ref="M82:M88"/>
    <mergeCell ref="G85:G88"/>
    <mergeCell ref="F84:F88"/>
    <mergeCell ref="G84:I84"/>
    <mergeCell ref="I85:I88"/>
    <mergeCell ref="K82:K88"/>
    <mergeCell ref="F83:I83"/>
    <mergeCell ref="E82:J82"/>
    <mergeCell ref="J83:J88"/>
    <mergeCell ref="H85:H88"/>
    <mergeCell ref="L82:L88"/>
    <mergeCell ref="E83:E88"/>
    <mergeCell ref="B82:B88"/>
    <mergeCell ref="B38:B44"/>
    <mergeCell ref="C38:C44"/>
    <mergeCell ref="D38:D44"/>
    <mergeCell ref="E39:E44"/>
    <mergeCell ref="E38:J38"/>
    <mergeCell ref="I41:I44"/>
    <mergeCell ref="B63:B69"/>
    <mergeCell ref="C63:C69"/>
    <mergeCell ref="C82:C88"/>
    <mergeCell ref="D82:D88"/>
    <mergeCell ref="D63:D69"/>
    <mergeCell ref="G41:G44"/>
    <mergeCell ref="H41:H44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J4:J9"/>
    <mergeCell ref="F5:F9"/>
    <mergeCell ref="G5:I5"/>
    <mergeCell ref="G6:G9"/>
    <mergeCell ref="H6:H9"/>
    <mergeCell ref="F4:I4"/>
    <mergeCell ref="I6:I9"/>
    <mergeCell ref="M63:M69"/>
    <mergeCell ref="E64:E69"/>
    <mergeCell ref="F64:I64"/>
    <mergeCell ref="J64:J69"/>
    <mergeCell ref="F65:F69"/>
    <mergeCell ref="G65:I65"/>
    <mergeCell ref="G66:G69"/>
    <mergeCell ref="H66:H69"/>
    <mergeCell ref="I66:I69"/>
    <mergeCell ref="E63:J63"/>
    <mergeCell ref="L63:L69"/>
    <mergeCell ref="K63:K69"/>
  </mergeCells>
  <phoneticPr fontId="7" type="noConversion"/>
  <pageMargins left="0" right="0" top="0" bottom="0" header="0.51181102362204722" footer="0.51181102362204722"/>
  <pageSetup paperSize="9" scale="92" orientation="landscape" r:id="rId1"/>
  <headerFooter alignWithMargins="0"/>
  <rowBreaks count="4" manualBreakCount="4">
    <brk id="36" max="12" man="1"/>
    <brk id="61" max="12" man="1"/>
    <brk id="80" max="12" man="1"/>
    <brk id="112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I196"/>
  <sheetViews>
    <sheetView view="pageBreakPreview" topLeftCell="A169" zoomScale="85" zoomScaleNormal="85" workbookViewId="0">
      <selection activeCell="A183" sqref="A183:M183"/>
    </sheetView>
  </sheetViews>
  <sheetFormatPr defaultRowHeight="15.75" x14ac:dyDescent="0.25"/>
  <cols>
    <col min="1" max="1" width="11.28515625" style="390" customWidth="1"/>
    <col min="2" max="2" width="45.85546875" style="152" customWidth="1"/>
    <col min="3" max="3" width="6.7109375" style="987" customWidth="1"/>
    <col min="4" max="4" width="12" style="988" customWidth="1"/>
    <col min="5" max="5" width="7.28515625" style="988" customWidth="1"/>
    <col min="6" max="6" width="6.42578125" style="987" customWidth="1"/>
    <col min="7" max="7" width="7.42578125" style="987" customWidth="1"/>
    <col min="8" max="8" width="9.85546875" style="987" customWidth="1"/>
    <col min="9" max="9" width="8.7109375" style="152" customWidth="1"/>
    <col min="10" max="10" width="8" style="152" customWidth="1"/>
    <col min="11" max="11" width="5.85546875" style="152" customWidth="1"/>
    <col min="12" max="12" width="7.85546875" style="152" customWidth="1"/>
    <col min="13" max="13" width="8.85546875" style="152" customWidth="1"/>
    <col min="14" max="18" width="5.85546875" style="152" customWidth="1"/>
    <col min="19" max="19" width="5.85546875" style="152" hidden="1" customWidth="1"/>
    <col min="20" max="24" width="5.85546875" style="152" customWidth="1"/>
    <col min="25" max="29" width="0" style="152" hidden="1" customWidth="1"/>
    <col min="30" max="16384" width="9.140625" style="152"/>
  </cols>
  <sheetData>
    <row r="1" spans="1:35" s="93" customFormat="1" ht="18.75" thickBot="1" x14ac:dyDescent="0.3">
      <c r="A1" s="1861" t="s">
        <v>150</v>
      </c>
      <c r="B1" s="1862"/>
      <c r="C1" s="1862"/>
      <c r="D1" s="1862"/>
      <c r="E1" s="1862"/>
      <c r="F1" s="1862"/>
      <c r="G1" s="1862"/>
      <c r="H1" s="1862"/>
      <c r="I1" s="1862"/>
      <c r="J1" s="1862"/>
      <c r="K1" s="1862"/>
      <c r="L1" s="1862"/>
      <c r="M1" s="1862"/>
      <c r="N1" s="1862"/>
      <c r="O1" s="1862"/>
      <c r="P1" s="1862"/>
      <c r="Q1" s="1862"/>
      <c r="R1" s="1862"/>
      <c r="S1" s="1862"/>
      <c r="T1" s="1862"/>
      <c r="U1" s="1862"/>
      <c r="V1" s="1862"/>
      <c r="W1" s="1862"/>
      <c r="X1" s="1863"/>
    </row>
    <row r="2" spans="1:35" s="93" customFormat="1" x14ac:dyDescent="0.25">
      <c r="A2" s="1864" t="s">
        <v>151</v>
      </c>
      <c r="B2" s="2201" t="s">
        <v>152</v>
      </c>
      <c r="C2" s="2204" t="s">
        <v>153</v>
      </c>
      <c r="D2" s="2205"/>
      <c r="E2" s="2205"/>
      <c r="F2" s="2206"/>
      <c r="G2" s="2207" t="s">
        <v>154</v>
      </c>
      <c r="H2" s="2218" t="s">
        <v>155</v>
      </c>
      <c r="I2" s="2219"/>
      <c r="J2" s="2219"/>
      <c r="K2" s="2219"/>
      <c r="L2" s="2219"/>
      <c r="M2" s="2220"/>
      <c r="N2" s="2221" t="s">
        <v>156</v>
      </c>
      <c r="O2" s="2222"/>
      <c r="P2" s="2222"/>
      <c r="Q2" s="2222"/>
      <c r="R2" s="2222"/>
      <c r="S2" s="2222"/>
      <c r="T2" s="2222"/>
      <c r="U2" s="2222"/>
      <c r="V2" s="2222"/>
      <c r="W2" s="2222"/>
      <c r="X2" s="2223"/>
    </row>
    <row r="3" spans="1:35" s="93" customFormat="1" ht="16.5" thickBot="1" x14ac:dyDescent="0.3">
      <c r="A3" s="1865"/>
      <c r="B3" s="2202"/>
      <c r="C3" s="2152" t="s">
        <v>157</v>
      </c>
      <c r="D3" s="2210" t="s">
        <v>158</v>
      </c>
      <c r="E3" s="2243" t="s">
        <v>159</v>
      </c>
      <c r="F3" s="2244"/>
      <c r="G3" s="2208"/>
      <c r="H3" s="2215" t="s">
        <v>6</v>
      </c>
      <c r="I3" s="2238" t="s">
        <v>160</v>
      </c>
      <c r="J3" s="2239"/>
      <c r="K3" s="2239"/>
      <c r="L3" s="2240"/>
      <c r="M3" s="2234" t="s">
        <v>161</v>
      </c>
      <c r="N3" s="2224"/>
      <c r="O3" s="2225"/>
      <c r="P3" s="2225"/>
      <c r="Q3" s="2225"/>
      <c r="R3" s="2225"/>
      <c r="S3" s="2225"/>
      <c r="T3" s="2225"/>
      <c r="U3" s="2225"/>
      <c r="V3" s="2225"/>
      <c r="W3" s="2225"/>
      <c r="X3" s="2226"/>
    </row>
    <row r="4" spans="1:35" s="93" customFormat="1" ht="16.5" thickBot="1" x14ac:dyDescent="0.3">
      <c r="A4" s="1865"/>
      <c r="B4" s="2202"/>
      <c r="C4" s="2152"/>
      <c r="D4" s="2210"/>
      <c r="E4" s="2210" t="s">
        <v>162</v>
      </c>
      <c r="F4" s="2241" t="s">
        <v>163</v>
      </c>
      <c r="G4" s="2208"/>
      <c r="H4" s="2216"/>
      <c r="I4" s="2227" t="s">
        <v>22</v>
      </c>
      <c r="J4" s="2227" t="s">
        <v>26</v>
      </c>
      <c r="K4" s="2227" t="s">
        <v>164</v>
      </c>
      <c r="L4" s="2227" t="s">
        <v>165</v>
      </c>
      <c r="M4" s="2235"/>
      <c r="N4" s="2212" t="s">
        <v>166</v>
      </c>
      <c r="O4" s="2213"/>
      <c r="P4" s="2214"/>
      <c r="Q4" s="2212" t="s">
        <v>167</v>
      </c>
      <c r="R4" s="2213"/>
      <c r="S4" s="2213"/>
      <c r="T4" s="2212"/>
      <c r="U4" s="2213"/>
      <c r="V4" s="2214"/>
      <c r="W4" s="2212"/>
      <c r="X4" s="2214"/>
    </row>
    <row r="5" spans="1:35" s="93" customFormat="1" ht="16.5" thickBot="1" x14ac:dyDescent="0.3">
      <c r="A5" s="1865"/>
      <c r="B5" s="2202"/>
      <c r="C5" s="2152"/>
      <c r="D5" s="2210"/>
      <c r="E5" s="2210"/>
      <c r="F5" s="2241"/>
      <c r="G5" s="2208"/>
      <c r="H5" s="2216"/>
      <c r="I5" s="2228"/>
      <c r="J5" s="2228"/>
      <c r="K5" s="2228"/>
      <c r="L5" s="2228"/>
      <c r="M5" s="2235"/>
      <c r="N5" s="798">
        <v>1</v>
      </c>
      <c r="O5" s="799" t="s">
        <v>63</v>
      </c>
      <c r="P5" s="800" t="s">
        <v>64</v>
      </c>
      <c r="Q5" s="798">
        <v>3</v>
      </c>
      <c r="R5" s="325">
        <v>4</v>
      </c>
      <c r="S5" s="801"/>
      <c r="T5" s="802"/>
      <c r="U5" s="799"/>
      <c r="V5" s="803"/>
      <c r="W5" s="798"/>
      <c r="X5" s="803"/>
    </row>
    <row r="6" spans="1:35" s="93" customFormat="1" ht="16.5" thickBot="1" x14ac:dyDescent="0.3">
      <c r="A6" s="1865"/>
      <c r="B6" s="2202"/>
      <c r="C6" s="2152"/>
      <c r="D6" s="2210"/>
      <c r="E6" s="2210"/>
      <c r="F6" s="2241"/>
      <c r="G6" s="2208"/>
      <c r="H6" s="2216"/>
      <c r="I6" s="2228"/>
      <c r="J6" s="2228"/>
      <c r="K6" s="2228"/>
      <c r="L6" s="2228"/>
      <c r="M6" s="2236"/>
      <c r="N6" s="2230" t="s">
        <v>168</v>
      </c>
      <c r="O6" s="2231"/>
      <c r="P6" s="2232"/>
      <c r="Q6" s="2232"/>
      <c r="R6" s="2288"/>
      <c r="S6" s="2232"/>
      <c r="T6" s="2232"/>
      <c r="U6" s="2232"/>
      <c r="V6" s="2232"/>
      <c r="W6" s="2232"/>
      <c r="X6" s="2233"/>
    </row>
    <row r="7" spans="1:35" s="93" customFormat="1" ht="25.5" customHeight="1" thickBot="1" x14ac:dyDescent="0.3">
      <c r="A7" s="1866"/>
      <c r="B7" s="2203"/>
      <c r="C7" s="2153"/>
      <c r="D7" s="2211"/>
      <c r="E7" s="2211"/>
      <c r="F7" s="2242"/>
      <c r="G7" s="2209"/>
      <c r="H7" s="2217"/>
      <c r="I7" s="2229"/>
      <c r="J7" s="2229"/>
      <c r="K7" s="2229"/>
      <c r="L7" s="2229"/>
      <c r="M7" s="2237"/>
      <c r="N7" s="798">
        <v>15</v>
      </c>
      <c r="O7" s="799">
        <v>9</v>
      </c>
      <c r="P7" s="803">
        <v>9</v>
      </c>
      <c r="Q7" s="804">
        <v>15</v>
      </c>
      <c r="R7" s="325">
        <v>13</v>
      </c>
      <c r="S7" s="325"/>
      <c r="T7" s="802"/>
      <c r="U7" s="799"/>
      <c r="V7" s="803"/>
      <c r="W7" s="798"/>
      <c r="X7" s="803"/>
    </row>
    <row r="8" spans="1:35" s="93" customFormat="1" ht="16.5" thickBot="1" x14ac:dyDescent="0.3">
      <c r="A8" s="100">
        <v>1</v>
      </c>
      <c r="B8" s="805">
        <v>2</v>
      </c>
      <c r="C8" s="781">
        <v>3</v>
      </c>
      <c r="D8" s="774">
        <v>4</v>
      </c>
      <c r="E8" s="774">
        <v>5</v>
      </c>
      <c r="F8" s="774">
        <v>6</v>
      </c>
      <c r="G8" s="774">
        <v>7</v>
      </c>
      <c r="H8" s="774">
        <v>8</v>
      </c>
      <c r="I8" s="774">
        <v>9</v>
      </c>
      <c r="J8" s="774">
        <v>10</v>
      </c>
      <c r="K8" s="774">
        <v>11</v>
      </c>
      <c r="L8" s="774">
        <v>12</v>
      </c>
      <c r="M8" s="806">
        <v>13</v>
      </c>
      <c r="N8" s="798">
        <v>14</v>
      </c>
      <c r="O8" s="804">
        <v>15</v>
      </c>
      <c r="P8" s="798">
        <v>16</v>
      </c>
      <c r="Q8" s="804">
        <v>17</v>
      </c>
      <c r="R8" s="325">
        <v>18</v>
      </c>
      <c r="S8" s="325"/>
      <c r="T8" s="802"/>
      <c r="U8" s="804"/>
      <c r="V8" s="798"/>
      <c r="W8" s="804"/>
      <c r="X8" s="805"/>
      <c r="Y8" s="102">
        <v>25</v>
      </c>
      <c r="Z8" s="100">
        <v>26</v>
      </c>
      <c r="AA8" s="103">
        <v>27</v>
      </c>
      <c r="AB8" s="100">
        <v>28</v>
      </c>
      <c r="AC8" s="103">
        <v>29</v>
      </c>
      <c r="AE8" s="798">
        <v>1</v>
      </c>
      <c r="AF8" s="799" t="s">
        <v>63</v>
      </c>
      <c r="AG8" s="800" t="s">
        <v>64</v>
      </c>
      <c r="AH8" s="798">
        <v>3</v>
      </c>
      <c r="AI8" s="325">
        <v>4</v>
      </c>
    </row>
    <row r="9" spans="1:35" s="93" customFormat="1" ht="16.5" thickBot="1" x14ac:dyDescent="0.3">
      <c r="A9" s="1907" t="s">
        <v>169</v>
      </c>
      <c r="B9" s="1908"/>
      <c r="C9" s="1909"/>
      <c r="D9" s="1909"/>
      <c r="E9" s="1909"/>
      <c r="F9" s="1909"/>
      <c r="G9" s="1909"/>
      <c r="H9" s="1909"/>
      <c r="I9" s="1909"/>
      <c r="J9" s="1909"/>
      <c r="K9" s="1909"/>
      <c r="L9" s="1909"/>
      <c r="M9" s="1909"/>
      <c r="N9" s="1908"/>
      <c r="O9" s="1908"/>
      <c r="P9" s="1908"/>
      <c r="Q9" s="1908"/>
      <c r="R9" s="1908"/>
      <c r="S9" s="1908"/>
      <c r="T9" s="1908"/>
      <c r="U9" s="1908"/>
      <c r="V9" s="1908"/>
      <c r="W9" s="1908"/>
      <c r="X9" s="1910"/>
      <c r="AD9" s="93" t="s">
        <v>495</v>
      </c>
      <c r="AE9" s="93">
        <f>COUNTIF(C11:C46,"*1*")</f>
        <v>0</v>
      </c>
    </row>
    <row r="10" spans="1:35" s="93" customFormat="1" x14ac:dyDescent="0.25">
      <c r="A10" s="1904" t="s">
        <v>170</v>
      </c>
      <c r="B10" s="1905"/>
      <c r="C10" s="1905"/>
      <c r="D10" s="1905"/>
      <c r="E10" s="1905"/>
      <c r="F10" s="1905"/>
      <c r="G10" s="1905"/>
      <c r="H10" s="1905"/>
      <c r="I10" s="1905"/>
      <c r="J10" s="1905"/>
      <c r="K10" s="1905"/>
      <c r="L10" s="1905"/>
      <c r="M10" s="1905"/>
      <c r="N10" s="1905"/>
      <c r="O10" s="1905"/>
      <c r="P10" s="1905"/>
      <c r="Q10" s="1905"/>
      <c r="R10" s="1905"/>
      <c r="S10" s="1905"/>
      <c r="T10" s="1905"/>
      <c r="U10" s="1905"/>
      <c r="V10" s="1905"/>
      <c r="W10" s="1905"/>
      <c r="X10" s="1906"/>
      <c r="AD10" s="93" t="s">
        <v>396</v>
      </c>
      <c r="AE10" s="93">
        <f>COUNTIF(D11:D45,"*1*")</f>
        <v>7</v>
      </c>
    </row>
    <row r="11" spans="1:35" s="436" customFormat="1" ht="32.25" customHeight="1" x14ac:dyDescent="0.25">
      <c r="A11" s="121" t="s">
        <v>171</v>
      </c>
      <c r="B11" s="807" t="s">
        <v>39</v>
      </c>
      <c r="C11" s="808"/>
      <c r="D11" s="687"/>
      <c r="E11" s="809"/>
      <c r="F11" s="810"/>
      <c r="G11" s="811">
        <f>G12+G13</f>
        <v>3</v>
      </c>
      <c r="H11" s="812">
        <f t="shared" ref="H11:H20" si="0">G11*30</f>
        <v>90</v>
      </c>
      <c r="I11" s="813"/>
      <c r="J11" s="742"/>
      <c r="K11" s="742"/>
      <c r="L11" s="742"/>
      <c r="M11" s="814"/>
      <c r="N11" s="815"/>
      <c r="O11" s="816"/>
      <c r="P11" s="358"/>
      <c r="Q11" s="817"/>
      <c r="R11" s="530"/>
      <c r="S11" s="530"/>
      <c r="T11" s="815"/>
      <c r="U11" s="816"/>
      <c r="V11" s="358"/>
      <c r="W11" s="817"/>
      <c r="X11" s="818"/>
      <c r="AD11" s="93">
        <f t="shared" ref="AD11:AD42" si="1">SUM(N11:S11)</f>
        <v>0</v>
      </c>
    </row>
    <row r="12" spans="1:35" s="436" customFormat="1" ht="21.75" customHeight="1" x14ac:dyDescent="0.25">
      <c r="A12" s="121"/>
      <c r="B12" s="793" t="s">
        <v>473</v>
      </c>
      <c r="C12" s="808"/>
      <c r="D12" s="687"/>
      <c r="E12" s="809"/>
      <c r="F12" s="810"/>
      <c r="G12" s="811">
        <f>'Семестровка уск виправлено'!D109</f>
        <v>1</v>
      </c>
      <c r="H12" s="812">
        <f t="shared" si="0"/>
        <v>30</v>
      </c>
      <c r="I12" s="813"/>
      <c r="J12" s="742"/>
      <c r="K12" s="742"/>
      <c r="L12" s="742"/>
      <c r="M12" s="814"/>
      <c r="N12" s="815"/>
      <c r="O12" s="816"/>
      <c r="P12" s="358"/>
      <c r="Q12" s="817"/>
      <c r="R12" s="530"/>
      <c r="S12" s="530"/>
      <c r="T12" s="815"/>
      <c r="U12" s="816"/>
      <c r="V12" s="358"/>
      <c r="W12" s="817"/>
      <c r="X12" s="818"/>
      <c r="AD12" s="93">
        <f t="shared" si="1"/>
        <v>0</v>
      </c>
    </row>
    <row r="13" spans="1:35" s="120" customFormat="1" x14ac:dyDescent="0.25">
      <c r="B13" s="819" t="s">
        <v>268</v>
      </c>
      <c r="C13" s="1145"/>
      <c r="D13" s="742">
        <v>3</v>
      </c>
      <c r="E13" s="754"/>
      <c r="F13" s="820"/>
      <c r="G13" s="821">
        <f>'Семестровка уск виправлено'!E109</f>
        <v>2</v>
      </c>
      <c r="H13" s="822">
        <f t="shared" si="0"/>
        <v>60</v>
      </c>
      <c r="I13" s="1145">
        <f>J13+L13</f>
        <v>22</v>
      </c>
      <c r="J13" s="742">
        <f>'Семестровка уск виправлено'!H109</f>
        <v>15</v>
      </c>
      <c r="K13" s="742"/>
      <c r="L13" s="742">
        <f>'Семестровка уск виправлено'!J109</f>
        <v>7</v>
      </c>
      <c r="M13" s="814">
        <f>H13-I13</f>
        <v>38</v>
      </c>
      <c r="N13" s="823"/>
      <c r="O13" s="824"/>
      <c r="P13" s="825"/>
      <c r="Q13" s="826">
        <f>'Семестровка уск виправлено'!L109</f>
        <v>1.5</v>
      </c>
      <c r="R13" s="827"/>
      <c r="S13" s="828"/>
      <c r="T13" s="823"/>
      <c r="U13" s="824"/>
      <c r="V13" s="829"/>
      <c r="W13" s="826"/>
      <c r="X13" s="829"/>
      <c r="AD13" s="93">
        <f t="shared" si="1"/>
        <v>1.5</v>
      </c>
    </row>
    <row r="14" spans="1:35" s="120" customFormat="1" ht="21" customHeight="1" x14ac:dyDescent="0.25">
      <c r="A14" s="476" t="s">
        <v>172</v>
      </c>
      <c r="B14" s="830" t="s">
        <v>61</v>
      </c>
      <c r="C14" s="528"/>
      <c r="D14" s="687" t="s">
        <v>188</v>
      </c>
      <c r="E14" s="687"/>
      <c r="F14" s="831"/>
      <c r="G14" s="832">
        <f>'Семестровка уск виправлено'!E31</f>
        <v>1</v>
      </c>
      <c r="H14" s="812">
        <f t="shared" si="0"/>
        <v>30</v>
      </c>
      <c r="I14" s="808">
        <f>J14+L14</f>
        <v>15</v>
      </c>
      <c r="J14" s="528">
        <f>'Семестровка уск виправлено'!H31</f>
        <v>8</v>
      </c>
      <c r="K14" s="528"/>
      <c r="L14" s="528">
        <f>'Семестровка уск виправлено'!J31</f>
        <v>7</v>
      </c>
      <c r="M14" s="833">
        <f>H14-I14</f>
        <v>15</v>
      </c>
      <c r="N14" s="834">
        <f>'Семестровка уск виправлено'!L31</f>
        <v>1</v>
      </c>
      <c r="O14" s="835"/>
      <c r="P14" s="835"/>
      <c r="Q14" s="835"/>
      <c r="R14" s="835"/>
      <c r="S14" s="835"/>
      <c r="T14" s="835"/>
      <c r="U14" s="835"/>
      <c r="V14" s="835"/>
      <c r="W14" s="835"/>
      <c r="X14" s="836"/>
      <c r="AD14" s="93">
        <f t="shared" si="1"/>
        <v>1</v>
      </c>
    </row>
    <row r="15" spans="1:35" s="436" customFormat="1" x14ac:dyDescent="0.25">
      <c r="A15" s="989" t="s">
        <v>179</v>
      </c>
      <c r="B15" s="793" t="s">
        <v>474</v>
      </c>
      <c r="C15" s="837"/>
      <c r="D15" s="838"/>
      <c r="E15" s="839"/>
      <c r="F15" s="840"/>
      <c r="G15" s="841">
        <f>'Семестровка уск виправлено'!D10</f>
        <v>13</v>
      </c>
      <c r="H15" s="842">
        <f t="shared" si="0"/>
        <v>390</v>
      </c>
      <c r="I15" s="530"/>
      <c r="J15" s="843"/>
      <c r="K15" s="843"/>
      <c r="L15" s="843"/>
      <c r="M15" s="844"/>
      <c r="N15" s="527"/>
      <c r="O15" s="526"/>
      <c r="P15" s="524"/>
      <c r="Q15" s="525"/>
      <c r="R15" s="530"/>
      <c r="S15" s="530"/>
      <c r="T15" s="527"/>
      <c r="U15" s="526"/>
      <c r="V15" s="524"/>
      <c r="W15" s="525"/>
      <c r="X15" s="524"/>
      <c r="AD15" s="93">
        <f t="shared" si="1"/>
        <v>0</v>
      </c>
    </row>
    <row r="16" spans="1:35" s="120" customFormat="1" ht="21" customHeight="1" x14ac:dyDescent="0.25">
      <c r="A16" s="990" t="s">
        <v>182</v>
      </c>
      <c r="B16" s="846" t="s">
        <v>416</v>
      </c>
      <c r="C16" s="565"/>
      <c r="D16" s="838"/>
      <c r="E16" s="838"/>
      <c r="F16" s="847"/>
      <c r="G16" s="848">
        <f>G17+G18</f>
        <v>5</v>
      </c>
      <c r="H16" s="849">
        <f t="shared" si="0"/>
        <v>150</v>
      </c>
      <c r="I16" s="565"/>
      <c r="J16" s="565"/>
      <c r="K16" s="565"/>
      <c r="L16" s="565"/>
      <c r="M16" s="565"/>
      <c r="N16" s="850"/>
      <c r="O16" s="850"/>
      <c r="P16" s="850"/>
      <c r="Q16" s="850"/>
      <c r="R16" s="850"/>
      <c r="S16" s="850"/>
      <c r="T16" s="850"/>
      <c r="U16" s="850"/>
      <c r="V16" s="850"/>
      <c r="W16" s="850"/>
      <c r="X16" s="851"/>
      <c r="AD16" s="93">
        <f t="shared" si="1"/>
        <v>0</v>
      </c>
    </row>
    <row r="17" spans="1:30" s="120" customFormat="1" ht="21" customHeight="1" x14ac:dyDescent="0.25">
      <c r="A17" s="1063"/>
      <c r="B17" s="793" t="s">
        <v>473</v>
      </c>
      <c r="C17" s="565"/>
      <c r="D17" s="838"/>
      <c r="E17" s="838"/>
      <c r="F17" s="847"/>
      <c r="G17" s="848">
        <f>'Семестровка уск виправлено'!D29</f>
        <v>4</v>
      </c>
      <c r="H17" s="849">
        <f t="shared" si="0"/>
        <v>120</v>
      </c>
      <c r="I17" s="565"/>
      <c r="J17" s="565"/>
      <c r="K17" s="565"/>
      <c r="L17" s="565"/>
      <c r="M17" s="565"/>
      <c r="N17" s="850"/>
      <c r="O17" s="850"/>
      <c r="P17" s="850"/>
      <c r="Q17" s="850"/>
      <c r="R17" s="850"/>
      <c r="S17" s="850"/>
      <c r="T17" s="850"/>
      <c r="U17" s="850"/>
      <c r="V17" s="850"/>
      <c r="W17" s="850"/>
      <c r="X17" s="851"/>
      <c r="AD17" s="93">
        <f t="shared" si="1"/>
        <v>0</v>
      </c>
    </row>
    <row r="18" spans="1:30" s="120" customFormat="1" ht="21" customHeight="1" x14ac:dyDescent="0.25">
      <c r="A18" s="1063"/>
      <c r="B18" s="794" t="s">
        <v>268</v>
      </c>
      <c r="C18" s="565"/>
      <c r="D18" s="838" t="s">
        <v>188</v>
      </c>
      <c r="E18" s="838"/>
      <c r="F18" s="847"/>
      <c r="G18" s="848">
        <f>'Семестровка уск виправлено'!E29</f>
        <v>1</v>
      </c>
      <c r="H18" s="849">
        <f t="shared" si="0"/>
        <v>30</v>
      </c>
      <c r="I18" s="813">
        <f>J18+K18+L18</f>
        <v>15</v>
      </c>
      <c r="J18" s="843">
        <f>'Семестровка уск виправлено'!H29</f>
        <v>8</v>
      </c>
      <c r="K18" s="843"/>
      <c r="L18" s="843">
        <f>'Семестровка уск виправлено'!J29</f>
        <v>7</v>
      </c>
      <c r="M18" s="845">
        <f>H18-I18</f>
        <v>15</v>
      </c>
      <c r="N18" s="850">
        <f>'Семестровка уск виправлено'!L29</f>
        <v>1</v>
      </c>
      <c r="O18" s="850"/>
      <c r="P18" s="850"/>
      <c r="Q18" s="850"/>
      <c r="R18" s="850"/>
      <c r="S18" s="850"/>
      <c r="T18" s="850"/>
      <c r="U18" s="850"/>
      <c r="V18" s="850"/>
      <c r="W18" s="850"/>
      <c r="X18" s="851"/>
      <c r="AD18" s="93">
        <f t="shared" si="1"/>
        <v>1</v>
      </c>
    </row>
    <row r="19" spans="1:30" s="436" customFormat="1" x14ac:dyDescent="0.25">
      <c r="A19" s="121" t="s">
        <v>183</v>
      </c>
      <c r="B19" s="768" t="str">
        <f>'Семестровка уск виправлено'!C15</f>
        <v>Історія України та української культури</v>
      </c>
      <c r="C19" s="768"/>
      <c r="D19" s="768"/>
      <c r="E19" s="768"/>
      <c r="F19" s="768"/>
      <c r="G19" s="768">
        <f>G20+G21</f>
        <v>7</v>
      </c>
      <c r="H19" s="852">
        <f t="shared" si="0"/>
        <v>210</v>
      </c>
      <c r="I19" s="768"/>
      <c r="J19" s="768"/>
      <c r="K19" s="768"/>
      <c r="L19" s="768"/>
      <c r="M19" s="768"/>
      <c r="N19" s="768"/>
      <c r="O19" s="768"/>
      <c r="P19" s="768"/>
      <c r="Q19" s="768"/>
      <c r="R19" s="768"/>
      <c r="S19" s="768"/>
      <c r="T19" s="768"/>
      <c r="U19" s="768"/>
      <c r="V19" s="768"/>
      <c r="W19" s="768"/>
      <c r="X19" s="768"/>
      <c r="AD19" s="93">
        <f t="shared" si="1"/>
        <v>0</v>
      </c>
    </row>
    <row r="20" spans="1:30" s="436" customFormat="1" ht="31.5" x14ac:dyDescent="0.25">
      <c r="A20" s="215" t="s">
        <v>347</v>
      </c>
      <c r="B20" s="1122" t="s">
        <v>492</v>
      </c>
      <c r="C20" s="768"/>
      <c r="D20" s="768"/>
      <c r="E20" s="768"/>
      <c r="F20" s="768"/>
      <c r="G20" s="768">
        <f>'Семестровка уск виправлено'!D17</f>
        <v>4</v>
      </c>
      <c r="H20" s="852">
        <f t="shared" si="0"/>
        <v>120</v>
      </c>
      <c r="I20" s="768"/>
      <c r="J20" s="768"/>
      <c r="K20" s="768"/>
      <c r="L20" s="768"/>
      <c r="M20" s="768"/>
      <c r="N20" s="768"/>
      <c r="O20" s="768"/>
      <c r="P20" s="768"/>
      <c r="Q20" s="768"/>
      <c r="R20" s="768"/>
      <c r="S20" s="768"/>
      <c r="T20" s="768"/>
      <c r="U20" s="768"/>
      <c r="V20" s="768"/>
      <c r="W20" s="768"/>
      <c r="X20" s="768"/>
      <c r="AD20" s="93">
        <f t="shared" si="1"/>
        <v>0</v>
      </c>
    </row>
    <row r="21" spans="1:30" s="436" customFormat="1" x14ac:dyDescent="0.25">
      <c r="A21" s="215" t="s">
        <v>348</v>
      </c>
      <c r="B21" s="853" t="s">
        <v>103</v>
      </c>
      <c r="C21" s="837"/>
      <c r="D21" s="838"/>
      <c r="E21" s="839"/>
      <c r="F21" s="840"/>
      <c r="G21" s="854">
        <f>G22+G23</f>
        <v>3</v>
      </c>
      <c r="H21" s="852">
        <f>G21*30</f>
        <v>90</v>
      </c>
      <c r="I21" s="855"/>
      <c r="J21" s="843"/>
      <c r="K21" s="843"/>
      <c r="L21" s="843"/>
      <c r="M21" s="856"/>
      <c r="N21" s="527"/>
      <c r="O21" s="526"/>
      <c r="P21" s="524"/>
      <c r="Q21" s="525"/>
      <c r="R21" s="530"/>
      <c r="S21" s="530"/>
      <c r="T21" s="527"/>
      <c r="U21" s="526"/>
      <c r="V21" s="524"/>
      <c r="W21" s="525"/>
      <c r="X21" s="524"/>
      <c r="AD21" s="93">
        <f t="shared" si="1"/>
        <v>0</v>
      </c>
    </row>
    <row r="22" spans="1:30" s="436" customFormat="1" x14ac:dyDescent="0.25">
      <c r="A22" s="989"/>
      <c r="B22" s="793" t="s">
        <v>473</v>
      </c>
      <c r="C22" s="837"/>
      <c r="D22" s="838"/>
      <c r="E22" s="839"/>
      <c r="F22" s="840"/>
      <c r="G22" s="854">
        <f>'Семестровка уск виправлено'!D19</f>
        <v>1.5</v>
      </c>
      <c r="H22" s="852">
        <f>G22*30</f>
        <v>45</v>
      </c>
      <c r="I22" s="855"/>
      <c r="J22" s="843"/>
      <c r="K22" s="843"/>
      <c r="L22" s="843"/>
      <c r="M22" s="856"/>
      <c r="N22" s="527"/>
      <c r="O22" s="526"/>
      <c r="P22" s="524"/>
      <c r="Q22" s="525"/>
      <c r="R22" s="530"/>
      <c r="S22" s="530"/>
      <c r="T22" s="527"/>
      <c r="U22" s="526"/>
      <c r="V22" s="524"/>
      <c r="W22" s="525"/>
      <c r="X22" s="524"/>
      <c r="AD22" s="93">
        <f t="shared" si="1"/>
        <v>0</v>
      </c>
    </row>
    <row r="23" spans="1:30" s="436" customFormat="1" x14ac:dyDescent="0.25">
      <c r="A23" s="989"/>
      <c r="B23" s="794" t="s">
        <v>268</v>
      </c>
      <c r="C23" s="837"/>
      <c r="D23" s="838" t="s">
        <v>188</v>
      </c>
      <c r="E23" s="839"/>
      <c r="F23" s="840"/>
      <c r="G23" s="854">
        <f>'Семестровка уск виправлено'!E19</f>
        <v>1.5</v>
      </c>
      <c r="H23" s="857">
        <f>G23*30</f>
        <v>45</v>
      </c>
      <c r="I23" s="813">
        <f>J23+K23+L23</f>
        <v>30</v>
      </c>
      <c r="J23" s="843">
        <f>'Семестровка уск виправлено'!H19</f>
        <v>15</v>
      </c>
      <c r="K23" s="843"/>
      <c r="L23" s="843">
        <f>'Семестровка уск виправлено'!J19</f>
        <v>15</v>
      </c>
      <c r="M23" s="845">
        <f>H23-I23</f>
        <v>15</v>
      </c>
      <c r="N23" s="527">
        <f>'Семестровка уск виправлено'!L19</f>
        <v>2</v>
      </c>
      <c r="O23" s="526"/>
      <c r="P23" s="524"/>
      <c r="Q23" s="525"/>
      <c r="R23" s="530"/>
      <c r="S23" s="530"/>
      <c r="T23" s="527"/>
      <c r="U23" s="526"/>
      <c r="V23" s="524"/>
      <c r="W23" s="525"/>
      <c r="X23" s="524"/>
      <c r="AD23" s="93">
        <f t="shared" si="1"/>
        <v>2</v>
      </c>
    </row>
    <row r="24" spans="1:30" s="436" customFormat="1" ht="18.75" customHeight="1" x14ac:dyDescent="0.25">
      <c r="A24" s="476" t="s">
        <v>286</v>
      </c>
      <c r="B24" s="830" t="s">
        <v>79</v>
      </c>
      <c r="C24" s="528"/>
      <c r="D24" s="687"/>
      <c r="E24" s="687"/>
      <c r="F24" s="831"/>
      <c r="G24" s="832">
        <f>G25+G28</f>
        <v>12</v>
      </c>
      <c r="H24" s="832">
        <f>H25+H28</f>
        <v>360</v>
      </c>
      <c r="I24" s="528"/>
      <c r="J24" s="528"/>
      <c r="K24" s="528"/>
      <c r="L24" s="528"/>
      <c r="M24" s="528"/>
      <c r="N24" s="530"/>
      <c r="O24" s="530"/>
      <c r="P24" s="530"/>
      <c r="Q24" s="530"/>
      <c r="R24" s="530"/>
      <c r="S24" s="530"/>
      <c r="T24" s="530"/>
      <c r="U24" s="530"/>
      <c r="V24" s="530"/>
      <c r="W24" s="530"/>
      <c r="X24" s="858"/>
      <c r="AD24" s="93">
        <f t="shared" si="1"/>
        <v>0</v>
      </c>
    </row>
    <row r="25" spans="1:30" s="436" customFormat="1" ht="22.5" customHeight="1" x14ac:dyDescent="0.25">
      <c r="A25" s="476" t="s">
        <v>349</v>
      </c>
      <c r="B25" s="830" t="s">
        <v>415</v>
      </c>
      <c r="C25" s="528"/>
      <c r="D25" s="687"/>
      <c r="E25" s="687"/>
      <c r="F25" s="831"/>
      <c r="G25" s="832">
        <f>G26+G27</f>
        <v>6</v>
      </c>
      <c r="H25" s="812">
        <f>G25*30</f>
        <v>180</v>
      </c>
      <c r="I25" s="528"/>
      <c r="J25" s="528"/>
      <c r="K25" s="528"/>
      <c r="L25" s="528"/>
      <c r="M25" s="528"/>
      <c r="N25" s="530"/>
      <c r="O25" s="530"/>
      <c r="P25" s="530"/>
      <c r="Q25" s="530"/>
      <c r="R25" s="530"/>
      <c r="S25" s="530"/>
      <c r="T25" s="530"/>
      <c r="U25" s="530"/>
      <c r="V25" s="530"/>
      <c r="W25" s="530"/>
      <c r="X25" s="858"/>
      <c r="AD25" s="93">
        <f t="shared" si="1"/>
        <v>0</v>
      </c>
    </row>
    <row r="26" spans="1:30" s="436" customFormat="1" ht="22.5" customHeight="1" x14ac:dyDescent="0.25">
      <c r="A26" s="476"/>
      <c r="B26" s="793" t="s">
        <v>473</v>
      </c>
      <c r="C26" s="907"/>
      <c r="D26" s="687"/>
      <c r="E26" s="809"/>
      <c r="F26" s="1060"/>
      <c r="G26" s="1061">
        <f>'Семестровка уск виправлено'!D23</f>
        <v>4</v>
      </c>
      <c r="H26" s="812">
        <f>G26*30</f>
        <v>120</v>
      </c>
      <c r="I26" s="907"/>
      <c r="J26" s="528"/>
      <c r="K26" s="528"/>
      <c r="L26" s="528"/>
      <c r="M26" s="592"/>
      <c r="N26" s="815"/>
      <c r="O26" s="816"/>
      <c r="P26" s="894"/>
      <c r="Q26" s="815"/>
      <c r="R26" s="530"/>
      <c r="S26" s="530"/>
      <c r="T26" s="815"/>
      <c r="U26" s="816"/>
      <c r="V26" s="894"/>
      <c r="W26" s="815"/>
      <c r="X26" s="1146"/>
      <c r="AD26" s="93">
        <f t="shared" si="1"/>
        <v>0</v>
      </c>
    </row>
    <row r="27" spans="1:30" s="436" customFormat="1" ht="22.5" customHeight="1" x14ac:dyDescent="0.25">
      <c r="A27" s="476"/>
      <c r="B27" s="794" t="s">
        <v>268</v>
      </c>
      <c r="C27" s="907"/>
      <c r="D27" s="687" t="s">
        <v>188</v>
      </c>
      <c r="E27" s="809"/>
      <c r="F27" s="1060"/>
      <c r="G27" s="1061">
        <f>'Семестровка уск виправлено'!E23</f>
        <v>2</v>
      </c>
      <c r="H27" s="812">
        <f>G27*30</f>
        <v>60</v>
      </c>
      <c r="I27" s="813">
        <f>J27+K27+L27</f>
        <v>30</v>
      </c>
      <c r="J27" s="843">
        <f>'Семестровка уск виправлено'!H23</f>
        <v>15</v>
      </c>
      <c r="K27" s="843"/>
      <c r="L27" s="843">
        <f>'Семестровка уск виправлено'!J23</f>
        <v>15</v>
      </c>
      <c r="M27" s="845">
        <f>H27-I27</f>
        <v>30</v>
      </c>
      <c r="N27" s="815">
        <f>'Семестровка уск виправлено'!L23</f>
        <v>2</v>
      </c>
      <c r="O27" s="816"/>
      <c r="P27" s="894"/>
      <c r="Q27" s="815"/>
      <c r="R27" s="530"/>
      <c r="S27" s="530"/>
      <c r="T27" s="815"/>
      <c r="U27" s="816"/>
      <c r="V27" s="894"/>
      <c r="W27" s="815"/>
      <c r="X27" s="1146"/>
      <c r="AD27" s="93">
        <f t="shared" si="1"/>
        <v>2</v>
      </c>
    </row>
    <row r="28" spans="1:30" s="436" customFormat="1" ht="34.5" customHeight="1" x14ac:dyDescent="0.25">
      <c r="A28" s="476" t="s">
        <v>350</v>
      </c>
      <c r="B28" s="807" t="s">
        <v>33</v>
      </c>
      <c r="C28" s="808"/>
      <c r="D28" s="687"/>
      <c r="E28" s="809"/>
      <c r="F28" s="810"/>
      <c r="G28" s="811">
        <f>G29+G30</f>
        <v>6</v>
      </c>
      <c r="H28" s="811">
        <f>H29+H30</f>
        <v>180</v>
      </c>
      <c r="I28" s="808"/>
      <c r="J28" s="528"/>
      <c r="K28" s="528"/>
      <c r="L28" s="528"/>
      <c r="M28" s="833"/>
      <c r="N28" s="815"/>
      <c r="O28" s="816"/>
      <c r="P28" s="358"/>
      <c r="Q28" s="817"/>
      <c r="R28" s="530"/>
      <c r="S28" s="530"/>
      <c r="T28" s="815"/>
      <c r="U28" s="816"/>
      <c r="V28" s="358"/>
      <c r="W28" s="817"/>
      <c r="X28" s="818"/>
      <c r="AD28" s="93">
        <f t="shared" si="1"/>
        <v>0</v>
      </c>
    </row>
    <row r="29" spans="1:30" s="436" customFormat="1" ht="18" customHeight="1" x14ac:dyDescent="0.25">
      <c r="A29" s="121"/>
      <c r="B29" s="793" t="s">
        <v>473</v>
      </c>
      <c r="C29" s="808"/>
      <c r="D29" s="687"/>
      <c r="E29" s="809"/>
      <c r="F29" s="810"/>
      <c r="G29" s="811">
        <f>'Семестровка уск виправлено'!D59</f>
        <v>3</v>
      </c>
      <c r="H29" s="812">
        <f t="shared" ref="H29:H37" si="2">G29*30</f>
        <v>90</v>
      </c>
      <c r="I29" s="1145"/>
      <c r="J29" s="742"/>
      <c r="K29" s="742"/>
      <c r="L29" s="742"/>
      <c r="M29" s="814"/>
      <c r="N29" s="815"/>
      <c r="O29" s="816"/>
      <c r="P29" s="358"/>
      <c r="Q29" s="817"/>
      <c r="R29" s="530"/>
      <c r="S29" s="530"/>
      <c r="T29" s="815"/>
      <c r="U29" s="816"/>
      <c r="V29" s="358"/>
      <c r="W29" s="817"/>
      <c r="X29" s="818"/>
      <c r="AD29" s="93">
        <f t="shared" si="1"/>
        <v>0</v>
      </c>
    </row>
    <row r="30" spans="1:30" s="436" customFormat="1" ht="22.5" customHeight="1" x14ac:dyDescent="0.25">
      <c r="A30" s="121"/>
      <c r="B30" s="794" t="s">
        <v>268</v>
      </c>
      <c r="C30" s="808"/>
      <c r="D30" s="687" t="s">
        <v>63</v>
      </c>
      <c r="E30" s="809"/>
      <c r="F30" s="810"/>
      <c r="G30" s="811">
        <f>'Семестровка уск виправлено'!E59</f>
        <v>3</v>
      </c>
      <c r="H30" s="812">
        <f t="shared" si="2"/>
        <v>90</v>
      </c>
      <c r="I30" s="817">
        <f>J30+K30+L30</f>
        <v>36</v>
      </c>
      <c r="J30" s="742">
        <f>'Семестровка уск виправлено'!H59</f>
        <v>18</v>
      </c>
      <c r="K30" s="742"/>
      <c r="L30" s="742">
        <f>'Семестровка уск виправлено'!J59</f>
        <v>18</v>
      </c>
      <c r="M30" s="833">
        <f>H30-I30</f>
        <v>54</v>
      </c>
      <c r="N30" s="815"/>
      <c r="O30" s="816">
        <f>'Семестровка уск виправлено'!L59</f>
        <v>4</v>
      </c>
      <c r="P30" s="358"/>
      <c r="Q30" s="817"/>
      <c r="R30" s="530"/>
      <c r="S30" s="530"/>
      <c r="T30" s="815"/>
      <c r="U30" s="816"/>
      <c r="V30" s="358"/>
      <c r="W30" s="817"/>
      <c r="X30" s="818"/>
      <c r="AD30" s="93">
        <f t="shared" si="1"/>
        <v>4</v>
      </c>
    </row>
    <row r="31" spans="1:30" s="436" customFormat="1" ht="21.75" customHeight="1" x14ac:dyDescent="0.25">
      <c r="A31" s="121" t="s">
        <v>287</v>
      </c>
      <c r="B31" s="807" t="s">
        <v>62</v>
      </c>
      <c r="C31" s="808"/>
      <c r="D31" s="687"/>
      <c r="E31" s="809"/>
      <c r="F31" s="810"/>
      <c r="G31" s="811">
        <f>G32+G33</f>
        <v>6</v>
      </c>
      <c r="H31" s="812">
        <f t="shared" si="2"/>
        <v>180</v>
      </c>
      <c r="I31" s="813"/>
      <c r="J31" s="742"/>
      <c r="K31" s="742"/>
      <c r="L31" s="742"/>
      <c r="M31" s="814"/>
      <c r="N31" s="815"/>
      <c r="O31" s="816"/>
      <c r="P31" s="358"/>
      <c r="Q31" s="817"/>
      <c r="R31" s="530"/>
      <c r="S31" s="530"/>
      <c r="T31" s="815"/>
      <c r="U31" s="816"/>
      <c r="V31" s="358"/>
      <c r="W31" s="817"/>
      <c r="X31" s="818"/>
      <c r="AD31" s="93">
        <f t="shared" si="1"/>
        <v>0</v>
      </c>
    </row>
    <row r="32" spans="1:30" s="436" customFormat="1" ht="21.75" customHeight="1" x14ac:dyDescent="0.25">
      <c r="A32" s="121"/>
      <c r="B32" s="793" t="s">
        <v>473</v>
      </c>
      <c r="C32" s="808"/>
      <c r="D32" s="687"/>
      <c r="E32" s="809"/>
      <c r="F32" s="810"/>
      <c r="G32" s="811">
        <f>'Семестровка уск виправлено'!D41</f>
        <v>3</v>
      </c>
      <c r="H32" s="812">
        <f t="shared" si="2"/>
        <v>90</v>
      </c>
      <c r="I32" s="813"/>
      <c r="J32" s="742"/>
      <c r="K32" s="742"/>
      <c r="L32" s="742"/>
      <c r="M32" s="814"/>
      <c r="N32" s="815"/>
      <c r="O32" s="816"/>
      <c r="P32" s="358"/>
      <c r="Q32" s="817"/>
      <c r="R32" s="530"/>
      <c r="S32" s="530"/>
      <c r="T32" s="815"/>
      <c r="U32" s="816"/>
      <c r="V32" s="358"/>
      <c r="W32" s="817"/>
      <c r="X32" s="818"/>
      <c r="AD32" s="93">
        <f t="shared" si="1"/>
        <v>0</v>
      </c>
    </row>
    <row r="33" spans="1:32" s="436" customFormat="1" ht="21.75" customHeight="1" x14ac:dyDescent="0.25">
      <c r="A33" s="121"/>
      <c r="B33" s="794" t="s">
        <v>268</v>
      </c>
      <c r="C33" s="808"/>
      <c r="D33" s="687" t="s">
        <v>181</v>
      </c>
      <c r="E33" s="809"/>
      <c r="F33" s="810"/>
      <c r="G33" s="811">
        <f>'Семестровка уск виправлено'!E41</f>
        <v>3</v>
      </c>
      <c r="H33" s="812">
        <f t="shared" si="2"/>
        <v>90</v>
      </c>
      <c r="I33" s="817">
        <f>J33+K33+L33</f>
        <v>60</v>
      </c>
      <c r="J33" s="742">
        <f>'Семестровка уск виправлено'!H41</f>
        <v>30</v>
      </c>
      <c r="K33" s="742"/>
      <c r="L33" s="742">
        <f>'Семестровка уск виправлено'!J41</f>
        <v>30</v>
      </c>
      <c r="M33" s="833">
        <f>H33-I33</f>
        <v>30</v>
      </c>
      <c r="N33" s="815">
        <f>'Семестровка уск виправлено'!L41</f>
        <v>4</v>
      </c>
      <c r="O33" s="816"/>
      <c r="P33" s="358"/>
      <c r="Q33" s="817"/>
      <c r="R33" s="530"/>
      <c r="S33" s="530"/>
      <c r="T33" s="815"/>
      <c r="U33" s="816"/>
      <c r="V33" s="358"/>
      <c r="W33" s="817"/>
      <c r="X33" s="818"/>
      <c r="AD33" s="93">
        <f t="shared" si="1"/>
        <v>4</v>
      </c>
    </row>
    <row r="34" spans="1:32" s="436" customFormat="1" ht="22.5" customHeight="1" x14ac:dyDescent="0.25">
      <c r="A34" s="121" t="s">
        <v>290</v>
      </c>
      <c r="B34" s="807" t="s">
        <v>20</v>
      </c>
      <c r="C34" s="808"/>
      <c r="D34" s="687"/>
      <c r="E34" s="809"/>
      <c r="F34" s="810"/>
      <c r="G34" s="811">
        <f>G35+G36</f>
        <v>5</v>
      </c>
      <c r="H34" s="812">
        <f t="shared" si="2"/>
        <v>150</v>
      </c>
      <c r="I34" s="813"/>
      <c r="J34" s="742"/>
      <c r="K34" s="742"/>
      <c r="L34" s="742"/>
      <c r="M34" s="814"/>
      <c r="N34" s="815"/>
      <c r="O34" s="816"/>
      <c r="P34" s="358"/>
      <c r="Q34" s="817"/>
      <c r="R34" s="530"/>
      <c r="S34" s="530"/>
      <c r="T34" s="815"/>
      <c r="U34" s="816"/>
      <c r="V34" s="358"/>
      <c r="W34" s="817"/>
      <c r="X34" s="818"/>
      <c r="AD34" s="93">
        <f t="shared" si="1"/>
        <v>0</v>
      </c>
    </row>
    <row r="35" spans="1:32" s="436" customFormat="1" ht="21.75" customHeight="1" x14ac:dyDescent="0.25">
      <c r="A35" s="121"/>
      <c r="B35" s="793" t="s">
        <v>473</v>
      </c>
      <c r="C35" s="808"/>
      <c r="D35" s="687"/>
      <c r="E35" s="809"/>
      <c r="F35" s="810"/>
      <c r="G35" s="811">
        <f>'Семестровка уск виправлено'!D39</f>
        <v>3</v>
      </c>
      <c r="H35" s="812">
        <f t="shared" si="2"/>
        <v>90</v>
      </c>
      <c r="I35" s="813"/>
      <c r="J35" s="742"/>
      <c r="K35" s="742"/>
      <c r="L35" s="742"/>
      <c r="M35" s="814"/>
      <c r="N35" s="815"/>
      <c r="O35" s="816"/>
      <c r="P35" s="358"/>
      <c r="Q35" s="817"/>
      <c r="R35" s="530"/>
      <c r="S35" s="530"/>
      <c r="T35" s="815"/>
      <c r="U35" s="816"/>
      <c r="V35" s="358"/>
      <c r="W35" s="817"/>
      <c r="X35" s="818"/>
      <c r="AD35" s="93">
        <f t="shared" si="1"/>
        <v>0</v>
      </c>
    </row>
    <row r="36" spans="1:32" s="436" customFormat="1" ht="21.75" customHeight="1" x14ac:dyDescent="0.25">
      <c r="A36" s="121"/>
      <c r="B36" s="794" t="s">
        <v>268</v>
      </c>
      <c r="C36" s="808"/>
      <c r="D36" s="687" t="s">
        <v>188</v>
      </c>
      <c r="E36" s="809"/>
      <c r="F36" s="810"/>
      <c r="G36" s="811">
        <f>'Семестровка уск виправлено'!E39</f>
        <v>2</v>
      </c>
      <c r="H36" s="812">
        <f t="shared" si="2"/>
        <v>60</v>
      </c>
      <c r="I36" s="817">
        <f>J36+K36+L36</f>
        <v>30</v>
      </c>
      <c r="J36" s="742">
        <f>'Семестровка уск виправлено'!H39</f>
        <v>15</v>
      </c>
      <c r="K36" s="742"/>
      <c r="L36" s="742">
        <f>'Семестровка уск виправлено'!J39</f>
        <v>15</v>
      </c>
      <c r="M36" s="833">
        <f>H36-I36</f>
        <v>30</v>
      </c>
      <c r="N36" s="815">
        <v>2</v>
      </c>
      <c r="O36" s="816"/>
      <c r="P36" s="358"/>
      <c r="Q36" s="817"/>
      <c r="R36" s="530"/>
      <c r="S36" s="530"/>
      <c r="T36" s="815"/>
      <c r="U36" s="816"/>
      <c r="V36" s="358"/>
      <c r="W36" s="817"/>
      <c r="X36" s="818"/>
      <c r="AD36" s="93">
        <f t="shared" si="1"/>
        <v>2</v>
      </c>
    </row>
    <row r="37" spans="1:32" x14ac:dyDescent="0.25">
      <c r="A37" s="194" t="s">
        <v>291</v>
      </c>
      <c r="B37" s="211" t="s">
        <v>475</v>
      </c>
      <c r="C37" s="808"/>
      <c r="D37" s="528"/>
      <c r="E37" s="592"/>
      <c r="F37" s="860"/>
      <c r="G37" s="811">
        <f>'Семестровка уск виправлено'!D85</f>
        <v>5</v>
      </c>
      <c r="H37" s="812">
        <f t="shared" si="2"/>
        <v>150</v>
      </c>
      <c r="I37" s="808"/>
      <c r="J37" s="528"/>
      <c r="K37" s="528"/>
      <c r="L37" s="528"/>
      <c r="M37" s="833"/>
      <c r="N37" s="861"/>
      <c r="O37" s="862"/>
      <c r="P37" s="863"/>
      <c r="Q37" s="861"/>
      <c r="R37" s="835"/>
      <c r="S37" s="835"/>
      <c r="T37" s="864"/>
      <c r="U37" s="862"/>
      <c r="V37" s="865"/>
      <c r="W37" s="861"/>
      <c r="X37" s="865"/>
      <c r="AD37" s="93">
        <f t="shared" si="1"/>
        <v>0</v>
      </c>
    </row>
    <row r="38" spans="1:32" s="436" customFormat="1" ht="52.5" customHeight="1" x14ac:dyDescent="0.25">
      <c r="A38" s="121" t="s">
        <v>292</v>
      </c>
      <c r="B38" s="807" t="s">
        <v>476</v>
      </c>
      <c r="C38" s="808"/>
      <c r="D38" s="687"/>
      <c r="E38" s="809"/>
      <c r="F38" s="810"/>
      <c r="G38" s="811">
        <f>'Семестровка уск виправлено'!D37</f>
        <v>3</v>
      </c>
      <c r="H38" s="812">
        <f>G38*30</f>
        <v>90</v>
      </c>
      <c r="I38" s="813"/>
      <c r="J38" s="742"/>
      <c r="K38" s="742"/>
      <c r="L38" s="742"/>
      <c r="M38" s="814"/>
      <c r="N38" s="815"/>
      <c r="O38" s="816"/>
      <c r="P38" s="358"/>
      <c r="Q38" s="817"/>
      <c r="R38" s="530"/>
      <c r="S38" s="530"/>
      <c r="T38" s="815"/>
      <c r="U38" s="816"/>
      <c r="V38" s="358"/>
      <c r="W38" s="817"/>
      <c r="X38" s="818"/>
      <c r="AD38" s="93">
        <f t="shared" si="1"/>
        <v>0</v>
      </c>
    </row>
    <row r="39" spans="1:32" s="120" customFormat="1" ht="24" customHeight="1" x14ac:dyDescent="0.25">
      <c r="A39" s="121" t="s">
        <v>293</v>
      </c>
      <c r="B39" s="830" t="s">
        <v>30</v>
      </c>
      <c r="C39" s="808"/>
      <c r="D39" s="687"/>
      <c r="E39" s="809"/>
      <c r="F39" s="810"/>
      <c r="G39" s="811">
        <f>G40+G41</f>
        <v>4</v>
      </c>
      <c r="H39" s="852">
        <f>G39*30</f>
        <v>120</v>
      </c>
      <c r="I39" s="808"/>
      <c r="J39" s="528"/>
      <c r="K39" s="528"/>
      <c r="L39" s="528"/>
      <c r="M39" s="833"/>
      <c r="N39" s="864"/>
      <c r="O39" s="862"/>
      <c r="P39" s="865"/>
      <c r="Q39" s="861"/>
      <c r="R39" s="835"/>
      <c r="S39" s="835"/>
      <c r="T39" s="864"/>
      <c r="U39" s="862"/>
      <c r="V39" s="865"/>
      <c r="W39" s="861"/>
      <c r="X39" s="866"/>
      <c r="AD39" s="93">
        <f t="shared" si="1"/>
        <v>0</v>
      </c>
    </row>
    <row r="40" spans="1:32" s="120" customFormat="1" ht="24" customHeight="1" x14ac:dyDescent="0.25">
      <c r="A40" s="531"/>
      <c r="B40" s="867" t="s">
        <v>473</v>
      </c>
      <c r="C40" s="528"/>
      <c r="D40" s="687"/>
      <c r="E40" s="687"/>
      <c r="F40" s="831"/>
      <c r="G40" s="832">
        <f>'Семестровка уск виправлено'!D33</f>
        <v>2.5</v>
      </c>
      <c r="H40" s="852">
        <f>G40*30</f>
        <v>75</v>
      </c>
      <c r="I40" s="528"/>
      <c r="J40" s="528"/>
      <c r="K40" s="528"/>
      <c r="L40" s="528"/>
      <c r="M40" s="528"/>
      <c r="N40" s="835"/>
      <c r="O40" s="835"/>
      <c r="P40" s="835"/>
      <c r="Q40" s="835"/>
      <c r="R40" s="835"/>
      <c r="S40" s="835"/>
      <c r="T40" s="835"/>
      <c r="U40" s="835"/>
      <c r="V40" s="835"/>
      <c r="W40" s="835"/>
      <c r="X40" s="836"/>
      <c r="AD40" s="93">
        <f t="shared" si="1"/>
        <v>0</v>
      </c>
    </row>
    <row r="41" spans="1:32" s="120" customFormat="1" ht="24" customHeight="1" x14ac:dyDescent="0.25">
      <c r="A41" s="531"/>
      <c r="B41" s="868" t="s">
        <v>268</v>
      </c>
      <c r="C41" s="528"/>
      <c r="D41" s="687" t="s">
        <v>188</v>
      </c>
      <c r="E41" s="687"/>
      <c r="F41" s="831"/>
      <c r="G41" s="832">
        <f>'Семестровка уск виправлено'!E33</f>
        <v>1.5</v>
      </c>
      <c r="H41" s="852">
        <f>G41*30</f>
        <v>45</v>
      </c>
      <c r="I41" s="817">
        <f>J41+K41+L41</f>
        <v>22</v>
      </c>
      <c r="J41" s="528">
        <f>'Семестровка уск виправлено'!H33</f>
        <v>15</v>
      </c>
      <c r="K41" s="528">
        <f>'Семестровка уск виправлено'!I33</f>
        <v>0</v>
      </c>
      <c r="L41" s="528">
        <f>'Семестровка уск виправлено'!J33</f>
        <v>7</v>
      </c>
      <c r="M41" s="833">
        <f>H41-I41</f>
        <v>23</v>
      </c>
      <c r="N41" s="834">
        <f>'Семестровка уск виправлено'!L33</f>
        <v>1.4666666666666666</v>
      </c>
      <c r="O41" s="835"/>
      <c r="P41" s="835"/>
      <c r="Q41" s="835"/>
      <c r="R41" s="835"/>
      <c r="S41" s="835"/>
      <c r="T41" s="835"/>
      <c r="U41" s="835"/>
      <c r="V41" s="835"/>
      <c r="W41" s="835"/>
      <c r="X41" s="836"/>
      <c r="AD41" s="93">
        <f t="shared" si="1"/>
        <v>1.4666666666666666</v>
      </c>
    </row>
    <row r="42" spans="1:32" s="436" customFormat="1" x14ac:dyDescent="0.25">
      <c r="A42" s="121" t="s">
        <v>339</v>
      </c>
      <c r="B42" s="869" t="s">
        <v>17</v>
      </c>
      <c r="C42" s="870"/>
      <c r="D42" s="871"/>
      <c r="E42" s="871"/>
      <c r="F42" s="872"/>
      <c r="G42" s="841">
        <f>G43+G44+G45</f>
        <v>13.5</v>
      </c>
      <c r="H42" s="873">
        <f t="shared" ref="H42:M42" si="3">H44+H45+H46</f>
        <v>120</v>
      </c>
      <c r="I42" s="874">
        <f>I44+I45+I46</f>
        <v>66</v>
      </c>
      <c r="J42" s="873"/>
      <c r="K42" s="873"/>
      <c r="L42" s="873">
        <f t="shared" si="3"/>
        <v>66</v>
      </c>
      <c r="M42" s="844">
        <f t="shared" si="3"/>
        <v>54</v>
      </c>
      <c r="N42" s="875"/>
      <c r="O42" s="876"/>
      <c r="P42" s="877"/>
      <c r="Q42" s="878"/>
      <c r="R42" s="842"/>
      <c r="S42" s="842"/>
      <c r="T42" s="875"/>
      <c r="U42" s="876"/>
      <c r="V42" s="877"/>
      <c r="W42" s="878"/>
      <c r="X42" s="877"/>
      <c r="AD42" s="93">
        <f t="shared" si="1"/>
        <v>0</v>
      </c>
    </row>
    <row r="43" spans="1:32" s="436" customFormat="1" x14ac:dyDescent="0.25">
      <c r="A43" s="251"/>
      <c r="B43" s="793" t="s">
        <v>473</v>
      </c>
      <c r="C43" s="870"/>
      <c r="D43" s="871"/>
      <c r="E43" s="871"/>
      <c r="F43" s="879"/>
      <c r="G43" s="880">
        <f>'Семестровка уск виправлено'!D13</f>
        <v>9.5</v>
      </c>
      <c r="H43" s="849">
        <f>G43*30</f>
        <v>285</v>
      </c>
      <c r="I43" s="881"/>
      <c r="J43" s="873"/>
      <c r="K43" s="873"/>
      <c r="L43" s="873"/>
      <c r="M43" s="844"/>
      <c r="N43" s="875"/>
      <c r="O43" s="876"/>
      <c r="P43" s="877"/>
      <c r="Q43" s="878"/>
      <c r="R43" s="842"/>
      <c r="S43" s="842"/>
      <c r="T43" s="875"/>
      <c r="U43" s="876"/>
      <c r="V43" s="877"/>
      <c r="W43" s="878"/>
      <c r="X43" s="877"/>
      <c r="AD43" s="93">
        <f>SUM(N43:S43)</f>
        <v>0</v>
      </c>
    </row>
    <row r="44" spans="1:32" s="412" customFormat="1" x14ac:dyDescent="0.25">
      <c r="A44" s="135" t="s">
        <v>375</v>
      </c>
      <c r="B44" s="882" t="s">
        <v>268</v>
      </c>
      <c r="C44" s="870"/>
      <c r="D44" s="687">
        <v>1</v>
      </c>
      <c r="E44" s="883"/>
      <c r="F44" s="884"/>
      <c r="G44" s="885">
        <f>'Семестровка уск виправлено'!E13</f>
        <v>2</v>
      </c>
      <c r="H44" s="852">
        <f>G44*30</f>
        <v>60</v>
      </c>
      <c r="I44" s="817">
        <f>J44+K44+L44</f>
        <v>30</v>
      </c>
      <c r="J44" s="842"/>
      <c r="K44" s="842"/>
      <c r="L44" s="842">
        <f>'Семестровка уск виправлено'!J13</f>
        <v>30</v>
      </c>
      <c r="M44" s="845">
        <f>H44-I44</f>
        <v>30</v>
      </c>
      <c r="N44" s="864" t="str">
        <f>'Семестровка уск виправлено'!L13</f>
        <v>2+с*</v>
      </c>
      <c r="O44" s="862"/>
      <c r="P44" s="865"/>
      <c r="Q44" s="861"/>
      <c r="R44" s="835"/>
      <c r="S44" s="835"/>
      <c r="T44" s="886"/>
      <c r="U44" s="887"/>
      <c r="V44" s="888"/>
      <c r="W44" s="889"/>
      <c r="X44" s="888"/>
      <c r="AD44" s="93">
        <v>2</v>
      </c>
    </row>
    <row r="45" spans="1:32" s="412" customFormat="1" x14ac:dyDescent="0.25">
      <c r="A45" s="135" t="s">
        <v>376</v>
      </c>
      <c r="B45" s="882" t="s">
        <v>268</v>
      </c>
      <c r="C45" s="870"/>
      <c r="D45" s="890" t="s">
        <v>355</v>
      </c>
      <c r="E45" s="891"/>
      <c r="F45" s="892"/>
      <c r="G45" s="885">
        <f>'Семестровка уск виправлено'!E61</f>
        <v>2</v>
      </c>
      <c r="H45" s="852">
        <f>G45*30</f>
        <v>60</v>
      </c>
      <c r="I45" s="817">
        <f>J45+K45+L45</f>
        <v>36</v>
      </c>
      <c r="J45" s="842"/>
      <c r="K45" s="842"/>
      <c r="L45" s="842">
        <f>'Семестровка уск виправлено'!J61</f>
        <v>36</v>
      </c>
      <c r="M45" s="845">
        <f>H45-I45</f>
        <v>24</v>
      </c>
      <c r="N45" s="864"/>
      <c r="O45" s="9" t="s">
        <v>346</v>
      </c>
      <c r="P45" s="9" t="s">
        <v>346</v>
      </c>
      <c r="Q45" s="861"/>
      <c r="R45" s="835"/>
      <c r="S45" s="835"/>
      <c r="T45" s="886"/>
      <c r="U45" s="887"/>
      <c r="V45" s="888"/>
      <c r="W45" s="889"/>
      <c r="X45" s="888"/>
      <c r="AD45" s="93">
        <v>2</v>
      </c>
    </row>
    <row r="46" spans="1:32" s="431" customFormat="1" x14ac:dyDescent="0.25">
      <c r="A46" s="135" t="s">
        <v>377</v>
      </c>
      <c r="B46" s="882" t="s">
        <v>17</v>
      </c>
      <c r="C46" s="1023"/>
      <c r="D46" s="1024" t="s">
        <v>356</v>
      </c>
      <c r="E46" s="1025"/>
      <c r="F46" s="1026"/>
      <c r="G46" s="1027"/>
      <c r="H46" s="852"/>
      <c r="I46" s="817"/>
      <c r="J46" s="842"/>
      <c r="K46" s="842"/>
      <c r="L46" s="842"/>
      <c r="M46" s="845">
        <f>H46-I46</f>
        <v>0</v>
      </c>
      <c r="N46" s="864"/>
      <c r="O46" s="862"/>
      <c r="P46" s="865"/>
      <c r="Q46" s="861" t="s">
        <v>178</v>
      </c>
      <c r="R46" s="861" t="s">
        <v>178</v>
      </c>
      <c r="S46" s="835"/>
      <c r="T46" s="886"/>
      <c r="U46" s="887"/>
      <c r="V46" s="888"/>
      <c r="W46" s="889"/>
      <c r="X46" s="888"/>
      <c r="AD46" s="93">
        <f>SUM(N46:S46)</f>
        <v>0</v>
      </c>
      <c r="AF46" s="684">
        <f>SUMIF(AD19:AD45,"&gt;0",G19:G45)</f>
        <v>17</v>
      </c>
    </row>
    <row r="47" spans="1:32" s="431" customFormat="1" ht="40.5" customHeight="1" x14ac:dyDescent="0.25">
      <c r="A47" s="2286" t="s">
        <v>379</v>
      </c>
      <c r="B47" s="2287"/>
      <c r="C47" s="1019"/>
      <c r="D47" s="1028"/>
      <c r="E47" s="871"/>
      <c r="F47" s="1029"/>
      <c r="G47" s="1030"/>
      <c r="H47" s="85"/>
      <c r="I47" s="815"/>
      <c r="J47" s="842"/>
      <c r="K47" s="842"/>
      <c r="L47" s="842"/>
      <c r="M47" s="1020"/>
      <c r="N47" s="864"/>
      <c r="O47" s="862"/>
      <c r="P47" s="1021"/>
      <c r="Q47" s="864"/>
      <c r="R47" s="864"/>
      <c r="S47" s="835"/>
      <c r="T47" s="886"/>
      <c r="U47" s="887"/>
      <c r="V47" s="1022"/>
      <c r="W47" s="886"/>
      <c r="X47" s="1022"/>
      <c r="AD47" s="93"/>
      <c r="AF47" s="684"/>
    </row>
    <row r="48" spans="1:32" s="120" customFormat="1" x14ac:dyDescent="0.25">
      <c r="A48" s="2274" t="s">
        <v>477</v>
      </c>
      <c r="B48" s="2275"/>
      <c r="C48" s="2275"/>
      <c r="D48" s="2275"/>
      <c r="E48" s="2275"/>
      <c r="F48" s="2276"/>
      <c r="G48" s="832">
        <f>SUMIF(B11:B46,"*_*",G11:G46)</f>
        <v>56.5</v>
      </c>
      <c r="H48" s="822">
        <f>G48*30</f>
        <v>1695</v>
      </c>
      <c r="I48" s="528"/>
      <c r="J48" s="528"/>
      <c r="K48" s="528"/>
      <c r="L48" s="528"/>
      <c r="M48" s="528"/>
      <c r="N48" s="835"/>
      <c r="O48" s="835"/>
      <c r="P48" s="836"/>
      <c r="Q48" s="835"/>
      <c r="R48" s="834"/>
      <c r="S48" s="835"/>
      <c r="T48" s="835"/>
      <c r="U48" s="835"/>
      <c r="V48" s="835"/>
      <c r="W48" s="835"/>
      <c r="X48" s="835"/>
      <c r="AD48" s="721">
        <f>G20+G22+G15+G43+G40+G16+G25+G29+G38+G35+G32+G12</f>
        <v>54.5</v>
      </c>
      <c r="AF48" s="120">
        <f>G48*30</f>
        <v>1695</v>
      </c>
    </row>
    <row r="49" spans="1:32" s="120" customFormat="1" ht="16.5" thickBot="1" x14ac:dyDescent="0.3">
      <c r="A49" s="2274" t="s">
        <v>294</v>
      </c>
      <c r="B49" s="2275"/>
      <c r="C49" s="2275"/>
      <c r="D49" s="2275"/>
      <c r="E49" s="2275"/>
      <c r="F49" s="2276"/>
      <c r="G49" s="832">
        <f t="shared" ref="G49:M49" si="4">SUMIF($AD11:$AD46,"&gt;0",G11:G46)</f>
        <v>21</v>
      </c>
      <c r="H49" s="832">
        <f t="shared" si="4"/>
        <v>630</v>
      </c>
      <c r="I49" s="832">
        <f t="shared" si="4"/>
        <v>326</v>
      </c>
      <c r="J49" s="832">
        <f t="shared" si="4"/>
        <v>139</v>
      </c>
      <c r="K49" s="832">
        <f t="shared" si="4"/>
        <v>0</v>
      </c>
      <c r="L49" s="832">
        <f t="shared" si="4"/>
        <v>187</v>
      </c>
      <c r="M49" s="832">
        <f t="shared" si="4"/>
        <v>304</v>
      </c>
      <c r="N49" s="893">
        <f>SUM(N11:N48)+2</f>
        <v>15.466666666666667</v>
      </c>
      <c r="O49" s="893">
        <f>SUM(O11:O48)+2</f>
        <v>6</v>
      </c>
      <c r="P49" s="893">
        <f>SUM(P11:P48)+2</f>
        <v>2</v>
      </c>
      <c r="Q49" s="893">
        <f t="shared" ref="Q49:X49" si="5">SUM(Q11:Q48)</f>
        <v>1.5</v>
      </c>
      <c r="R49" s="893">
        <f t="shared" si="5"/>
        <v>0</v>
      </c>
      <c r="S49" s="893">
        <f t="shared" si="5"/>
        <v>0</v>
      </c>
      <c r="T49" s="893">
        <f t="shared" si="5"/>
        <v>0</v>
      </c>
      <c r="U49" s="893">
        <f t="shared" si="5"/>
        <v>0</v>
      </c>
      <c r="V49" s="893">
        <f t="shared" si="5"/>
        <v>0</v>
      </c>
      <c r="W49" s="893">
        <f t="shared" si="5"/>
        <v>0</v>
      </c>
      <c r="X49" s="893">
        <f t="shared" si="5"/>
        <v>0</v>
      </c>
      <c r="AF49" s="120">
        <f>G49*30</f>
        <v>630</v>
      </c>
    </row>
    <row r="50" spans="1:32" s="93" customFormat="1" ht="16.5" customHeight="1" thickBot="1" x14ac:dyDescent="0.3">
      <c r="A50" s="1927" t="s">
        <v>295</v>
      </c>
      <c r="B50" s="1928"/>
      <c r="C50" s="1928"/>
      <c r="D50" s="1928"/>
      <c r="E50" s="1928"/>
      <c r="F50" s="1929"/>
      <c r="G50" s="683">
        <f>G48+G49</f>
        <v>77.5</v>
      </c>
      <c r="H50" s="822">
        <f>G50*30</f>
        <v>2325</v>
      </c>
      <c r="I50" s="624"/>
      <c r="J50" s="624"/>
      <c r="K50" s="624"/>
      <c r="L50" s="624"/>
      <c r="M50" s="624"/>
      <c r="N50" s="624"/>
      <c r="O50" s="624"/>
      <c r="P50" s="624"/>
      <c r="Q50" s="624"/>
      <c r="R50" s="624"/>
      <c r="S50" s="624"/>
      <c r="T50" s="624"/>
      <c r="U50" s="624"/>
      <c r="V50" s="624"/>
      <c r="W50" s="624"/>
      <c r="X50" s="624"/>
      <c r="Y50" s="177">
        <f>SUM(Y21:Y46)</f>
        <v>0</v>
      </c>
      <c r="Z50" s="176">
        <f>SUM(Z21:Z46)</f>
        <v>0</v>
      </c>
      <c r="AA50" s="176">
        <f>SUM(AA21:AA46)</f>
        <v>0</v>
      </c>
      <c r="AB50" s="176">
        <f>SUM(AB21:AB46)</f>
        <v>0</v>
      </c>
      <c r="AC50" s="176">
        <f>SUM(AC21:AC46)</f>
        <v>0</v>
      </c>
      <c r="AF50" s="120">
        <f>G50*30</f>
        <v>2325</v>
      </c>
    </row>
    <row r="51" spans="1:32" ht="16.5" customHeight="1" x14ac:dyDescent="0.25">
      <c r="A51" s="1936" t="s">
        <v>186</v>
      </c>
      <c r="B51" s="1937"/>
      <c r="C51" s="1937"/>
      <c r="D51" s="1937"/>
      <c r="E51" s="1937"/>
      <c r="F51" s="1937"/>
      <c r="G51" s="1937"/>
      <c r="H51" s="1937"/>
      <c r="I51" s="1937"/>
      <c r="J51" s="1937"/>
      <c r="K51" s="1937"/>
      <c r="L51" s="1937"/>
      <c r="M51" s="1937"/>
      <c r="N51" s="1938"/>
      <c r="O51" s="1938"/>
      <c r="P51" s="1938"/>
      <c r="Q51" s="1938"/>
      <c r="R51" s="1938"/>
      <c r="S51" s="1938"/>
      <c r="T51" s="1938"/>
      <c r="U51" s="1938"/>
      <c r="V51" s="1938"/>
      <c r="W51" s="1938"/>
      <c r="X51" s="1939"/>
    </row>
    <row r="52" spans="1:32" x14ac:dyDescent="0.25">
      <c r="A52" s="194" t="s">
        <v>187</v>
      </c>
      <c r="B52" s="807" t="s">
        <v>91</v>
      </c>
      <c r="C52" s="808"/>
      <c r="D52" s="528"/>
      <c r="E52" s="592"/>
      <c r="F52" s="860"/>
      <c r="G52" s="811">
        <f>G54+G53+G55</f>
        <v>7</v>
      </c>
      <c r="H52" s="362">
        <f t="shared" ref="H52:H58" si="6">G52*30</f>
        <v>210</v>
      </c>
      <c r="I52" s="808">
        <f>I54+I55</f>
        <v>45</v>
      </c>
      <c r="J52" s="528">
        <f>J54+J55</f>
        <v>30</v>
      </c>
      <c r="K52" s="528"/>
      <c r="L52" s="528">
        <f>L54+L55</f>
        <v>15</v>
      </c>
      <c r="M52" s="833">
        <f>M54+M55</f>
        <v>75</v>
      </c>
      <c r="N52" s="861"/>
      <c r="O52" s="862"/>
      <c r="P52" s="866"/>
      <c r="Q52" s="861"/>
      <c r="R52" s="835"/>
      <c r="S52" s="835"/>
      <c r="T52" s="864"/>
      <c r="U52" s="862"/>
      <c r="V52" s="865"/>
      <c r="W52" s="861"/>
      <c r="X52" s="865"/>
      <c r="AD52" s="93">
        <f t="shared" ref="AD52:AD89" si="7">SUM(N52:S52)</f>
        <v>0</v>
      </c>
    </row>
    <row r="53" spans="1:32" x14ac:dyDescent="0.25">
      <c r="A53" s="194"/>
      <c r="B53" s="1169" t="s">
        <v>478</v>
      </c>
      <c r="C53" s="808"/>
      <c r="D53" s="528"/>
      <c r="E53" s="592"/>
      <c r="F53" s="860"/>
      <c r="G53" s="811">
        <f>'Семестровка уск виправлено'!D101</f>
        <v>3</v>
      </c>
      <c r="H53" s="362">
        <f t="shared" si="6"/>
        <v>90</v>
      </c>
      <c r="I53" s="808"/>
      <c r="J53" s="528"/>
      <c r="K53" s="528"/>
      <c r="L53" s="528"/>
      <c r="M53" s="833"/>
      <c r="N53" s="861"/>
      <c r="O53" s="862"/>
      <c r="P53" s="866"/>
      <c r="Q53" s="861"/>
      <c r="R53" s="835"/>
      <c r="S53" s="835"/>
      <c r="T53" s="864"/>
      <c r="U53" s="862"/>
      <c r="V53" s="865"/>
      <c r="W53" s="861"/>
      <c r="X53" s="865"/>
      <c r="AD53" s="93">
        <f t="shared" si="7"/>
        <v>0</v>
      </c>
    </row>
    <row r="54" spans="1:32" x14ac:dyDescent="0.25">
      <c r="A54" s="195" t="s">
        <v>351</v>
      </c>
      <c r="B54" s="794" t="s">
        <v>268</v>
      </c>
      <c r="C54" s="817">
        <v>3</v>
      </c>
      <c r="D54" s="530"/>
      <c r="E54" s="894"/>
      <c r="F54" s="1170"/>
      <c r="G54" s="895">
        <f>'Семестровка уск виправлено'!E101</f>
        <v>3</v>
      </c>
      <c r="H54" s="362">
        <f t="shared" si="6"/>
        <v>90</v>
      </c>
      <c r="I54" s="817">
        <f>J54+L54</f>
        <v>45</v>
      </c>
      <c r="J54" s="530">
        <f>'Семестровка уск виправлено'!H101</f>
        <v>30</v>
      </c>
      <c r="K54" s="530"/>
      <c r="L54" s="530">
        <f>'Семестровка уск виправлено'!J101</f>
        <v>15</v>
      </c>
      <c r="M54" s="358">
        <f>H54-I54</f>
        <v>45</v>
      </c>
      <c r="N54" s="861"/>
      <c r="O54" s="862"/>
      <c r="P54" s="866"/>
      <c r="Q54" s="861">
        <f>'Семестровка уск виправлено'!L101</f>
        <v>3</v>
      </c>
      <c r="R54" s="835"/>
      <c r="S54" s="835"/>
      <c r="T54" s="864"/>
      <c r="U54" s="862"/>
      <c r="V54" s="865"/>
      <c r="W54" s="861"/>
      <c r="X54" s="865"/>
      <c r="AD54" s="93">
        <f t="shared" si="7"/>
        <v>3</v>
      </c>
    </row>
    <row r="55" spans="1:32" x14ac:dyDescent="0.25">
      <c r="A55" s="195" t="s">
        <v>352</v>
      </c>
      <c r="B55" s="794" t="s">
        <v>92</v>
      </c>
      <c r="C55" s="817"/>
      <c r="D55" s="530"/>
      <c r="E55" s="894"/>
      <c r="F55" s="344" t="s">
        <v>184</v>
      </c>
      <c r="G55" s="895">
        <v>1</v>
      </c>
      <c r="H55" s="362">
        <f t="shared" si="6"/>
        <v>30</v>
      </c>
      <c r="I55" s="817">
        <f>J55+L55</f>
        <v>0</v>
      </c>
      <c r="J55" s="530"/>
      <c r="K55" s="530"/>
      <c r="L55" s="530"/>
      <c r="M55" s="358">
        <f>H55-I55</f>
        <v>30</v>
      </c>
      <c r="N55" s="861"/>
      <c r="O55" s="862"/>
      <c r="P55" s="866"/>
      <c r="Q55" s="861"/>
      <c r="R55" s="835"/>
      <c r="S55" s="835"/>
      <c r="T55" s="864"/>
      <c r="U55" s="862"/>
      <c r="V55" s="865"/>
      <c r="W55" s="861"/>
      <c r="X55" s="865"/>
      <c r="AD55" s="93">
        <f t="shared" si="7"/>
        <v>0</v>
      </c>
    </row>
    <row r="56" spans="1:32" x14ac:dyDescent="0.25">
      <c r="A56" s="551" t="s">
        <v>189</v>
      </c>
      <c r="B56" s="807" t="s">
        <v>54</v>
      </c>
      <c r="C56" s="817"/>
      <c r="D56" s="530"/>
      <c r="E56" s="894"/>
      <c r="F56" s="344"/>
      <c r="G56" s="895">
        <f>G57+G58</f>
        <v>5</v>
      </c>
      <c r="H56" s="362">
        <f t="shared" si="6"/>
        <v>150</v>
      </c>
      <c r="I56" s="817"/>
      <c r="J56" s="530"/>
      <c r="K56" s="530"/>
      <c r="L56" s="530"/>
      <c r="M56" s="358"/>
      <c r="N56" s="861"/>
      <c r="O56" s="862"/>
      <c r="P56" s="866"/>
      <c r="Q56" s="861"/>
      <c r="R56" s="835"/>
      <c r="S56" s="835"/>
      <c r="T56" s="864"/>
      <c r="U56" s="862"/>
      <c r="V56" s="865"/>
      <c r="W56" s="861"/>
      <c r="X56" s="865"/>
      <c r="AD56" s="93">
        <f t="shared" si="7"/>
        <v>0</v>
      </c>
    </row>
    <row r="57" spans="1:32" x14ac:dyDescent="0.25">
      <c r="A57" s="551"/>
      <c r="B57" s="1169" t="s">
        <v>473</v>
      </c>
      <c r="C57" s="817"/>
      <c r="D57" s="530"/>
      <c r="E57" s="894"/>
      <c r="F57" s="344"/>
      <c r="G57" s="895">
        <f>'Семестровка уск виправлено'!D77</f>
        <v>2</v>
      </c>
      <c r="H57" s="362">
        <f t="shared" si="6"/>
        <v>60</v>
      </c>
      <c r="I57" s="817"/>
      <c r="J57" s="530"/>
      <c r="K57" s="530"/>
      <c r="L57" s="530"/>
      <c r="M57" s="358"/>
      <c r="N57" s="861"/>
      <c r="O57" s="862"/>
      <c r="P57" s="866"/>
      <c r="Q57" s="861"/>
      <c r="R57" s="835"/>
      <c r="S57" s="835"/>
      <c r="T57" s="864"/>
      <c r="U57" s="862"/>
      <c r="V57" s="865"/>
      <c r="W57" s="861"/>
      <c r="X57" s="865"/>
      <c r="AD57" s="93">
        <f t="shared" si="7"/>
        <v>0</v>
      </c>
    </row>
    <row r="58" spans="1:32" x14ac:dyDescent="0.25">
      <c r="A58" s="574"/>
      <c r="B58" s="896" t="s">
        <v>268</v>
      </c>
      <c r="C58" s="817"/>
      <c r="D58" s="530" t="s">
        <v>64</v>
      </c>
      <c r="E58" s="894"/>
      <c r="F58" s="344"/>
      <c r="G58" s="895">
        <f>'Семестровка уск виправлено'!E77</f>
        <v>3</v>
      </c>
      <c r="H58" s="362">
        <f t="shared" si="6"/>
        <v>90</v>
      </c>
      <c r="I58" s="817">
        <f>J58+L58</f>
        <v>45</v>
      </c>
      <c r="J58" s="530">
        <f>'Семестровка уск виправлено'!H77</f>
        <v>27</v>
      </c>
      <c r="K58" s="530"/>
      <c r="L58" s="530">
        <f>'Семестровка уск виправлено'!J77</f>
        <v>18</v>
      </c>
      <c r="M58" s="358">
        <f>H58-I58</f>
        <v>45</v>
      </c>
      <c r="N58" s="861"/>
      <c r="O58" s="862"/>
      <c r="P58" s="897">
        <f>'Семестровка уск виправлено'!L77</f>
        <v>5</v>
      </c>
      <c r="Q58" s="861"/>
      <c r="R58" s="835"/>
      <c r="S58" s="835"/>
      <c r="T58" s="864"/>
      <c r="U58" s="862"/>
      <c r="V58" s="865"/>
      <c r="W58" s="861"/>
      <c r="X58" s="865"/>
      <c r="AD58" s="93">
        <f t="shared" si="7"/>
        <v>5</v>
      </c>
    </row>
    <row r="59" spans="1:32" ht="16.5" customHeight="1" x14ac:dyDescent="0.25">
      <c r="A59" s="688" t="s">
        <v>192</v>
      </c>
      <c r="B59" s="807" t="s">
        <v>90</v>
      </c>
      <c r="C59" s="516" t="s">
        <v>64</v>
      </c>
      <c r="D59" s="517"/>
      <c r="E59" s="518"/>
      <c r="F59" s="519"/>
      <c r="G59" s="520">
        <f>'Семестровка уск виправлено'!E73</f>
        <v>5</v>
      </c>
      <c r="H59" s="898">
        <f t="shared" ref="H59:H69" si="8">G59*30</f>
        <v>150</v>
      </c>
      <c r="I59" s="837">
        <f>J59+L59</f>
        <v>63</v>
      </c>
      <c r="J59" s="521">
        <f>'Семестровка уск виправлено'!H73</f>
        <v>36</v>
      </c>
      <c r="K59" s="521"/>
      <c r="L59" s="521">
        <f>'Семестровка уск виправлено'!J73</f>
        <v>27</v>
      </c>
      <c r="M59" s="899">
        <f>H59-I59</f>
        <v>87</v>
      </c>
      <c r="N59" s="522"/>
      <c r="O59" s="523"/>
      <c r="P59" s="900">
        <f>'Семестровка уск виправлено'!L73</f>
        <v>7</v>
      </c>
      <c r="Q59" s="525"/>
      <c r="R59" s="530"/>
      <c r="S59" s="530"/>
      <c r="T59" s="527"/>
      <c r="U59" s="526"/>
      <c r="V59" s="524"/>
      <c r="W59" s="527"/>
      <c r="X59" s="524"/>
      <c r="AD59" s="93">
        <f t="shared" si="7"/>
        <v>7</v>
      </c>
    </row>
    <row r="60" spans="1:32" ht="16.5" customHeight="1" x14ac:dyDescent="0.25">
      <c r="A60" s="688" t="s">
        <v>193</v>
      </c>
      <c r="B60" s="788" t="s">
        <v>273</v>
      </c>
      <c r="C60" s="528">
        <v>1</v>
      </c>
      <c r="D60" s="528"/>
      <c r="E60" s="528"/>
      <c r="F60" s="528"/>
      <c r="G60" s="592">
        <f>'Семестровка уск виправлено'!E25</f>
        <v>4</v>
      </c>
      <c r="H60" s="528">
        <f t="shared" si="8"/>
        <v>120</v>
      </c>
      <c r="I60" s="528">
        <f>J60+L60</f>
        <v>45</v>
      </c>
      <c r="J60" s="528">
        <f>'Семестровка уск виправлено'!H25</f>
        <v>30</v>
      </c>
      <c r="K60" s="528"/>
      <c r="L60" s="528">
        <f>'Семестровка уск виправлено'!J25</f>
        <v>15</v>
      </c>
      <c r="M60" s="528">
        <f>H60-I60</f>
        <v>75</v>
      </c>
      <c r="N60" s="530">
        <f>'Семестровка уск виправлено'!L25</f>
        <v>3</v>
      </c>
      <c r="O60" s="528"/>
      <c r="P60" s="528"/>
      <c r="Q60" s="528"/>
      <c r="R60" s="528"/>
      <c r="S60" s="528"/>
      <c r="T60" s="564"/>
      <c r="U60" s="563"/>
      <c r="V60" s="566"/>
      <c r="W60" s="564"/>
      <c r="X60" s="566"/>
      <c r="AD60" s="93">
        <f t="shared" si="7"/>
        <v>3</v>
      </c>
    </row>
    <row r="61" spans="1:32" x14ac:dyDescent="0.25">
      <c r="A61" s="204" t="s">
        <v>194</v>
      </c>
      <c r="B61" s="807" t="s">
        <v>44</v>
      </c>
      <c r="C61" s="817"/>
      <c r="D61" s="530"/>
      <c r="E61" s="894"/>
      <c r="F61" s="344"/>
      <c r="G61" s="811">
        <f>G62+G63</f>
        <v>6</v>
      </c>
      <c r="H61" s="362">
        <f t="shared" si="8"/>
        <v>180</v>
      </c>
      <c r="I61" s="817"/>
      <c r="J61" s="530"/>
      <c r="K61" s="530"/>
      <c r="L61" s="530"/>
      <c r="M61" s="358"/>
      <c r="N61" s="861"/>
      <c r="O61" s="862"/>
      <c r="P61" s="866"/>
      <c r="Q61" s="861"/>
      <c r="R61" s="835"/>
      <c r="S61" s="835"/>
      <c r="T61" s="864"/>
      <c r="U61" s="862"/>
      <c r="V61" s="865"/>
      <c r="W61" s="861"/>
      <c r="X61" s="865"/>
      <c r="AD61" s="93">
        <f t="shared" si="7"/>
        <v>0</v>
      </c>
    </row>
    <row r="62" spans="1:32" x14ac:dyDescent="0.25">
      <c r="A62" s="551"/>
      <c r="B62" s="793" t="s">
        <v>473</v>
      </c>
      <c r="C62" s="817"/>
      <c r="D62" s="530"/>
      <c r="E62" s="894"/>
      <c r="F62" s="344"/>
      <c r="G62" s="901">
        <f>'Семестровка уск виправлено'!D45</f>
        <v>3</v>
      </c>
      <c r="H62" s="362">
        <f t="shared" si="8"/>
        <v>90</v>
      </c>
      <c r="I62" s="817"/>
      <c r="J62" s="530"/>
      <c r="K62" s="530"/>
      <c r="L62" s="530"/>
      <c r="M62" s="358"/>
      <c r="N62" s="861"/>
      <c r="O62" s="862"/>
      <c r="P62" s="866"/>
      <c r="Q62" s="861"/>
      <c r="R62" s="835"/>
      <c r="S62" s="835"/>
      <c r="T62" s="864"/>
      <c r="U62" s="862"/>
      <c r="V62" s="865"/>
      <c r="W62" s="861"/>
      <c r="X62" s="865"/>
      <c r="AD62" s="93">
        <f t="shared" si="7"/>
        <v>0</v>
      </c>
    </row>
    <row r="63" spans="1:32" x14ac:dyDescent="0.25">
      <c r="A63" s="551"/>
      <c r="B63" s="794" t="s">
        <v>268</v>
      </c>
      <c r="C63" s="817"/>
      <c r="D63" s="530">
        <v>1</v>
      </c>
      <c r="E63" s="894"/>
      <c r="F63" s="344"/>
      <c r="G63" s="901">
        <f>'Семестровка уск виправлено'!E45</f>
        <v>3</v>
      </c>
      <c r="H63" s="362">
        <f t="shared" si="8"/>
        <v>90</v>
      </c>
      <c r="I63" s="817">
        <f>J63+L63</f>
        <v>45</v>
      </c>
      <c r="J63" s="358">
        <f>'Семестровка уск виправлено'!H45</f>
        <v>30</v>
      </c>
      <c r="K63" s="358"/>
      <c r="L63" s="358">
        <f>'Семестровка уск виправлено'!J45</f>
        <v>15</v>
      </c>
      <c r="M63" s="358">
        <f>H63-I63</f>
        <v>45</v>
      </c>
      <c r="N63" s="861">
        <v>3</v>
      </c>
      <c r="O63" s="862"/>
      <c r="P63" s="866"/>
      <c r="Q63" s="861"/>
      <c r="R63" s="835"/>
      <c r="S63" s="835"/>
      <c r="T63" s="864"/>
      <c r="U63" s="862"/>
      <c r="V63" s="865"/>
      <c r="W63" s="861"/>
      <c r="X63" s="865"/>
      <c r="AD63" s="93">
        <f t="shared" si="7"/>
        <v>3</v>
      </c>
    </row>
    <row r="64" spans="1:32" ht="38.25" customHeight="1" x14ac:dyDescent="0.25">
      <c r="A64" s="686" t="s">
        <v>196</v>
      </c>
      <c r="B64" s="807" t="s">
        <v>479</v>
      </c>
      <c r="C64" s="742"/>
      <c r="D64" s="742"/>
      <c r="E64" s="742"/>
      <c r="F64" s="742"/>
      <c r="G64" s="742">
        <f>'Семестровка уск виправлено'!D75</f>
        <v>4</v>
      </c>
      <c r="H64" s="898">
        <f t="shared" si="8"/>
        <v>120</v>
      </c>
      <c r="I64" s="742"/>
      <c r="J64" s="742"/>
      <c r="K64" s="742"/>
      <c r="L64" s="742"/>
      <c r="M64" s="742"/>
      <c r="N64" s="743"/>
      <c r="O64" s="743"/>
      <c r="P64" s="743"/>
      <c r="Q64" s="743"/>
      <c r="R64" s="743"/>
      <c r="S64" s="743"/>
      <c r="T64" s="743"/>
      <c r="U64" s="743"/>
      <c r="V64" s="743"/>
      <c r="W64" s="743"/>
      <c r="X64" s="514"/>
      <c r="AD64" s="93">
        <f t="shared" si="7"/>
        <v>0</v>
      </c>
    </row>
    <row r="65" spans="1:30" x14ac:dyDescent="0.25">
      <c r="A65" s="194" t="s">
        <v>197</v>
      </c>
      <c r="B65" s="1171" t="s">
        <v>275</v>
      </c>
      <c r="C65" s="902"/>
      <c r="D65" s="528"/>
      <c r="E65" s="592"/>
      <c r="F65" s="833"/>
      <c r="G65" s="811">
        <f>G66+G67</f>
        <v>5</v>
      </c>
      <c r="H65" s="812">
        <f t="shared" si="8"/>
        <v>150</v>
      </c>
      <c r="I65" s="808"/>
      <c r="J65" s="528"/>
      <c r="K65" s="528"/>
      <c r="L65" s="528"/>
      <c r="M65" s="833"/>
      <c r="N65" s="817"/>
      <c r="O65" s="816"/>
      <c r="P65" s="358"/>
      <c r="Q65" s="817"/>
      <c r="R65" s="530"/>
      <c r="S65" s="530"/>
      <c r="T65" s="815"/>
      <c r="U65" s="816"/>
      <c r="V65" s="358"/>
      <c r="W65" s="817"/>
      <c r="X65" s="358"/>
      <c r="AD65" s="93">
        <f t="shared" si="7"/>
        <v>0</v>
      </c>
    </row>
    <row r="66" spans="1:30" x14ac:dyDescent="0.25">
      <c r="A66" s="194"/>
      <c r="B66" s="793" t="s">
        <v>473</v>
      </c>
      <c r="C66" s="902"/>
      <c r="D66" s="528"/>
      <c r="E66" s="592"/>
      <c r="F66" s="833"/>
      <c r="G66" s="811">
        <f>'Семестровка уск виправлено'!D79</f>
        <v>2</v>
      </c>
      <c r="H66" s="812">
        <f t="shared" si="8"/>
        <v>60</v>
      </c>
      <c r="I66" s="808"/>
      <c r="J66" s="528"/>
      <c r="K66" s="528"/>
      <c r="L66" s="528"/>
      <c r="M66" s="833"/>
      <c r="N66" s="817"/>
      <c r="O66" s="816"/>
      <c r="P66" s="358"/>
      <c r="Q66" s="817"/>
      <c r="R66" s="530"/>
      <c r="S66" s="530"/>
      <c r="T66" s="815"/>
      <c r="U66" s="816"/>
      <c r="V66" s="358"/>
      <c r="W66" s="817"/>
      <c r="X66" s="358"/>
      <c r="AD66" s="93">
        <f t="shared" si="7"/>
        <v>0</v>
      </c>
    </row>
    <row r="67" spans="1:30" x14ac:dyDescent="0.25">
      <c r="A67" s="691"/>
      <c r="B67" s="794" t="s">
        <v>268</v>
      </c>
      <c r="C67" s="902"/>
      <c r="D67" s="528" t="s">
        <v>493</v>
      </c>
      <c r="E67" s="592"/>
      <c r="F67" s="833"/>
      <c r="G67" s="811">
        <f>'Семестровка уск виправлено'!E79</f>
        <v>3</v>
      </c>
      <c r="H67" s="812">
        <f t="shared" si="8"/>
        <v>90</v>
      </c>
      <c r="I67" s="808">
        <f>J67+K67+L67</f>
        <v>45</v>
      </c>
      <c r="J67" s="528">
        <f>'Семестровка уск виправлено'!H79</f>
        <v>27</v>
      </c>
      <c r="K67" s="528"/>
      <c r="L67" s="528">
        <f>'Семестровка уск виправлено'!J79</f>
        <v>18</v>
      </c>
      <c r="M67" s="833">
        <f>H67-I67</f>
        <v>45</v>
      </c>
      <c r="N67" s="817"/>
      <c r="O67" s="903">
        <f>'Семестровка уск виправлено'!L79</f>
        <v>5</v>
      </c>
      <c r="P67" s="358"/>
      <c r="Q67" s="817"/>
      <c r="R67" s="530"/>
      <c r="S67" s="530"/>
      <c r="T67" s="815"/>
      <c r="U67" s="816"/>
      <c r="V67" s="358"/>
      <c r="W67" s="817"/>
      <c r="X67" s="358"/>
      <c r="AD67" s="93">
        <f t="shared" si="7"/>
        <v>5</v>
      </c>
    </row>
    <row r="68" spans="1:30" x14ac:dyDescent="0.25">
      <c r="A68" s="194" t="s">
        <v>306</v>
      </c>
      <c r="B68" s="1172" t="s">
        <v>480</v>
      </c>
      <c r="C68" s="902"/>
      <c r="D68" s="528"/>
      <c r="E68" s="592"/>
      <c r="F68" s="833"/>
      <c r="G68" s="811">
        <f>'Семестровка уск виправлено'!D108</f>
        <v>4</v>
      </c>
      <c r="H68" s="812">
        <f t="shared" si="8"/>
        <v>120</v>
      </c>
      <c r="I68" s="808"/>
      <c r="J68" s="528"/>
      <c r="K68" s="528"/>
      <c r="L68" s="528"/>
      <c r="M68" s="833"/>
      <c r="N68" s="817"/>
      <c r="O68" s="903"/>
      <c r="P68" s="358"/>
      <c r="Q68" s="817"/>
      <c r="R68" s="530"/>
      <c r="S68" s="530"/>
      <c r="T68" s="815"/>
      <c r="U68" s="816"/>
      <c r="V68" s="358"/>
      <c r="W68" s="817"/>
      <c r="X68" s="358"/>
      <c r="AD68" s="93">
        <f t="shared" si="7"/>
        <v>0</v>
      </c>
    </row>
    <row r="69" spans="1:30" x14ac:dyDescent="0.25">
      <c r="A69" s="204" t="s">
        <v>301</v>
      </c>
      <c r="B69" s="211" t="s">
        <v>82</v>
      </c>
      <c r="C69" s="817"/>
      <c r="D69" s="530"/>
      <c r="E69" s="894"/>
      <c r="F69" s="344"/>
      <c r="G69" s="901">
        <f>G70+G71</f>
        <v>5.5</v>
      </c>
      <c r="H69" s="812">
        <f t="shared" si="8"/>
        <v>165</v>
      </c>
      <c r="I69" s="817"/>
      <c r="J69" s="894"/>
      <c r="K69" s="894"/>
      <c r="L69" s="894"/>
      <c r="M69" s="358"/>
      <c r="N69" s="817"/>
      <c r="O69" s="816"/>
      <c r="P69" s="818"/>
      <c r="Q69" s="861"/>
      <c r="R69" s="835"/>
      <c r="S69" s="835"/>
      <c r="T69" s="864"/>
      <c r="U69" s="862"/>
      <c r="V69" s="865"/>
      <c r="W69" s="861"/>
      <c r="X69" s="865"/>
      <c r="AD69" s="93">
        <f t="shared" si="7"/>
        <v>0</v>
      </c>
    </row>
    <row r="70" spans="1:30" x14ac:dyDescent="0.25">
      <c r="A70" s="574"/>
      <c r="B70" s="904" t="s">
        <v>473</v>
      </c>
      <c r="C70" s="817"/>
      <c r="D70" s="530"/>
      <c r="E70" s="894"/>
      <c r="F70" s="344"/>
      <c r="G70" s="901">
        <f>'Семестровка уск виправлено'!D69</f>
        <v>0.5</v>
      </c>
      <c r="H70" s="812">
        <f>G70*30</f>
        <v>15</v>
      </c>
      <c r="I70" s="817"/>
      <c r="J70" s="894"/>
      <c r="K70" s="894"/>
      <c r="L70" s="894"/>
      <c r="M70" s="358"/>
      <c r="N70" s="817"/>
      <c r="O70" s="816"/>
      <c r="P70" s="818"/>
      <c r="Q70" s="861"/>
      <c r="R70" s="835"/>
      <c r="S70" s="835"/>
      <c r="T70" s="864"/>
      <c r="U70" s="862"/>
      <c r="V70" s="865"/>
      <c r="W70" s="861"/>
      <c r="X70" s="865"/>
      <c r="AD70" s="93">
        <f t="shared" si="7"/>
        <v>0</v>
      </c>
    </row>
    <row r="71" spans="1:30" s="120" customFormat="1" x14ac:dyDescent="0.25">
      <c r="A71" s="689"/>
      <c r="B71" s="896" t="s">
        <v>268</v>
      </c>
      <c r="C71" s="902" t="s">
        <v>64</v>
      </c>
      <c r="D71" s="528"/>
      <c r="E71" s="592"/>
      <c r="F71" s="833"/>
      <c r="G71" s="821">
        <f>'Семестровка уск виправлено'!E69</f>
        <v>5</v>
      </c>
      <c r="H71" s="812">
        <f>G71*30</f>
        <v>150</v>
      </c>
      <c r="I71" s="808">
        <f>J71+K71+L71</f>
        <v>45</v>
      </c>
      <c r="J71" s="528">
        <f>'Семестровка уск виправлено'!H69</f>
        <v>27</v>
      </c>
      <c r="K71" s="528"/>
      <c r="L71" s="528">
        <f>'Семестровка уск виправлено'!J69</f>
        <v>18</v>
      </c>
      <c r="M71" s="833">
        <f>H71-I71</f>
        <v>105</v>
      </c>
      <c r="N71" s="817"/>
      <c r="O71" s="903"/>
      <c r="P71" s="905">
        <f>'Семестровка уск виправлено'!L69</f>
        <v>5</v>
      </c>
      <c r="Q71" s="817"/>
      <c r="R71" s="530"/>
      <c r="S71" s="530"/>
      <c r="T71" s="815"/>
      <c r="U71" s="816"/>
      <c r="V71" s="358"/>
      <c r="W71" s="817"/>
      <c r="X71" s="358"/>
      <c r="AD71" s="93">
        <f t="shared" si="7"/>
        <v>5</v>
      </c>
    </row>
    <row r="72" spans="1:30" s="120" customFormat="1" x14ac:dyDescent="0.25">
      <c r="A72" s="687" t="s">
        <v>307</v>
      </c>
      <c r="B72" s="788" t="s">
        <v>80</v>
      </c>
      <c r="C72" s="906"/>
      <c r="D72" s="528"/>
      <c r="E72" s="592"/>
      <c r="F72" s="528"/>
      <c r="G72" s="1121">
        <f>G73+G74</f>
        <v>5</v>
      </c>
      <c r="H72" s="812">
        <f>G72*30</f>
        <v>150</v>
      </c>
      <c r="I72" s="907"/>
      <c r="J72" s="528"/>
      <c r="K72" s="528"/>
      <c r="L72" s="528"/>
      <c r="M72" s="528"/>
      <c r="N72" s="530"/>
      <c r="O72" s="903"/>
      <c r="P72" s="633"/>
      <c r="Q72" s="530"/>
      <c r="R72" s="530"/>
      <c r="S72" s="530"/>
      <c r="T72" s="815"/>
      <c r="U72" s="816"/>
      <c r="V72" s="894"/>
      <c r="W72" s="815"/>
      <c r="X72" s="894"/>
      <c r="AD72" s="93"/>
    </row>
    <row r="73" spans="1:30" s="120" customFormat="1" x14ac:dyDescent="0.25">
      <c r="A73" s="689"/>
      <c r="B73" s="904" t="s">
        <v>473</v>
      </c>
      <c r="C73" s="906"/>
      <c r="D73" s="528"/>
      <c r="E73" s="592"/>
      <c r="F73" s="528"/>
      <c r="G73" s="1121">
        <f>'Семестровка уск виправлено'!D43</f>
        <v>1</v>
      </c>
      <c r="H73" s="528">
        <f t="shared" ref="H73:H81" si="9">G73*30</f>
        <v>30</v>
      </c>
      <c r="I73" s="907"/>
      <c r="J73" s="528"/>
      <c r="K73" s="528"/>
      <c r="L73" s="528"/>
      <c r="M73" s="528"/>
      <c r="N73" s="530"/>
      <c r="O73" s="903"/>
      <c r="P73" s="633"/>
      <c r="Q73" s="530"/>
      <c r="R73" s="530"/>
      <c r="S73" s="530"/>
      <c r="T73" s="815"/>
      <c r="U73" s="816"/>
      <c r="V73" s="894"/>
      <c r="W73" s="815"/>
      <c r="X73" s="894"/>
      <c r="AD73" s="93"/>
    </row>
    <row r="74" spans="1:30" ht="16.5" customHeight="1" x14ac:dyDescent="0.25">
      <c r="A74" s="152"/>
      <c r="B74" s="896" t="s">
        <v>268</v>
      </c>
      <c r="C74" s="528"/>
      <c r="D74" s="528" t="s">
        <v>181</v>
      </c>
      <c r="E74" s="528"/>
      <c r="F74" s="528"/>
      <c r="G74" s="528">
        <f>'Семестровка уск виправлено'!E43</f>
        <v>4</v>
      </c>
      <c r="H74" s="528">
        <f t="shared" si="9"/>
        <v>120</v>
      </c>
      <c r="I74" s="528">
        <f>J74+L74</f>
        <v>60</v>
      </c>
      <c r="J74" s="528">
        <f>'Семестровка уск виправлено'!H43</f>
        <v>30</v>
      </c>
      <c r="K74" s="528"/>
      <c r="L74" s="528">
        <f>'Семестровка уск виправлено'!J43</f>
        <v>30</v>
      </c>
      <c r="M74" s="528">
        <f>H74-I74</f>
        <v>60</v>
      </c>
      <c r="N74" s="528">
        <v>3</v>
      </c>
      <c r="O74" s="528"/>
      <c r="P74" s="528"/>
      <c r="Q74" s="528"/>
      <c r="R74" s="528"/>
      <c r="S74" s="528"/>
      <c r="T74" s="528"/>
      <c r="U74" s="528"/>
      <c r="V74" s="528"/>
      <c r="W74" s="528"/>
      <c r="X74" s="528"/>
      <c r="AD74" s="93">
        <f t="shared" si="7"/>
        <v>3</v>
      </c>
    </row>
    <row r="75" spans="1:30" x14ac:dyDescent="0.25">
      <c r="A75" s="194" t="s">
        <v>308</v>
      </c>
      <c r="B75" s="211" t="s">
        <v>94</v>
      </c>
      <c r="C75" s="902"/>
      <c r="D75" s="528"/>
      <c r="E75" s="592"/>
      <c r="F75" s="833"/>
      <c r="G75" s="811">
        <f>G76+G77</f>
        <v>5</v>
      </c>
      <c r="H75" s="528">
        <f t="shared" si="9"/>
        <v>150</v>
      </c>
      <c r="I75" s="808"/>
      <c r="J75" s="528"/>
      <c r="K75" s="528"/>
      <c r="L75" s="528"/>
      <c r="M75" s="833"/>
      <c r="N75" s="817"/>
      <c r="O75" s="903"/>
      <c r="P75" s="358"/>
      <c r="Q75" s="817"/>
      <c r="R75" s="530"/>
      <c r="S75" s="530"/>
      <c r="T75" s="815"/>
      <c r="U75" s="816"/>
      <c r="V75" s="358"/>
      <c r="W75" s="817"/>
      <c r="X75" s="358"/>
      <c r="AD75" s="93">
        <f t="shared" si="7"/>
        <v>0</v>
      </c>
    </row>
    <row r="76" spans="1:30" x14ac:dyDescent="0.25">
      <c r="A76" s="690"/>
      <c r="B76" s="867" t="s">
        <v>473</v>
      </c>
      <c r="C76" s="906"/>
      <c r="D76" s="528"/>
      <c r="E76" s="592"/>
      <c r="F76" s="833"/>
      <c r="G76" s="811">
        <f>'Семестровка уск виправлено'!D104</f>
        <v>1.5</v>
      </c>
      <c r="H76" s="528">
        <f t="shared" si="9"/>
        <v>45</v>
      </c>
      <c r="I76" s="808"/>
      <c r="J76" s="528"/>
      <c r="K76" s="528"/>
      <c r="L76" s="528"/>
      <c r="M76" s="833"/>
      <c r="N76" s="817"/>
      <c r="O76" s="903"/>
      <c r="P76" s="358"/>
      <c r="Q76" s="817"/>
      <c r="R76" s="530"/>
      <c r="S76" s="530"/>
      <c r="T76" s="815"/>
      <c r="U76" s="816"/>
      <c r="V76" s="358"/>
      <c r="W76" s="817"/>
      <c r="X76" s="358"/>
      <c r="AD76" s="93">
        <f t="shared" si="7"/>
        <v>0</v>
      </c>
    </row>
    <row r="77" spans="1:30" x14ac:dyDescent="0.25">
      <c r="A77" s="690"/>
      <c r="B77" s="859" t="s">
        <v>268</v>
      </c>
      <c r="C77" s="907">
        <v>3</v>
      </c>
      <c r="D77" s="528"/>
      <c r="E77" s="592"/>
      <c r="F77" s="860"/>
      <c r="G77" s="811">
        <f>'Семестровка уск виправлено'!E104</f>
        <v>3.5</v>
      </c>
      <c r="H77" s="812">
        <f>G77*30</f>
        <v>105</v>
      </c>
      <c r="I77" s="808">
        <f>J77+K77+L77</f>
        <v>45</v>
      </c>
      <c r="J77" s="528">
        <f>'Семестровка уск виправлено'!H104</f>
        <v>30</v>
      </c>
      <c r="K77" s="528"/>
      <c r="L77" s="528">
        <f>'Семестровка уск виправлено'!J104</f>
        <v>15</v>
      </c>
      <c r="M77" s="833">
        <f>H77-I77</f>
        <v>60</v>
      </c>
      <c r="N77" s="861"/>
      <c r="O77" s="862"/>
      <c r="P77" s="863"/>
      <c r="Q77" s="861">
        <v>4</v>
      </c>
      <c r="R77" s="835"/>
      <c r="S77" s="835"/>
      <c r="T77" s="864"/>
      <c r="U77" s="862"/>
      <c r="V77" s="865"/>
      <c r="W77" s="861"/>
      <c r="X77" s="865"/>
      <c r="AD77" s="93">
        <f t="shared" si="7"/>
        <v>4</v>
      </c>
    </row>
    <row r="78" spans="1:30" ht="16.5" customHeight="1" x14ac:dyDescent="0.25">
      <c r="A78" s="755" t="s">
        <v>309</v>
      </c>
      <c r="B78" s="789" t="str">
        <f>'Семестровка уск виправлено'!C27</f>
        <v>Фінанси</v>
      </c>
      <c r="C78" s="565"/>
      <c r="D78" s="565"/>
      <c r="E78" s="565"/>
      <c r="F78" s="565"/>
      <c r="G78" s="1123">
        <f>G79+G80+G81</f>
        <v>7</v>
      </c>
      <c r="H78" s="898">
        <f t="shared" si="9"/>
        <v>210</v>
      </c>
      <c r="I78" s="565"/>
      <c r="J78" s="565"/>
      <c r="K78" s="565"/>
      <c r="L78" s="565"/>
      <c r="M78" s="565"/>
      <c r="N78" s="565"/>
      <c r="O78" s="565"/>
      <c r="P78" s="565"/>
      <c r="Q78" s="565"/>
      <c r="R78" s="565"/>
      <c r="S78" s="565"/>
      <c r="T78" s="565"/>
      <c r="U78" s="565"/>
      <c r="V78" s="565"/>
      <c r="W78" s="565"/>
      <c r="X78" s="565"/>
      <c r="AD78" s="93">
        <f t="shared" si="7"/>
        <v>0</v>
      </c>
    </row>
    <row r="79" spans="1:30" ht="16.5" customHeight="1" x14ac:dyDescent="0.25">
      <c r="A79" s="687"/>
      <c r="B79" s="793" t="s">
        <v>473</v>
      </c>
      <c r="C79" s="528"/>
      <c r="D79" s="528"/>
      <c r="E79" s="528"/>
      <c r="F79" s="528"/>
      <c r="G79" s="528">
        <f>'Семестровка уск виправлено'!D27</f>
        <v>3</v>
      </c>
      <c r="H79" s="898">
        <f t="shared" si="9"/>
        <v>90</v>
      </c>
      <c r="I79" s="528"/>
      <c r="J79" s="528"/>
      <c r="K79" s="528"/>
      <c r="L79" s="528"/>
      <c r="M79" s="528"/>
      <c r="N79" s="528"/>
      <c r="O79" s="528"/>
      <c r="P79" s="528"/>
      <c r="Q79" s="528"/>
      <c r="R79" s="528"/>
      <c r="S79" s="528"/>
      <c r="T79" s="528"/>
      <c r="U79" s="528"/>
      <c r="V79" s="528"/>
      <c r="W79" s="528"/>
      <c r="X79" s="528"/>
      <c r="AD79" s="93">
        <f t="shared" si="7"/>
        <v>0</v>
      </c>
    </row>
    <row r="80" spans="1:30" ht="16.5" customHeight="1" x14ac:dyDescent="0.25">
      <c r="A80" s="687" t="s">
        <v>353</v>
      </c>
      <c r="B80" s="794" t="s">
        <v>268</v>
      </c>
      <c r="C80" s="528">
        <v>1</v>
      </c>
      <c r="D80" s="528"/>
      <c r="E80" s="528"/>
      <c r="F80" s="528"/>
      <c r="G80" s="528">
        <f>'Семестровка уск виправлено'!E27</f>
        <v>3</v>
      </c>
      <c r="H80" s="898">
        <f t="shared" si="9"/>
        <v>90</v>
      </c>
      <c r="I80" s="837">
        <f>J80+L80</f>
        <v>30</v>
      </c>
      <c r="J80" s="528">
        <f>'Семестровка уск виправлено'!H27</f>
        <v>15</v>
      </c>
      <c r="K80" s="528"/>
      <c r="L80" s="528">
        <f>'Семестровка уск виправлено'!J27</f>
        <v>15</v>
      </c>
      <c r="M80" s="899">
        <f>H80-I80</f>
        <v>60</v>
      </c>
      <c r="N80" s="530">
        <f>'Семестровка уск виправлено'!L27</f>
        <v>3</v>
      </c>
      <c r="O80" s="528"/>
      <c r="P80" s="528"/>
      <c r="Q80" s="528"/>
      <c r="R80" s="528"/>
      <c r="S80" s="528"/>
      <c r="T80" s="528"/>
      <c r="U80" s="528"/>
      <c r="V80" s="528"/>
      <c r="W80" s="528"/>
      <c r="X80" s="528"/>
      <c r="AD80" s="93">
        <f t="shared" si="7"/>
        <v>3</v>
      </c>
    </row>
    <row r="81" spans="1:32" ht="16.5" customHeight="1" x14ac:dyDescent="0.25">
      <c r="A81" s="688" t="s">
        <v>354</v>
      </c>
      <c r="B81" s="908" t="s">
        <v>89</v>
      </c>
      <c r="C81" s="909"/>
      <c r="D81" s="910"/>
      <c r="E81" s="910"/>
      <c r="F81" s="911" t="s">
        <v>276</v>
      </c>
      <c r="G81" s="912">
        <v>1</v>
      </c>
      <c r="H81" s="530">
        <f t="shared" si="9"/>
        <v>30</v>
      </c>
      <c r="I81" s="530">
        <f>J81+K81+L81</f>
        <v>0</v>
      </c>
      <c r="J81" s="530"/>
      <c r="K81" s="530"/>
      <c r="L81" s="530"/>
      <c r="M81" s="530">
        <f>H81-I81</f>
        <v>30</v>
      </c>
      <c r="N81" s="530"/>
      <c r="O81" s="530"/>
      <c r="P81" s="530"/>
      <c r="Q81" s="530"/>
      <c r="R81" s="530"/>
      <c r="S81" s="530"/>
      <c r="T81" s="564"/>
      <c r="U81" s="563"/>
      <c r="V81" s="566"/>
      <c r="W81" s="564"/>
      <c r="X81" s="566"/>
      <c r="AD81" s="93">
        <f t="shared" si="7"/>
        <v>0</v>
      </c>
    </row>
    <row r="82" spans="1:32" s="120" customFormat="1" ht="31.5" x14ac:dyDescent="0.25">
      <c r="A82" s="194" t="s">
        <v>310</v>
      </c>
      <c r="B82" s="913" t="s">
        <v>93</v>
      </c>
      <c r="C82" s="902"/>
      <c r="D82" s="528"/>
      <c r="E82" s="592"/>
      <c r="F82" s="833"/>
      <c r="G82" s="821">
        <f>G83+G84</f>
        <v>5</v>
      </c>
      <c r="H82" s="812">
        <f t="shared" ref="H82:H90" si="10">G82*30</f>
        <v>150</v>
      </c>
      <c r="I82" s="808"/>
      <c r="J82" s="528"/>
      <c r="K82" s="528"/>
      <c r="L82" s="528"/>
      <c r="M82" s="833"/>
      <c r="N82" s="817"/>
      <c r="O82" s="903"/>
      <c r="P82" s="905"/>
      <c r="Q82" s="817"/>
      <c r="R82" s="530"/>
      <c r="S82" s="530"/>
      <c r="T82" s="815"/>
      <c r="U82" s="816"/>
      <c r="V82" s="358"/>
      <c r="W82" s="817"/>
      <c r="X82" s="358"/>
      <c r="AD82" s="93">
        <f t="shared" si="7"/>
        <v>0</v>
      </c>
    </row>
    <row r="83" spans="1:32" s="120" customFormat="1" x14ac:dyDescent="0.25">
      <c r="A83" s="689"/>
      <c r="B83" s="904" t="s">
        <v>473</v>
      </c>
      <c r="C83" s="902"/>
      <c r="D83" s="528"/>
      <c r="E83" s="592"/>
      <c r="F83" s="833"/>
      <c r="G83" s="821">
        <f>'Семестровка уск виправлено'!D102</f>
        <v>1.5</v>
      </c>
      <c r="H83" s="812">
        <f t="shared" si="10"/>
        <v>45</v>
      </c>
      <c r="I83" s="808"/>
      <c r="J83" s="528"/>
      <c r="K83" s="528"/>
      <c r="L83" s="528"/>
      <c r="M83" s="833"/>
      <c r="N83" s="817"/>
      <c r="O83" s="903"/>
      <c r="P83" s="905"/>
      <c r="Q83" s="817"/>
      <c r="R83" s="530"/>
      <c r="S83" s="530"/>
      <c r="T83" s="815"/>
      <c r="U83" s="816"/>
      <c r="V83" s="358"/>
      <c r="W83" s="817"/>
      <c r="X83" s="358"/>
      <c r="AD83" s="93">
        <f t="shared" si="7"/>
        <v>0</v>
      </c>
    </row>
    <row r="84" spans="1:32" x14ac:dyDescent="0.25">
      <c r="A84" s="690"/>
      <c r="B84" s="896" t="s">
        <v>268</v>
      </c>
      <c r="C84" s="902">
        <v>3</v>
      </c>
      <c r="D84" s="528"/>
      <c r="E84" s="592"/>
      <c r="F84" s="833"/>
      <c r="G84" s="811">
        <f>'Семестровка уск виправлено'!E102</f>
        <v>3.5</v>
      </c>
      <c r="H84" s="812">
        <f t="shared" si="10"/>
        <v>105</v>
      </c>
      <c r="I84" s="808">
        <f>J84+K84+L84</f>
        <v>45</v>
      </c>
      <c r="J84" s="528">
        <f>'Семестровка уск виправлено'!H102</f>
        <v>30</v>
      </c>
      <c r="K84" s="528"/>
      <c r="L84" s="528">
        <f>'Семестровка уск виправлено'!J102</f>
        <v>15</v>
      </c>
      <c r="M84" s="833">
        <f>H84-I84</f>
        <v>60</v>
      </c>
      <c r="N84" s="817"/>
      <c r="O84" s="816"/>
      <c r="P84" s="358"/>
      <c r="Q84" s="817">
        <f>'Семестровка уск виправлено'!L102</f>
        <v>3</v>
      </c>
      <c r="R84" s="530"/>
      <c r="S84" s="530"/>
      <c r="T84" s="815"/>
      <c r="U84" s="816"/>
      <c r="V84" s="358"/>
      <c r="W84" s="817"/>
      <c r="X84" s="358"/>
      <c r="AD84" s="93">
        <f t="shared" si="7"/>
        <v>3</v>
      </c>
    </row>
    <row r="85" spans="1:32" x14ac:dyDescent="0.25">
      <c r="A85" s="194" t="s">
        <v>311</v>
      </c>
      <c r="B85" s="211" t="s">
        <v>83</v>
      </c>
      <c r="C85" s="808"/>
      <c r="D85" s="528"/>
      <c r="E85" s="592"/>
      <c r="F85" s="860"/>
      <c r="G85" s="811">
        <f>G86+G87+G88</f>
        <v>6</v>
      </c>
      <c r="H85" s="812">
        <f t="shared" si="10"/>
        <v>180</v>
      </c>
      <c r="I85" s="914"/>
      <c r="J85" s="768"/>
      <c r="K85" s="768">
        <f>K87+K88</f>
        <v>0</v>
      </c>
      <c r="L85" s="768"/>
      <c r="M85" s="915"/>
      <c r="N85" s="861"/>
      <c r="O85" s="862"/>
      <c r="P85" s="863"/>
      <c r="Q85" s="861"/>
      <c r="R85" s="835"/>
      <c r="S85" s="835"/>
      <c r="T85" s="864"/>
      <c r="U85" s="862"/>
      <c r="V85" s="865"/>
      <c r="W85" s="861"/>
      <c r="X85" s="865"/>
      <c r="AD85" s="93">
        <f t="shared" si="7"/>
        <v>0</v>
      </c>
    </row>
    <row r="86" spans="1:32" x14ac:dyDescent="0.25">
      <c r="A86" s="194"/>
      <c r="B86" s="793" t="s">
        <v>473</v>
      </c>
      <c r="C86" s="808"/>
      <c r="D86" s="528"/>
      <c r="E86" s="592"/>
      <c r="F86" s="860"/>
      <c r="G86" s="821">
        <f>'Семестровка уск виправлено'!D103</f>
        <v>2</v>
      </c>
      <c r="H86" s="362">
        <f t="shared" si="10"/>
        <v>60</v>
      </c>
      <c r="I86" s="914"/>
      <c r="J86" s="768"/>
      <c r="K86" s="768"/>
      <c r="L86" s="768"/>
      <c r="M86" s="915"/>
      <c r="N86" s="861"/>
      <c r="O86" s="862"/>
      <c r="P86" s="863"/>
      <c r="Q86" s="861"/>
      <c r="R86" s="835"/>
      <c r="S86" s="835"/>
      <c r="T86" s="864"/>
      <c r="U86" s="862"/>
      <c r="V86" s="865"/>
      <c r="W86" s="864"/>
      <c r="X86" s="865"/>
      <c r="AD86" s="93">
        <f t="shared" si="7"/>
        <v>0</v>
      </c>
    </row>
    <row r="87" spans="1:32" x14ac:dyDescent="0.25">
      <c r="A87" s="194" t="s">
        <v>340</v>
      </c>
      <c r="B87" s="794" t="s">
        <v>268</v>
      </c>
      <c r="C87" s="219">
        <v>3</v>
      </c>
      <c r="D87" s="220"/>
      <c r="E87" s="220"/>
      <c r="F87" s="221"/>
      <c r="G87" s="901">
        <f>'Семестровка уск виправлено'!E103</f>
        <v>3</v>
      </c>
      <c r="H87" s="362">
        <f t="shared" si="10"/>
        <v>90</v>
      </c>
      <c r="I87" s="817">
        <f>J87+K87+L87</f>
        <v>30</v>
      </c>
      <c r="J87" s="530">
        <f>'Семестровка уск виправлено'!H103</f>
        <v>15</v>
      </c>
      <c r="K87" s="530"/>
      <c r="L87" s="530">
        <f>'Семестровка уск виправлено'!J103</f>
        <v>15</v>
      </c>
      <c r="M87" s="358">
        <f>H87-I87</f>
        <v>60</v>
      </c>
      <c r="N87" s="223"/>
      <c r="O87" s="224"/>
      <c r="P87" s="225"/>
      <c r="Q87" s="223">
        <f>'Семестровка уск виправлено'!L103</f>
        <v>2</v>
      </c>
      <c r="R87" s="626"/>
      <c r="S87" s="626"/>
      <c r="T87" s="226"/>
      <c r="U87" s="224"/>
      <c r="V87" s="225"/>
      <c r="W87" s="226"/>
      <c r="X87" s="225"/>
      <c r="AD87" s="93">
        <f t="shared" si="7"/>
        <v>2</v>
      </c>
    </row>
    <row r="88" spans="1:32" ht="19.5" customHeight="1" x14ac:dyDescent="0.25">
      <c r="A88" s="194" t="s">
        <v>341</v>
      </c>
      <c r="B88" s="908" t="s">
        <v>84</v>
      </c>
      <c r="C88" s="909"/>
      <c r="D88" s="910"/>
      <c r="E88" s="910"/>
      <c r="F88" s="911" t="s">
        <v>345</v>
      </c>
      <c r="G88" s="901">
        <v>1</v>
      </c>
      <c r="H88" s="916">
        <f t="shared" si="10"/>
        <v>30</v>
      </c>
      <c r="I88" s="813">
        <f>J88+K88+L88</f>
        <v>0</v>
      </c>
      <c r="J88" s="910"/>
      <c r="K88" s="910"/>
      <c r="L88" s="910"/>
      <c r="M88" s="911">
        <f>H88-I88</f>
        <v>30</v>
      </c>
      <c r="N88" s="813"/>
      <c r="O88" s="917"/>
      <c r="P88" s="911"/>
      <c r="Q88" s="813"/>
      <c r="R88" s="530"/>
      <c r="S88" s="530"/>
      <c r="T88" s="918"/>
      <c r="U88" s="917"/>
      <c r="V88" s="911"/>
      <c r="W88" s="813"/>
      <c r="X88" s="911"/>
      <c r="AD88" s="93">
        <f t="shared" si="7"/>
        <v>0</v>
      </c>
    </row>
    <row r="89" spans="1:32" ht="34.5" customHeight="1" x14ac:dyDescent="0.25">
      <c r="A89" s="194" t="s">
        <v>312</v>
      </c>
      <c r="B89" s="1066" t="s">
        <v>104</v>
      </c>
      <c r="C89" s="858"/>
      <c r="D89" s="530" t="s">
        <v>64</v>
      </c>
      <c r="E89" s="530"/>
      <c r="F89" s="530"/>
      <c r="G89" s="365">
        <f>'Семестровка уск виправлено'!E71</f>
        <v>1</v>
      </c>
      <c r="H89" s="916">
        <f t="shared" si="10"/>
        <v>30</v>
      </c>
      <c r="I89" s="813">
        <f>J89+K89+L89</f>
        <v>10</v>
      </c>
      <c r="J89" s="530"/>
      <c r="K89" s="530"/>
      <c r="L89" s="530">
        <f>'Семестровка уск виправлено'!J71</f>
        <v>10</v>
      </c>
      <c r="M89" s="530">
        <f>H89-I89</f>
        <v>20</v>
      </c>
      <c r="N89" s="815"/>
      <c r="O89" s="530"/>
      <c r="P89" s="530">
        <f>'Семестровка уск виправлено'!L71</f>
        <v>1</v>
      </c>
      <c r="Q89" s="530"/>
      <c r="R89" s="530"/>
      <c r="S89" s="530"/>
      <c r="T89" s="815"/>
      <c r="U89" s="530"/>
      <c r="V89" s="530"/>
      <c r="W89" s="530"/>
      <c r="X89" s="530"/>
      <c r="AD89" s="93">
        <f t="shared" si="7"/>
        <v>1</v>
      </c>
    </row>
    <row r="90" spans="1:32" ht="19.5" customHeight="1" x14ac:dyDescent="0.25">
      <c r="A90" s="2274" t="s">
        <v>477</v>
      </c>
      <c r="B90" s="2275"/>
      <c r="C90" s="2275"/>
      <c r="D90" s="2275"/>
      <c r="E90" s="2275"/>
      <c r="F90" s="2276"/>
      <c r="G90" s="365">
        <f>SUMIF(B52:B89,"*_*",G52:G89)</f>
        <v>27.5</v>
      </c>
      <c r="H90" s="916">
        <f t="shared" si="10"/>
        <v>825</v>
      </c>
      <c r="I90" s="530"/>
      <c r="J90" s="530"/>
      <c r="K90" s="530"/>
      <c r="L90" s="530"/>
      <c r="M90" s="530"/>
      <c r="N90" s="530"/>
      <c r="O90" s="530"/>
      <c r="P90" s="530"/>
      <c r="Q90" s="530"/>
      <c r="R90" s="530"/>
      <c r="S90" s="530"/>
      <c r="T90" s="530"/>
      <c r="U90" s="530"/>
      <c r="V90" s="530"/>
      <c r="W90" s="530"/>
      <c r="X90" s="530"/>
      <c r="AD90" s="93">
        <f>SUM(N90:S90)</f>
        <v>0</v>
      </c>
      <c r="AF90" s="120">
        <f>G90*30</f>
        <v>825</v>
      </c>
    </row>
    <row r="91" spans="1:32" ht="19.5" customHeight="1" thickBot="1" x14ac:dyDescent="0.3">
      <c r="A91" s="2274" t="s">
        <v>294</v>
      </c>
      <c r="B91" s="2275"/>
      <c r="C91" s="2275"/>
      <c r="D91" s="2275"/>
      <c r="E91" s="2275"/>
      <c r="F91" s="2276"/>
      <c r="G91" s="365">
        <f t="shared" ref="G91:M91" si="11">SUMIF($AD52:$AD89,"&gt;0",G52:G89)+G88+G55+G81</f>
        <v>47</v>
      </c>
      <c r="H91" s="365">
        <f t="shared" si="11"/>
        <v>1410</v>
      </c>
      <c r="I91" s="365">
        <f t="shared" si="11"/>
        <v>553</v>
      </c>
      <c r="J91" s="365">
        <f t="shared" si="11"/>
        <v>327</v>
      </c>
      <c r="K91" s="365">
        <f t="shared" si="11"/>
        <v>0</v>
      </c>
      <c r="L91" s="365">
        <f t="shared" si="11"/>
        <v>226</v>
      </c>
      <c r="M91" s="365">
        <f t="shared" si="11"/>
        <v>857</v>
      </c>
      <c r="N91" s="530">
        <f t="shared" ref="N91:S91" si="12">SUM(N52:N90)</f>
        <v>12</v>
      </c>
      <c r="O91" s="530">
        <f t="shared" si="12"/>
        <v>5</v>
      </c>
      <c r="P91" s="530">
        <f t="shared" si="12"/>
        <v>18</v>
      </c>
      <c r="Q91" s="530">
        <f t="shared" si="12"/>
        <v>12</v>
      </c>
      <c r="R91" s="530">
        <f t="shared" si="12"/>
        <v>0</v>
      </c>
      <c r="S91" s="530">
        <f t="shared" si="12"/>
        <v>0</v>
      </c>
      <c r="T91" s="530"/>
      <c r="U91" s="530"/>
      <c r="V91" s="530"/>
      <c r="W91" s="530"/>
      <c r="X91" s="530"/>
      <c r="AD91" s="93"/>
      <c r="AF91" s="120">
        <f>G91*30</f>
        <v>1410</v>
      </c>
    </row>
    <row r="92" spans="1:32" ht="16.5" thickBot="1" x14ac:dyDescent="0.3">
      <c r="A92" s="1930" t="s">
        <v>201</v>
      </c>
      <c r="B92" s="1931"/>
      <c r="C92" s="1931"/>
      <c r="D92" s="1931"/>
      <c r="E92" s="1931"/>
      <c r="F92" s="1932"/>
      <c r="G92" s="919">
        <f>G90+G91</f>
        <v>74.5</v>
      </c>
      <c r="H92" s="919">
        <f>H90+H91</f>
        <v>2235</v>
      </c>
      <c r="I92" s="920"/>
      <c r="J92" s="760"/>
      <c r="K92" s="921"/>
      <c r="L92" s="921"/>
      <c r="M92" s="921"/>
      <c r="N92" s="921"/>
      <c r="O92" s="921"/>
      <c r="P92" s="921"/>
      <c r="Q92" s="921"/>
      <c r="R92" s="921"/>
      <c r="S92" s="921"/>
      <c r="T92" s="921"/>
      <c r="U92" s="921"/>
      <c r="V92" s="921"/>
      <c r="W92" s="921"/>
      <c r="X92" s="921"/>
      <c r="Y92" s="238">
        <f>SUM(Y59:Y88)</f>
        <v>0</v>
      </c>
      <c r="Z92" s="237">
        <f>SUM(Z59:Z88)</f>
        <v>0</v>
      </c>
      <c r="AA92" s="237">
        <f>SUM(AA59:AA88)</f>
        <v>0</v>
      </c>
      <c r="AB92" s="237">
        <f>SUM(AB59:AB88)</f>
        <v>0</v>
      </c>
      <c r="AC92" s="237">
        <f>SUM(AC59:AC88)</f>
        <v>0</v>
      </c>
      <c r="AF92" s="120">
        <f>G92*30</f>
        <v>2235</v>
      </c>
    </row>
    <row r="93" spans="1:32" x14ac:dyDescent="0.25">
      <c r="A93" s="1933" t="s">
        <v>202</v>
      </c>
      <c r="B93" s="1934"/>
      <c r="C93" s="1934"/>
      <c r="D93" s="1934"/>
      <c r="E93" s="1934"/>
      <c r="F93" s="1934"/>
      <c r="G93" s="1934"/>
      <c r="H93" s="1925"/>
      <c r="I93" s="1925"/>
      <c r="J93" s="1934"/>
      <c r="K93" s="1934"/>
      <c r="L93" s="1934"/>
      <c r="M93" s="1934"/>
      <c r="N93" s="1934"/>
      <c r="O93" s="1934"/>
      <c r="P93" s="1934"/>
      <c r="Q93" s="1934"/>
      <c r="R93" s="1934"/>
      <c r="S93" s="1934"/>
      <c r="T93" s="1934"/>
      <c r="U93" s="1934"/>
      <c r="V93" s="1934"/>
      <c r="W93" s="1934"/>
      <c r="X93" s="1935"/>
    </row>
    <row r="94" spans="1:32" ht="31.5" x14ac:dyDescent="0.25">
      <c r="A94" s="476" t="s">
        <v>321</v>
      </c>
      <c r="B94" s="922" t="s">
        <v>481</v>
      </c>
      <c r="C94" s="923"/>
      <c r="D94" s="923"/>
      <c r="E94" s="923"/>
      <c r="F94" s="923"/>
      <c r="G94" s="924">
        <f>'Семестровка уск виправлено'!D35</f>
        <v>4.5</v>
      </c>
      <c r="H94" s="925">
        <f>G94*30</f>
        <v>135</v>
      </c>
      <c r="I94" s="926"/>
      <c r="J94" s="926"/>
      <c r="K94" s="926"/>
      <c r="L94" s="926"/>
      <c r="M94" s="926"/>
      <c r="N94" s="926"/>
      <c r="O94" s="926"/>
      <c r="P94" s="926"/>
      <c r="Q94" s="926"/>
      <c r="R94" s="926"/>
      <c r="S94" s="926"/>
      <c r="T94" s="926"/>
      <c r="U94" s="926"/>
      <c r="V94" s="926"/>
      <c r="W94" s="923"/>
      <c r="X94" s="923"/>
    </row>
    <row r="95" spans="1:32" ht="31.5" x14ac:dyDescent="0.25">
      <c r="A95" s="476" t="s">
        <v>322</v>
      </c>
      <c r="B95" s="922" t="s">
        <v>482</v>
      </c>
      <c r="C95" s="923"/>
      <c r="D95" s="923"/>
      <c r="E95" s="923"/>
      <c r="F95" s="923"/>
      <c r="G95" s="926">
        <f>'Семестровка уск виправлено'!D56</f>
        <v>4.5</v>
      </c>
      <c r="H95" s="927">
        <f>G95*30</f>
        <v>135</v>
      </c>
      <c r="I95" s="926"/>
      <c r="J95" s="926"/>
      <c r="K95" s="926"/>
      <c r="L95" s="926"/>
      <c r="M95" s="926"/>
      <c r="N95" s="926"/>
      <c r="O95" s="926"/>
      <c r="P95" s="926"/>
      <c r="Q95" s="926"/>
      <c r="R95" s="926"/>
      <c r="S95" s="926"/>
      <c r="T95" s="926"/>
      <c r="U95" s="926"/>
      <c r="V95" s="926"/>
      <c r="W95" s="923"/>
      <c r="X95" s="923"/>
    </row>
    <row r="96" spans="1:32" ht="31.5" x14ac:dyDescent="0.25">
      <c r="A96" s="476" t="s">
        <v>323</v>
      </c>
      <c r="B96" s="922" t="s">
        <v>483</v>
      </c>
      <c r="C96" s="923"/>
      <c r="D96" s="923"/>
      <c r="E96" s="923"/>
      <c r="F96" s="923"/>
      <c r="G96" s="926">
        <f>'Семестровка уск виправлено'!D97</f>
        <v>4.5</v>
      </c>
      <c r="H96" s="927">
        <f>G96*30</f>
        <v>135</v>
      </c>
      <c r="I96" s="926"/>
      <c r="J96" s="926"/>
      <c r="K96" s="926"/>
      <c r="L96" s="926"/>
      <c r="M96" s="926"/>
      <c r="N96" s="926"/>
      <c r="O96" s="926"/>
      <c r="P96" s="926"/>
      <c r="Q96" s="926"/>
      <c r="R96" s="926"/>
      <c r="S96" s="926"/>
      <c r="T96" s="926"/>
      <c r="U96" s="926"/>
      <c r="V96" s="926"/>
      <c r="W96" s="923"/>
      <c r="X96" s="923"/>
    </row>
    <row r="97" spans="1:32" s="93" customFormat="1" x14ac:dyDescent="0.25">
      <c r="A97" s="476" t="s">
        <v>324</v>
      </c>
      <c r="B97" s="928" t="s">
        <v>45</v>
      </c>
      <c r="C97" s="929"/>
      <c r="D97" s="930" t="s">
        <v>200</v>
      </c>
      <c r="E97" s="930"/>
      <c r="F97" s="931"/>
      <c r="G97" s="932">
        <f>'Семестровка уск виправлено'!E129</f>
        <v>6</v>
      </c>
      <c r="H97" s="933">
        <f>G97*30</f>
        <v>180</v>
      </c>
      <c r="I97" s="1145">
        <f>J97+K97+L97</f>
        <v>0</v>
      </c>
      <c r="J97" s="742"/>
      <c r="K97" s="742"/>
      <c r="L97" s="742"/>
      <c r="M97" s="814">
        <f>H97-I97</f>
        <v>180</v>
      </c>
      <c r="N97" s="934"/>
      <c r="O97" s="935"/>
      <c r="P97" s="936"/>
      <c r="Q97" s="937"/>
      <c r="R97" s="935"/>
      <c r="S97" s="935"/>
      <c r="T97" s="937"/>
      <c r="U97" s="935"/>
      <c r="V97" s="936"/>
      <c r="W97" s="937"/>
      <c r="X97" s="936"/>
    </row>
    <row r="98" spans="1:32" s="93" customFormat="1" x14ac:dyDescent="0.25">
      <c r="A98" s="2274" t="s">
        <v>484</v>
      </c>
      <c r="B98" s="2275"/>
      <c r="C98" s="2275"/>
      <c r="D98" s="2275"/>
      <c r="E98" s="2275"/>
      <c r="F98" s="2276"/>
      <c r="G98" s="926">
        <f>G94+G95+G96</f>
        <v>13.5</v>
      </c>
      <c r="H98" s="926">
        <f>H94+H95+H96</f>
        <v>405</v>
      </c>
      <c r="I98" s="528"/>
      <c r="J98" s="528"/>
      <c r="K98" s="528"/>
      <c r="L98" s="528"/>
      <c r="M98" s="528"/>
      <c r="N98" s="938"/>
      <c r="O98" s="938"/>
      <c r="P98" s="873"/>
      <c r="Q98" s="938"/>
      <c r="R98" s="938"/>
      <c r="S98" s="938"/>
      <c r="T98" s="938"/>
      <c r="U98" s="938"/>
      <c r="V98" s="873"/>
      <c r="W98" s="938"/>
      <c r="X98" s="873"/>
      <c r="AF98" s="120">
        <f>G98*30</f>
        <v>405</v>
      </c>
    </row>
    <row r="99" spans="1:32" s="93" customFormat="1" x14ac:dyDescent="0.25">
      <c r="A99" s="2274" t="s">
        <v>294</v>
      </c>
      <c r="B99" s="2275"/>
      <c r="C99" s="2275"/>
      <c r="D99" s="2275"/>
      <c r="E99" s="2275"/>
      <c r="F99" s="2276"/>
      <c r="G99" s="926">
        <f>G97</f>
        <v>6</v>
      </c>
      <c r="H99" s="926">
        <f>H97</f>
        <v>180</v>
      </c>
      <c r="I99" s="926">
        <f t="shared" ref="I99:X99" si="13">I97</f>
        <v>0</v>
      </c>
      <c r="J99" s="926">
        <f t="shared" si="13"/>
        <v>0</v>
      </c>
      <c r="K99" s="926">
        <f t="shared" si="13"/>
        <v>0</v>
      </c>
      <c r="L99" s="926">
        <f t="shared" si="13"/>
        <v>0</v>
      </c>
      <c r="M99" s="926">
        <f t="shared" si="13"/>
        <v>180</v>
      </c>
      <c r="N99" s="926">
        <f t="shared" si="13"/>
        <v>0</v>
      </c>
      <c r="O99" s="926">
        <f t="shared" si="13"/>
        <v>0</v>
      </c>
      <c r="P99" s="926">
        <f t="shared" si="13"/>
        <v>0</v>
      </c>
      <c r="Q99" s="926">
        <f t="shared" si="13"/>
        <v>0</v>
      </c>
      <c r="R99" s="926">
        <f t="shared" si="13"/>
        <v>0</v>
      </c>
      <c r="S99" s="926">
        <f t="shared" si="13"/>
        <v>0</v>
      </c>
      <c r="T99" s="926">
        <f t="shared" si="13"/>
        <v>0</v>
      </c>
      <c r="U99" s="926">
        <f t="shared" si="13"/>
        <v>0</v>
      </c>
      <c r="V99" s="926">
        <f t="shared" si="13"/>
        <v>0</v>
      </c>
      <c r="W99" s="926">
        <f t="shared" si="13"/>
        <v>0</v>
      </c>
      <c r="X99" s="926">
        <f t="shared" si="13"/>
        <v>0</v>
      </c>
      <c r="AF99" s="120">
        <f>G99*30</f>
        <v>180</v>
      </c>
    </row>
    <row r="100" spans="1:32" s="93" customFormat="1" ht="16.5" thickBot="1" x14ac:dyDescent="0.3">
      <c r="A100" s="1924" t="s">
        <v>206</v>
      </c>
      <c r="B100" s="1925"/>
      <c r="C100" s="1925"/>
      <c r="D100" s="1925"/>
      <c r="E100" s="1925"/>
      <c r="F100" s="1926"/>
      <c r="G100" s="939">
        <f>G98+G99</f>
        <v>19.5</v>
      </c>
      <c r="H100" s="939">
        <f>H98+H99</f>
        <v>585</v>
      </c>
      <c r="I100" s="940"/>
      <c r="J100" s="940"/>
      <c r="K100" s="940"/>
      <c r="L100" s="940"/>
      <c r="M100" s="940"/>
      <c r="N100" s="940"/>
      <c r="O100" s="940"/>
      <c r="P100" s="940"/>
      <c r="Q100" s="940"/>
      <c r="R100" s="940"/>
      <c r="S100" s="940"/>
      <c r="T100" s="940"/>
      <c r="U100" s="940"/>
      <c r="V100" s="940"/>
      <c r="W100" s="940"/>
      <c r="X100" s="940"/>
      <c r="AF100" s="120">
        <f>G100*30</f>
        <v>585</v>
      </c>
    </row>
    <row r="101" spans="1:32" ht="16.5" thickBot="1" x14ac:dyDescent="0.3">
      <c r="A101" s="1933" t="s">
        <v>207</v>
      </c>
      <c r="B101" s="1934"/>
      <c r="C101" s="1934"/>
      <c r="D101" s="1934"/>
      <c r="E101" s="1934"/>
      <c r="F101" s="1934"/>
      <c r="G101" s="1934"/>
      <c r="H101" s="1934"/>
      <c r="I101" s="1934"/>
      <c r="J101" s="1934"/>
      <c r="K101" s="1934"/>
      <c r="L101" s="1934"/>
      <c r="M101" s="1934"/>
      <c r="N101" s="1934"/>
      <c r="O101" s="1934"/>
      <c r="P101" s="1934"/>
      <c r="Q101" s="1934"/>
      <c r="R101" s="1934"/>
      <c r="S101" s="1934"/>
      <c r="T101" s="1934"/>
      <c r="U101" s="1934"/>
      <c r="V101" s="1934"/>
      <c r="W101" s="1934"/>
      <c r="X101" s="1935"/>
    </row>
    <row r="102" spans="1:32" s="93" customFormat="1" ht="16.5" thickBot="1" x14ac:dyDescent="0.3">
      <c r="A102" s="267" t="s">
        <v>325</v>
      </c>
      <c r="B102" s="941" t="s">
        <v>43</v>
      </c>
      <c r="C102" s="942"/>
      <c r="D102" s="943"/>
      <c r="E102" s="943"/>
      <c r="F102" s="944"/>
      <c r="G102" s="945">
        <f>'Семестровка уск виправлено'!E130</f>
        <v>3</v>
      </c>
      <c r="H102" s="946">
        <f>G102*30</f>
        <v>90</v>
      </c>
      <c r="I102" s="947">
        <f>J102+K102+L102</f>
        <v>0</v>
      </c>
      <c r="J102" s="948"/>
      <c r="K102" s="948"/>
      <c r="L102" s="948"/>
      <c r="M102" s="949">
        <f>H102-I102</f>
        <v>90</v>
      </c>
      <c r="N102" s="950"/>
      <c r="O102" s="951"/>
      <c r="P102" s="952"/>
      <c r="Q102" s="953"/>
      <c r="R102" s="954"/>
      <c r="S102" s="954"/>
      <c r="T102" s="950"/>
      <c r="U102" s="951"/>
      <c r="V102" s="952"/>
      <c r="W102" s="953"/>
      <c r="X102" s="955"/>
    </row>
    <row r="103" spans="1:32" s="93" customFormat="1" ht="32.25" thickBot="1" x14ac:dyDescent="0.3">
      <c r="A103" s="267" t="s">
        <v>326</v>
      </c>
      <c r="B103" s="956" t="s">
        <v>210</v>
      </c>
      <c r="C103" s="957">
        <v>4</v>
      </c>
      <c r="D103" s="958"/>
      <c r="E103" s="958"/>
      <c r="F103" s="959"/>
      <c r="G103" s="960">
        <f>'Семестровка уск виправлено'!E131</f>
        <v>3</v>
      </c>
      <c r="H103" s="961">
        <f>G103*30</f>
        <v>90</v>
      </c>
      <c r="I103" s="962">
        <f>J103+K103+L103</f>
        <v>0</v>
      </c>
      <c r="J103" s="963"/>
      <c r="K103" s="963"/>
      <c r="L103" s="963"/>
      <c r="M103" s="964">
        <f>H103-I103</f>
        <v>90</v>
      </c>
      <c r="N103" s="965"/>
      <c r="O103" s="966"/>
      <c r="P103" s="967"/>
      <c r="Q103" s="968"/>
      <c r="R103" s="954"/>
      <c r="S103" s="954"/>
      <c r="T103" s="965"/>
      <c r="U103" s="966"/>
      <c r="V103" s="967"/>
      <c r="W103" s="968"/>
      <c r="X103" s="969"/>
    </row>
    <row r="104" spans="1:32" s="93" customFormat="1" ht="16.5" thickBot="1" x14ac:dyDescent="0.3">
      <c r="A104" s="1940" t="s">
        <v>211</v>
      </c>
      <c r="B104" s="1941"/>
      <c r="C104" s="1941"/>
      <c r="D104" s="1941"/>
      <c r="E104" s="1941"/>
      <c r="F104" s="1942"/>
      <c r="G104" s="970">
        <f>SUM(G102:G103)</f>
        <v>6</v>
      </c>
      <c r="H104" s="971">
        <f>SUM(H102:H103)</f>
        <v>180</v>
      </c>
      <c r="I104" s="971">
        <f t="shared" ref="I104:X104" si="14">I102</f>
        <v>0</v>
      </c>
      <c r="J104" s="971">
        <f t="shared" si="14"/>
        <v>0</v>
      </c>
      <c r="K104" s="971">
        <f t="shared" si="14"/>
        <v>0</v>
      </c>
      <c r="L104" s="971">
        <f t="shared" si="14"/>
        <v>0</v>
      </c>
      <c r="M104" s="971">
        <f>SUM(M102:M103)</f>
        <v>180</v>
      </c>
      <c r="N104" s="971">
        <f t="shared" si="14"/>
        <v>0</v>
      </c>
      <c r="O104" s="971">
        <f t="shared" si="14"/>
        <v>0</v>
      </c>
      <c r="P104" s="971">
        <f t="shared" si="14"/>
        <v>0</v>
      </c>
      <c r="Q104" s="971">
        <f t="shared" si="14"/>
        <v>0</v>
      </c>
      <c r="R104" s="971"/>
      <c r="S104" s="971">
        <f t="shared" si="14"/>
        <v>0</v>
      </c>
      <c r="T104" s="971">
        <f t="shared" si="14"/>
        <v>0</v>
      </c>
      <c r="U104" s="971">
        <f t="shared" si="14"/>
        <v>0</v>
      </c>
      <c r="V104" s="971">
        <f t="shared" si="14"/>
        <v>0</v>
      </c>
      <c r="W104" s="971">
        <f t="shared" si="14"/>
        <v>0</v>
      </c>
      <c r="X104" s="940">
        <f t="shared" si="14"/>
        <v>0</v>
      </c>
    </row>
    <row r="105" spans="1:32" s="93" customFormat="1" ht="16.5" thickBot="1" x14ac:dyDescent="0.3">
      <c r="A105" s="1943" t="s">
        <v>485</v>
      </c>
      <c r="B105" s="1944"/>
      <c r="C105" s="1944"/>
      <c r="D105" s="1944"/>
      <c r="E105" s="1944"/>
      <c r="F105" s="1944"/>
      <c r="G105" s="926">
        <f>G90+G98+G48</f>
        <v>97.5</v>
      </c>
      <c r="H105" s="926">
        <f>H90+H98+H48</f>
        <v>2925</v>
      </c>
      <c r="I105" s="972"/>
      <c r="J105" s="972"/>
      <c r="K105" s="972"/>
      <c r="L105" s="972"/>
      <c r="M105" s="972"/>
      <c r="N105" s="972"/>
      <c r="O105" s="972"/>
      <c r="P105" s="972"/>
      <c r="Q105" s="972"/>
      <c r="R105" s="972"/>
      <c r="S105" s="972"/>
      <c r="T105" s="972"/>
      <c r="U105" s="972"/>
      <c r="V105" s="972"/>
      <c r="W105" s="972"/>
      <c r="X105" s="972"/>
      <c r="AF105" s="120">
        <f>G105*30</f>
        <v>2925</v>
      </c>
    </row>
    <row r="106" spans="1:32" s="93" customFormat="1" ht="16.5" customHeight="1" thickBot="1" x14ac:dyDescent="0.3">
      <c r="A106" s="1943" t="s">
        <v>332</v>
      </c>
      <c r="B106" s="1944"/>
      <c r="C106" s="1944"/>
      <c r="D106" s="1944"/>
      <c r="E106" s="1944"/>
      <c r="F106" s="1944"/>
      <c r="G106" s="926">
        <f t="shared" ref="G106:S106" si="15">G91+G99+G49+G104</f>
        <v>80</v>
      </c>
      <c r="H106" s="926">
        <f t="shared" si="15"/>
        <v>2400</v>
      </c>
      <c r="I106" s="926">
        <f t="shared" si="15"/>
        <v>879</v>
      </c>
      <c r="J106" s="926">
        <f t="shared" si="15"/>
        <v>466</v>
      </c>
      <c r="K106" s="926">
        <f t="shared" si="15"/>
        <v>0</v>
      </c>
      <c r="L106" s="926">
        <f t="shared" si="15"/>
        <v>413</v>
      </c>
      <c r="M106" s="926">
        <f t="shared" si="15"/>
        <v>1521</v>
      </c>
      <c r="N106" s="926">
        <f t="shared" si="15"/>
        <v>27.466666666666669</v>
      </c>
      <c r="O106" s="926">
        <f t="shared" si="15"/>
        <v>11</v>
      </c>
      <c r="P106" s="926">
        <f t="shared" si="15"/>
        <v>20</v>
      </c>
      <c r="Q106" s="926">
        <f t="shared" si="15"/>
        <v>13.5</v>
      </c>
      <c r="R106" s="926">
        <f t="shared" si="15"/>
        <v>0</v>
      </c>
      <c r="S106" s="926">
        <f t="shared" si="15"/>
        <v>0</v>
      </c>
      <c r="T106" s="972"/>
      <c r="U106" s="972"/>
      <c r="V106" s="972"/>
      <c r="W106" s="972"/>
      <c r="X106" s="972"/>
      <c r="AF106" s="120">
        <f>G106*30</f>
        <v>2400</v>
      </c>
    </row>
    <row r="107" spans="1:32" ht="16.5" thickBot="1" x14ac:dyDescent="0.3">
      <c r="A107" s="1943" t="s">
        <v>212</v>
      </c>
      <c r="B107" s="1944"/>
      <c r="C107" s="1944"/>
      <c r="D107" s="1944"/>
      <c r="E107" s="1944"/>
      <c r="F107" s="1944"/>
      <c r="G107" s="973">
        <f>G105+G106</f>
        <v>177.5</v>
      </c>
      <c r="H107" s="973">
        <f>H105+H106</f>
        <v>5325</v>
      </c>
      <c r="I107" s="974"/>
      <c r="J107" s="974"/>
      <c r="K107" s="974"/>
      <c r="L107" s="974"/>
      <c r="M107" s="974"/>
      <c r="N107" s="974"/>
      <c r="O107" s="974"/>
      <c r="P107" s="974"/>
      <c r="Q107" s="974"/>
      <c r="R107" s="974"/>
      <c r="S107" s="974"/>
      <c r="T107" s="974"/>
      <c r="U107" s="974"/>
      <c r="V107" s="974"/>
      <c r="W107" s="974"/>
      <c r="X107" s="974"/>
      <c r="Y107" s="93">
        <f>30*G107</f>
        <v>5325</v>
      </c>
      <c r="AF107" s="120">
        <f>G107*30</f>
        <v>5325</v>
      </c>
    </row>
    <row r="108" spans="1:32" x14ac:dyDescent="0.25">
      <c r="A108" s="1945" t="s">
        <v>213</v>
      </c>
      <c r="B108" s="1946"/>
      <c r="C108" s="1946"/>
      <c r="D108" s="1946"/>
      <c r="E108" s="1946"/>
      <c r="F108" s="1946"/>
      <c r="G108" s="1946"/>
      <c r="H108" s="1946"/>
      <c r="I108" s="1946"/>
      <c r="J108" s="1946"/>
      <c r="K108" s="1946"/>
      <c r="L108" s="1946"/>
      <c r="M108" s="1946"/>
      <c r="N108" s="1946"/>
      <c r="O108" s="1946"/>
      <c r="P108" s="1946"/>
      <c r="Q108" s="1946"/>
      <c r="R108" s="1946"/>
      <c r="S108" s="1946"/>
      <c r="T108" s="1946"/>
      <c r="U108" s="1946"/>
      <c r="V108" s="1946"/>
      <c r="W108" s="1946"/>
      <c r="X108" s="1947"/>
    </row>
    <row r="109" spans="1:32" x14ac:dyDescent="0.25">
      <c r="A109" s="1904" t="s">
        <v>214</v>
      </c>
      <c r="B109" s="1905"/>
      <c r="C109" s="1905"/>
      <c r="D109" s="1905"/>
      <c r="E109" s="1905"/>
      <c r="F109" s="1905"/>
      <c r="G109" s="1905"/>
      <c r="H109" s="1905"/>
      <c r="I109" s="1905"/>
      <c r="J109" s="1905"/>
      <c r="K109" s="1905"/>
      <c r="L109" s="1905"/>
      <c r="M109" s="1905"/>
      <c r="N109" s="1905"/>
      <c r="O109" s="1905"/>
      <c r="P109" s="1905"/>
      <c r="Q109" s="1905"/>
      <c r="R109" s="1905"/>
      <c r="S109" s="1905"/>
      <c r="T109" s="1905"/>
      <c r="U109" s="1905"/>
      <c r="V109" s="1905"/>
      <c r="W109" s="1905"/>
      <c r="X109" s="1906"/>
    </row>
    <row r="110" spans="1:32" x14ac:dyDescent="0.25">
      <c r="A110" s="766" t="s">
        <v>215</v>
      </c>
      <c r="B110" s="767" t="s">
        <v>77</v>
      </c>
      <c r="C110" s="768"/>
      <c r="D110" s="768"/>
      <c r="E110" s="768"/>
      <c r="F110" s="768"/>
      <c r="G110" s="768"/>
      <c r="H110" s="768"/>
      <c r="I110" s="768"/>
      <c r="J110" s="768"/>
      <c r="K110" s="768"/>
      <c r="L110" s="768"/>
      <c r="M110" s="768"/>
      <c r="N110" s="768"/>
      <c r="O110" s="768"/>
      <c r="P110" s="768"/>
      <c r="Q110" s="768"/>
      <c r="R110" s="768"/>
      <c r="S110" s="768"/>
      <c r="T110" s="768"/>
      <c r="U110" s="768"/>
      <c r="V110" s="768"/>
      <c r="W110" s="768"/>
      <c r="X110" s="768"/>
    </row>
    <row r="111" spans="1:32" ht="31.5" x14ac:dyDescent="0.25">
      <c r="A111" s="2282" t="s">
        <v>278</v>
      </c>
      <c r="B111" s="790" t="s">
        <v>486</v>
      </c>
      <c r="C111" s="335"/>
      <c r="D111" s="769"/>
      <c r="E111" s="769"/>
      <c r="F111" s="333"/>
      <c r="G111" s="326">
        <f>'Семестровка уск виправлено'!D65</f>
        <v>3.5</v>
      </c>
      <c r="H111" s="770">
        <f>G111*30</f>
        <v>105</v>
      </c>
      <c r="I111" s="771"/>
      <c r="J111" s="772"/>
      <c r="K111" s="772"/>
      <c r="L111" s="772"/>
      <c r="M111" s="773"/>
      <c r="N111" s="335"/>
      <c r="O111" s="332"/>
      <c r="P111" s="333"/>
      <c r="Q111" s="335"/>
      <c r="R111" s="325"/>
      <c r="S111" s="325"/>
      <c r="T111" s="331"/>
      <c r="U111" s="332"/>
      <c r="V111" s="333"/>
      <c r="W111" s="335"/>
      <c r="X111" s="333"/>
      <c r="AD111" s="93">
        <f t="shared" ref="AD111:AD133" si="16">SUM(N111:S111)</f>
        <v>0</v>
      </c>
    </row>
    <row r="112" spans="1:32" ht="16.5" thickBot="1" x14ac:dyDescent="0.3">
      <c r="A112" s="2282"/>
      <c r="B112" s="791" t="s">
        <v>487</v>
      </c>
      <c r="C112" s="774"/>
      <c r="D112" s="1147"/>
      <c r="E112" s="1147"/>
      <c r="F112" s="775"/>
      <c r="G112" s="776"/>
      <c r="H112" s="777"/>
      <c r="I112" s="778"/>
      <c r="J112" s="779"/>
      <c r="K112" s="779"/>
      <c r="L112" s="779"/>
      <c r="M112" s="780"/>
      <c r="N112" s="774"/>
      <c r="O112" s="781"/>
      <c r="P112" s="775"/>
      <c r="Q112" s="774"/>
      <c r="R112" s="325"/>
      <c r="S112" s="325"/>
      <c r="T112" s="782"/>
      <c r="U112" s="781"/>
      <c r="V112" s="775"/>
      <c r="W112" s="774"/>
      <c r="X112" s="775"/>
      <c r="AD112" s="93">
        <f t="shared" si="16"/>
        <v>0</v>
      </c>
    </row>
    <row r="113" spans="1:30" x14ac:dyDescent="0.25">
      <c r="A113" s="2280" t="s">
        <v>279</v>
      </c>
      <c r="B113" s="792" t="s">
        <v>488</v>
      </c>
      <c r="C113" s="325"/>
      <c r="D113" s="325"/>
      <c r="E113" s="325"/>
      <c r="F113" s="325"/>
      <c r="G113" s="365">
        <f>'Семестровка уск виправлено'!D67</f>
        <v>3</v>
      </c>
      <c r="H113" s="783">
        <f>G113*30</f>
        <v>90</v>
      </c>
      <c r="I113" s="343"/>
      <c r="J113" s="343"/>
      <c r="K113" s="343"/>
      <c r="L113" s="343"/>
      <c r="M113" s="343"/>
      <c r="N113" s="325"/>
      <c r="O113" s="325"/>
      <c r="P113" s="325"/>
      <c r="Q113" s="325"/>
      <c r="R113" s="325"/>
      <c r="S113" s="325"/>
      <c r="T113" s="325"/>
      <c r="U113" s="325"/>
      <c r="V113" s="325"/>
      <c r="W113" s="325"/>
      <c r="X113" s="325"/>
      <c r="AD113" s="93">
        <f t="shared" si="16"/>
        <v>0</v>
      </c>
    </row>
    <row r="114" spans="1:30" ht="31.5" x14ac:dyDescent="0.25">
      <c r="A114" s="2281"/>
      <c r="B114" s="792" t="s">
        <v>489</v>
      </c>
      <c r="C114" s="325"/>
      <c r="D114" s="325"/>
      <c r="E114" s="325"/>
      <c r="F114" s="325"/>
      <c r="G114" s="365"/>
      <c r="H114" s="343"/>
      <c r="I114" s="343"/>
      <c r="J114" s="343"/>
      <c r="K114" s="343"/>
      <c r="L114" s="343"/>
      <c r="M114" s="343"/>
      <c r="N114" s="325"/>
      <c r="O114" s="325"/>
      <c r="P114" s="325"/>
      <c r="Q114" s="325"/>
      <c r="R114" s="325"/>
      <c r="S114" s="325"/>
      <c r="T114" s="325"/>
      <c r="U114" s="325"/>
      <c r="V114" s="325"/>
      <c r="W114" s="325"/>
      <c r="X114" s="325"/>
      <c r="AD114" s="93">
        <f t="shared" si="16"/>
        <v>0</v>
      </c>
    </row>
    <row r="115" spans="1:30" x14ac:dyDescent="0.25">
      <c r="A115" s="2283" t="s">
        <v>327</v>
      </c>
      <c r="B115" s="792" t="s">
        <v>15</v>
      </c>
      <c r="C115" s="325"/>
      <c r="D115" s="325"/>
      <c r="E115" s="325"/>
      <c r="F115" s="325"/>
      <c r="G115" s="365">
        <f>G116+G117</f>
        <v>3</v>
      </c>
      <c r="H115" s="343">
        <f>G115*30</f>
        <v>90</v>
      </c>
      <c r="I115" s="343">
        <f>J115+K115+L115</f>
        <v>0</v>
      </c>
      <c r="J115" s="343"/>
      <c r="K115" s="343"/>
      <c r="L115" s="343"/>
      <c r="M115" s="343"/>
      <c r="N115" s="325"/>
      <c r="O115" s="325"/>
      <c r="P115" s="325"/>
      <c r="Q115" s="325"/>
      <c r="R115" s="325"/>
      <c r="S115" s="325"/>
      <c r="T115" s="325"/>
      <c r="U115" s="325"/>
      <c r="V115" s="325"/>
      <c r="W115" s="325"/>
      <c r="X115" s="325"/>
      <c r="AD115" s="93">
        <f t="shared" si="16"/>
        <v>0</v>
      </c>
    </row>
    <row r="116" spans="1:30" x14ac:dyDescent="0.25">
      <c r="A116" s="2284"/>
      <c r="B116" s="793" t="s">
        <v>473</v>
      </c>
      <c r="C116" s="325"/>
      <c r="D116" s="325"/>
      <c r="E116" s="325"/>
      <c r="F116" s="325"/>
      <c r="G116" s="365">
        <f>'Семестровка уск виправлено'!D11</f>
        <v>1</v>
      </c>
      <c r="H116" s="343">
        <f t="shared" ref="H116:H126" si="17">G116*30</f>
        <v>30</v>
      </c>
      <c r="I116" s="343"/>
      <c r="J116" s="343"/>
      <c r="K116" s="343"/>
      <c r="L116" s="343"/>
      <c r="M116" s="343"/>
      <c r="N116" s="325"/>
      <c r="O116" s="325"/>
      <c r="P116" s="325"/>
      <c r="Q116" s="325"/>
      <c r="R116" s="325"/>
      <c r="S116" s="325"/>
      <c r="T116" s="325"/>
      <c r="U116" s="325"/>
      <c r="V116" s="325"/>
      <c r="W116" s="325"/>
      <c r="X116" s="325"/>
      <c r="AD116" s="93">
        <f t="shared" si="16"/>
        <v>0</v>
      </c>
    </row>
    <row r="117" spans="1:30" x14ac:dyDescent="0.25">
      <c r="A117" s="2284"/>
      <c r="B117" s="794" t="s">
        <v>268</v>
      </c>
      <c r="C117" s="325"/>
      <c r="D117" s="325">
        <v>1</v>
      </c>
      <c r="E117" s="325"/>
      <c r="F117" s="325"/>
      <c r="G117" s="365">
        <f>'Семестровка уск виправлено'!E11</f>
        <v>2</v>
      </c>
      <c r="H117" s="343">
        <f t="shared" si="17"/>
        <v>60</v>
      </c>
      <c r="I117" s="343">
        <f>J117+K117+L117</f>
        <v>30</v>
      </c>
      <c r="J117" s="343">
        <f>'Семестровка уск виправлено'!I11</f>
        <v>0</v>
      </c>
      <c r="K117" s="343"/>
      <c r="L117" s="343">
        <f>'Семестровка уск виправлено'!K11</f>
        <v>30</v>
      </c>
      <c r="M117" s="343">
        <f>H117-I117</f>
        <v>30</v>
      </c>
      <c r="N117" s="325">
        <v>2</v>
      </c>
      <c r="O117" s="325"/>
      <c r="P117" s="325"/>
      <c r="Q117" s="325"/>
      <c r="R117" s="325"/>
      <c r="S117" s="325"/>
      <c r="T117" s="325"/>
      <c r="U117" s="325"/>
      <c r="V117" s="325"/>
      <c r="W117" s="325"/>
      <c r="X117" s="325"/>
      <c r="AD117" s="93">
        <f t="shared" si="16"/>
        <v>2</v>
      </c>
    </row>
    <row r="118" spans="1:30" x14ac:dyDescent="0.25">
      <c r="A118" s="2284"/>
      <c r="B118" s="792" t="s">
        <v>269</v>
      </c>
      <c r="C118" s="325"/>
      <c r="D118" s="325"/>
      <c r="E118" s="325"/>
      <c r="F118" s="325"/>
      <c r="G118" s="365">
        <f>G119+G120</f>
        <v>3</v>
      </c>
      <c r="H118" s="343">
        <f t="shared" si="17"/>
        <v>90</v>
      </c>
      <c r="I118" s="343"/>
      <c r="J118" s="343"/>
      <c r="K118" s="343"/>
      <c r="L118" s="343"/>
      <c r="M118" s="343"/>
      <c r="N118" s="325"/>
      <c r="O118" s="325"/>
      <c r="P118" s="325"/>
      <c r="Q118" s="325"/>
      <c r="R118" s="325"/>
      <c r="S118" s="325"/>
      <c r="T118" s="325"/>
      <c r="U118" s="325"/>
      <c r="V118" s="325"/>
      <c r="W118" s="325"/>
      <c r="X118" s="325"/>
      <c r="AD118" s="93">
        <f t="shared" si="16"/>
        <v>0</v>
      </c>
    </row>
    <row r="119" spans="1:30" x14ac:dyDescent="0.25">
      <c r="A119" s="2284"/>
      <c r="B119" s="793" t="s">
        <v>490</v>
      </c>
      <c r="C119" s="325"/>
      <c r="D119" s="325"/>
      <c r="E119" s="325"/>
      <c r="F119" s="325"/>
      <c r="G119" s="365">
        <f>G116</f>
        <v>1</v>
      </c>
      <c r="H119" s="343">
        <f t="shared" si="17"/>
        <v>30</v>
      </c>
      <c r="I119" s="343"/>
      <c r="J119" s="343"/>
      <c r="K119" s="343"/>
      <c r="L119" s="343"/>
      <c r="M119" s="343"/>
      <c r="N119" s="325"/>
      <c r="O119" s="325"/>
      <c r="P119" s="325"/>
      <c r="Q119" s="325"/>
      <c r="R119" s="325"/>
      <c r="S119" s="325"/>
      <c r="T119" s="325"/>
      <c r="U119" s="325"/>
      <c r="V119" s="325"/>
      <c r="W119" s="325"/>
      <c r="X119" s="325"/>
      <c r="AD119" s="93">
        <f t="shared" si="16"/>
        <v>0</v>
      </c>
    </row>
    <row r="120" spans="1:30" x14ac:dyDescent="0.25">
      <c r="A120" s="2285"/>
      <c r="B120" s="794" t="s">
        <v>268</v>
      </c>
      <c r="C120" s="325"/>
      <c r="D120" s="325">
        <v>1</v>
      </c>
      <c r="E120" s="325"/>
      <c r="F120" s="325"/>
      <c r="G120" s="365">
        <f>G117</f>
        <v>2</v>
      </c>
      <c r="H120" s="343">
        <f t="shared" si="17"/>
        <v>60</v>
      </c>
      <c r="I120" s="343">
        <f>J120+K120+L120</f>
        <v>30</v>
      </c>
      <c r="J120" s="343">
        <v>15</v>
      </c>
      <c r="K120" s="343"/>
      <c r="L120" s="343">
        <v>15</v>
      </c>
      <c r="M120" s="343">
        <f>H120-I120</f>
        <v>30</v>
      </c>
      <c r="N120" s="325">
        <v>2</v>
      </c>
      <c r="O120" s="325"/>
      <c r="P120" s="325"/>
      <c r="Q120" s="325"/>
      <c r="R120" s="325"/>
      <c r="S120" s="325"/>
      <c r="T120" s="325"/>
      <c r="U120" s="325"/>
      <c r="V120" s="325"/>
      <c r="W120" s="325"/>
      <c r="X120" s="325"/>
      <c r="AD120" s="93"/>
    </row>
    <row r="121" spans="1:30" x14ac:dyDescent="0.25">
      <c r="A121" s="2283" t="s">
        <v>328</v>
      </c>
      <c r="B121" s="792" t="s">
        <v>15</v>
      </c>
      <c r="C121" s="325"/>
      <c r="D121" s="325"/>
      <c r="E121" s="325"/>
      <c r="F121" s="325"/>
      <c r="G121" s="365">
        <f>G122+G123</f>
        <v>4</v>
      </c>
      <c r="H121" s="343">
        <f t="shared" si="17"/>
        <v>120</v>
      </c>
      <c r="I121" s="343"/>
      <c r="J121" s="343"/>
      <c r="K121" s="343"/>
      <c r="L121" s="343"/>
      <c r="M121" s="343"/>
      <c r="N121" s="325"/>
      <c r="O121" s="325"/>
      <c r="P121" s="325"/>
      <c r="Q121" s="325"/>
      <c r="R121" s="325"/>
      <c r="S121" s="325"/>
      <c r="T121" s="325"/>
      <c r="U121" s="325"/>
      <c r="V121" s="325"/>
      <c r="W121" s="325"/>
      <c r="X121" s="325"/>
      <c r="AD121" s="93">
        <f t="shared" si="16"/>
        <v>0</v>
      </c>
    </row>
    <row r="122" spans="1:30" x14ac:dyDescent="0.25">
      <c r="A122" s="2284"/>
      <c r="B122" s="793" t="s">
        <v>473</v>
      </c>
      <c r="C122" s="325"/>
      <c r="D122" s="325"/>
      <c r="E122" s="325"/>
      <c r="F122" s="325"/>
      <c r="G122" s="365">
        <f>'Семестровка уск виправлено'!D57</f>
        <v>2</v>
      </c>
      <c r="H122" s="343">
        <f t="shared" si="17"/>
        <v>60</v>
      </c>
      <c r="I122" s="343"/>
      <c r="J122" s="343"/>
      <c r="K122" s="343"/>
      <c r="L122" s="343"/>
      <c r="M122" s="343"/>
      <c r="N122" s="325"/>
      <c r="O122" s="325"/>
      <c r="P122" s="325"/>
      <c r="Q122" s="325"/>
      <c r="R122" s="325"/>
      <c r="S122" s="325"/>
      <c r="T122" s="325"/>
      <c r="U122" s="325"/>
      <c r="V122" s="325"/>
      <c r="W122" s="325"/>
      <c r="X122" s="325"/>
      <c r="AD122" s="93">
        <f t="shared" si="16"/>
        <v>0</v>
      </c>
    </row>
    <row r="123" spans="1:30" x14ac:dyDescent="0.25">
      <c r="A123" s="2284"/>
      <c r="B123" s="794" t="s">
        <v>268</v>
      </c>
      <c r="C123" s="325"/>
      <c r="D123" s="325" t="s">
        <v>63</v>
      </c>
      <c r="E123" s="325"/>
      <c r="F123" s="325"/>
      <c r="G123" s="365">
        <f>'Семестровка уск виправлено'!E57</f>
        <v>2</v>
      </c>
      <c r="H123" s="343">
        <f t="shared" si="17"/>
        <v>60</v>
      </c>
      <c r="I123" s="343">
        <f>J123+K123+L123</f>
        <v>18</v>
      </c>
      <c r="J123" s="343"/>
      <c r="K123" s="343"/>
      <c r="L123" s="343">
        <f>'Семестровка уск виправлено'!J57</f>
        <v>18</v>
      </c>
      <c r="M123" s="343">
        <f>H123-I123</f>
        <v>42</v>
      </c>
      <c r="N123" s="325"/>
      <c r="O123" s="325">
        <v>2</v>
      </c>
      <c r="P123" s="325"/>
      <c r="Q123" s="325"/>
      <c r="R123" s="325"/>
      <c r="S123" s="325"/>
      <c r="T123" s="325"/>
      <c r="U123" s="325"/>
      <c r="V123" s="325"/>
      <c r="W123" s="325"/>
      <c r="X123" s="325"/>
      <c r="AD123" s="93">
        <f t="shared" si="16"/>
        <v>2</v>
      </c>
    </row>
    <row r="124" spans="1:30" x14ac:dyDescent="0.25">
      <c r="A124" s="2284"/>
      <c r="B124" s="792" t="s">
        <v>270</v>
      </c>
      <c r="C124" s="325"/>
      <c r="D124" s="325"/>
      <c r="E124" s="325"/>
      <c r="F124" s="325"/>
      <c r="G124" s="365">
        <f>G125+G126</f>
        <v>4</v>
      </c>
      <c r="H124" s="343">
        <f t="shared" si="17"/>
        <v>120</v>
      </c>
      <c r="I124" s="343"/>
      <c r="J124" s="343"/>
      <c r="K124" s="343"/>
      <c r="L124" s="343"/>
      <c r="M124" s="343"/>
      <c r="N124" s="325"/>
      <c r="O124" s="325"/>
      <c r="P124" s="325"/>
      <c r="Q124" s="325"/>
      <c r="R124" s="325"/>
      <c r="S124" s="325"/>
      <c r="T124" s="325"/>
      <c r="U124" s="325"/>
      <c r="V124" s="325"/>
      <c r="W124" s="325"/>
      <c r="X124" s="325"/>
      <c r="AD124" s="93">
        <f t="shared" si="16"/>
        <v>0</v>
      </c>
    </row>
    <row r="125" spans="1:30" x14ac:dyDescent="0.25">
      <c r="A125" s="2284"/>
      <c r="B125" s="793" t="s">
        <v>490</v>
      </c>
      <c r="C125" s="325"/>
      <c r="D125" s="325"/>
      <c r="E125" s="325"/>
      <c r="F125" s="325"/>
      <c r="G125" s="365">
        <f>G122</f>
        <v>2</v>
      </c>
      <c r="H125" s="343">
        <f t="shared" si="17"/>
        <v>60</v>
      </c>
      <c r="I125" s="343"/>
      <c r="J125" s="343"/>
      <c r="K125" s="343"/>
      <c r="L125" s="343"/>
      <c r="M125" s="343"/>
      <c r="N125" s="325"/>
      <c r="O125" s="325"/>
      <c r="P125" s="325"/>
      <c r="Q125" s="325"/>
      <c r="R125" s="325"/>
      <c r="S125" s="325"/>
      <c r="T125" s="325"/>
      <c r="U125" s="325"/>
      <c r="V125" s="325"/>
      <c r="W125" s="325"/>
      <c r="X125" s="325"/>
      <c r="AD125" s="93">
        <f t="shared" si="16"/>
        <v>0</v>
      </c>
    </row>
    <row r="126" spans="1:30" x14ac:dyDescent="0.25">
      <c r="A126" s="2285"/>
      <c r="B126" s="794" t="s">
        <v>268</v>
      </c>
      <c r="C126" s="325"/>
      <c r="D126" s="325" t="s">
        <v>63</v>
      </c>
      <c r="E126" s="325"/>
      <c r="F126" s="325"/>
      <c r="G126" s="365">
        <f>G123</f>
        <v>2</v>
      </c>
      <c r="H126" s="343">
        <f t="shared" si="17"/>
        <v>60</v>
      </c>
      <c r="I126" s="343">
        <f>J126+K126+L126</f>
        <v>18</v>
      </c>
      <c r="J126" s="343">
        <v>9</v>
      </c>
      <c r="K126" s="343"/>
      <c r="L126" s="343">
        <v>9</v>
      </c>
      <c r="M126" s="343">
        <f>H126-I126</f>
        <v>42</v>
      </c>
      <c r="N126" s="325"/>
      <c r="O126" s="325">
        <v>2</v>
      </c>
      <c r="P126" s="325"/>
      <c r="Q126" s="325"/>
      <c r="R126" s="325"/>
      <c r="S126" s="325"/>
      <c r="T126" s="325"/>
      <c r="U126" s="325"/>
      <c r="V126" s="325"/>
      <c r="W126" s="325"/>
      <c r="X126" s="325"/>
      <c r="AD126" s="93"/>
    </row>
    <row r="127" spans="1:30" x14ac:dyDescent="0.25">
      <c r="A127" s="2283" t="s">
        <v>329</v>
      </c>
      <c r="B127" s="792" t="s">
        <v>15</v>
      </c>
      <c r="C127" s="325"/>
      <c r="D127" s="325"/>
      <c r="E127" s="325"/>
      <c r="F127" s="325"/>
      <c r="G127" s="365">
        <f>G128+G129</f>
        <v>3</v>
      </c>
      <c r="H127" s="343">
        <f t="shared" ref="H127:H137" si="18">G127*30</f>
        <v>90</v>
      </c>
      <c r="I127" s="343"/>
      <c r="J127" s="343"/>
      <c r="K127" s="343"/>
      <c r="L127" s="343"/>
      <c r="M127" s="343"/>
      <c r="N127" s="325"/>
      <c r="O127" s="325"/>
      <c r="P127" s="325"/>
      <c r="Q127" s="325"/>
      <c r="R127" s="325"/>
      <c r="S127" s="325"/>
      <c r="T127" s="325"/>
      <c r="U127" s="325"/>
      <c r="V127" s="325"/>
      <c r="W127" s="325"/>
      <c r="X127" s="325"/>
      <c r="AD127" s="93">
        <f t="shared" si="16"/>
        <v>0</v>
      </c>
    </row>
    <row r="128" spans="1:30" x14ac:dyDescent="0.25">
      <c r="A128" s="2284"/>
      <c r="B128" s="793" t="s">
        <v>473</v>
      </c>
      <c r="C128" s="325"/>
      <c r="D128" s="325"/>
      <c r="E128" s="325"/>
      <c r="F128" s="325"/>
      <c r="G128" s="365">
        <f>'Семестровка уск виправлено'!D98</f>
        <v>1</v>
      </c>
      <c r="H128" s="343">
        <f t="shared" si="18"/>
        <v>30</v>
      </c>
      <c r="I128" s="343"/>
      <c r="J128" s="343"/>
      <c r="K128" s="343"/>
      <c r="L128" s="343"/>
      <c r="M128" s="343"/>
      <c r="N128" s="325"/>
      <c r="O128" s="325"/>
      <c r="P128" s="325"/>
      <c r="Q128" s="325"/>
      <c r="R128" s="325"/>
      <c r="S128" s="325"/>
      <c r="T128" s="325"/>
      <c r="U128" s="325"/>
      <c r="V128" s="325"/>
      <c r="W128" s="325"/>
      <c r="X128" s="325"/>
      <c r="AD128" s="93">
        <f t="shared" si="16"/>
        <v>0</v>
      </c>
    </row>
    <row r="129" spans="1:30" x14ac:dyDescent="0.25">
      <c r="A129" s="2284"/>
      <c r="B129" s="794" t="s">
        <v>268</v>
      </c>
      <c r="C129" s="325"/>
      <c r="D129" s="325">
        <v>3</v>
      </c>
      <c r="E129" s="325"/>
      <c r="F129" s="325"/>
      <c r="G129" s="365">
        <f>'Семестровка уск виправлено'!E98</f>
        <v>2</v>
      </c>
      <c r="H129" s="343">
        <f t="shared" si="18"/>
        <v>60</v>
      </c>
      <c r="I129" s="343">
        <f>J129+K129+L129</f>
        <v>30</v>
      </c>
      <c r="J129" s="343"/>
      <c r="K129" s="343"/>
      <c r="L129" s="343">
        <f>'Семестровка уск виправлено'!J98</f>
        <v>30</v>
      </c>
      <c r="M129" s="343">
        <f>H129-I129</f>
        <v>30</v>
      </c>
      <c r="N129" s="325"/>
      <c r="O129" s="325"/>
      <c r="P129" s="325"/>
      <c r="Q129" s="325">
        <f>'Семестровка уск виправлено'!L98</f>
        <v>2</v>
      </c>
      <c r="R129" s="325"/>
      <c r="S129" s="325"/>
      <c r="T129" s="325"/>
      <c r="U129" s="325"/>
      <c r="V129" s="325"/>
      <c r="W129" s="325"/>
      <c r="X129" s="325"/>
      <c r="AD129" s="93">
        <f t="shared" si="16"/>
        <v>2</v>
      </c>
    </row>
    <row r="130" spans="1:30" x14ac:dyDescent="0.25">
      <c r="A130" s="2284"/>
      <c r="B130" s="792" t="s">
        <v>280</v>
      </c>
      <c r="C130" s="325"/>
      <c r="D130" s="325"/>
      <c r="E130" s="325"/>
      <c r="F130" s="325"/>
      <c r="G130" s="365">
        <f>G127</f>
        <v>3</v>
      </c>
      <c r="H130" s="343">
        <f t="shared" si="18"/>
        <v>90</v>
      </c>
      <c r="I130" s="343"/>
      <c r="J130" s="343"/>
      <c r="K130" s="343"/>
      <c r="L130" s="343"/>
      <c r="M130" s="343"/>
      <c r="N130" s="325"/>
      <c r="O130" s="325"/>
      <c r="P130" s="325"/>
      <c r="Q130" s="325"/>
      <c r="R130" s="325"/>
      <c r="S130" s="325"/>
      <c r="T130" s="325"/>
      <c r="U130" s="325"/>
      <c r="V130" s="325"/>
      <c r="W130" s="325"/>
      <c r="X130" s="325"/>
      <c r="AD130" s="93">
        <f t="shared" si="16"/>
        <v>0</v>
      </c>
    </row>
    <row r="131" spans="1:30" x14ac:dyDescent="0.25">
      <c r="A131" s="2284"/>
      <c r="B131" s="793" t="s">
        <v>490</v>
      </c>
      <c r="C131" s="325"/>
      <c r="D131" s="325"/>
      <c r="E131" s="325"/>
      <c r="F131" s="325"/>
      <c r="G131" s="365">
        <f>G128</f>
        <v>1</v>
      </c>
      <c r="H131" s="343">
        <f t="shared" si="18"/>
        <v>30</v>
      </c>
      <c r="I131" s="343"/>
      <c r="J131" s="343"/>
      <c r="K131" s="343"/>
      <c r="L131" s="343"/>
      <c r="M131" s="343"/>
      <c r="N131" s="325"/>
      <c r="O131" s="325"/>
      <c r="P131" s="325"/>
      <c r="Q131" s="325"/>
      <c r="R131" s="325"/>
      <c r="S131" s="325"/>
      <c r="T131" s="325"/>
      <c r="U131" s="325"/>
      <c r="V131" s="325"/>
      <c r="W131" s="325"/>
      <c r="X131" s="325"/>
      <c r="AD131" s="93">
        <f t="shared" si="16"/>
        <v>0</v>
      </c>
    </row>
    <row r="132" spans="1:30" x14ac:dyDescent="0.25">
      <c r="A132" s="2285"/>
      <c r="B132" s="794" t="s">
        <v>268</v>
      </c>
      <c r="C132" s="325"/>
      <c r="D132" s="325">
        <v>3</v>
      </c>
      <c r="E132" s="325"/>
      <c r="F132" s="325"/>
      <c r="G132" s="365">
        <f>G129</f>
        <v>2</v>
      </c>
      <c r="H132" s="343">
        <f t="shared" si="18"/>
        <v>60</v>
      </c>
      <c r="I132" s="343">
        <f>J132+K132+L132</f>
        <v>30</v>
      </c>
      <c r="J132" s="343">
        <v>15</v>
      </c>
      <c r="K132" s="343"/>
      <c r="L132" s="343">
        <v>15</v>
      </c>
      <c r="M132" s="343">
        <f>H132-I132</f>
        <v>30</v>
      </c>
      <c r="N132" s="325"/>
      <c r="O132" s="325"/>
      <c r="P132" s="325"/>
      <c r="Q132" s="325">
        <v>2</v>
      </c>
      <c r="R132" s="325"/>
      <c r="S132" s="325"/>
      <c r="T132" s="325"/>
      <c r="U132" s="325"/>
      <c r="V132" s="325"/>
      <c r="W132" s="325"/>
      <c r="X132" s="325"/>
      <c r="AD132" s="93"/>
    </row>
    <row r="133" spans="1:30" x14ac:dyDescent="0.25">
      <c r="A133" s="2283" t="s">
        <v>471</v>
      </c>
      <c r="B133" s="792" t="s">
        <v>15</v>
      </c>
      <c r="C133" s="346"/>
      <c r="D133" s="346">
        <v>4</v>
      </c>
      <c r="E133" s="346"/>
      <c r="F133" s="345"/>
      <c r="G133" s="365">
        <f>'Семестровка уск виправлено'!E121</f>
        <v>3</v>
      </c>
      <c r="H133" s="343">
        <f t="shared" si="18"/>
        <v>90</v>
      </c>
      <c r="I133" s="343">
        <f>J133+K133+L133</f>
        <v>39</v>
      </c>
      <c r="J133" s="343"/>
      <c r="K133" s="343"/>
      <c r="L133" s="343">
        <f>'Семестровка уск виправлено'!J121</f>
        <v>39</v>
      </c>
      <c r="M133" s="343">
        <f>H133-I133</f>
        <v>51</v>
      </c>
      <c r="N133" s="325"/>
      <c r="O133" s="325"/>
      <c r="P133" s="325"/>
      <c r="Q133" s="325"/>
      <c r="R133" s="325">
        <f>'Семестровка уск виправлено'!L121</f>
        <v>3</v>
      </c>
      <c r="S133" s="325"/>
      <c r="T133" s="325"/>
      <c r="U133" s="325"/>
      <c r="V133" s="325"/>
      <c r="W133" s="325"/>
      <c r="X133" s="325"/>
      <c r="AD133" s="93">
        <f t="shared" si="16"/>
        <v>3</v>
      </c>
    </row>
    <row r="134" spans="1:30" x14ac:dyDescent="0.25">
      <c r="A134" s="2285"/>
      <c r="B134" s="1120" t="s">
        <v>470</v>
      </c>
      <c r="C134" s="346"/>
      <c r="D134" s="346">
        <v>4</v>
      </c>
      <c r="E134" s="346"/>
      <c r="F134" s="345"/>
      <c r="G134" s="365">
        <f>G133</f>
        <v>3</v>
      </c>
      <c r="H134" s="343">
        <f t="shared" si="18"/>
        <v>90</v>
      </c>
      <c r="I134" s="343">
        <f>J134+K134+L134</f>
        <v>39</v>
      </c>
      <c r="J134" s="343">
        <v>26</v>
      </c>
      <c r="K134" s="343"/>
      <c r="L134" s="343">
        <v>13</v>
      </c>
      <c r="M134" s="343">
        <f>H134-I134</f>
        <v>51</v>
      </c>
      <c r="N134" s="325"/>
      <c r="O134" s="325"/>
      <c r="P134" s="325"/>
      <c r="Q134" s="325"/>
      <c r="R134" s="325">
        <f>R133</f>
        <v>3</v>
      </c>
      <c r="S134" s="325"/>
      <c r="T134" s="325"/>
      <c r="U134" s="325"/>
      <c r="V134" s="325"/>
      <c r="W134" s="325"/>
      <c r="X134" s="325"/>
      <c r="AD134" s="93"/>
    </row>
    <row r="135" spans="1:30" x14ac:dyDescent="0.25">
      <c r="A135" s="2277" t="s">
        <v>484</v>
      </c>
      <c r="B135" s="2278"/>
      <c r="C135" s="2278"/>
      <c r="D135" s="2278"/>
      <c r="E135" s="2278"/>
      <c r="F135" s="2279"/>
      <c r="G135" s="365">
        <f>SUMIF(B110:B132,"*_*",G110:G132)</f>
        <v>10.5</v>
      </c>
      <c r="H135" s="343">
        <f t="shared" si="18"/>
        <v>315</v>
      </c>
      <c r="I135" s="343"/>
      <c r="J135" s="343"/>
      <c r="K135" s="343"/>
      <c r="L135" s="343"/>
      <c r="M135" s="343"/>
      <c r="N135" s="325"/>
      <c r="O135" s="325"/>
      <c r="P135" s="325"/>
      <c r="Q135" s="325"/>
      <c r="R135" s="325"/>
      <c r="S135" s="325"/>
      <c r="T135" s="325"/>
      <c r="U135" s="325"/>
      <c r="V135" s="325"/>
      <c r="W135" s="325"/>
      <c r="X135" s="325"/>
    </row>
    <row r="136" spans="1:30" x14ac:dyDescent="0.25">
      <c r="A136" s="2277" t="s">
        <v>294</v>
      </c>
      <c r="B136" s="2278"/>
      <c r="C136" s="2278"/>
      <c r="D136" s="2278"/>
      <c r="E136" s="2278"/>
      <c r="F136" s="2279"/>
      <c r="G136" s="365">
        <f>SUMIF($AD110:$AD134,"&gt;0",G110:G134)</f>
        <v>9</v>
      </c>
      <c r="H136" s="365">
        <f>SUMIF($AD110:$AD134,"&gt;0",H110:H134)</f>
        <v>270</v>
      </c>
      <c r="I136" s="365">
        <f t="shared" ref="I136:S136" si="19">SUMIF($AD110:$AD134,"&gt;0",I110:I134)</f>
        <v>117</v>
      </c>
      <c r="J136" s="365">
        <f t="shared" si="19"/>
        <v>0</v>
      </c>
      <c r="K136" s="365">
        <f t="shared" si="19"/>
        <v>0</v>
      </c>
      <c r="L136" s="365">
        <f t="shared" si="19"/>
        <v>117</v>
      </c>
      <c r="M136" s="365">
        <f t="shared" si="19"/>
        <v>153</v>
      </c>
      <c r="N136" s="365">
        <f t="shared" si="19"/>
        <v>2</v>
      </c>
      <c r="O136" s="365">
        <f t="shared" si="19"/>
        <v>2</v>
      </c>
      <c r="P136" s="365">
        <f t="shared" si="19"/>
        <v>0</v>
      </c>
      <c r="Q136" s="365">
        <f t="shared" si="19"/>
        <v>2</v>
      </c>
      <c r="R136" s="365">
        <f t="shared" si="19"/>
        <v>3</v>
      </c>
      <c r="S136" s="365">
        <f t="shared" si="19"/>
        <v>0</v>
      </c>
      <c r="T136" s="325"/>
      <c r="U136" s="325"/>
      <c r="V136" s="325"/>
      <c r="W136" s="325"/>
      <c r="X136" s="325"/>
    </row>
    <row r="137" spans="1:30" ht="16.5" thickBot="1" x14ac:dyDescent="0.3">
      <c r="A137" s="2271" t="s">
        <v>218</v>
      </c>
      <c r="B137" s="2271"/>
      <c r="C137" s="2271"/>
      <c r="D137" s="2271"/>
      <c r="E137" s="2271"/>
      <c r="F137" s="2271"/>
      <c r="G137" s="784">
        <f>G135+G136</f>
        <v>19.5</v>
      </c>
      <c r="H137" s="343">
        <f t="shared" si="18"/>
        <v>585</v>
      </c>
      <c r="I137" s="785"/>
      <c r="J137" s="785"/>
      <c r="K137" s="785"/>
      <c r="L137" s="785"/>
      <c r="M137" s="785"/>
      <c r="N137" s="785"/>
      <c r="O137" s="785"/>
      <c r="P137" s="785"/>
      <c r="Q137" s="785"/>
      <c r="R137" s="785"/>
      <c r="S137" s="785"/>
      <c r="T137" s="785"/>
      <c r="U137" s="785"/>
      <c r="V137" s="785"/>
      <c r="W137" s="785"/>
      <c r="X137" s="785"/>
      <c r="Y137" s="323">
        <f>SUM(Y111:Y112)</f>
        <v>0</v>
      </c>
      <c r="Z137" s="322">
        <f>SUM(Z111:Z112)</f>
        <v>0</v>
      </c>
      <c r="AA137" s="322">
        <f>SUM(AA111:AA112)</f>
        <v>0</v>
      </c>
      <c r="AB137" s="322">
        <f>SUM(AB111:AB112)</f>
        <v>0</v>
      </c>
      <c r="AC137" s="322">
        <f>SUM(AC111:AC112)</f>
        <v>0</v>
      </c>
    </row>
    <row r="138" spans="1:30" ht="16.5" thickBot="1" x14ac:dyDescent="0.3">
      <c r="A138" s="2158" t="s">
        <v>219</v>
      </c>
      <c r="B138" s="2272"/>
      <c r="C138" s="2272"/>
      <c r="D138" s="2272"/>
      <c r="E138" s="2272"/>
      <c r="F138" s="2272"/>
      <c r="G138" s="2272"/>
      <c r="H138" s="2272"/>
      <c r="I138" s="2159"/>
      <c r="J138" s="2159"/>
      <c r="K138" s="2159"/>
      <c r="L138" s="2159"/>
      <c r="M138" s="2159"/>
      <c r="N138" s="2272"/>
      <c r="O138" s="2272"/>
      <c r="P138" s="2272"/>
      <c r="Q138" s="2272"/>
      <c r="R138" s="2159"/>
      <c r="S138" s="2159"/>
      <c r="T138" s="2272"/>
      <c r="U138" s="2272"/>
      <c r="V138" s="2272"/>
      <c r="W138" s="2272"/>
      <c r="X138" s="2273"/>
    </row>
    <row r="139" spans="1:30" x14ac:dyDescent="0.25">
      <c r="A139" s="1962" t="s">
        <v>220</v>
      </c>
      <c r="B139" s="795" t="s">
        <v>221</v>
      </c>
      <c r="C139" s="325"/>
      <c r="D139" s="325" t="s">
        <v>274</v>
      </c>
      <c r="E139" s="325"/>
      <c r="F139" s="325"/>
      <c r="G139" s="326">
        <f>'Семестровка уск виправлено'!E81</f>
        <v>5</v>
      </c>
      <c r="H139" s="327">
        <f>G139*30</f>
        <v>150</v>
      </c>
      <c r="I139" s="328">
        <f>J139+L139+K139</f>
        <v>54</v>
      </c>
      <c r="J139" s="329">
        <f>'Семестровка уск виправлено'!H81</f>
        <v>27</v>
      </c>
      <c r="K139" s="329"/>
      <c r="L139" s="329">
        <f>'Семестровка уск виправлено'!J81</f>
        <v>27</v>
      </c>
      <c r="M139" s="330">
        <f>H139-I139</f>
        <v>96</v>
      </c>
      <c r="N139" s="331"/>
      <c r="O139" s="332"/>
      <c r="P139" s="333">
        <f>'Семестровка уск виправлено'!L81</f>
        <v>6</v>
      </c>
      <c r="Q139" s="629"/>
      <c r="R139" s="325"/>
      <c r="S139" s="325"/>
      <c r="T139" s="331"/>
      <c r="U139" s="332"/>
      <c r="V139" s="333"/>
      <c r="W139" s="335"/>
      <c r="X139" s="333"/>
      <c r="AD139" s="93">
        <f t="shared" ref="AD139:AD174" si="20">SUM(N139:S139)</f>
        <v>6</v>
      </c>
    </row>
    <row r="140" spans="1:30" ht="16.5" customHeight="1" x14ac:dyDescent="0.25">
      <c r="A140" s="1963"/>
      <c r="B140" s="336" t="s">
        <v>222</v>
      </c>
      <c r="C140" s="337"/>
      <c r="D140" s="220"/>
      <c r="E140" s="338"/>
      <c r="F140" s="339"/>
      <c r="G140" s="340"/>
      <c r="H140" s="341"/>
      <c r="I140" s="342"/>
      <c r="J140" s="343"/>
      <c r="K140" s="343">
        <f>SUM(K141:K146)</f>
        <v>0</v>
      </c>
      <c r="L140" s="343"/>
      <c r="M140" s="344"/>
      <c r="N140" s="345"/>
      <c r="O140" s="346"/>
      <c r="P140" s="347"/>
      <c r="Q140" s="359"/>
      <c r="R140" s="325"/>
      <c r="S140" s="325"/>
      <c r="T140" s="345"/>
      <c r="U140" s="346"/>
      <c r="V140" s="347"/>
      <c r="W140" s="348"/>
      <c r="X140" s="347"/>
      <c r="AD140" s="93">
        <f t="shared" si="20"/>
        <v>0</v>
      </c>
    </row>
    <row r="141" spans="1:30" x14ac:dyDescent="0.25">
      <c r="A141" s="1948" t="s">
        <v>223</v>
      </c>
      <c r="B141" s="218" t="s">
        <v>224</v>
      </c>
      <c r="C141" s="337"/>
      <c r="D141" s="152"/>
      <c r="E141" s="338"/>
      <c r="F141" s="339"/>
      <c r="G141" s="340"/>
      <c r="H141" s="350"/>
      <c r="I141" s="351"/>
      <c r="J141" s="352"/>
      <c r="K141" s="353"/>
      <c r="L141" s="353"/>
      <c r="M141" s="354"/>
      <c r="N141" s="226"/>
      <c r="O141" s="224"/>
      <c r="P141" s="225"/>
      <c r="Q141" s="630"/>
      <c r="R141" s="626"/>
      <c r="S141" s="626"/>
      <c r="T141" s="226"/>
      <c r="U141" s="224"/>
      <c r="V141" s="225"/>
      <c r="W141" s="223"/>
      <c r="X141" s="347"/>
      <c r="AD141" s="93">
        <f t="shared" si="20"/>
        <v>0</v>
      </c>
    </row>
    <row r="142" spans="1:30" x14ac:dyDescent="0.25">
      <c r="A142" s="1949"/>
      <c r="B142" s="336" t="s">
        <v>225</v>
      </c>
      <c r="C142" s="337"/>
      <c r="D142" s="220"/>
      <c r="E142" s="338"/>
      <c r="F142" s="339"/>
      <c r="G142" s="340">
        <f>G143+G144</f>
        <v>5</v>
      </c>
      <c r="H142" s="350">
        <f>G142*30</f>
        <v>150</v>
      </c>
      <c r="I142" s="351"/>
      <c r="J142" s="352"/>
      <c r="K142" s="353"/>
      <c r="L142" s="353"/>
      <c r="M142" s="354"/>
      <c r="N142" s="226"/>
      <c r="O142" s="224"/>
      <c r="P142" s="225"/>
      <c r="Q142" s="630"/>
      <c r="R142" s="626"/>
      <c r="S142" s="626"/>
      <c r="T142" s="226"/>
      <c r="U142" s="224"/>
      <c r="V142" s="225"/>
      <c r="W142" s="223"/>
      <c r="X142" s="347"/>
      <c r="AD142" s="93">
        <f t="shared" si="20"/>
        <v>0</v>
      </c>
    </row>
    <row r="143" spans="1:30" x14ac:dyDescent="0.25">
      <c r="A143" s="1949"/>
      <c r="B143" s="793" t="s">
        <v>473</v>
      </c>
      <c r="C143" s="337"/>
      <c r="D143" s="220"/>
      <c r="E143" s="338"/>
      <c r="F143" s="339"/>
      <c r="G143" s="340">
        <f>'Семестровка уск виправлено'!D100</f>
        <v>2</v>
      </c>
      <c r="H143" s="350">
        <f>G143*30</f>
        <v>60</v>
      </c>
      <c r="I143" s="351"/>
      <c r="J143" s="352"/>
      <c r="K143" s="353"/>
      <c r="L143" s="353"/>
      <c r="M143" s="354"/>
      <c r="N143" s="226"/>
      <c r="O143" s="224"/>
      <c r="P143" s="225"/>
      <c r="Q143" s="630"/>
      <c r="R143" s="626"/>
      <c r="S143" s="626"/>
      <c r="T143" s="226"/>
      <c r="U143" s="224"/>
      <c r="V143" s="225"/>
      <c r="W143" s="223"/>
      <c r="X143" s="347"/>
      <c r="AD143" s="93">
        <f t="shared" si="20"/>
        <v>0</v>
      </c>
    </row>
    <row r="144" spans="1:30" x14ac:dyDescent="0.25">
      <c r="A144" s="1950"/>
      <c r="B144" s="794" t="s">
        <v>268</v>
      </c>
      <c r="C144" s="337"/>
      <c r="D144" s="220" t="s">
        <v>184</v>
      </c>
      <c r="E144" s="338"/>
      <c r="F144" s="339"/>
      <c r="G144" s="340">
        <f>'Семестровка уск виправлено'!E99</f>
        <v>3</v>
      </c>
      <c r="H144" s="350">
        <f>G144*30</f>
        <v>90</v>
      </c>
      <c r="I144" s="351">
        <f>J144+L144+K144</f>
        <v>30</v>
      </c>
      <c r="J144" s="352">
        <f>'Семестровка уск виправлено'!H100</f>
        <v>15</v>
      </c>
      <c r="K144" s="352"/>
      <c r="L144" s="352">
        <f>'Семестровка уск виправлено'!J100</f>
        <v>15</v>
      </c>
      <c r="M144" s="354">
        <f>H144-I144</f>
        <v>60</v>
      </c>
      <c r="N144" s="226"/>
      <c r="O144" s="224"/>
      <c r="P144" s="225"/>
      <c r="Q144" s="631">
        <f>'Семестровка уск виправлено'!L100</f>
        <v>2</v>
      </c>
      <c r="R144" s="633"/>
      <c r="S144" s="626"/>
      <c r="T144" s="226"/>
      <c r="U144" s="224"/>
      <c r="V144" s="225"/>
      <c r="W144" s="223"/>
      <c r="X144" s="347"/>
      <c r="AD144" s="93">
        <f t="shared" si="20"/>
        <v>2</v>
      </c>
    </row>
    <row r="145" spans="1:30" x14ac:dyDescent="0.25">
      <c r="A145" s="1948" t="s">
        <v>226</v>
      </c>
      <c r="B145" s="796" t="s">
        <v>231</v>
      </c>
      <c r="C145" s="352"/>
      <c r="D145" s="786"/>
      <c r="E145" s="786"/>
      <c r="F145" s="787"/>
      <c r="G145" s="787"/>
      <c r="H145" s="787"/>
      <c r="I145" s="612"/>
      <c r="J145" s="612"/>
      <c r="K145" s="612"/>
      <c r="L145" s="612"/>
      <c r="M145" s="612"/>
      <c r="N145" s="612"/>
      <c r="O145" s="612"/>
      <c r="P145" s="612"/>
      <c r="Q145" s="612"/>
      <c r="R145" s="612"/>
      <c r="S145" s="626"/>
      <c r="T145" s="226"/>
      <c r="U145" s="224"/>
      <c r="V145" s="225"/>
      <c r="W145" s="223"/>
      <c r="X145" s="347"/>
      <c r="AD145" s="93">
        <f t="shared" si="20"/>
        <v>0</v>
      </c>
    </row>
    <row r="146" spans="1:30" x14ac:dyDescent="0.25">
      <c r="A146" s="1949"/>
      <c r="B146" s="218" t="s">
        <v>233</v>
      </c>
      <c r="C146" s="337"/>
      <c r="D146" s="220"/>
      <c r="E146" s="338"/>
      <c r="F146" s="339"/>
      <c r="G146" s="340">
        <f>G147+G148</f>
        <v>5</v>
      </c>
      <c r="H146" s="350">
        <f>G146*30</f>
        <v>150</v>
      </c>
      <c r="I146" s="351"/>
      <c r="J146" s="352"/>
      <c r="K146" s="353"/>
      <c r="L146" s="353"/>
      <c r="M146" s="358"/>
      <c r="N146" s="226"/>
      <c r="O146" s="224"/>
      <c r="P146" s="357"/>
      <c r="Q146" s="630"/>
      <c r="R146" s="626"/>
      <c r="S146" s="626"/>
      <c r="T146" s="226"/>
      <c r="U146" s="224"/>
      <c r="V146" s="225"/>
      <c r="W146" s="223"/>
      <c r="X146" s="347"/>
      <c r="AD146" s="93">
        <f t="shared" si="20"/>
        <v>0</v>
      </c>
    </row>
    <row r="147" spans="1:30" x14ac:dyDescent="0.25">
      <c r="A147" s="1949"/>
      <c r="B147" s="793" t="s">
        <v>473</v>
      </c>
      <c r="C147" s="337"/>
      <c r="D147" s="220"/>
      <c r="E147" s="338"/>
      <c r="F147" s="339"/>
      <c r="G147" s="340">
        <f>'Семестровка уск виправлено'!D107</f>
        <v>2</v>
      </c>
      <c r="H147" s="350">
        <f>G147*30</f>
        <v>60</v>
      </c>
      <c r="I147" s="351"/>
      <c r="J147" s="352"/>
      <c r="K147" s="353"/>
      <c r="L147" s="353"/>
      <c r="M147" s="358"/>
      <c r="N147" s="226"/>
      <c r="O147" s="224"/>
      <c r="P147" s="357"/>
      <c r="Q147" s="630"/>
      <c r="R147" s="626"/>
      <c r="S147" s="626"/>
      <c r="T147" s="226"/>
      <c r="U147" s="224"/>
      <c r="V147" s="225"/>
      <c r="W147" s="223"/>
      <c r="X147" s="347"/>
      <c r="AD147" s="93">
        <f t="shared" si="20"/>
        <v>0</v>
      </c>
    </row>
    <row r="148" spans="1:30" x14ac:dyDescent="0.25">
      <c r="A148" s="1950"/>
      <c r="B148" s="794" t="s">
        <v>268</v>
      </c>
      <c r="C148" s="337"/>
      <c r="D148" s="220" t="s">
        <v>184</v>
      </c>
      <c r="E148" s="338"/>
      <c r="F148" s="339"/>
      <c r="G148" s="340">
        <f>'Семестровка уск виправлено'!E107</f>
        <v>3</v>
      </c>
      <c r="H148" s="350">
        <f>G148*30</f>
        <v>90</v>
      </c>
      <c r="I148" s="351">
        <f>J148+L148+K148</f>
        <v>30</v>
      </c>
      <c r="J148" s="352">
        <f>'Семестровка уск виправлено'!H107</f>
        <v>15</v>
      </c>
      <c r="K148" s="352"/>
      <c r="L148" s="352">
        <f>'Семестровка уск виправлено'!J107</f>
        <v>15</v>
      </c>
      <c r="M148" s="354">
        <f>H148-I148</f>
        <v>60</v>
      </c>
      <c r="N148" s="226"/>
      <c r="O148" s="224"/>
      <c r="P148" s="357"/>
      <c r="Q148" s="631">
        <f>'Семестровка уск виправлено'!L107</f>
        <v>2</v>
      </c>
      <c r="R148" s="633"/>
      <c r="S148" s="626"/>
      <c r="T148" s="226"/>
      <c r="U148" s="224"/>
      <c r="V148" s="225"/>
      <c r="W148" s="223"/>
      <c r="X148" s="347"/>
      <c r="AD148" s="93">
        <f t="shared" si="20"/>
        <v>2</v>
      </c>
    </row>
    <row r="149" spans="1:30" ht="31.5" x14ac:dyDescent="0.25">
      <c r="A149" s="1948" t="s">
        <v>230</v>
      </c>
      <c r="B149" s="218" t="s">
        <v>235</v>
      </c>
      <c r="C149" s="337"/>
      <c r="D149" s="220"/>
      <c r="E149" s="220"/>
      <c r="F149" s="220"/>
      <c r="G149" s="612"/>
      <c r="H149" s="612"/>
      <c r="I149" s="612"/>
      <c r="J149" s="612"/>
      <c r="K149" s="612"/>
      <c r="L149" s="612"/>
      <c r="M149" s="612"/>
      <c r="N149" s="612"/>
      <c r="O149" s="612"/>
      <c r="P149" s="612"/>
      <c r="Q149" s="612"/>
      <c r="R149" s="626"/>
      <c r="S149" s="626"/>
      <c r="T149" s="626"/>
      <c r="U149" s="224"/>
      <c r="V149" s="225"/>
      <c r="W149" s="223"/>
      <c r="X149" s="347"/>
      <c r="AD149" s="93">
        <f t="shared" si="20"/>
        <v>0</v>
      </c>
    </row>
    <row r="150" spans="1:30" ht="31.5" x14ac:dyDescent="0.25">
      <c r="A150" s="1949"/>
      <c r="B150" s="218" t="s">
        <v>236</v>
      </c>
      <c r="C150" s="337"/>
      <c r="D150" s="220"/>
      <c r="E150" s="338"/>
      <c r="F150" s="338"/>
      <c r="G150" s="340">
        <f>G151+G152</f>
        <v>5</v>
      </c>
      <c r="H150" s="325">
        <f>G150*30</f>
        <v>150</v>
      </c>
      <c r="I150" s="342"/>
      <c r="J150" s="343"/>
      <c r="K150" s="343"/>
      <c r="L150" s="343"/>
      <c r="M150" s="360"/>
      <c r="N150" s="226"/>
      <c r="O150" s="224"/>
      <c r="P150" s="357"/>
      <c r="Q150" s="630"/>
      <c r="R150" s="626"/>
      <c r="S150" s="626"/>
      <c r="T150" s="226"/>
      <c r="U150" s="224"/>
      <c r="V150" s="225"/>
      <c r="W150" s="223"/>
      <c r="X150" s="347"/>
      <c r="AD150" s="93">
        <f t="shared" si="20"/>
        <v>0</v>
      </c>
    </row>
    <row r="151" spans="1:30" x14ac:dyDescent="0.25">
      <c r="A151" s="1949"/>
      <c r="B151" s="793" t="s">
        <v>473</v>
      </c>
      <c r="C151" s="352"/>
      <c r="D151" s="220"/>
      <c r="E151" s="220"/>
      <c r="F151" s="220"/>
      <c r="G151" s="365">
        <f>'Семестровка уск виправлено'!D124</f>
        <v>1</v>
      </c>
      <c r="H151" s="325">
        <f>G151*30</f>
        <v>30</v>
      </c>
      <c r="I151" s="343"/>
      <c r="J151" s="343"/>
      <c r="K151" s="343"/>
      <c r="L151" s="343"/>
      <c r="M151" s="648"/>
      <c r="N151" s="626"/>
      <c r="O151" s="626"/>
      <c r="P151" s="626"/>
      <c r="Q151" s="626"/>
      <c r="R151" s="626"/>
      <c r="S151" s="626"/>
      <c r="T151" s="226"/>
      <c r="U151" s="224"/>
      <c r="V151" s="225"/>
      <c r="W151" s="223"/>
      <c r="X151" s="347"/>
      <c r="AD151" s="93">
        <f t="shared" si="20"/>
        <v>0</v>
      </c>
    </row>
    <row r="152" spans="1:30" x14ac:dyDescent="0.25">
      <c r="A152" s="1950"/>
      <c r="B152" s="797" t="s">
        <v>268</v>
      </c>
      <c r="C152" s="352"/>
      <c r="D152" s="220" t="s">
        <v>345</v>
      </c>
      <c r="E152" s="220"/>
      <c r="F152" s="220"/>
      <c r="G152" s="365">
        <f>'Семестровка уск виправлено'!E124</f>
        <v>4</v>
      </c>
      <c r="H152" s="325">
        <f>G152*30</f>
        <v>120</v>
      </c>
      <c r="I152" s="648">
        <f>J152+L152+K152</f>
        <v>52</v>
      </c>
      <c r="J152" s="352">
        <f>'Семестровка уск виправлено'!H124</f>
        <v>26</v>
      </c>
      <c r="K152" s="352"/>
      <c r="L152" s="352">
        <f>'Семестровка уск виправлено'!J124</f>
        <v>26</v>
      </c>
      <c r="M152" s="649">
        <f>H152-I152</f>
        <v>68</v>
      </c>
      <c r="N152" s="626"/>
      <c r="O152" s="626"/>
      <c r="P152" s="626"/>
      <c r="Q152" s="626"/>
      <c r="R152" s="626">
        <f>'Семестровка уск виправлено'!L124</f>
        <v>4</v>
      </c>
      <c r="S152" s="626"/>
      <c r="T152" s="226"/>
      <c r="U152" s="224"/>
      <c r="V152" s="225"/>
      <c r="W152" s="223"/>
      <c r="X152" s="347"/>
      <c r="AD152" s="93">
        <f t="shared" si="20"/>
        <v>4</v>
      </c>
    </row>
    <row r="153" spans="1:30" x14ac:dyDescent="0.25">
      <c r="A153" s="1948" t="s">
        <v>234</v>
      </c>
      <c r="B153" s="975" t="s">
        <v>238</v>
      </c>
      <c r="C153" s="352"/>
      <c r="D153" s="612"/>
      <c r="E153" s="612"/>
      <c r="F153" s="612"/>
      <c r="G153" s="612"/>
      <c r="H153" s="612"/>
      <c r="I153" s="612"/>
      <c r="J153" s="612"/>
      <c r="K153" s="612"/>
      <c r="L153" s="612"/>
      <c r="M153" s="612"/>
      <c r="N153" s="612"/>
      <c r="O153" s="612"/>
      <c r="P153" s="612"/>
      <c r="Q153" s="612"/>
      <c r="R153" s="612"/>
      <c r="S153" s="626"/>
      <c r="T153" s="226"/>
      <c r="U153" s="224"/>
      <c r="V153" s="225"/>
      <c r="W153" s="223"/>
      <c r="X153" s="225"/>
      <c r="AD153" s="93">
        <f t="shared" si="20"/>
        <v>0</v>
      </c>
    </row>
    <row r="154" spans="1:30" x14ac:dyDescent="0.25">
      <c r="A154" s="1949"/>
      <c r="B154" s="976" t="s">
        <v>239</v>
      </c>
      <c r="C154" s="337"/>
      <c r="D154" s="220"/>
      <c r="E154" s="338"/>
      <c r="F154" s="339"/>
      <c r="G154" s="340">
        <f>G155+G156</f>
        <v>5</v>
      </c>
      <c r="H154" s="359">
        <f>G154*30</f>
        <v>150</v>
      </c>
      <c r="I154" s="351"/>
      <c r="J154" s="352"/>
      <c r="K154" s="353"/>
      <c r="L154" s="353"/>
      <c r="M154" s="354"/>
      <c r="N154" s="226"/>
      <c r="O154" s="224"/>
      <c r="P154" s="357"/>
      <c r="Q154" s="630"/>
      <c r="R154" s="626"/>
      <c r="S154" s="626"/>
      <c r="T154" s="226"/>
      <c r="U154" s="224"/>
      <c r="V154" s="225"/>
      <c r="W154" s="223"/>
      <c r="X154" s="225"/>
      <c r="AD154" s="93">
        <f t="shared" si="20"/>
        <v>0</v>
      </c>
    </row>
    <row r="155" spans="1:30" x14ac:dyDescent="0.25">
      <c r="A155" s="1949"/>
      <c r="B155" s="793" t="s">
        <v>473</v>
      </c>
      <c r="C155" s="337"/>
      <c r="D155" s="220"/>
      <c r="E155" s="338"/>
      <c r="F155" s="339"/>
      <c r="G155" s="340">
        <f>'Семестровка уск виправлено'!D105</f>
        <v>2</v>
      </c>
      <c r="H155" s="359">
        <f>G155*30</f>
        <v>60</v>
      </c>
      <c r="I155" s="351"/>
      <c r="J155" s="352"/>
      <c r="K155" s="353"/>
      <c r="L155" s="353"/>
      <c r="M155" s="354"/>
      <c r="N155" s="226"/>
      <c r="O155" s="224"/>
      <c r="P155" s="357"/>
      <c r="Q155" s="630"/>
      <c r="R155" s="626"/>
      <c r="S155" s="626"/>
      <c r="T155" s="226"/>
      <c r="U155" s="224"/>
      <c r="V155" s="225"/>
      <c r="W155" s="223"/>
      <c r="X155" s="225"/>
      <c r="AD155" s="93">
        <f t="shared" si="20"/>
        <v>0</v>
      </c>
    </row>
    <row r="156" spans="1:30" x14ac:dyDescent="0.25">
      <c r="A156" s="1950"/>
      <c r="B156" s="794" t="s">
        <v>268</v>
      </c>
      <c r="C156" s="337"/>
      <c r="D156" s="220" t="s">
        <v>184</v>
      </c>
      <c r="E156" s="338"/>
      <c r="F156" s="339"/>
      <c r="G156" s="340">
        <f>'Семестровка уск виправлено'!E105</f>
        <v>3</v>
      </c>
      <c r="H156" s="359">
        <f>G156*30</f>
        <v>90</v>
      </c>
      <c r="I156" s="351">
        <f>J156+L156</f>
        <v>30</v>
      </c>
      <c r="J156" s="352">
        <f>'Семестровка уск виправлено'!H105</f>
        <v>15</v>
      </c>
      <c r="K156" s="352"/>
      <c r="L156" s="352">
        <f>'Семестровка уск виправлено'!J105</f>
        <v>15</v>
      </c>
      <c r="M156" s="354">
        <f>H156-I156</f>
        <v>60</v>
      </c>
      <c r="N156" s="226"/>
      <c r="O156" s="224"/>
      <c r="P156" s="357"/>
      <c r="Q156" s="630">
        <f>'Семестровка уск виправлено'!L105</f>
        <v>2</v>
      </c>
      <c r="R156" s="626"/>
      <c r="S156" s="626"/>
      <c r="T156" s="226"/>
      <c r="U156" s="224"/>
      <c r="V156" s="225"/>
      <c r="W156" s="223"/>
      <c r="X156" s="225"/>
      <c r="AD156" s="93">
        <f t="shared" si="20"/>
        <v>2</v>
      </c>
    </row>
    <row r="157" spans="1:30" ht="31.5" x14ac:dyDescent="0.25">
      <c r="A157" s="1948" t="s">
        <v>237</v>
      </c>
      <c r="B157" s="218" t="s">
        <v>241</v>
      </c>
      <c r="C157" s="337"/>
      <c r="D157" s="353"/>
      <c r="E157" s="339"/>
      <c r="F157" s="338"/>
      <c r="G157" s="340"/>
      <c r="H157" s="350"/>
      <c r="I157" s="351"/>
      <c r="J157" s="352"/>
      <c r="K157" s="353"/>
      <c r="L157" s="353"/>
      <c r="M157" s="354"/>
      <c r="N157" s="226"/>
      <c r="O157" s="224"/>
      <c r="P157" s="357"/>
      <c r="Q157" s="630"/>
      <c r="R157" s="626"/>
      <c r="S157" s="626"/>
      <c r="T157" s="226"/>
      <c r="U157" s="224"/>
      <c r="V157" s="225"/>
      <c r="W157" s="223"/>
      <c r="X157" s="225"/>
      <c r="AD157" s="93">
        <f t="shared" si="20"/>
        <v>0</v>
      </c>
    </row>
    <row r="158" spans="1:30" x14ac:dyDescent="0.25">
      <c r="A158" s="1949"/>
      <c r="B158" s="218" t="s">
        <v>242</v>
      </c>
      <c r="C158" s="337"/>
      <c r="D158" s="353"/>
      <c r="E158" s="339"/>
      <c r="F158" s="338"/>
      <c r="G158" s="340">
        <f>G159+G160</f>
        <v>4</v>
      </c>
      <c r="H158" s="350">
        <f>G158*30</f>
        <v>120</v>
      </c>
      <c r="I158" s="364"/>
      <c r="J158" s="365"/>
      <c r="K158" s="365"/>
      <c r="L158" s="365"/>
      <c r="M158" s="360"/>
      <c r="N158" s="226"/>
      <c r="O158" s="224"/>
      <c r="P158" s="357"/>
      <c r="Q158" s="630"/>
      <c r="R158" s="626"/>
      <c r="S158" s="626"/>
      <c r="T158" s="226"/>
      <c r="U158" s="224"/>
      <c r="V158" s="225"/>
      <c r="W158" s="223"/>
      <c r="X158" s="225"/>
      <c r="AD158" s="93">
        <f t="shared" si="20"/>
        <v>0</v>
      </c>
    </row>
    <row r="159" spans="1:30" x14ac:dyDescent="0.25">
      <c r="A159" s="1949"/>
      <c r="B159" s="793" t="s">
        <v>473</v>
      </c>
      <c r="C159" s="337"/>
      <c r="D159" s="353"/>
      <c r="E159" s="339"/>
      <c r="F159" s="338"/>
      <c r="G159" s="340">
        <f>'Семестровка уск виправлено'!D127</f>
        <v>1.5</v>
      </c>
      <c r="H159" s="350">
        <f>G159*30</f>
        <v>45</v>
      </c>
      <c r="I159" s="364"/>
      <c r="J159" s="365"/>
      <c r="K159" s="365"/>
      <c r="L159" s="365"/>
      <c r="M159" s="360"/>
      <c r="N159" s="226"/>
      <c r="O159" s="224"/>
      <c r="P159" s="357"/>
      <c r="Q159" s="630"/>
      <c r="R159" s="626"/>
      <c r="S159" s="626"/>
      <c r="T159" s="226"/>
      <c r="U159" s="224"/>
      <c r="V159" s="225"/>
      <c r="W159" s="223"/>
      <c r="X159" s="225"/>
      <c r="AD159" s="93">
        <f t="shared" si="20"/>
        <v>0</v>
      </c>
    </row>
    <row r="160" spans="1:30" x14ac:dyDescent="0.25">
      <c r="A160" s="1950"/>
      <c r="B160" s="794" t="s">
        <v>268</v>
      </c>
      <c r="C160" s="337"/>
      <c r="D160" s="353">
        <v>4</v>
      </c>
      <c r="E160" s="339"/>
      <c r="F160" s="338"/>
      <c r="G160" s="340">
        <f>'Семестровка уск виправлено'!E127</f>
        <v>2.5</v>
      </c>
      <c r="H160" s="350">
        <f>G160*30</f>
        <v>75</v>
      </c>
      <c r="I160" s="351">
        <f>J160+L160+K160</f>
        <v>13</v>
      </c>
      <c r="J160" s="352"/>
      <c r="K160" s="352"/>
      <c r="L160" s="352">
        <f>'Семестровка уск виправлено'!J127</f>
        <v>13</v>
      </c>
      <c r="M160" s="354">
        <f>H160-I160</f>
        <v>62</v>
      </c>
      <c r="N160" s="226"/>
      <c r="O160" s="224"/>
      <c r="P160" s="357"/>
      <c r="Q160" s="630"/>
      <c r="R160" s="626">
        <f>'Семестровка уск виправлено'!L127</f>
        <v>2</v>
      </c>
      <c r="S160" s="626"/>
      <c r="T160" s="226"/>
      <c r="U160" s="224"/>
      <c r="V160" s="225"/>
      <c r="W160" s="223"/>
      <c r="X160" s="225"/>
      <c r="AD160" s="93">
        <f t="shared" si="20"/>
        <v>2</v>
      </c>
    </row>
    <row r="161" spans="1:31" x14ac:dyDescent="0.25">
      <c r="A161" s="1948" t="s">
        <v>240</v>
      </c>
      <c r="B161" s="218" t="s">
        <v>244</v>
      </c>
      <c r="C161" s="337"/>
      <c r="D161" s="353"/>
      <c r="E161" s="339"/>
      <c r="F161" s="338"/>
      <c r="G161" s="340"/>
      <c r="H161" s="350"/>
      <c r="I161" s="351"/>
      <c r="J161" s="352"/>
      <c r="K161" s="353"/>
      <c r="L161" s="353"/>
      <c r="M161" s="354"/>
      <c r="N161" s="226"/>
      <c r="O161" s="224"/>
      <c r="P161" s="357"/>
      <c r="Q161" s="630"/>
      <c r="R161" s="626"/>
      <c r="S161" s="626"/>
      <c r="T161" s="226"/>
      <c r="U161" s="224"/>
      <c r="V161" s="225"/>
      <c r="W161" s="223"/>
      <c r="X161" s="225"/>
      <c r="AD161" s="93">
        <f t="shared" si="20"/>
        <v>0</v>
      </c>
    </row>
    <row r="162" spans="1:31" ht="31.5" x14ac:dyDescent="0.25">
      <c r="A162" s="1949"/>
      <c r="B162" s="218" t="s">
        <v>245</v>
      </c>
      <c r="C162" s="337"/>
      <c r="D162" s="353"/>
      <c r="E162" s="339"/>
      <c r="F162" s="338"/>
      <c r="G162" s="340">
        <f>G163+G164</f>
        <v>5</v>
      </c>
      <c r="H162" s="350">
        <f>G162*30</f>
        <v>150</v>
      </c>
      <c r="I162" s="364"/>
      <c r="J162" s="365"/>
      <c r="K162" s="365"/>
      <c r="L162" s="365"/>
      <c r="M162" s="360"/>
      <c r="N162" s="226"/>
      <c r="O162" s="224"/>
      <c r="P162" s="357"/>
      <c r="Q162" s="630"/>
      <c r="R162" s="626"/>
      <c r="S162" s="626"/>
      <c r="T162" s="226"/>
      <c r="U162" s="224"/>
      <c r="V162" s="225"/>
      <c r="W162" s="223"/>
      <c r="X162" s="225"/>
      <c r="AD162" s="93">
        <f t="shared" si="20"/>
        <v>0</v>
      </c>
    </row>
    <row r="163" spans="1:31" x14ac:dyDescent="0.25">
      <c r="A163" s="1949"/>
      <c r="B163" s="793" t="s">
        <v>473</v>
      </c>
      <c r="C163" s="337"/>
      <c r="D163" s="353"/>
      <c r="E163" s="339"/>
      <c r="F163" s="338"/>
      <c r="G163" s="340">
        <f>'Семестровка уск виправлено'!D99</f>
        <v>2</v>
      </c>
      <c r="H163" s="350">
        <f>G163*30</f>
        <v>60</v>
      </c>
      <c r="I163" s="364"/>
      <c r="J163" s="365"/>
      <c r="K163" s="365"/>
      <c r="L163" s="365"/>
      <c r="M163" s="360"/>
      <c r="N163" s="226"/>
      <c r="O163" s="224"/>
      <c r="P163" s="357"/>
      <c r="Q163" s="630"/>
      <c r="R163" s="626"/>
      <c r="S163" s="626"/>
      <c r="T163" s="226"/>
      <c r="U163" s="224"/>
      <c r="V163" s="225"/>
      <c r="W163" s="223"/>
      <c r="X163" s="225"/>
      <c r="AD163" s="93">
        <f t="shared" si="20"/>
        <v>0</v>
      </c>
    </row>
    <row r="164" spans="1:31" x14ac:dyDescent="0.25">
      <c r="A164" s="1950"/>
      <c r="B164" s="794" t="s">
        <v>268</v>
      </c>
      <c r="C164" s="337"/>
      <c r="D164" s="353" t="s">
        <v>184</v>
      </c>
      <c r="E164" s="339"/>
      <c r="F164" s="338"/>
      <c r="G164" s="340">
        <f>'Семестровка уск виправлено'!E99</f>
        <v>3</v>
      </c>
      <c r="H164" s="350">
        <f>G164*30</f>
        <v>90</v>
      </c>
      <c r="I164" s="351">
        <f>J164+L164+K164</f>
        <v>30</v>
      </c>
      <c r="J164" s="365">
        <f>'Семестровка уск виправлено'!H99</f>
        <v>15</v>
      </c>
      <c r="K164" s="365"/>
      <c r="L164" s="365">
        <f>'Семестровка уск виправлено'!J99</f>
        <v>15</v>
      </c>
      <c r="M164" s="354">
        <f>H164-I164</f>
        <v>60</v>
      </c>
      <c r="N164" s="226"/>
      <c r="O164" s="224"/>
      <c r="P164" s="357"/>
      <c r="Q164" s="631">
        <f>'Семестровка уск виправлено'!L99</f>
        <v>2</v>
      </c>
      <c r="R164" s="633"/>
      <c r="S164" s="626"/>
      <c r="T164" s="226"/>
      <c r="U164" s="224"/>
      <c r="V164" s="225"/>
      <c r="W164" s="223"/>
      <c r="X164" s="225"/>
      <c r="AD164" s="93">
        <f t="shared" si="20"/>
        <v>2</v>
      </c>
    </row>
    <row r="165" spans="1:31" ht="31.5" x14ac:dyDescent="0.25">
      <c r="A165" s="1948" t="s">
        <v>243</v>
      </c>
      <c r="B165" s="218" t="s">
        <v>247</v>
      </c>
      <c r="C165" s="337"/>
      <c r="D165" s="353"/>
      <c r="E165" s="339"/>
      <c r="F165" s="220"/>
      <c r="G165" s="612"/>
      <c r="H165" s="612"/>
      <c r="I165" s="612"/>
      <c r="J165" s="612"/>
      <c r="K165" s="612"/>
      <c r="L165" s="612"/>
      <c r="M165" s="612"/>
      <c r="N165" s="612"/>
      <c r="O165" s="612"/>
      <c r="P165" s="612"/>
      <c r="Q165" s="612"/>
      <c r="R165" s="612"/>
      <c r="S165" s="612"/>
      <c r="T165" s="626"/>
      <c r="U165" s="626"/>
      <c r="V165" s="225"/>
      <c r="W165" s="223"/>
      <c r="X165" s="225"/>
      <c r="AD165" s="93">
        <f t="shared" si="20"/>
        <v>0</v>
      </c>
    </row>
    <row r="166" spans="1:31" ht="31.5" x14ac:dyDescent="0.25">
      <c r="A166" s="1949"/>
      <c r="B166" s="218" t="s">
        <v>248</v>
      </c>
      <c r="C166" s="337"/>
      <c r="D166" s="353"/>
      <c r="E166" s="339"/>
      <c r="F166" s="338"/>
      <c r="G166" s="340">
        <f>G167+G168</f>
        <v>4</v>
      </c>
      <c r="H166" s="350">
        <f>G166*30</f>
        <v>120</v>
      </c>
      <c r="I166" s="364"/>
      <c r="J166" s="365"/>
      <c r="K166" s="365"/>
      <c r="L166" s="365"/>
      <c r="M166" s="360"/>
      <c r="N166" s="226"/>
      <c r="O166" s="224"/>
      <c r="P166" s="357"/>
      <c r="Q166" s="630"/>
      <c r="R166" s="626"/>
      <c r="S166" s="626"/>
      <c r="T166" s="226"/>
      <c r="U166" s="224"/>
      <c r="V166" s="225"/>
      <c r="W166" s="223"/>
      <c r="X166" s="225"/>
      <c r="AD166" s="93">
        <f t="shared" si="20"/>
        <v>0</v>
      </c>
    </row>
    <row r="167" spans="1:31" x14ac:dyDescent="0.25">
      <c r="A167" s="1949"/>
      <c r="B167" s="793" t="s">
        <v>473</v>
      </c>
      <c r="C167" s="337"/>
      <c r="D167" s="353"/>
      <c r="E167" s="339"/>
      <c r="F167" s="338"/>
      <c r="G167" s="340">
        <f>'Семестровка уск виправлено'!D126</f>
        <v>0.5</v>
      </c>
      <c r="H167" s="350">
        <f>G167*30</f>
        <v>15</v>
      </c>
      <c r="I167" s="364"/>
      <c r="J167" s="365"/>
      <c r="K167" s="365"/>
      <c r="L167" s="365"/>
      <c r="M167" s="360"/>
      <c r="N167" s="226"/>
      <c r="O167" s="224"/>
      <c r="P167" s="357"/>
      <c r="Q167" s="630"/>
      <c r="R167" s="626"/>
      <c r="S167" s="626"/>
      <c r="T167" s="226"/>
      <c r="U167" s="224"/>
      <c r="V167" s="225"/>
      <c r="W167" s="223"/>
      <c r="X167" s="225"/>
      <c r="AD167" s="93">
        <f t="shared" si="20"/>
        <v>0</v>
      </c>
    </row>
    <row r="168" spans="1:31" x14ac:dyDescent="0.25">
      <c r="A168" s="1950"/>
      <c r="B168" s="794" t="s">
        <v>268</v>
      </c>
      <c r="C168" s="337"/>
      <c r="D168" s="353" t="s">
        <v>345</v>
      </c>
      <c r="E168" s="339"/>
      <c r="F168" s="338"/>
      <c r="G168" s="340">
        <f>'Семестровка уск виправлено'!E126</f>
        <v>3.5</v>
      </c>
      <c r="H168" s="350">
        <f>G168*30</f>
        <v>105</v>
      </c>
      <c r="I168" s="351">
        <f>J168+L168+K168</f>
        <v>39</v>
      </c>
      <c r="J168" s="352">
        <f>'Семестровка уск виправлено'!H126</f>
        <v>26</v>
      </c>
      <c r="K168" s="352"/>
      <c r="L168" s="352">
        <f>'Семестровка уск виправлено'!J126</f>
        <v>13</v>
      </c>
      <c r="M168" s="354">
        <f>H168-I168</f>
        <v>66</v>
      </c>
      <c r="N168" s="226"/>
      <c r="O168" s="224"/>
      <c r="P168" s="357"/>
      <c r="Q168" s="630"/>
      <c r="R168" s="626">
        <f>'Семестровка уск виправлено'!L126</f>
        <v>3</v>
      </c>
      <c r="S168" s="626"/>
      <c r="T168" s="226"/>
      <c r="U168" s="224"/>
      <c r="V168" s="225"/>
      <c r="W168" s="223"/>
      <c r="X168" s="225"/>
      <c r="AD168" s="93">
        <f t="shared" si="20"/>
        <v>3</v>
      </c>
    </row>
    <row r="169" spans="1:31" x14ac:dyDescent="0.25">
      <c r="A169" s="1965" t="s">
        <v>246</v>
      </c>
      <c r="B169" s="218" t="s">
        <v>250</v>
      </c>
      <c r="C169" s="337"/>
      <c r="D169" s="353"/>
      <c r="E169" s="339"/>
      <c r="F169" s="338"/>
      <c r="G169" s="340"/>
      <c r="H169" s="359"/>
      <c r="I169" s="351"/>
      <c r="J169" s="352"/>
      <c r="K169" s="353"/>
      <c r="L169" s="353"/>
      <c r="M169" s="354"/>
      <c r="N169" s="226"/>
      <c r="O169" s="224"/>
      <c r="P169" s="357"/>
      <c r="Q169" s="630"/>
      <c r="R169" s="626"/>
      <c r="S169" s="626"/>
      <c r="T169" s="226"/>
      <c r="U169" s="224"/>
      <c r="V169" s="225"/>
      <c r="W169" s="223"/>
      <c r="X169" s="225"/>
      <c r="AD169" s="93">
        <f t="shared" si="20"/>
        <v>0</v>
      </c>
    </row>
    <row r="170" spans="1:31" x14ac:dyDescent="0.25">
      <c r="A170" s="1966"/>
      <c r="B170" s="977" t="s">
        <v>251</v>
      </c>
      <c r="C170" s="652"/>
      <c r="D170" s="653"/>
      <c r="E170" s="654"/>
      <c r="F170" s="655"/>
      <c r="G170" s="656">
        <f>G171+G172</f>
        <v>5</v>
      </c>
      <c r="H170" s="350">
        <f>G170*30</f>
        <v>150</v>
      </c>
      <c r="I170" s="657"/>
      <c r="J170" s="658"/>
      <c r="K170" s="653"/>
      <c r="L170" s="653"/>
      <c r="M170" s="659"/>
      <c r="N170" s="660"/>
      <c r="O170" s="661"/>
      <c r="P170" s="662"/>
      <c r="Q170" s="663"/>
      <c r="R170" s="664"/>
      <c r="S170" s="664"/>
      <c r="T170" s="660"/>
      <c r="U170" s="661"/>
      <c r="V170" s="665"/>
      <c r="W170" s="666"/>
      <c r="X170" s="665"/>
      <c r="AD170" s="93">
        <f t="shared" si="20"/>
        <v>0</v>
      </c>
    </row>
    <row r="171" spans="1:31" x14ac:dyDescent="0.25">
      <c r="A171" s="1966"/>
      <c r="B171" s="793" t="s">
        <v>473</v>
      </c>
      <c r="C171" s="352"/>
      <c r="D171" s="353"/>
      <c r="E171" s="353"/>
      <c r="F171" s="220"/>
      <c r="G171" s="365">
        <f>'Семестровка уск виправлено'!D128</f>
        <v>1</v>
      </c>
      <c r="H171" s="350">
        <f>G171*30</f>
        <v>30</v>
      </c>
      <c r="I171" s="648"/>
      <c r="J171" s="352"/>
      <c r="K171" s="353"/>
      <c r="L171" s="353"/>
      <c r="M171" s="649"/>
      <c r="N171" s="626"/>
      <c r="O171" s="626"/>
      <c r="P171" s="626"/>
      <c r="Q171" s="626"/>
      <c r="R171" s="626"/>
      <c r="S171" s="626"/>
      <c r="T171" s="626"/>
      <c r="U171" s="626"/>
      <c r="V171" s="626"/>
      <c r="W171" s="626"/>
      <c r="X171" s="626"/>
      <c r="AD171" s="93">
        <f t="shared" si="20"/>
        <v>0</v>
      </c>
    </row>
    <row r="172" spans="1:31" x14ac:dyDescent="0.25">
      <c r="A172" s="1967"/>
      <c r="B172" s="794" t="s">
        <v>268</v>
      </c>
      <c r="C172" s="352"/>
      <c r="D172" s="353" t="s">
        <v>200</v>
      </c>
      <c r="E172" s="353"/>
      <c r="F172" s="220"/>
      <c r="G172" s="340">
        <f>'Семестровка уск виправлено'!E128</f>
        <v>4</v>
      </c>
      <c r="H172" s="350">
        <f>G172*30</f>
        <v>120</v>
      </c>
      <c r="I172" s="351">
        <f>J172+L172+K172</f>
        <v>52</v>
      </c>
      <c r="J172" s="352">
        <f>'Семестровка уск виправлено'!H128</f>
        <v>26</v>
      </c>
      <c r="K172" s="352"/>
      <c r="L172" s="352">
        <f>'Семестровка уск виправлено'!J128</f>
        <v>26</v>
      </c>
      <c r="M172" s="354">
        <f>H172-I172</f>
        <v>68</v>
      </c>
      <c r="N172" s="226"/>
      <c r="O172" s="224"/>
      <c r="P172" s="357"/>
      <c r="Q172" s="630"/>
      <c r="R172" s="626">
        <f>'Семестровка уск виправлено'!L128</f>
        <v>4</v>
      </c>
      <c r="S172" s="626"/>
      <c r="T172" s="626"/>
      <c r="U172" s="626"/>
      <c r="V172" s="626"/>
      <c r="W172" s="626"/>
      <c r="X172" s="626"/>
      <c r="AD172" s="93">
        <f t="shared" si="20"/>
        <v>4</v>
      </c>
    </row>
    <row r="173" spans="1:31" x14ac:dyDescent="0.25">
      <c r="A173" s="2274" t="s">
        <v>484</v>
      </c>
      <c r="B173" s="2275"/>
      <c r="C173" s="2275"/>
      <c r="D173" s="2275"/>
      <c r="E173" s="2275"/>
      <c r="F173" s="2276"/>
      <c r="G173" s="365">
        <f>SUMIF(B139:B172,"*_*",G139:G172)</f>
        <v>12</v>
      </c>
      <c r="H173" s="350">
        <f>G173*30</f>
        <v>360</v>
      </c>
      <c r="I173" s="648"/>
      <c r="J173" s="352"/>
      <c r="K173" s="352"/>
      <c r="L173" s="352"/>
      <c r="M173" s="649"/>
      <c r="N173" s="626"/>
      <c r="O173" s="626"/>
      <c r="P173" s="626"/>
      <c r="Q173" s="626"/>
      <c r="R173" s="626"/>
      <c r="S173" s="626"/>
      <c r="T173" s="626"/>
      <c r="U173" s="626"/>
      <c r="V173" s="626"/>
      <c r="W173" s="626"/>
      <c r="X173" s="626"/>
      <c r="AD173" s="93">
        <f t="shared" si="20"/>
        <v>0</v>
      </c>
    </row>
    <row r="174" spans="1:31" ht="16.5" thickBot="1" x14ac:dyDescent="0.3">
      <c r="A174" s="2274" t="s">
        <v>294</v>
      </c>
      <c r="B174" s="2275"/>
      <c r="C174" s="2275"/>
      <c r="D174" s="2275"/>
      <c r="E174" s="2275"/>
      <c r="F174" s="2276"/>
      <c r="G174" s="365">
        <f>SUMIF($AD139:$AD172,"&gt;0",G139:G172)</f>
        <v>31</v>
      </c>
      <c r="H174" s="365">
        <f>SUMIF($AD139:$AD172,"&gt;0",H139:H172)</f>
        <v>930</v>
      </c>
      <c r="I174" s="365">
        <f t="shared" ref="I174:X174" si="21">SUMIF($AD139:$AD172,"&gt;0",I139:I172)</f>
        <v>330</v>
      </c>
      <c r="J174" s="365">
        <f t="shared" si="21"/>
        <v>165</v>
      </c>
      <c r="K174" s="365">
        <f t="shared" si="21"/>
        <v>0</v>
      </c>
      <c r="L174" s="365">
        <f t="shared" si="21"/>
        <v>165</v>
      </c>
      <c r="M174" s="365">
        <f t="shared" si="21"/>
        <v>600</v>
      </c>
      <c r="N174" s="365">
        <f t="shared" si="21"/>
        <v>0</v>
      </c>
      <c r="O174" s="365">
        <f t="shared" si="21"/>
        <v>0</v>
      </c>
      <c r="P174" s="365">
        <f t="shared" si="21"/>
        <v>6</v>
      </c>
      <c r="Q174" s="365">
        <f>SUMIF($AD139:$AD172,"&gt;0",Q139:Q172)</f>
        <v>8</v>
      </c>
      <c r="R174" s="365">
        <f t="shared" si="21"/>
        <v>13</v>
      </c>
      <c r="S174" s="365">
        <f t="shared" si="21"/>
        <v>0</v>
      </c>
      <c r="T174" s="365">
        <f t="shared" si="21"/>
        <v>0</v>
      </c>
      <c r="U174" s="365">
        <f t="shared" si="21"/>
        <v>0</v>
      </c>
      <c r="V174" s="365">
        <f t="shared" si="21"/>
        <v>0</v>
      </c>
      <c r="W174" s="365">
        <f t="shared" si="21"/>
        <v>0</v>
      </c>
      <c r="X174" s="365">
        <f t="shared" si="21"/>
        <v>0</v>
      </c>
      <c r="AD174" s="93">
        <f t="shared" si="20"/>
        <v>27</v>
      </c>
    </row>
    <row r="175" spans="1:31" ht="16.5" thickBot="1" x14ac:dyDescent="0.3">
      <c r="A175" s="1930" t="s">
        <v>252</v>
      </c>
      <c r="B175" s="1931"/>
      <c r="C175" s="1931"/>
      <c r="D175" s="1931"/>
      <c r="E175" s="1931"/>
      <c r="F175" s="1932"/>
      <c r="G175" s="973">
        <f>G173+G174</f>
        <v>43</v>
      </c>
      <c r="H175" s="973">
        <f>H173+H174</f>
        <v>1290</v>
      </c>
      <c r="I175" s="921"/>
      <c r="J175" s="921"/>
      <c r="K175" s="921"/>
      <c r="L175" s="921"/>
      <c r="M175" s="921"/>
      <c r="N175" s="921"/>
      <c r="O175" s="921"/>
      <c r="P175" s="921"/>
      <c r="Q175" s="921"/>
      <c r="R175" s="921"/>
      <c r="S175" s="921"/>
      <c r="T175" s="921"/>
      <c r="U175" s="921"/>
      <c r="V175" s="921"/>
      <c r="W175" s="921"/>
      <c r="X175" s="921"/>
      <c r="Y175" s="238">
        <f>SUM(Y139:Y170)</f>
        <v>0</v>
      </c>
      <c r="Z175" s="237">
        <f>SUM(Z139:Z170)</f>
        <v>0</v>
      </c>
      <c r="AA175" s="237">
        <f>SUM(AA139:AA170)</f>
        <v>0</v>
      </c>
      <c r="AB175" s="237">
        <f>SUM(AB139:AB170)</f>
        <v>0</v>
      </c>
      <c r="AC175" s="237">
        <f>SUM(AC139:AC170)</f>
        <v>0</v>
      </c>
      <c r="AE175" s="152">
        <f>G175*30</f>
        <v>1290</v>
      </c>
    </row>
    <row r="176" spans="1:31" ht="16.5" thickBot="1" x14ac:dyDescent="0.3">
      <c r="A176" s="1969" t="s">
        <v>491</v>
      </c>
      <c r="B176" s="1970"/>
      <c r="C176" s="1970"/>
      <c r="D176" s="1970"/>
      <c r="E176" s="1970"/>
      <c r="F176" s="1970"/>
      <c r="G176" s="784">
        <f>G173+G135</f>
        <v>22.5</v>
      </c>
      <c r="H176" s="350">
        <f>G176*30</f>
        <v>675</v>
      </c>
      <c r="I176" s="760"/>
      <c r="J176" s="921"/>
      <c r="K176" s="921"/>
      <c r="L176" s="921"/>
      <c r="M176" s="921"/>
      <c r="N176" s="921"/>
      <c r="O176" s="921"/>
      <c r="P176" s="921"/>
      <c r="Q176" s="921"/>
      <c r="R176" s="921"/>
      <c r="S176" s="921"/>
      <c r="T176" s="921"/>
      <c r="U176" s="921"/>
      <c r="V176" s="921"/>
      <c r="W176" s="921"/>
      <c r="X176" s="921"/>
      <c r="Y176" s="238"/>
      <c r="Z176" s="237"/>
      <c r="AA176" s="237"/>
      <c r="AB176" s="237"/>
      <c r="AC176" s="237"/>
    </row>
    <row r="177" spans="1:31" ht="16.5" thickBot="1" x14ac:dyDescent="0.3">
      <c r="A177" s="1969" t="s">
        <v>334</v>
      </c>
      <c r="B177" s="1970"/>
      <c r="C177" s="1970"/>
      <c r="D177" s="1970"/>
      <c r="E177" s="1970"/>
      <c r="F177" s="1970"/>
      <c r="G177" s="784">
        <f>G174+G136</f>
        <v>40</v>
      </c>
      <c r="H177" s="784">
        <f>H174+H136</f>
        <v>1200</v>
      </c>
      <c r="I177" s="784">
        <f t="shared" ref="I177:R177" si="22">I174+I136</f>
        <v>447</v>
      </c>
      <c r="J177" s="784">
        <f t="shared" si="22"/>
        <v>165</v>
      </c>
      <c r="K177" s="784">
        <f t="shared" si="22"/>
        <v>0</v>
      </c>
      <c r="L177" s="784">
        <f t="shared" si="22"/>
        <v>282</v>
      </c>
      <c r="M177" s="784">
        <f t="shared" si="22"/>
        <v>753</v>
      </c>
      <c r="N177" s="784">
        <f t="shared" si="22"/>
        <v>2</v>
      </c>
      <c r="O177" s="784">
        <f t="shared" si="22"/>
        <v>2</v>
      </c>
      <c r="P177" s="784">
        <f t="shared" si="22"/>
        <v>6</v>
      </c>
      <c r="Q177" s="784">
        <f t="shared" si="22"/>
        <v>10</v>
      </c>
      <c r="R177" s="784">
        <f t="shared" si="22"/>
        <v>16</v>
      </c>
      <c r="S177" s="784"/>
      <c r="T177" s="921"/>
      <c r="U177" s="921"/>
      <c r="V177" s="921"/>
      <c r="W177" s="921"/>
      <c r="X177" s="921"/>
      <c r="Y177" s="238"/>
      <c r="Z177" s="237"/>
      <c r="AA177" s="237"/>
      <c r="AB177" s="237"/>
      <c r="AC177" s="237"/>
    </row>
    <row r="178" spans="1:31" ht="16.5" thickBot="1" x14ac:dyDescent="0.3">
      <c r="A178" s="1969" t="s">
        <v>253</v>
      </c>
      <c r="B178" s="1970"/>
      <c r="C178" s="1970"/>
      <c r="D178" s="1970"/>
      <c r="E178" s="1970"/>
      <c r="F178" s="1971"/>
      <c r="G178" s="757">
        <f>G175+G137</f>
        <v>62.5</v>
      </c>
      <c r="H178" s="978">
        <f>H175+H137</f>
        <v>1875</v>
      </c>
      <c r="I178" s="979"/>
      <c r="J178" s="979"/>
      <c r="K178" s="979"/>
      <c r="L178" s="979"/>
      <c r="M178" s="979"/>
      <c r="N178" s="758"/>
      <c r="O178" s="758"/>
      <c r="P178" s="758"/>
      <c r="Q178" s="758"/>
      <c r="R178" s="758"/>
      <c r="S178" s="758"/>
      <c r="T178" s="758"/>
      <c r="U178" s="758"/>
      <c r="V178" s="758"/>
      <c r="W178" s="758"/>
      <c r="X178" s="758"/>
      <c r="Y178" s="238">
        <f>Y175+Y137</f>
        <v>0</v>
      </c>
      <c r="Z178" s="237">
        <f>Z175+Z137</f>
        <v>0</v>
      </c>
      <c r="AA178" s="237">
        <f>AA175+AA137</f>
        <v>0</v>
      </c>
      <c r="AB178" s="237">
        <f>AB175+AB137</f>
        <v>0</v>
      </c>
      <c r="AC178" s="237">
        <f>AC175+AC137</f>
        <v>0</v>
      </c>
      <c r="AE178" s="152">
        <f>G178*30</f>
        <v>1875</v>
      </c>
    </row>
    <row r="179" spans="1:31" ht="16.5" thickBot="1" x14ac:dyDescent="0.3">
      <c r="A179" s="1968" t="s">
        <v>472</v>
      </c>
      <c r="B179" s="1968"/>
      <c r="C179" s="1968"/>
      <c r="D179" s="1968"/>
      <c r="E179" s="1968"/>
      <c r="F179" s="1968"/>
      <c r="G179" s="757">
        <f>G176+G105</f>
        <v>120</v>
      </c>
      <c r="H179" s="757">
        <f>H176+H105</f>
        <v>3600</v>
      </c>
      <c r="I179" s="979"/>
      <c r="J179" s="979"/>
      <c r="K179" s="979"/>
      <c r="L179" s="979"/>
      <c r="M179" s="979"/>
      <c r="N179" s="758"/>
      <c r="O179" s="758"/>
      <c r="P179" s="758"/>
      <c r="Q179" s="758"/>
      <c r="R179" s="758"/>
      <c r="S179" s="758"/>
      <c r="T179" s="758"/>
      <c r="U179" s="758"/>
      <c r="V179" s="758"/>
      <c r="W179" s="758"/>
      <c r="X179" s="758"/>
      <c r="Y179" s="739"/>
      <c r="Z179" s="739"/>
      <c r="AA179" s="322"/>
      <c r="AB179" s="322"/>
      <c r="AC179" s="322"/>
    </row>
    <row r="180" spans="1:31" ht="16.5" thickBot="1" x14ac:dyDescent="0.3">
      <c r="A180" s="1968" t="s">
        <v>343</v>
      </c>
      <c r="B180" s="1968"/>
      <c r="C180" s="1968"/>
      <c r="D180" s="1968"/>
      <c r="E180" s="1968"/>
      <c r="F180" s="1968"/>
      <c r="G180" s="757">
        <f>G177+G106</f>
        <v>120</v>
      </c>
      <c r="H180" s="757">
        <f t="shared" ref="H180:R180" si="23">H177+H106</f>
        <v>3600</v>
      </c>
      <c r="I180" s="757">
        <f t="shared" si="23"/>
        <v>1326</v>
      </c>
      <c r="J180" s="757">
        <f t="shared" si="23"/>
        <v>631</v>
      </c>
      <c r="K180" s="757">
        <f t="shared" si="23"/>
        <v>0</v>
      </c>
      <c r="L180" s="757">
        <f t="shared" si="23"/>
        <v>695</v>
      </c>
      <c r="M180" s="757">
        <f t="shared" si="23"/>
        <v>2274</v>
      </c>
      <c r="N180" s="757">
        <f t="shared" si="23"/>
        <v>29.466666666666669</v>
      </c>
      <c r="O180" s="757">
        <f t="shared" si="23"/>
        <v>13</v>
      </c>
      <c r="P180" s="757">
        <f t="shared" si="23"/>
        <v>26</v>
      </c>
      <c r="Q180" s="757">
        <f t="shared" si="23"/>
        <v>23.5</v>
      </c>
      <c r="R180" s="757">
        <f t="shared" si="23"/>
        <v>16</v>
      </c>
      <c r="S180" s="757"/>
      <c r="T180" s="758"/>
      <c r="U180" s="758"/>
      <c r="V180" s="758"/>
      <c r="W180" s="758"/>
      <c r="X180" s="758"/>
      <c r="Y180" s="739"/>
      <c r="Z180" s="739"/>
      <c r="AA180" s="322"/>
      <c r="AB180" s="322"/>
      <c r="AC180" s="322"/>
    </row>
    <row r="181" spans="1:31" s="93" customFormat="1" ht="16.5" thickBot="1" x14ac:dyDescent="0.3">
      <c r="A181" s="1968" t="s">
        <v>254</v>
      </c>
      <c r="B181" s="1968"/>
      <c r="C181" s="1968"/>
      <c r="D181" s="1968"/>
      <c r="E181" s="1968"/>
      <c r="F181" s="1968"/>
      <c r="G181" s="980">
        <f>G178+G107</f>
        <v>240</v>
      </c>
      <c r="H181" s="980">
        <f>H178+H107</f>
        <v>7200</v>
      </c>
      <c r="I181" s="979"/>
      <c r="J181" s="979"/>
      <c r="K181" s="979"/>
      <c r="L181" s="979"/>
      <c r="M181" s="979"/>
      <c r="N181" s="758"/>
      <c r="O181" s="758"/>
      <c r="P181" s="758"/>
      <c r="Q181" s="758"/>
      <c r="R181" s="758"/>
      <c r="S181" s="758"/>
      <c r="T181" s="758"/>
      <c r="U181" s="758"/>
      <c r="V181" s="758"/>
      <c r="W181" s="758"/>
      <c r="X181" s="758"/>
      <c r="AA181" s="371">
        <v>22</v>
      </c>
      <c r="AB181" s="371">
        <v>22</v>
      </c>
      <c r="AC181" s="371">
        <v>22</v>
      </c>
    </row>
    <row r="182" spans="1:31" s="93" customFormat="1" ht="16.5" thickBot="1" x14ac:dyDescent="0.3">
      <c r="A182" s="1964" t="s">
        <v>255</v>
      </c>
      <c r="B182" s="1964"/>
      <c r="C182" s="1964"/>
      <c r="D182" s="1964"/>
      <c r="E182" s="1964"/>
      <c r="F182" s="1964"/>
      <c r="G182" s="1964"/>
      <c r="H182" s="1964"/>
      <c r="I182" s="1964"/>
      <c r="J182" s="1964"/>
      <c r="K182" s="1964"/>
      <c r="L182" s="1964"/>
      <c r="M182" s="1964"/>
      <c r="N182" s="1135">
        <f>N180</f>
        <v>29.466666666666669</v>
      </c>
      <c r="O182" s="1135">
        <f>O180</f>
        <v>13</v>
      </c>
      <c r="P182" s="1135">
        <f>P180</f>
        <v>26</v>
      </c>
      <c r="Q182" s="1135">
        <f>Q180</f>
        <v>23.5</v>
      </c>
      <c r="R182" s="1135">
        <f>R180</f>
        <v>16</v>
      </c>
      <c r="S182" s="759"/>
      <c r="T182" s="759">
        <f t="shared" ref="T182:AC182" si="24">T181</f>
        <v>0</v>
      </c>
      <c r="U182" s="758">
        <f t="shared" si="24"/>
        <v>0</v>
      </c>
      <c r="V182" s="758">
        <f t="shared" si="24"/>
        <v>0</v>
      </c>
      <c r="W182" s="758">
        <f t="shared" si="24"/>
        <v>0</v>
      </c>
      <c r="X182" s="758">
        <f t="shared" si="24"/>
        <v>0</v>
      </c>
      <c r="Y182" s="238">
        <f t="shared" si="24"/>
        <v>0</v>
      </c>
      <c r="Z182" s="237">
        <f t="shared" si="24"/>
        <v>0</v>
      </c>
      <c r="AA182" s="237">
        <f t="shared" si="24"/>
        <v>22</v>
      </c>
      <c r="AB182" s="237">
        <f t="shared" si="24"/>
        <v>22</v>
      </c>
      <c r="AC182" s="237">
        <f t="shared" si="24"/>
        <v>22</v>
      </c>
    </row>
    <row r="183" spans="1:31" s="93" customFormat="1" ht="16.5" thickBot="1" x14ac:dyDescent="0.3">
      <c r="A183" s="1978" t="s">
        <v>256</v>
      </c>
      <c r="B183" s="1978"/>
      <c r="C183" s="1978"/>
      <c r="D183" s="1978"/>
      <c r="E183" s="1978"/>
      <c r="F183" s="1978"/>
      <c r="G183" s="1978"/>
      <c r="H183" s="1978"/>
      <c r="I183" s="1978"/>
      <c r="J183" s="1978"/>
      <c r="K183" s="1978"/>
      <c r="L183" s="1978"/>
      <c r="M183" s="1978"/>
      <c r="N183" s="758">
        <v>2</v>
      </c>
      <c r="O183" s="760">
        <v>0</v>
      </c>
      <c r="P183" s="761">
        <v>2</v>
      </c>
      <c r="Q183" s="1136">
        <v>4</v>
      </c>
      <c r="R183" s="1019">
        <v>0</v>
      </c>
      <c r="S183" s="752"/>
      <c r="T183" s="1019"/>
      <c r="U183" s="761"/>
      <c r="V183" s="761"/>
      <c r="W183" s="761"/>
      <c r="X183" s="761"/>
    </row>
    <row r="184" spans="1:31" s="93" customFormat="1" ht="16.5" thickBot="1" x14ac:dyDescent="0.3">
      <c r="A184" s="1978" t="s">
        <v>257</v>
      </c>
      <c r="B184" s="1978"/>
      <c r="C184" s="1978"/>
      <c r="D184" s="1978"/>
      <c r="E184" s="1978"/>
      <c r="F184" s="1978"/>
      <c r="G184" s="1978"/>
      <c r="H184" s="1978"/>
      <c r="I184" s="1978"/>
      <c r="J184" s="1978"/>
      <c r="K184" s="1978"/>
      <c r="L184" s="1978"/>
      <c r="M184" s="1978"/>
      <c r="N184" s="759">
        <v>11</v>
      </c>
      <c r="O184" s="1137">
        <v>3</v>
      </c>
      <c r="P184" s="762">
        <v>4</v>
      </c>
      <c r="Q184" s="1138">
        <v>6</v>
      </c>
      <c r="R184" s="1019">
        <v>6</v>
      </c>
      <c r="S184" s="752"/>
      <c r="T184" s="1019"/>
      <c r="U184" s="762"/>
      <c r="V184" s="762"/>
      <c r="W184" s="762"/>
      <c r="X184" s="762"/>
    </row>
    <row r="185" spans="1:31" s="93" customFormat="1" ht="16.5" thickBot="1" x14ac:dyDescent="0.3">
      <c r="A185" s="1978" t="s">
        <v>258</v>
      </c>
      <c r="B185" s="1978"/>
      <c r="C185" s="1978"/>
      <c r="D185" s="1978"/>
      <c r="E185" s="1978"/>
      <c r="F185" s="1978"/>
      <c r="G185" s="1978"/>
      <c r="H185" s="1978"/>
      <c r="I185" s="1978"/>
      <c r="J185" s="1978"/>
      <c r="K185" s="1978"/>
      <c r="L185" s="1978"/>
      <c r="M185" s="1978"/>
      <c r="N185" s="1139"/>
      <c r="O185" s="1140"/>
      <c r="P185" s="1140"/>
      <c r="Q185" s="1141"/>
      <c r="R185" s="842"/>
      <c r="S185" s="752"/>
      <c r="T185" s="842"/>
      <c r="U185" s="763"/>
      <c r="V185" s="763"/>
      <c r="W185" s="763"/>
      <c r="X185" s="763"/>
    </row>
    <row r="186" spans="1:31" s="93" customFormat="1" ht="16.5" thickBot="1" x14ac:dyDescent="0.3">
      <c r="A186" s="1982" t="s">
        <v>259</v>
      </c>
      <c r="B186" s="1982"/>
      <c r="C186" s="1982"/>
      <c r="D186" s="1982"/>
      <c r="E186" s="1982"/>
      <c r="F186" s="1982"/>
      <c r="G186" s="1982"/>
      <c r="H186" s="1982"/>
      <c r="I186" s="1982"/>
      <c r="J186" s="1982"/>
      <c r="K186" s="1982"/>
      <c r="L186" s="1982"/>
      <c r="M186" s="1982"/>
      <c r="N186" s="1142"/>
      <c r="O186" s="1140">
        <v>1</v>
      </c>
      <c r="P186" s="1143"/>
      <c r="Q186" s="764">
        <v>1</v>
      </c>
      <c r="R186" s="1144">
        <v>1</v>
      </c>
      <c r="S186" s="1018"/>
      <c r="T186" s="981"/>
      <c r="U186" s="764"/>
      <c r="V186" s="981"/>
      <c r="W186" s="981"/>
      <c r="X186" s="981"/>
    </row>
    <row r="187" spans="1:31" s="93" customFormat="1" ht="16.5" thickBot="1" x14ac:dyDescent="0.3">
      <c r="A187" s="1983" t="s">
        <v>260</v>
      </c>
      <c r="B187" s="1984"/>
      <c r="C187" s="1984"/>
      <c r="D187" s="1984"/>
      <c r="E187" s="1984"/>
      <c r="F187" s="1984"/>
      <c r="G187" s="1984"/>
      <c r="H187" s="1984"/>
      <c r="I187" s="1984"/>
      <c r="J187" s="1984"/>
      <c r="K187" s="1984"/>
      <c r="L187" s="1984"/>
      <c r="M187" s="1985"/>
      <c r="N187" s="2192" t="s">
        <v>261</v>
      </c>
      <c r="O187" s="2193"/>
      <c r="P187" s="2194"/>
      <c r="Q187" s="2188">
        <f>G107/G181*100</f>
        <v>73.958333333333343</v>
      </c>
      <c r="R187" s="2189"/>
      <c r="S187" s="2189"/>
      <c r="T187" s="2188" t="s">
        <v>42</v>
      </c>
      <c r="U187" s="2189"/>
      <c r="V187" s="2190"/>
      <c r="W187" s="2188">
        <f>G178/G181*100</f>
        <v>26.041666666666668</v>
      </c>
      <c r="X187" s="2190"/>
      <c r="Y187" s="382">
        <f>SUM(N187:X187)</f>
        <v>100.00000000000001</v>
      </c>
    </row>
    <row r="188" spans="1:31" s="93" customFormat="1" x14ac:dyDescent="0.25">
      <c r="A188" s="383"/>
      <c r="B188" s="982"/>
      <c r="C188" s="982"/>
      <c r="D188" s="982"/>
      <c r="E188" s="982"/>
      <c r="F188" s="982"/>
      <c r="G188" s="982"/>
      <c r="H188" s="982"/>
      <c r="I188" s="982"/>
      <c r="J188" s="982"/>
      <c r="K188" s="982"/>
      <c r="L188" s="982"/>
      <c r="M188" s="982"/>
      <c r="N188" s="983"/>
      <c r="O188" s="983"/>
      <c r="P188" s="983"/>
      <c r="Q188" s="984"/>
      <c r="R188" s="984"/>
      <c r="S188" s="984"/>
      <c r="T188" s="983"/>
      <c r="U188" s="983"/>
      <c r="V188" s="983"/>
      <c r="W188" s="983"/>
      <c r="X188" s="983"/>
    </row>
    <row r="189" spans="1:31" s="93" customFormat="1" x14ac:dyDescent="0.25">
      <c r="A189" s="386"/>
    </row>
    <row r="190" spans="1:31" s="93" customFormat="1" x14ac:dyDescent="0.25">
      <c r="A190" s="386"/>
      <c r="B190" s="1148"/>
      <c r="C190" s="1148"/>
      <c r="D190" s="1148"/>
      <c r="E190" s="1148"/>
      <c r="F190" s="1148"/>
      <c r="G190" s="1148"/>
      <c r="H190" s="1148"/>
      <c r="I190" s="1148"/>
      <c r="J190" s="1148"/>
      <c r="K190" s="1148"/>
    </row>
    <row r="191" spans="1:31" s="93" customFormat="1" x14ac:dyDescent="0.25">
      <c r="A191" s="386"/>
      <c r="B191" s="1148" t="s">
        <v>262</v>
      </c>
      <c r="C191" s="1148"/>
      <c r="D191" s="2145"/>
      <c r="E191" s="2145"/>
      <c r="F191" s="2146"/>
      <c r="G191" s="2146"/>
      <c r="H191" s="1148"/>
      <c r="I191" s="2136" t="s">
        <v>263</v>
      </c>
      <c r="J191" s="2270"/>
      <c r="K191" s="2270"/>
    </row>
    <row r="192" spans="1:31" s="93" customFormat="1" x14ac:dyDescent="0.25">
      <c r="A192" s="386"/>
    </row>
    <row r="193" spans="1:13" s="93" customFormat="1" x14ac:dyDescent="0.25">
      <c r="A193" s="386"/>
      <c r="B193" s="1148" t="s">
        <v>264</v>
      </c>
      <c r="C193" s="1148"/>
      <c r="D193" s="2145"/>
      <c r="E193" s="2145"/>
      <c r="F193" s="2146"/>
      <c r="G193" s="2146"/>
      <c r="H193" s="1148"/>
      <c r="I193" s="2136" t="s">
        <v>265</v>
      </c>
      <c r="J193" s="2137"/>
      <c r="K193" s="2137"/>
    </row>
    <row r="194" spans="1:13" s="93" customFormat="1" x14ac:dyDescent="0.25">
      <c r="A194" s="386"/>
    </row>
    <row r="195" spans="1:13" s="93" customFormat="1" x14ac:dyDescent="0.25">
      <c r="A195" s="386"/>
      <c r="B195" s="1148" t="s">
        <v>266</v>
      </c>
      <c r="C195" s="1148"/>
      <c r="D195" s="2145"/>
      <c r="E195" s="2145"/>
      <c r="F195" s="2146"/>
      <c r="G195" s="2146"/>
      <c r="H195" s="1148"/>
      <c r="I195" s="2136" t="s">
        <v>265</v>
      </c>
      <c r="J195" s="2137"/>
      <c r="K195" s="2137"/>
    </row>
    <row r="196" spans="1:13" s="93" customFormat="1" x14ac:dyDescent="0.25">
      <c r="A196" s="102"/>
      <c r="B196" s="985"/>
      <c r="C196" s="2269" t="s">
        <v>138</v>
      </c>
      <c r="D196" s="2269"/>
      <c r="E196" s="2269"/>
      <c r="F196" s="2269"/>
      <c r="G196" s="2269"/>
      <c r="H196" s="2269"/>
      <c r="I196" s="2269"/>
      <c r="J196" s="2269"/>
      <c r="K196" s="2269"/>
      <c r="L196" s="986"/>
      <c r="M196" s="986"/>
    </row>
  </sheetData>
  <mergeCells count="90">
    <mergeCell ref="A1:X1"/>
    <mergeCell ref="A2:A7"/>
    <mergeCell ref="B2:B7"/>
    <mergeCell ref="C2:F2"/>
    <mergeCell ref="G2:G7"/>
    <mergeCell ref="H2:M2"/>
    <mergeCell ref="N2:X3"/>
    <mergeCell ref="K4:K7"/>
    <mergeCell ref="M3:M7"/>
    <mergeCell ref="N4:P4"/>
    <mergeCell ref="C3:C7"/>
    <mergeCell ref="D3:D7"/>
    <mergeCell ref="J4:J7"/>
    <mergeCell ref="E3:F3"/>
    <mergeCell ref="I3:L3"/>
    <mergeCell ref="I4:I7"/>
    <mergeCell ref="T4:V4"/>
    <mergeCell ref="E4:E7"/>
    <mergeCell ref="F4:F7"/>
    <mergeCell ref="N6:X6"/>
    <mergeCell ref="Q4:S4"/>
    <mergeCell ref="W4:X4"/>
    <mergeCell ref="L4:L7"/>
    <mergeCell ref="H3:H7"/>
    <mergeCell ref="A10:X10"/>
    <mergeCell ref="A51:X51"/>
    <mergeCell ref="A9:X9"/>
    <mergeCell ref="A98:F98"/>
    <mergeCell ref="A93:X93"/>
    <mergeCell ref="A50:F50"/>
    <mergeCell ref="A92:F92"/>
    <mergeCell ref="A47:B47"/>
    <mergeCell ref="A90:F90"/>
    <mergeCell ref="A48:F48"/>
    <mergeCell ref="A49:F49"/>
    <mergeCell ref="A91:F91"/>
    <mergeCell ref="A107:F107"/>
    <mergeCell ref="A108:X108"/>
    <mergeCell ref="A99:F99"/>
    <mergeCell ref="A100:F100"/>
    <mergeCell ref="A105:F105"/>
    <mergeCell ref="A106:F106"/>
    <mergeCell ref="A101:X101"/>
    <mergeCell ref="A104:F104"/>
    <mergeCell ref="A109:X109"/>
    <mergeCell ref="A136:F136"/>
    <mergeCell ref="A135:F135"/>
    <mergeCell ref="A113:A114"/>
    <mergeCell ref="A111:A112"/>
    <mergeCell ref="A115:A120"/>
    <mergeCell ref="A133:A134"/>
    <mergeCell ref="A121:A126"/>
    <mergeCell ref="A127:A132"/>
    <mergeCell ref="A161:A164"/>
    <mergeCell ref="A181:F181"/>
    <mergeCell ref="A137:F137"/>
    <mergeCell ref="A138:X138"/>
    <mergeCell ref="A139:A140"/>
    <mergeCell ref="A174:F174"/>
    <mergeCell ref="A176:F176"/>
    <mergeCell ref="A149:A152"/>
    <mergeCell ref="A141:A144"/>
    <mergeCell ref="A153:A156"/>
    <mergeCell ref="A145:A148"/>
    <mergeCell ref="A157:A160"/>
    <mergeCell ref="A175:F175"/>
    <mergeCell ref="A179:F179"/>
    <mergeCell ref="A173:F173"/>
    <mergeCell ref="A178:F178"/>
    <mergeCell ref="C196:K196"/>
    <mergeCell ref="D195:G195"/>
    <mergeCell ref="I195:K195"/>
    <mergeCell ref="A185:M185"/>
    <mergeCell ref="A186:M186"/>
    <mergeCell ref="I191:K191"/>
    <mergeCell ref="D191:G191"/>
    <mergeCell ref="D193:G193"/>
    <mergeCell ref="I193:K193"/>
    <mergeCell ref="A165:A168"/>
    <mergeCell ref="A169:A172"/>
    <mergeCell ref="A177:F177"/>
    <mergeCell ref="W187:X187"/>
    <mergeCell ref="T187:V187"/>
    <mergeCell ref="A187:M187"/>
    <mergeCell ref="N187:P187"/>
    <mergeCell ref="A183:M183"/>
    <mergeCell ref="A182:M182"/>
    <mergeCell ref="Q187:S187"/>
    <mergeCell ref="A184:M184"/>
    <mergeCell ref="A180:F180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10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3:K18"/>
  <sheetViews>
    <sheetView workbookViewId="0">
      <selection activeCell="A5" sqref="A5"/>
    </sheetView>
  </sheetViews>
  <sheetFormatPr defaultRowHeight="15" x14ac:dyDescent="0.25"/>
  <cols>
    <col min="1" max="1" width="16.28515625" customWidth="1"/>
  </cols>
  <sheetData>
    <row r="3" spans="1:11" x14ac:dyDescent="0.25">
      <c r="A3" t="s">
        <v>357</v>
      </c>
    </row>
    <row r="4" spans="1:11" x14ac:dyDescent="0.25">
      <c r="A4" t="s">
        <v>360</v>
      </c>
    </row>
    <row r="5" spans="1:11" x14ac:dyDescent="0.25">
      <c r="A5" t="s">
        <v>358</v>
      </c>
    </row>
    <row r="6" spans="1:11" ht="22.5" customHeight="1" x14ac:dyDescent="0.25">
      <c r="A6" s="2289" t="s">
        <v>97</v>
      </c>
      <c r="B6" s="2290"/>
      <c r="C6" s="2290"/>
      <c r="D6" s="2290"/>
      <c r="E6" s="2290"/>
      <c r="F6" s="2290"/>
      <c r="G6" s="2290"/>
      <c r="H6" s="2290"/>
      <c r="I6" s="2290"/>
      <c r="J6" s="2290"/>
      <c r="K6" s="2290"/>
    </row>
    <row r="7" spans="1:11" ht="18" customHeight="1" x14ac:dyDescent="0.25">
      <c r="A7" s="2289" t="s">
        <v>98</v>
      </c>
      <c r="B7" s="2290"/>
      <c r="C7" s="2290"/>
      <c r="D7" s="2290"/>
      <c r="E7" s="2290"/>
      <c r="F7" s="2290"/>
      <c r="G7" s="2290"/>
      <c r="H7" s="2290"/>
      <c r="I7" s="2290"/>
      <c r="J7" s="2290"/>
      <c r="K7" s="2290"/>
    </row>
    <row r="8" spans="1:11" ht="14.25" customHeight="1" x14ac:dyDescent="0.25">
      <c r="A8" s="2289" t="s">
        <v>91</v>
      </c>
      <c r="B8" s="2290"/>
      <c r="C8" s="2290"/>
      <c r="D8" s="2290"/>
      <c r="E8" s="2290"/>
      <c r="F8" s="2290"/>
      <c r="G8" s="2290"/>
      <c r="H8" s="2290"/>
      <c r="I8" s="2290"/>
      <c r="J8" s="2290"/>
      <c r="K8" s="2290"/>
    </row>
    <row r="9" spans="1:11" ht="17.25" customHeight="1" x14ac:dyDescent="0.25">
      <c r="A9" s="2289" t="s">
        <v>100</v>
      </c>
      <c r="B9" s="2290"/>
      <c r="C9" s="2290"/>
      <c r="D9" s="2290"/>
      <c r="E9" s="2290"/>
      <c r="F9" s="2290"/>
      <c r="G9" s="2290"/>
      <c r="H9" s="2290"/>
      <c r="I9" s="2290"/>
      <c r="J9" s="2290"/>
      <c r="K9" s="2290"/>
    </row>
    <row r="10" spans="1:11" x14ac:dyDescent="0.25">
      <c r="A10" s="765" t="s">
        <v>86</v>
      </c>
      <c r="B10" s="765"/>
      <c r="C10" s="765"/>
      <c r="D10" s="765"/>
      <c r="E10" s="765"/>
      <c r="F10" s="765"/>
      <c r="G10" s="765"/>
      <c r="H10" s="765"/>
      <c r="I10" s="765"/>
      <c r="J10" s="765"/>
      <c r="K10" s="765"/>
    </row>
    <row r="12" spans="1:11" x14ac:dyDescent="0.25">
      <c r="A12" t="s">
        <v>359</v>
      </c>
    </row>
    <row r="14" spans="1:11" x14ac:dyDescent="0.25">
      <c r="A14" t="s">
        <v>374</v>
      </c>
    </row>
    <row r="18" spans="1:1" x14ac:dyDescent="0.25">
      <c r="A18" t="s">
        <v>378</v>
      </c>
    </row>
  </sheetData>
  <mergeCells count="4">
    <mergeCell ref="A6:K6"/>
    <mergeCell ref="A7:K7"/>
    <mergeCell ref="A8:K8"/>
    <mergeCell ref="A9:K9"/>
  </mergeCells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P150"/>
  <sheetViews>
    <sheetView view="pageBreakPreview" topLeftCell="A64" zoomScale="110" zoomScaleSheetLayoutView="110" workbookViewId="0">
      <selection activeCell="L27" sqref="L27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8.140625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9.140625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9.140625" style="12" hidden="1" customWidth="1"/>
    <col min="30" max="30" width="3.85546875" style="12" hidden="1" customWidth="1"/>
    <col min="31" max="31" width="4.5703125" style="12" hidden="1" customWidth="1"/>
    <col min="32" max="32" width="33.28515625" style="12" hidden="1" customWidth="1"/>
    <col min="33" max="33" width="9.140625" style="1108"/>
    <col min="34" max="34" width="9.85546875" style="1108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2" x14ac:dyDescent="0.25">
      <c r="C1" s="2291" t="s">
        <v>87</v>
      </c>
      <c r="D1" s="2291"/>
      <c r="E1" s="2291"/>
      <c r="F1" s="2291"/>
      <c r="G1" s="2291"/>
      <c r="H1" s="2291"/>
      <c r="I1" s="2291"/>
      <c r="J1" s="2291"/>
      <c r="K1" s="2291"/>
      <c r="L1" s="2291"/>
      <c r="M1" s="2291"/>
      <c r="N1" s="2291"/>
      <c r="AD1" s="11"/>
      <c r="AE1" s="11"/>
      <c r="AF1" s="11"/>
      <c r="AG1" s="30"/>
      <c r="AH1" s="30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50</v>
      </c>
      <c r="AD2" s="11"/>
      <c r="AE2" s="11"/>
      <c r="AF2" s="11"/>
      <c r="AG2" s="30"/>
      <c r="AH2" s="30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2261" t="s">
        <v>0</v>
      </c>
      <c r="D3" s="2263" t="s">
        <v>74</v>
      </c>
      <c r="E3" s="2254" t="s">
        <v>75</v>
      </c>
      <c r="F3" s="2258" t="s">
        <v>2</v>
      </c>
      <c r="G3" s="2258"/>
      <c r="H3" s="2258"/>
      <c r="I3" s="2258"/>
      <c r="J3" s="2258"/>
      <c r="K3" s="2255"/>
      <c r="L3" s="2254" t="s">
        <v>3</v>
      </c>
      <c r="M3" s="2254" t="s">
        <v>4</v>
      </c>
      <c r="N3" s="2254" t="s">
        <v>5</v>
      </c>
      <c r="AD3" s="11"/>
      <c r="AE3" s="11"/>
      <c r="AF3" s="11"/>
      <c r="AG3" s="30"/>
      <c r="AH3" s="30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2262"/>
      <c r="D4" s="2264"/>
      <c r="E4" s="2254"/>
      <c r="F4" s="2254" t="s">
        <v>6</v>
      </c>
      <c r="G4" s="2256" t="s">
        <v>7</v>
      </c>
      <c r="H4" s="2256"/>
      <c r="I4" s="2256"/>
      <c r="J4" s="2256"/>
      <c r="K4" s="2254" t="s">
        <v>8</v>
      </c>
      <c r="L4" s="2254"/>
      <c r="M4" s="2254"/>
      <c r="N4" s="2254"/>
      <c r="AD4" s="11"/>
      <c r="AE4" s="11"/>
      <c r="AF4" s="11"/>
      <c r="AG4" s="30"/>
      <c r="AH4" s="30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2262"/>
      <c r="D5" s="2264"/>
      <c r="E5" s="2254"/>
      <c r="F5" s="2255"/>
      <c r="G5" s="2254" t="s">
        <v>9</v>
      </c>
      <c r="H5" s="2258" t="s">
        <v>10</v>
      </c>
      <c r="I5" s="2255"/>
      <c r="J5" s="2255"/>
      <c r="K5" s="2255"/>
      <c r="L5" s="2254"/>
      <c r="M5" s="2254"/>
      <c r="N5" s="2254"/>
      <c r="AD5" s="11"/>
      <c r="AE5" s="11"/>
      <c r="AF5" s="11"/>
      <c r="AG5" s="30"/>
      <c r="AH5" s="30"/>
      <c r="AI5" s="11"/>
      <c r="AJ5" s="11"/>
      <c r="AK5" s="11"/>
      <c r="AL5" s="11"/>
      <c r="AM5" s="11"/>
      <c r="AN5" s="11"/>
      <c r="AO5" s="11"/>
      <c r="AP5" s="11"/>
    </row>
    <row r="6" spans="1:42" ht="39" x14ac:dyDescent="0.25">
      <c r="C6" s="2262"/>
      <c r="D6" s="2264"/>
      <c r="E6" s="2254"/>
      <c r="F6" s="2255"/>
      <c r="G6" s="2257"/>
      <c r="H6" s="2254" t="s">
        <v>11</v>
      </c>
      <c r="I6" s="2254" t="s">
        <v>12</v>
      </c>
      <c r="J6" s="2254" t="s">
        <v>13</v>
      </c>
      <c r="K6" s="2255"/>
      <c r="L6" s="2254"/>
      <c r="M6" s="2254"/>
      <c r="N6" s="2254"/>
      <c r="AD6" s="11"/>
      <c r="AE6" s="11"/>
      <c r="AF6" s="11"/>
      <c r="AG6" s="39" t="s">
        <v>466</v>
      </c>
      <c r="AH6" s="30" t="s">
        <v>467</v>
      </c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2262"/>
      <c r="D7" s="2264"/>
      <c r="E7" s="2254"/>
      <c r="F7" s="2255"/>
      <c r="G7" s="2257"/>
      <c r="H7" s="2254"/>
      <c r="I7" s="2254"/>
      <c r="J7" s="2254"/>
      <c r="K7" s="2255"/>
      <c r="L7" s="2254"/>
      <c r="M7" s="2254"/>
      <c r="N7" s="2254"/>
      <c r="AD7" s="11"/>
      <c r="AE7" s="11"/>
      <c r="AF7" s="11"/>
      <c r="AG7" s="30"/>
      <c r="AH7" s="30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2262"/>
      <c r="D8" s="2264"/>
      <c r="E8" s="2254"/>
      <c r="F8" s="2255"/>
      <c r="G8" s="2257"/>
      <c r="H8" s="2254"/>
      <c r="I8" s="2254"/>
      <c r="J8" s="2254"/>
      <c r="K8" s="2255"/>
      <c r="L8" s="2254"/>
      <c r="M8" s="2254"/>
      <c r="N8" s="2254"/>
      <c r="AD8" s="11"/>
      <c r="AE8" s="11"/>
      <c r="AF8" s="11"/>
      <c r="AG8" s="30"/>
      <c r="AH8" s="30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2267"/>
      <c r="D9" s="2268"/>
      <c r="E9" s="2254"/>
      <c r="F9" s="2255"/>
      <c r="G9" s="2257"/>
      <c r="H9" s="2254"/>
      <c r="I9" s="2254"/>
      <c r="J9" s="2254"/>
      <c r="K9" s="2255"/>
      <c r="L9" s="2254"/>
      <c r="M9" s="2254"/>
      <c r="N9" s="2254"/>
      <c r="AD9" s="11"/>
      <c r="AE9" s="11"/>
      <c r="AF9" s="11"/>
      <c r="AG9" s="30"/>
      <c r="AH9" s="30"/>
      <c r="AI9" s="11"/>
      <c r="AJ9" s="11"/>
      <c r="AK9" s="11"/>
      <c r="AL9" s="11"/>
      <c r="AM9" s="11"/>
      <c r="AN9" s="11"/>
      <c r="AO9" s="11"/>
      <c r="AP9" s="11"/>
    </row>
    <row r="10" spans="1:42" x14ac:dyDescent="0.25">
      <c r="A10" s="1078" t="s">
        <v>16</v>
      </c>
      <c r="B10" s="1078" t="s">
        <v>14</v>
      </c>
      <c r="C10" s="1081" t="s">
        <v>420</v>
      </c>
      <c r="D10" s="1082">
        <v>13</v>
      </c>
      <c r="E10" s="1079"/>
      <c r="F10" s="1071"/>
      <c r="G10" s="1073"/>
      <c r="H10" s="1070"/>
      <c r="I10" s="1070"/>
      <c r="J10" s="1070"/>
      <c r="K10" s="1071"/>
      <c r="L10" s="1070"/>
      <c r="M10" s="1070"/>
      <c r="N10" s="1070"/>
      <c r="AD10" s="11"/>
      <c r="AE10" s="11"/>
      <c r="AF10" s="11"/>
      <c r="AG10" s="1115">
        <f>D10+E10</f>
        <v>13</v>
      </c>
      <c r="AH10" s="30">
        <v>13</v>
      </c>
      <c r="AI10" s="42">
        <f>AG10-AH10</f>
        <v>0</v>
      </c>
      <c r="AJ10" s="11"/>
      <c r="AK10" s="11"/>
      <c r="AL10" s="11"/>
      <c r="AM10" s="11"/>
      <c r="AN10" s="11"/>
      <c r="AO10" s="11"/>
      <c r="AP10" s="11"/>
    </row>
    <row r="11" spans="1:42" ht="27" customHeight="1" x14ac:dyDescent="0.25">
      <c r="A11" s="22" t="s">
        <v>16</v>
      </c>
      <c r="B11" s="22" t="s">
        <v>31</v>
      </c>
      <c r="C11" s="23" t="s">
        <v>46</v>
      </c>
      <c r="D11" s="64">
        <v>1</v>
      </c>
      <c r="E11" s="64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107</v>
      </c>
      <c r="R11" s="68"/>
      <c r="T11" s="12" t="s">
        <v>106</v>
      </c>
      <c r="AG11" s="1115">
        <f>D11+E11</f>
        <v>3</v>
      </c>
      <c r="AH11" s="1108">
        <f>'семестровка 4 р'!D93</f>
        <v>3</v>
      </c>
      <c r="AI11" s="42">
        <f t="shared" ref="AI11:AI91" si="0">AG11-AH11</f>
        <v>0</v>
      </c>
      <c r="AN11" s="11"/>
      <c r="AO11" s="11"/>
      <c r="AP11" s="11"/>
    </row>
    <row r="12" spans="1:42" ht="27" customHeight="1" x14ac:dyDescent="0.25">
      <c r="C12" s="23"/>
      <c r="D12" s="64"/>
      <c r="E12" s="64"/>
      <c r="F12" s="10"/>
      <c r="G12" s="10"/>
      <c r="H12" s="10"/>
      <c r="I12" s="10"/>
      <c r="J12" s="10"/>
      <c r="K12" s="10"/>
      <c r="L12" s="9"/>
      <c r="M12" s="10"/>
      <c r="N12" s="9"/>
      <c r="R12" s="68"/>
      <c r="AG12" s="1115"/>
      <c r="AI12" s="42"/>
      <c r="AN12" s="11"/>
      <c r="AO12" s="11"/>
      <c r="AP12" s="11"/>
    </row>
    <row r="13" spans="1:42" x14ac:dyDescent="0.25">
      <c r="A13" s="22" t="s">
        <v>16</v>
      </c>
      <c r="B13" s="22" t="s">
        <v>14</v>
      </c>
      <c r="C13" s="23" t="s">
        <v>17</v>
      </c>
      <c r="D13" s="1053">
        <v>9.5</v>
      </c>
      <c r="E13" s="1054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 t="s">
        <v>346</v>
      </c>
      <c r="M13" s="10" t="s">
        <v>16</v>
      </c>
      <c r="N13" s="9">
        <f>G13/F13*100</f>
        <v>50</v>
      </c>
      <c r="O13" s="11" t="s">
        <v>68</v>
      </c>
      <c r="R13" s="68" t="s">
        <v>56</v>
      </c>
      <c r="S13" s="69">
        <f>E31+E39+E41+E79</f>
        <v>9</v>
      </c>
      <c r="T13" s="70">
        <f>E11+E31+E39+E41+E57+E79+E98</f>
        <v>15</v>
      </c>
      <c r="V13" s="68"/>
      <c r="W13" s="68"/>
      <c r="X13" s="68"/>
      <c r="Y13" s="68" t="s">
        <v>335</v>
      </c>
      <c r="Z13" s="68" t="s">
        <v>336</v>
      </c>
      <c r="AG13" s="1109">
        <f>'Семестровка уск виправлено'!D13+'Семестровка уск виправлено'!E13+'Семестровка уск виправлено'!E61</f>
        <v>13.5</v>
      </c>
      <c r="AH13" s="1108">
        <f>'семестровка 4 р'!D12+'семестровка 4 р'!D30+'семестровка 4 р'!D52+'семестровка 4 р'!D72</f>
        <v>13.5</v>
      </c>
      <c r="AI13" s="42">
        <f t="shared" si="0"/>
        <v>0</v>
      </c>
      <c r="AN13" s="11"/>
      <c r="AO13" s="11"/>
      <c r="AP13" s="11"/>
    </row>
    <row r="14" spans="1:42" x14ac:dyDescent="0.25">
      <c r="C14" s="23"/>
      <c r="D14" s="1053"/>
      <c r="E14" s="1054"/>
      <c r="F14" s="10"/>
      <c r="G14" s="10"/>
      <c r="H14" s="10"/>
      <c r="I14" s="10"/>
      <c r="J14" s="10"/>
      <c r="K14" s="10"/>
      <c r="L14" s="9"/>
      <c r="M14" s="10"/>
      <c r="N14" s="9"/>
      <c r="R14" s="68"/>
      <c r="S14" s="69"/>
      <c r="T14" s="70"/>
      <c r="V14" s="68"/>
      <c r="W14" s="68"/>
      <c r="X14" s="68"/>
      <c r="Y14" s="68"/>
      <c r="Z14" s="68"/>
      <c r="AG14" s="1109"/>
      <c r="AI14" s="42"/>
      <c r="AN14" s="11"/>
      <c r="AO14" s="11"/>
      <c r="AP14" s="11"/>
    </row>
    <row r="15" spans="1:42" s="470" customFormat="1" x14ac:dyDescent="0.25">
      <c r="A15" s="715" t="s">
        <v>16</v>
      </c>
      <c r="B15" s="716" t="s">
        <v>14</v>
      </c>
      <c r="C15" s="8" t="s">
        <v>52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471"/>
      <c r="Q15" s="471"/>
      <c r="R15" s="472" t="s">
        <v>59</v>
      </c>
      <c r="S15" s="473">
        <f>E19+E33</f>
        <v>3</v>
      </c>
      <c r="T15" s="472">
        <v>3.5</v>
      </c>
      <c r="U15" s="471"/>
      <c r="V15" s="10"/>
      <c r="W15" s="10"/>
      <c r="X15" s="23" t="s">
        <v>47</v>
      </c>
      <c r="Y15" s="472"/>
      <c r="Z15" s="472"/>
      <c r="AA15" s="471"/>
      <c r="AB15" s="471"/>
      <c r="AC15" s="471"/>
      <c r="AD15" s="471"/>
      <c r="AE15" s="471"/>
      <c r="AF15" s="471"/>
      <c r="AG15" s="1111"/>
      <c r="AH15" s="1110"/>
      <c r="AI15" s="42">
        <f t="shared" si="0"/>
        <v>0</v>
      </c>
      <c r="AJ15" s="471"/>
      <c r="AK15" s="471"/>
      <c r="AL15" s="471"/>
      <c r="AM15" s="471"/>
    </row>
    <row r="16" spans="1:42" s="470" customFormat="1" x14ac:dyDescent="0.25">
      <c r="A16" s="715"/>
      <c r="B16" s="716"/>
      <c r="C16" s="8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471"/>
      <c r="Q16" s="471"/>
      <c r="R16" s="472"/>
      <c r="S16" s="473"/>
      <c r="T16" s="472"/>
      <c r="U16" s="471"/>
      <c r="V16" s="10"/>
      <c r="W16" s="10"/>
      <c r="X16" s="23"/>
      <c r="Y16" s="472"/>
      <c r="Z16" s="472"/>
      <c r="AA16" s="471"/>
      <c r="AB16" s="471"/>
      <c r="AC16" s="471"/>
      <c r="AD16" s="471"/>
      <c r="AE16" s="471"/>
      <c r="AF16" s="471"/>
      <c r="AG16" s="1111"/>
      <c r="AH16" s="1110"/>
      <c r="AI16" s="42"/>
      <c r="AJ16" s="471"/>
      <c r="AK16" s="471"/>
      <c r="AL16" s="471"/>
      <c r="AM16" s="471"/>
    </row>
    <row r="17" spans="1:42" s="470" customFormat="1" x14ac:dyDescent="0.25">
      <c r="A17" s="715" t="s">
        <v>16</v>
      </c>
      <c r="B17" s="716" t="s">
        <v>14</v>
      </c>
      <c r="C17" s="23" t="s">
        <v>76</v>
      </c>
      <c r="D17" s="58">
        <v>4</v>
      </c>
      <c r="E17" s="57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471"/>
      <c r="Q17" s="471"/>
      <c r="R17" s="472" t="s">
        <v>68</v>
      </c>
      <c r="S17" s="473">
        <f>E13+E61</f>
        <v>4</v>
      </c>
      <c r="T17" s="472">
        <v>4.5</v>
      </c>
      <c r="U17" s="471"/>
      <c r="V17" s="10" t="s">
        <v>16</v>
      </c>
      <c r="W17" s="10" t="s">
        <v>14</v>
      </c>
      <c r="X17" s="23" t="s">
        <v>41</v>
      </c>
      <c r="Y17" s="719">
        <f>SUMIFS(E$11:E$45,A$11:A$45,$A$144,B$11:B$45,$B$144)</f>
        <v>14</v>
      </c>
      <c r="Z17" s="720">
        <f>SUMIFS(D$10:D$45,A$10:A$45,$A$144,B$10:B$45,$B$144)</f>
        <v>47.5</v>
      </c>
      <c r="AA17" s="712">
        <f>D13+D17+D19+D23+D25+D29+D31+D33+D37+D39+D41</f>
        <v>34.5</v>
      </c>
      <c r="AB17" s="712">
        <f>E13+E17+E19+E23+E25+E29+E31+E33+E37+E39+E41</f>
        <v>18</v>
      </c>
      <c r="AC17" s="471"/>
      <c r="AD17" s="471"/>
      <c r="AE17" s="712">
        <f>E13+E17+E19</f>
        <v>3.5</v>
      </c>
      <c r="AF17" s="471"/>
      <c r="AG17" s="1111">
        <f>D17+D19+E19</f>
        <v>7</v>
      </c>
      <c r="AH17" s="1110">
        <f>'семестровка 4 р'!D13</f>
        <v>7</v>
      </c>
      <c r="AI17" s="42">
        <f t="shared" si="0"/>
        <v>0</v>
      </c>
      <c r="AJ17" s="471"/>
      <c r="AK17" s="471"/>
      <c r="AL17" s="471"/>
      <c r="AM17" s="471"/>
    </row>
    <row r="18" spans="1:42" s="470" customFormat="1" x14ac:dyDescent="0.25">
      <c r="A18" s="715"/>
      <c r="B18" s="716"/>
      <c r="C18" s="23"/>
      <c r="D18" s="58"/>
      <c r="E18" s="57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471"/>
      <c r="Q18" s="471"/>
      <c r="R18" s="472"/>
      <c r="S18" s="473"/>
      <c r="T18" s="472"/>
      <c r="U18" s="471"/>
      <c r="V18" s="10"/>
      <c r="W18" s="10"/>
      <c r="X18" s="23"/>
      <c r="Y18" s="719"/>
      <c r="Z18" s="720"/>
      <c r="AA18" s="712"/>
      <c r="AB18" s="712"/>
      <c r="AC18" s="471"/>
      <c r="AD18" s="471"/>
      <c r="AE18" s="712"/>
      <c r="AF18" s="471"/>
      <c r="AG18" s="1111"/>
      <c r="AH18" s="1110"/>
      <c r="AI18" s="42"/>
      <c r="AJ18" s="471"/>
      <c r="AK18" s="471"/>
      <c r="AL18" s="471"/>
      <c r="AM18" s="471"/>
    </row>
    <row r="19" spans="1:42" s="470" customFormat="1" x14ac:dyDescent="0.25">
      <c r="A19" s="715" t="s">
        <v>16</v>
      </c>
      <c r="B19" s="716" t="s">
        <v>14</v>
      </c>
      <c r="C19" s="23" t="s">
        <v>103</v>
      </c>
      <c r="D19" s="1053">
        <v>1.5</v>
      </c>
      <c r="E19" s="1054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59</v>
      </c>
      <c r="P19" s="471"/>
      <c r="Q19" s="471"/>
      <c r="R19" s="472" t="s">
        <v>78</v>
      </c>
      <c r="S19" s="473" t="e">
        <f>E27+E43+E69+#REF!+E71+E73+E81+E83+E99+E100+E101+E102+E103+E104+E105+E106+E107+E124+E125+E126+E127+E128+E129+E130+E131</f>
        <v>#REF!</v>
      </c>
      <c r="T19" s="472">
        <v>82</v>
      </c>
      <c r="U19" s="471"/>
      <c r="V19" s="10" t="s">
        <v>16</v>
      </c>
      <c r="W19" s="10" t="s">
        <v>31</v>
      </c>
      <c r="X19" s="23" t="s">
        <v>42</v>
      </c>
      <c r="Y19" s="719">
        <f>SUMIFS(E$11:E$45,A$11:A$45,$A$145,B$11:B$45,$B$145)</f>
        <v>2</v>
      </c>
      <c r="Z19" s="719">
        <f>SUMIFS(D$11:D$45,A$11:A$45,$A$145,B$11:B$45,$B$145)</f>
        <v>1</v>
      </c>
      <c r="AA19" s="713">
        <f>D11</f>
        <v>1</v>
      </c>
      <c r="AB19" s="713">
        <f>E11</f>
        <v>2</v>
      </c>
      <c r="AC19" s="471"/>
      <c r="AD19" s="471"/>
      <c r="AE19" s="471"/>
      <c r="AF19" s="471"/>
      <c r="AG19" s="1111"/>
      <c r="AH19" s="1110"/>
      <c r="AI19" s="42">
        <f t="shared" si="0"/>
        <v>0</v>
      </c>
      <c r="AJ19" s="471"/>
      <c r="AK19" s="471"/>
      <c r="AL19" s="471"/>
      <c r="AM19" s="471"/>
    </row>
    <row r="20" spans="1:42" s="470" customFormat="1" x14ac:dyDescent="0.25">
      <c r="A20" s="715"/>
      <c r="B20" s="716"/>
      <c r="C20" s="23"/>
      <c r="D20" s="1053"/>
      <c r="E20" s="1054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471"/>
      <c r="Q20" s="471"/>
      <c r="R20" s="472"/>
      <c r="S20" s="473"/>
      <c r="T20" s="472"/>
      <c r="U20" s="471"/>
      <c r="V20" s="10"/>
      <c r="W20" s="10"/>
      <c r="X20" s="23"/>
      <c r="Y20" s="719"/>
      <c r="Z20" s="719"/>
      <c r="AA20" s="713"/>
      <c r="AB20" s="713"/>
      <c r="AC20" s="471"/>
      <c r="AD20" s="471"/>
      <c r="AE20" s="471"/>
      <c r="AF20" s="471"/>
      <c r="AG20" s="1111"/>
      <c r="AH20" s="1110"/>
      <c r="AI20" s="42"/>
      <c r="AJ20" s="471"/>
      <c r="AK20" s="471"/>
      <c r="AL20" s="471"/>
      <c r="AM20" s="471"/>
    </row>
    <row r="21" spans="1:42" x14ac:dyDescent="0.25">
      <c r="A21" s="717" t="s">
        <v>16</v>
      </c>
      <c r="B21" s="718" t="s">
        <v>14</v>
      </c>
      <c r="C21" s="8" t="s">
        <v>79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68" t="s">
        <v>57</v>
      </c>
      <c r="S21" s="69">
        <f>E45</f>
        <v>3</v>
      </c>
      <c r="T21" s="68">
        <v>3</v>
      </c>
      <c r="V21" s="10"/>
      <c r="W21" s="10"/>
      <c r="X21" s="23" t="s">
        <v>48</v>
      </c>
      <c r="Y21" s="719"/>
      <c r="Z21" s="720"/>
      <c r="AA21" s="714"/>
      <c r="AB21" s="714"/>
      <c r="AG21" s="1109"/>
      <c r="AI21" s="42">
        <f t="shared" si="0"/>
        <v>0</v>
      </c>
      <c r="AN21" s="11"/>
      <c r="AO21" s="11"/>
      <c r="AP21" s="11"/>
    </row>
    <row r="22" spans="1:42" x14ac:dyDescent="0.25">
      <c r="A22" s="717"/>
      <c r="B22" s="718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68"/>
      <c r="S22" s="69"/>
      <c r="T22" s="68"/>
      <c r="V22" s="10"/>
      <c r="W22" s="10"/>
      <c r="X22" s="23"/>
      <c r="Y22" s="719"/>
      <c r="Z22" s="720"/>
      <c r="AA22" s="714"/>
      <c r="AB22" s="714"/>
      <c r="AG22" s="1109"/>
      <c r="AI22" s="42"/>
      <c r="AN22" s="11"/>
      <c r="AO22" s="11"/>
      <c r="AP22" s="11"/>
    </row>
    <row r="23" spans="1:42" x14ac:dyDescent="0.25">
      <c r="A23" s="1055" t="s">
        <v>16</v>
      </c>
      <c r="B23" s="1056" t="s">
        <v>14</v>
      </c>
      <c r="C23" s="1074" t="s">
        <v>19</v>
      </c>
      <c r="D23" s="1053">
        <v>4</v>
      </c>
      <c r="E23" s="1054">
        <v>2</v>
      </c>
      <c r="F23" s="1057">
        <f t="shared" ref="F23:F33" si="1">E23*30</f>
        <v>60</v>
      </c>
      <c r="G23" s="1057">
        <f>H23+I23+J23</f>
        <v>30</v>
      </c>
      <c r="H23" s="1057">
        <v>15</v>
      </c>
      <c r="I23" s="1057"/>
      <c r="J23" s="1057">
        <v>15</v>
      </c>
      <c r="K23" s="1057">
        <f t="shared" ref="K23:K33" si="2">F23-G23</f>
        <v>30</v>
      </c>
      <c r="L23" s="1054">
        <f>G23/15</f>
        <v>2</v>
      </c>
      <c r="M23" s="1057" t="s">
        <v>16</v>
      </c>
      <c r="N23" s="1054">
        <f t="shared" ref="N23:N33" si="3">G23/F23*100</f>
        <v>50</v>
      </c>
      <c r="O23" s="1058" t="s">
        <v>69</v>
      </c>
      <c r="P23" s="1059"/>
      <c r="R23" s="68" t="s">
        <v>58</v>
      </c>
      <c r="S23" s="69">
        <f>E77</f>
        <v>3</v>
      </c>
      <c r="T23" s="68">
        <v>3</v>
      </c>
      <c r="V23" s="10" t="s">
        <v>13</v>
      </c>
      <c r="W23" s="10" t="s">
        <v>14</v>
      </c>
      <c r="X23" s="23" t="s">
        <v>41</v>
      </c>
      <c r="Y23" s="719">
        <f>SUMIFS(E$11:E$45,A$11:A$45,$A$147,B$11:B$45,$B$147)</f>
        <v>14</v>
      </c>
      <c r="Z23" s="720">
        <f>SUMIFS(D$11:D$45,A$11:A$45,$A$147,B$11:B$45,$B$147)</f>
        <v>11.5</v>
      </c>
      <c r="AA23" s="714">
        <f>D27+D35+D43+D45</f>
        <v>11.5</v>
      </c>
      <c r="AB23" s="714">
        <f>E27+E35+E43+E45</f>
        <v>10</v>
      </c>
      <c r="AG23" s="1115">
        <f>D23+E23</f>
        <v>6</v>
      </c>
      <c r="AH23" s="1108">
        <f>'семестровка 4 р'!D14</f>
        <v>6</v>
      </c>
      <c r="AI23" s="42">
        <f t="shared" si="0"/>
        <v>0</v>
      </c>
      <c r="AN23" s="11"/>
      <c r="AO23" s="11"/>
      <c r="AP23" s="11"/>
    </row>
    <row r="24" spans="1:42" x14ac:dyDescent="0.25">
      <c r="A24" s="1055"/>
      <c r="B24" s="1124"/>
      <c r="C24" s="1074"/>
      <c r="D24" s="1053"/>
      <c r="E24" s="1054"/>
      <c r="F24" s="1057"/>
      <c r="G24" s="1057"/>
      <c r="H24" s="1057"/>
      <c r="I24" s="1057"/>
      <c r="J24" s="1057"/>
      <c r="K24" s="1057"/>
      <c r="L24" s="1054"/>
      <c r="M24" s="1057"/>
      <c r="N24" s="1054"/>
      <c r="O24" s="1058"/>
      <c r="P24" s="1059"/>
      <c r="R24" s="68"/>
      <c r="S24" s="69"/>
      <c r="T24" s="68"/>
      <c r="V24" s="10"/>
      <c r="W24" s="10"/>
      <c r="X24" s="23"/>
      <c r="Y24" s="719"/>
      <c r="Z24" s="720"/>
      <c r="AA24" s="714"/>
      <c r="AB24" s="714"/>
      <c r="AG24" s="1115"/>
      <c r="AI24" s="42"/>
      <c r="AN24" s="11"/>
      <c r="AO24" s="11"/>
      <c r="AP24" s="11"/>
    </row>
    <row r="25" spans="1:42" x14ac:dyDescent="0.25">
      <c r="A25" s="22" t="s">
        <v>13</v>
      </c>
      <c r="B25" s="22" t="s">
        <v>14</v>
      </c>
      <c r="C25" s="23" t="s">
        <v>88</v>
      </c>
      <c r="D25" s="57"/>
      <c r="E25" s="57">
        <v>4</v>
      </c>
      <c r="F25" s="10">
        <f t="shared" si="1"/>
        <v>120</v>
      </c>
      <c r="G25" s="10">
        <f>H25+I25+J25</f>
        <v>45</v>
      </c>
      <c r="H25" s="1080">
        <v>30</v>
      </c>
      <c r="I25" s="1080"/>
      <c r="J25" s="1080">
        <v>15</v>
      </c>
      <c r="K25" s="10">
        <f t="shared" si="2"/>
        <v>75</v>
      </c>
      <c r="L25" s="9">
        <f>G25/15</f>
        <v>3</v>
      </c>
      <c r="M25" s="10" t="s">
        <v>18</v>
      </c>
      <c r="N25" s="9">
        <f t="shared" si="3"/>
        <v>37.5</v>
      </c>
      <c r="O25" s="11" t="s">
        <v>78</v>
      </c>
      <c r="R25" s="68" t="s">
        <v>73</v>
      </c>
      <c r="S25" s="70">
        <f>E11+E57+E98+E121</f>
        <v>9</v>
      </c>
      <c r="T25" s="69">
        <f>E121</f>
        <v>3</v>
      </c>
      <c r="V25" s="10" t="s">
        <v>13</v>
      </c>
      <c r="W25" s="10" t="s">
        <v>31</v>
      </c>
      <c r="X25" s="23" t="s">
        <v>42</v>
      </c>
      <c r="Y25" s="719">
        <f>SUMIFS(E$11:E$45,A$11:A$45,$A$148,B$11:B$45,$B$148)</f>
        <v>0</v>
      </c>
      <c r="Z25" s="720">
        <f>SUMIFS(D$11:D$45,A$11:A$45,$A$148,B$11:B$45,$B$148)</f>
        <v>0</v>
      </c>
      <c r="AA25" s="714"/>
      <c r="AB25" s="714"/>
      <c r="AG25" s="1115">
        <f t="shared" ref="AG25:AG45" si="4">D25+E25</f>
        <v>4</v>
      </c>
      <c r="AH25" s="1108">
        <f>'семестровка 4 р'!D75</f>
        <v>4</v>
      </c>
      <c r="AI25" s="42">
        <f t="shared" si="0"/>
        <v>0</v>
      </c>
      <c r="AN25" s="11"/>
      <c r="AO25" s="11"/>
      <c r="AP25" s="11"/>
    </row>
    <row r="26" spans="1:42" x14ac:dyDescent="0.25">
      <c r="C26" s="23"/>
      <c r="D26" s="57"/>
      <c r="E26" s="57"/>
      <c r="F26" s="10"/>
      <c r="G26" s="10"/>
      <c r="H26" s="1080"/>
      <c r="I26" s="1080"/>
      <c r="J26" s="1080"/>
      <c r="K26" s="10"/>
      <c r="L26" s="9"/>
      <c r="M26" s="10"/>
      <c r="N26" s="9"/>
      <c r="R26" s="68"/>
      <c r="S26" s="70"/>
      <c r="T26" s="69"/>
      <c r="V26" s="10"/>
      <c r="W26" s="10"/>
      <c r="X26" s="23"/>
      <c r="Y26" s="719"/>
      <c r="Z26" s="720"/>
      <c r="AA26" s="714"/>
      <c r="AB26" s="714"/>
      <c r="AG26" s="1115"/>
      <c r="AI26" s="42"/>
      <c r="AN26" s="11"/>
      <c r="AO26" s="11"/>
      <c r="AP26" s="11"/>
    </row>
    <row r="27" spans="1:42" x14ac:dyDescent="0.25">
      <c r="A27" s="22" t="s">
        <v>13</v>
      </c>
      <c r="B27" s="22" t="s">
        <v>14</v>
      </c>
      <c r="C27" s="23" t="s">
        <v>37</v>
      </c>
      <c r="D27" s="58">
        <v>3</v>
      </c>
      <c r="E27" s="57">
        <v>3</v>
      </c>
      <c r="F27" s="10">
        <f t="shared" si="1"/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 t="shared" si="2"/>
        <v>60</v>
      </c>
      <c r="L27" s="1067">
        <v>3</v>
      </c>
      <c r="M27" s="10" t="s">
        <v>18</v>
      </c>
      <c r="N27" s="9">
        <f t="shared" si="3"/>
        <v>33.333333333333329</v>
      </c>
      <c r="O27" s="11" t="s">
        <v>78</v>
      </c>
      <c r="R27" s="68" t="s">
        <v>71</v>
      </c>
      <c r="S27" s="70">
        <f>E109</f>
        <v>2</v>
      </c>
      <c r="T27" s="68">
        <v>1</v>
      </c>
      <c r="V27" s="68"/>
      <c r="W27" s="68"/>
      <c r="X27" s="68"/>
      <c r="Y27" s="719">
        <f>SUM(Y17:Y25)</f>
        <v>30</v>
      </c>
      <c r="Z27" s="719">
        <f>SUM(Z17:Z25)</f>
        <v>60</v>
      </c>
      <c r="AA27" s="712">
        <f>SUM(AA17:AA25)</f>
        <v>47</v>
      </c>
      <c r="AB27" s="712">
        <f>SUM(AB17:AB25)</f>
        <v>30</v>
      </c>
      <c r="AG27" s="1115">
        <f t="shared" si="4"/>
        <v>6</v>
      </c>
      <c r="AH27" s="1108">
        <f>'семестровка 4 р'!D94</f>
        <v>6</v>
      </c>
      <c r="AI27" s="42">
        <f t="shared" si="0"/>
        <v>0</v>
      </c>
      <c r="AN27" s="11"/>
      <c r="AO27" s="11"/>
      <c r="AP27" s="11"/>
    </row>
    <row r="28" spans="1:42" x14ac:dyDescent="0.25">
      <c r="C28" s="23"/>
      <c r="D28" s="58"/>
      <c r="E28" s="57"/>
      <c r="F28" s="10"/>
      <c r="G28" s="10"/>
      <c r="H28" s="10"/>
      <c r="I28" s="10"/>
      <c r="J28" s="10"/>
      <c r="K28" s="10"/>
      <c r="L28" s="1067"/>
      <c r="M28" s="10"/>
      <c r="N28" s="9"/>
      <c r="R28" s="68"/>
      <c r="S28" s="70"/>
      <c r="T28" s="68"/>
      <c r="V28" s="38"/>
      <c r="W28" s="38"/>
      <c r="X28" s="38"/>
      <c r="Y28" s="1052"/>
      <c r="Z28" s="1052"/>
      <c r="AA28" s="712"/>
      <c r="AB28" s="712"/>
      <c r="AG28" s="1115"/>
      <c r="AI28" s="42"/>
      <c r="AN28" s="11"/>
      <c r="AO28" s="11"/>
      <c r="AP28" s="11"/>
    </row>
    <row r="29" spans="1:42" x14ac:dyDescent="0.25">
      <c r="A29" s="1062" t="s">
        <v>16</v>
      </c>
      <c r="B29" s="1062" t="s">
        <v>14</v>
      </c>
      <c r="C29" s="1074" t="s">
        <v>21</v>
      </c>
      <c r="D29" s="1053">
        <v>4</v>
      </c>
      <c r="E29" s="1054">
        <v>1</v>
      </c>
      <c r="F29" s="1057">
        <f t="shared" si="1"/>
        <v>30</v>
      </c>
      <c r="G29" s="1057">
        <f>H29+I29+J29</f>
        <v>15</v>
      </c>
      <c r="H29" s="1080">
        <v>8</v>
      </c>
      <c r="I29" s="1057"/>
      <c r="J29" s="1057">
        <v>7</v>
      </c>
      <c r="K29" s="1057">
        <f t="shared" si="2"/>
        <v>15</v>
      </c>
      <c r="L29" s="1054">
        <v>1</v>
      </c>
      <c r="M29" s="1057" t="s">
        <v>16</v>
      </c>
      <c r="N29" s="1067">
        <f t="shared" si="3"/>
        <v>50</v>
      </c>
      <c r="O29" s="1058" t="s">
        <v>59</v>
      </c>
      <c r="P29" s="1059"/>
      <c r="R29" s="68" t="s">
        <v>69</v>
      </c>
      <c r="S29" s="69">
        <f>E25</f>
        <v>4</v>
      </c>
      <c r="T29" s="68">
        <v>5</v>
      </c>
      <c r="AG29" s="1115">
        <f t="shared" si="4"/>
        <v>5</v>
      </c>
      <c r="AH29" s="1108">
        <f>'семестровка 4 р'!D16</f>
        <v>5</v>
      </c>
      <c r="AI29" s="42">
        <f t="shared" si="0"/>
        <v>0</v>
      </c>
      <c r="AN29" s="11"/>
      <c r="AO29" s="11"/>
      <c r="AP29" s="11"/>
    </row>
    <row r="30" spans="1:42" x14ac:dyDescent="0.25">
      <c r="A30" s="1062"/>
      <c r="B30" s="1062"/>
      <c r="C30" s="1074"/>
      <c r="D30" s="1053"/>
      <c r="E30" s="1054"/>
      <c r="F30" s="1057"/>
      <c r="G30" s="1057"/>
      <c r="H30" s="1080"/>
      <c r="I30" s="1057"/>
      <c r="J30" s="1057"/>
      <c r="K30" s="1057"/>
      <c r="L30" s="1054"/>
      <c r="M30" s="1057"/>
      <c r="N30" s="1067"/>
      <c r="O30" s="1058"/>
      <c r="P30" s="1059"/>
      <c r="R30" s="68"/>
      <c r="S30" s="69"/>
      <c r="T30" s="68"/>
      <c r="AG30" s="1115"/>
      <c r="AI30" s="42"/>
      <c r="AN30" s="11"/>
      <c r="AO30" s="11"/>
      <c r="AP30" s="11"/>
    </row>
    <row r="31" spans="1:42" x14ac:dyDescent="0.25">
      <c r="A31" s="22" t="s">
        <v>16</v>
      </c>
      <c r="B31" s="22" t="s">
        <v>14</v>
      </c>
      <c r="C31" s="23" t="s">
        <v>61</v>
      </c>
      <c r="D31" s="58"/>
      <c r="E31" s="57">
        <v>1</v>
      </c>
      <c r="F31" s="10">
        <f t="shared" si="1"/>
        <v>30</v>
      </c>
      <c r="G31" s="10">
        <f>H31+I31+J31</f>
        <v>15</v>
      </c>
      <c r="H31" s="10">
        <v>8</v>
      </c>
      <c r="I31" s="10"/>
      <c r="J31" s="10">
        <v>7</v>
      </c>
      <c r="K31" s="10">
        <f t="shared" si="2"/>
        <v>15</v>
      </c>
      <c r="L31" s="9">
        <f>G31/15</f>
        <v>1</v>
      </c>
      <c r="M31" s="10" t="s">
        <v>16</v>
      </c>
      <c r="N31" s="9">
        <f t="shared" si="3"/>
        <v>50</v>
      </c>
      <c r="O31" s="11" t="s">
        <v>56</v>
      </c>
      <c r="R31" s="68"/>
      <c r="S31" s="69" t="e">
        <f>S13+S15+S17+S19+S21+S23+S25+S27+S29</f>
        <v>#REF!</v>
      </c>
      <c r="T31" s="69">
        <f>T13+T15+T17+T19+T21+T23+T25+T27+T29</f>
        <v>120</v>
      </c>
      <c r="AG31" s="1115">
        <f t="shared" si="4"/>
        <v>1</v>
      </c>
      <c r="AH31" s="1108">
        <f>'семестровка 4 р'!D17</f>
        <v>1</v>
      </c>
      <c r="AI31" s="42">
        <f t="shared" si="0"/>
        <v>0</v>
      </c>
      <c r="AN31" s="11"/>
      <c r="AO31" s="11"/>
      <c r="AP31" s="11"/>
    </row>
    <row r="32" spans="1:42" x14ac:dyDescent="0.25">
      <c r="C32" s="23"/>
      <c r="D32" s="58"/>
      <c r="E32" s="57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1125"/>
      <c r="T32" s="1125"/>
      <c r="AG32" s="1115"/>
      <c r="AI32" s="42"/>
      <c r="AN32" s="11"/>
      <c r="AO32" s="11"/>
      <c r="AP32" s="11"/>
    </row>
    <row r="33" spans="1:42" x14ac:dyDescent="0.25">
      <c r="A33" s="22" t="s">
        <v>16</v>
      </c>
      <c r="B33" s="22" t="s">
        <v>14</v>
      </c>
      <c r="C33" s="23" t="s">
        <v>30</v>
      </c>
      <c r="D33" s="58">
        <v>2.5</v>
      </c>
      <c r="E33" s="57">
        <v>1.5</v>
      </c>
      <c r="F33" s="10">
        <f t="shared" si="1"/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 t="shared" si="2"/>
        <v>23</v>
      </c>
      <c r="L33" s="9">
        <f>G33/15</f>
        <v>1.4666666666666666</v>
      </c>
      <c r="M33" s="10" t="s">
        <v>16</v>
      </c>
      <c r="N33" s="9">
        <f t="shared" si="3"/>
        <v>48.888888888888886</v>
      </c>
      <c r="O33" s="11" t="s">
        <v>59</v>
      </c>
      <c r="AG33" s="1115">
        <f t="shared" si="4"/>
        <v>4</v>
      </c>
      <c r="AH33" s="1108">
        <f>'семестровка 4 р'!D33</f>
        <v>4</v>
      </c>
      <c r="AI33" s="42">
        <f t="shared" si="0"/>
        <v>0</v>
      </c>
      <c r="AN33" s="11"/>
      <c r="AO33" s="11"/>
      <c r="AP33" s="11"/>
    </row>
    <row r="34" spans="1:42" x14ac:dyDescent="0.25">
      <c r="C34" s="23"/>
      <c r="D34" s="58"/>
      <c r="E34" s="57"/>
      <c r="F34" s="10"/>
      <c r="G34" s="10"/>
      <c r="H34" s="10"/>
      <c r="I34" s="10"/>
      <c r="J34" s="10"/>
      <c r="K34" s="10"/>
      <c r="L34" s="9"/>
      <c r="M34" s="10"/>
      <c r="N34" s="9"/>
      <c r="AG34" s="1115"/>
      <c r="AI34" s="42"/>
      <c r="AN34" s="11"/>
      <c r="AO34" s="11"/>
      <c r="AP34" s="11"/>
    </row>
    <row r="35" spans="1:42" x14ac:dyDescent="0.25">
      <c r="A35" s="22" t="s">
        <v>13</v>
      </c>
      <c r="B35" s="22" t="s">
        <v>14</v>
      </c>
      <c r="C35" s="23" t="s">
        <v>413</v>
      </c>
      <c r="D35" s="58">
        <v>4.5</v>
      </c>
      <c r="E35" s="57"/>
      <c r="F35" s="10"/>
      <c r="G35" s="10"/>
      <c r="H35" s="10"/>
      <c r="I35" s="10"/>
      <c r="J35" s="10"/>
      <c r="K35" s="10"/>
      <c r="L35" s="9"/>
      <c r="M35" s="10"/>
      <c r="N35" s="9"/>
      <c r="AG35" s="1115">
        <f>D35+E35</f>
        <v>4.5</v>
      </c>
      <c r="AH35" s="1108">
        <f>'семестровка 4 р'!D34</f>
        <v>4.5</v>
      </c>
      <c r="AI35" s="42">
        <f t="shared" si="0"/>
        <v>0</v>
      </c>
      <c r="AN35" s="11"/>
      <c r="AO35" s="11"/>
      <c r="AP35" s="11"/>
    </row>
    <row r="36" spans="1:42" x14ac:dyDescent="0.25">
      <c r="C36" s="23"/>
      <c r="D36" s="58"/>
      <c r="E36" s="57"/>
      <c r="F36" s="10"/>
      <c r="G36" s="10"/>
      <c r="H36" s="10"/>
      <c r="I36" s="10"/>
      <c r="J36" s="10"/>
      <c r="K36" s="10"/>
      <c r="L36" s="9"/>
      <c r="M36" s="10"/>
      <c r="N36" s="9"/>
      <c r="AG36" s="1115"/>
      <c r="AI36" s="42"/>
      <c r="AN36" s="11"/>
      <c r="AO36" s="11"/>
      <c r="AP36" s="11"/>
    </row>
    <row r="37" spans="1:42" x14ac:dyDescent="0.25">
      <c r="A37" s="22" t="s">
        <v>16</v>
      </c>
      <c r="B37" s="22" t="s">
        <v>14</v>
      </c>
      <c r="C37" s="23" t="s">
        <v>32</v>
      </c>
      <c r="D37" s="58">
        <v>3</v>
      </c>
      <c r="E37" s="57"/>
      <c r="F37" s="10"/>
      <c r="G37" s="10"/>
      <c r="H37" s="10"/>
      <c r="I37" s="10"/>
      <c r="J37" s="10"/>
      <c r="K37" s="10"/>
      <c r="L37" s="9"/>
      <c r="M37" s="10"/>
      <c r="N37" s="9"/>
      <c r="AG37" s="1115">
        <f t="shared" si="4"/>
        <v>3</v>
      </c>
      <c r="AH37" s="1108">
        <f>'семестровка 4 р'!D35</f>
        <v>3</v>
      </c>
      <c r="AI37" s="42">
        <f t="shared" si="0"/>
        <v>0</v>
      </c>
      <c r="AN37" s="11"/>
      <c r="AO37" s="11"/>
      <c r="AP37" s="11"/>
    </row>
    <row r="38" spans="1:42" x14ac:dyDescent="0.25">
      <c r="C38" s="23"/>
      <c r="D38" s="58"/>
      <c r="E38" s="57"/>
      <c r="F38" s="10"/>
      <c r="G38" s="10"/>
      <c r="H38" s="10"/>
      <c r="I38" s="10"/>
      <c r="J38" s="10"/>
      <c r="K38" s="10"/>
      <c r="L38" s="9"/>
      <c r="M38" s="10"/>
      <c r="N38" s="9"/>
      <c r="AG38" s="1115"/>
      <c r="AI38" s="42"/>
      <c r="AN38" s="11"/>
      <c r="AO38" s="11"/>
      <c r="AP38" s="11"/>
    </row>
    <row r="39" spans="1:42" x14ac:dyDescent="0.25">
      <c r="A39" s="22" t="s">
        <v>16</v>
      </c>
      <c r="B39" s="22" t="s">
        <v>14</v>
      </c>
      <c r="C39" s="23" t="s">
        <v>20</v>
      </c>
      <c r="D39" s="58">
        <v>3</v>
      </c>
      <c r="E39" s="57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56</v>
      </c>
      <c r="AG39" s="1115">
        <f t="shared" si="4"/>
        <v>5</v>
      </c>
      <c r="AH39" s="1108">
        <f>'семестровка 4 р'!D15</f>
        <v>5</v>
      </c>
      <c r="AI39" s="42">
        <f t="shared" si="0"/>
        <v>0</v>
      </c>
      <c r="AN39" s="11"/>
      <c r="AO39" s="11"/>
      <c r="AP39" s="11"/>
    </row>
    <row r="40" spans="1:42" x14ac:dyDescent="0.25">
      <c r="C40" s="23"/>
      <c r="D40" s="1126"/>
      <c r="E40" s="60"/>
      <c r="F40" s="10"/>
      <c r="G40" s="10"/>
      <c r="H40" s="10"/>
      <c r="I40" s="10"/>
      <c r="J40" s="10"/>
      <c r="K40" s="10"/>
      <c r="L40" s="9"/>
      <c r="M40" s="10"/>
      <c r="N40" s="9"/>
      <c r="AG40" s="1115"/>
      <c r="AI40" s="42"/>
      <c r="AN40" s="11"/>
      <c r="AO40" s="11"/>
      <c r="AP40" s="11"/>
    </row>
    <row r="41" spans="1:42" s="6" customFormat="1" x14ac:dyDescent="0.25">
      <c r="A41" s="50" t="s">
        <v>16</v>
      </c>
      <c r="B41" s="50" t="s">
        <v>14</v>
      </c>
      <c r="C41" s="1075" t="s">
        <v>62</v>
      </c>
      <c r="D41" s="60">
        <v>3</v>
      </c>
      <c r="E41" s="60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741">
        <v>4</v>
      </c>
      <c r="M41" s="10" t="s">
        <v>29</v>
      </c>
      <c r="N41" s="1067">
        <f>G41/F41*100</f>
        <v>66.666666666666657</v>
      </c>
      <c r="O41" s="49" t="s">
        <v>56</v>
      </c>
      <c r="P41"/>
      <c r="Q41"/>
      <c r="R41" s="5">
        <f>E31+E39+E41+E79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115">
        <f t="shared" si="4"/>
        <v>6</v>
      </c>
      <c r="AH41" s="1112">
        <f>'семестровка 4 р'!D32</f>
        <v>6</v>
      </c>
      <c r="AI41" s="42">
        <f t="shared" si="0"/>
        <v>0</v>
      </c>
      <c r="AJ41"/>
      <c r="AK41"/>
      <c r="AL41"/>
      <c r="AM41"/>
      <c r="AN41" s="49"/>
      <c r="AO41" s="49"/>
      <c r="AP41" s="49"/>
    </row>
    <row r="42" spans="1:42" s="6" customFormat="1" x14ac:dyDescent="0.25">
      <c r="A42" s="50"/>
      <c r="B42" s="50"/>
      <c r="C42" s="1075"/>
      <c r="D42" s="60"/>
      <c r="E42" s="60"/>
      <c r="F42" s="10"/>
      <c r="G42" s="10"/>
      <c r="H42" s="10"/>
      <c r="I42" s="10"/>
      <c r="J42" s="10"/>
      <c r="K42" s="10"/>
      <c r="L42" s="741"/>
      <c r="M42" s="10"/>
      <c r="N42" s="1067"/>
      <c r="O42" s="49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115"/>
      <c r="AH42" s="1112"/>
      <c r="AI42" s="42"/>
      <c r="AJ42"/>
      <c r="AK42"/>
      <c r="AL42"/>
      <c r="AM42"/>
      <c r="AN42" s="49"/>
      <c r="AO42" s="49"/>
      <c r="AP42" s="49"/>
    </row>
    <row r="43" spans="1:42" s="6" customFormat="1" x14ac:dyDescent="0.25">
      <c r="A43" s="22" t="s">
        <v>13</v>
      </c>
      <c r="B43" s="22" t="s">
        <v>14</v>
      </c>
      <c r="C43" s="23" t="s">
        <v>80</v>
      </c>
      <c r="D43" s="58">
        <v>1</v>
      </c>
      <c r="E43" s="1067">
        <v>4</v>
      </c>
      <c r="F43" s="10">
        <f>E43*30</f>
        <v>120</v>
      </c>
      <c r="G43" s="10">
        <f>H43+I43+J43</f>
        <v>60</v>
      </c>
      <c r="H43" s="1068">
        <v>30</v>
      </c>
      <c r="I43" s="1068"/>
      <c r="J43" s="1068">
        <v>30</v>
      </c>
      <c r="K43" s="10">
        <f>F43-G43</f>
        <v>60</v>
      </c>
      <c r="L43" s="9">
        <f>G43/15</f>
        <v>4</v>
      </c>
      <c r="M43" s="10" t="s">
        <v>29</v>
      </c>
      <c r="N43" s="540">
        <f>G43/F43*100</f>
        <v>50</v>
      </c>
      <c r="O43" s="11" t="s">
        <v>78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115">
        <f t="shared" si="4"/>
        <v>5</v>
      </c>
      <c r="AH43" s="1112">
        <f>'семестровка 4 р'!D53</f>
        <v>5</v>
      </c>
      <c r="AI43" s="42">
        <f t="shared" si="0"/>
        <v>0</v>
      </c>
      <c r="AJ43"/>
      <c r="AK43"/>
      <c r="AL43"/>
      <c r="AM43"/>
      <c r="AN43" s="49"/>
      <c r="AO43" s="49"/>
      <c r="AP43" s="49"/>
    </row>
    <row r="44" spans="1:42" s="6" customFormat="1" x14ac:dyDescent="0.25">
      <c r="A44" s="22"/>
      <c r="B44" s="22"/>
      <c r="C44" s="23"/>
      <c r="D44" s="1127"/>
      <c r="E44" s="1067"/>
      <c r="F44" s="10"/>
      <c r="G44" s="10"/>
      <c r="H44" s="1068"/>
      <c r="I44" s="1068"/>
      <c r="J44" s="1068"/>
      <c r="K44" s="10"/>
      <c r="L44" s="9"/>
      <c r="M44" s="10"/>
      <c r="N44" s="540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115"/>
      <c r="AH44" s="1112"/>
      <c r="AI44" s="42"/>
      <c r="AJ44"/>
      <c r="AK44"/>
      <c r="AL44"/>
      <c r="AM44"/>
      <c r="AN44" s="49"/>
      <c r="AO44" s="49"/>
      <c r="AP44" s="49"/>
    </row>
    <row r="45" spans="1:42" s="6" customFormat="1" ht="15.75" thickBot="1" x14ac:dyDescent="0.3">
      <c r="A45" s="50" t="s">
        <v>13</v>
      </c>
      <c r="B45" s="50" t="s">
        <v>14</v>
      </c>
      <c r="C45" s="1075" t="s">
        <v>44</v>
      </c>
      <c r="D45" s="62">
        <v>3</v>
      </c>
      <c r="E45" s="57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49" t="s">
        <v>57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115">
        <f t="shared" si="4"/>
        <v>6</v>
      </c>
      <c r="AH45" s="1112">
        <f>'семестровка 4 р'!D55</f>
        <v>6</v>
      </c>
      <c r="AI45" s="42">
        <f t="shared" si="0"/>
        <v>0</v>
      </c>
      <c r="AJ45"/>
      <c r="AK45"/>
      <c r="AL45"/>
      <c r="AM45"/>
      <c r="AN45" s="49"/>
      <c r="AO45" s="49"/>
      <c r="AP45" s="49"/>
    </row>
    <row r="46" spans="1:42" ht="15.75" thickBot="1" x14ac:dyDescent="0.3">
      <c r="A46" s="27"/>
      <c r="B46" s="28"/>
      <c r="C46" s="16" t="s">
        <v>23</v>
      </c>
      <c r="D46" s="14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756">
        <f>SUM(L11:L45)+2</f>
        <v>30.466666666666669</v>
      </c>
      <c r="M46" s="17"/>
      <c r="N46" s="29"/>
      <c r="AD46" s="11"/>
      <c r="AE46" s="11"/>
      <c r="AF46" s="11"/>
      <c r="AG46" s="30"/>
      <c r="AH46" s="30"/>
      <c r="AI46" s="42">
        <f t="shared" si="0"/>
        <v>0</v>
      </c>
      <c r="AJ46" s="11"/>
      <c r="AK46" s="11"/>
      <c r="AL46" s="11"/>
      <c r="AM46" s="11"/>
      <c r="AN46" s="11"/>
      <c r="AO46" s="11"/>
      <c r="AP46" s="11"/>
    </row>
    <row r="47" spans="1:42" x14ac:dyDescent="0.25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11"/>
      <c r="AG47" s="30"/>
      <c r="AH47" s="30"/>
      <c r="AI47" s="42">
        <f t="shared" si="0"/>
        <v>0</v>
      </c>
      <c r="AJ47" s="11"/>
      <c r="AK47" s="11"/>
      <c r="AL47" s="11"/>
      <c r="AM47" s="11"/>
      <c r="AN47" s="11"/>
      <c r="AO47" s="11"/>
      <c r="AP47" s="11"/>
    </row>
    <row r="48" spans="1:42" x14ac:dyDescent="0.25">
      <c r="C48" s="1" t="s">
        <v>24</v>
      </c>
      <c r="R48" s="12">
        <v>37</v>
      </c>
      <c r="AD48" s="11"/>
      <c r="AE48" s="11"/>
      <c r="AF48" s="11"/>
      <c r="AG48" s="30"/>
      <c r="AH48" s="30"/>
      <c r="AI48" s="42">
        <f t="shared" si="0"/>
        <v>0</v>
      </c>
      <c r="AJ48" s="11"/>
      <c r="AK48" s="11"/>
      <c r="AL48" s="11"/>
      <c r="AM48" s="11"/>
      <c r="AN48" s="11"/>
      <c r="AO48" s="11"/>
      <c r="AP48" s="11"/>
    </row>
    <row r="49" spans="1:42" x14ac:dyDescent="0.25">
      <c r="C49" s="2261" t="s">
        <v>0</v>
      </c>
      <c r="D49" s="2263" t="s">
        <v>74</v>
      </c>
      <c r="E49" s="2254" t="s">
        <v>1</v>
      </c>
      <c r="F49" s="2258" t="s">
        <v>2</v>
      </c>
      <c r="G49" s="2258"/>
      <c r="H49" s="2258"/>
      <c r="I49" s="2258"/>
      <c r="J49" s="2258"/>
      <c r="K49" s="2255"/>
      <c r="L49" s="2254" t="s">
        <v>3</v>
      </c>
      <c r="M49" s="2254" t="s">
        <v>4</v>
      </c>
      <c r="N49" s="2254" t="s">
        <v>5</v>
      </c>
      <c r="R49" s="12">
        <v>25</v>
      </c>
      <c r="AD49" s="11"/>
      <c r="AE49" s="11"/>
      <c r="AF49" s="11"/>
      <c r="AG49" s="30"/>
      <c r="AH49" s="30"/>
      <c r="AI49" s="42">
        <f t="shared" si="0"/>
        <v>0</v>
      </c>
      <c r="AJ49" s="11"/>
      <c r="AK49" s="11"/>
      <c r="AL49" s="11"/>
      <c r="AM49" s="11"/>
      <c r="AN49" s="11"/>
      <c r="AO49" s="11"/>
      <c r="AP49" s="11"/>
    </row>
    <row r="50" spans="1:42" x14ac:dyDescent="0.25">
      <c r="C50" s="2262"/>
      <c r="D50" s="2264"/>
      <c r="E50" s="2254"/>
      <c r="F50" s="2254" t="s">
        <v>6</v>
      </c>
      <c r="G50" s="2256" t="s">
        <v>7</v>
      </c>
      <c r="H50" s="2256"/>
      <c r="I50" s="2256"/>
      <c r="J50" s="2256"/>
      <c r="K50" s="2254" t="s">
        <v>25</v>
      </c>
      <c r="L50" s="2254"/>
      <c r="M50" s="2254"/>
      <c r="N50" s="2254"/>
      <c r="R50" s="12">
        <v>19</v>
      </c>
      <c r="AD50" s="11"/>
      <c r="AE50" s="11"/>
      <c r="AF50" s="11"/>
      <c r="AG50" s="30"/>
      <c r="AH50" s="30"/>
      <c r="AI50" s="42">
        <f t="shared" si="0"/>
        <v>0</v>
      </c>
      <c r="AJ50" s="11"/>
      <c r="AK50" s="11"/>
      <c r="AL50" s="11"/>
      <c r="AM50" s="11"/>
      <c r="AN50" s="11"/>
      <c r="AO50" s="11"/>
      <c r="AP50" s="11"/>
    </row>
    <row r="51" spans="1:42" x14ac:dyDescent="0.25">
      <c r="C51" s="2262"/>
      <c r="D51" s="2264"/>
      <c r="E51" s="2254"/>
      <c r="F51" s="2255"/>
      <c r="G51" s="2254" t="s">
        <v>9</v>
      </c>
      <c r="H51" s="2258" t="s">
        <v>10</v>
      </c>
      <c r="I51" s="2255"/>
      <c r="J51" s="2255"/>
      <c r="K51" s="2255"/>
      <c r="L51" s="2254"/>
      <c r="M51" s="2254"/>
      <c r="N51" s="2254"/>
      <c r="R51" s="12">
        <f>SUM(R47:R50)</f>
        <v>120</v>
      </c>
      <c r="AD51" s="11"/>
      <c r="AE51" s="11"/>
      <c r="AF51" s="11"/>
      <c r="AG51" s="30"/>
      <c r="AH51" s="30"/>
      <c r="AI51" s="42">
        <f t="shared" si="0"/>
        <v>0</v>
      </c>
      <c r="AJ51" s="11"/>
      <c r="AK51" s="11"/>
      <c r="AL51" s="11"/>
      <c r="AM51" s="11"/>
      <c r="AN51" s="11"/>
      <c r="AO51" s="11"/>
      <c r="AP51" s="11"/>
    </row>
    <row r="52" spans="1:42" x14ac:dyDescent="0.25">
      <c r="C52" s="2262"/>
      <c r="D52" s="2264"/>
      <c r="E52" s="2254"/>
      <c r="F52" s="2255"/>
      <c r="G52" s="2257"/>
      <c r="H52" s="2259" t="s">
        <v>26</v>
      </c>
      <c r="I52" s="2259" t="s">
        <v>27</v>
      </c>
      <c r="J52" s="2259" t="s">
        <v>28</v>
      </c>
      <c r="K52" s="2255"/>
      <c r="L52" s="2254"/>
      <c r="M52" s="2254"/>
      <c r="N52" s="2254"/>
      <c r="AD52" s="11"/>
      <c r="AE52" s="11"/>
      <c r="AF52" s="11"/>
      <c r="AG52" s="30"/>
      <c r="AH52" s="30"/>
      <c r="AI52" s="42">
        <f t="shared" si="0"/>
        <v>0</v>
      </c>
      <c r="AJ52" s="11"/>
      <c r="AK52" s="11"/>
      <c r="AL52" s="11"/>
      <c r="AM52" s="11"/>
      <c r="AN52" s="11"/>
      <c r="AO52" s="11"/>
      <c r="AP52" s="11"/>
    </row>
    <row r="53" spans="1:42" x14ac:dyDescent="0.25">
      <c r="C53" s="2262"/>
      <c r="D53" s="2264"/>
      <c r="E53" s="2254"/>
      <c r="F53" s="2255"/>
      <c r="G53" s="2257"/>
      <c r="H53" s="2259"/>
      <c r="I53" s="2259"/>
      <c r="J53" s="2259"/>
      <c r="K53" s="2255"/>
      <c r="L53" s="2254"/>
      <c r="M53" s="2254"/>
      <c r="N53" s="2254"/>
      <c r="AD53" s="11"/>
      <c r="AE53" s="11"/>
      <c r="AF53" s="11"/>
      <c r="AG53" s="30"/>
      <c r="AH53" s="30"/>
      <c r="AI53" s="42">
        <f t="shared" si="0"/>
        <v>0</v>
      </c>
      <c r="AJ53" s="11"/>
      <c r="AK53" s="11"/>
      <c r="AL53" s="11"/>
      <c r="AM53" s="11"/>
      <c r="AN53" s="11"/>
      <c r="AO53" s="11"/>
      <c r="AP53" s="11"/>
    </row>
    <row r="54" spans="1:42" x14ac:dyDescent="0.25">
      <c r="C54" s="2262"/>
      <c r="D54" s="2264"/>
      <c r="E54" s="2254"/>
      <c r="F54" s="2255"/>
      <c r="G54" s="2257"/>
      <c r="H54" s="2259"/>
      <c r="I54" s="2259"/>
      <c r="J54" s="2259"/>
      <c r="K54" s="2255"/>
      <c r="L54" s="2254"/>
      <c r="M54" s="2254"/>
      <c r="N54" s="2254"/>
      <c r="AD54" s="11"/>
      <c r="AE54" s="11"/>
      <c r="AF54" s="11"/>
      <c r="AG54" s="30"/>
      <c r="AH54" s="30"/>
      <c r="AI54" s="42">
        <f t="shared" si="0"/>
        <v>0</v>
      </c>
      <c r="AJ54" s="11"/>
      <c r="AK54" s="11"/>
      <c r="AL54" s="11"/>
      <c r="AM54" s="11"/>
      <c r="AN54" s="11"/>
      <c r="AO54" s="11"/>
      <c r="AP54" s="11"/>
    </row>
    <row r="55" spans="1:42" ht="15" customHeight="1" x14ac:dyDescent="0.25">
      <c r="C55" s="2267"/>
      <c r="D55" s="2268"/>
      <c r="E55" s="2254"/>
      <c r="F55" s="2255"/>
      <c r="G55" s="2257"/>
      <c r="H55" s="2259"/>
      <c r="I55" s="2259"/>
      <c r="J55" s="2259"/>
      <c r="K55" s="2255"/>
      <c r="L55" s="2254"/>
      <c r="M55" s="2254"/>
      <c r="N55" s="2254"/>
      <c r="AD55" s="11"/>
      <c r="AE55" s="11"/>
      <c r="AF55" s="11"/>
      <c r="AG55" s="30"/>
      <c r="AH55" s="30"/>
      <c r="AI55" s="42">
        <f t="shared" si="0"/>
        <v>0</v>
      </c>
      <c r="AJ55" s="11"/>
      <c r="AK55" s="11"/>
      <c r="AL55" s="11"/>
      <c r="AM55" s="11"/>
      <c r="AN55" s="11"/>
      <c r="AO55" s="11"/>
      <c r="AP55" s="11"/>
    </row>
    <row r="56" spans="1:42" x14ac:dyDescent="0.25">
      <c r="A56" s="22" t="s">
        <v>13</v>
      </c>
      <c r="B56" s="22" t="s">
        <v>14</v>
      </c>
      <c r="C56" s="8" t="s">
        <v>95</v>
      </c>
      <c r="D56" s="58">
        <v>4.5</v>
      </c>
      <c r="E56" s="64"/>
      <c r="F56" s="10"/>
      <c r="G56" s="10"/>
      <c r="H56" s="10"/>
      <c r="I56" s="10"/>
      <c r="J56" s="10"/>
      <c r="K56" s="10"/>
      <c r="L56" s="9"/>
      <c r="M56" s="10"/>
      <c r="N56" s="9"/>
      <c r="AG56" s="1115">
        <f t="shared" ref="AG56:AG85" si="5">D56+E56</f>
        <v>4.5</v>
      </c>
      <c r="AH56" s="1108">
        <f>'семестровка 4 р'!D70</f>
        <v>4.5</v>
      </c>
      <c r="AI56" s="42">
        <f t="shared" si="0"/>
        <v>0</v>
      </c>
      <c r="AN56" s="11"/>
      <c r="AO56" s="11"/>
      <c r="AP56" s="11"/>
    </row>
    <row r="57" spans="1:42" ht="26.25" x14ac:dyDescent="0.25">
      <c r="A57" s="22" t="s">
        <v>16</v>
      </c>
      <c r="B57" s="22" t="s">
        <v>31</v>
      </c>
      <c r="C57" s="23" t="s">
        <v>36</v>
      </c>
      <c r="D57" s="58">
        <v>2</v>
      </c>
      <c r="E57" s="57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540">
        <f>G57/F57*100</f>
        <v>30</v>
      </c>
      <c r="O57" s="11" t="s">
        <v>107</v>
      </c>
      <c r="P57" s="12" t="s">
        <v>63</v>
      </c>
      <c r="V57" s="68"/>
      <c r="W57" s="68"/>
      <c r="X57" s="68"/>
      <c r="Y57" s="68" t="s">
        <v>335</v>
      </c>
      <c r="Z57" s="68" t="s">
        <v>336</v>
      </c>
      <c r="AG57" s="1115">
        <f t="shared" si="5"/>
        <v>4</v>
      </c>
      <c r="AH57" s="1108">
        <f>'семестровка 4 р'!D113</f>
        <v>4</v>
      </c>
      <c r="AI57" s="42">
        <f t="shared" si="0"/>
        <v>0</v>
      </c>
      <c r="AN57" s="11"/>
      <c r="AO57" s="11"/>
      <c r="AP57" s="11"/>
    </row>
    <row r="58" spans="1:42" x14ac:dyDescent="0.25">
      <c r="C58" s="23"/>
      <c r="D58" s="58"/>
      <c r="E58" s="57"/>
      <c r="F58" s="10"/>
      <c r="G58" s="10"/>
      <c r="H58" s="10"/>
      <c r="I58" s="10"/>
      <c r="J58" s="10"/>
      <c r="K58" s="10"/>
      <c r="L58" s="9"/>
      <c r="M58" s="10"/>
      <c r="N58" s="540"/>
      <c r="V58" s="68"/>
      <c r="W58" s="68"/>
      <c r="X58" s="68"/>
      <c r="Y58" s="68"/>
      <c r="Z58" s="68"/>
      <c r="AG58" s="1115"/>
      <c r="AI58" s="42"/>
      <c r="AN58" s="11"/>
      <c r="AO58" s="11"/>
      <c r="AP58" s="11"/>
    </row>
    <row r="59" spans="1:42" x14ac:dyDescent="0.25">
      <c r="A59" s="1055" t="s">
        <v>16</v>
      </c>
      <c r="B59" s="1056" t="s">
        <v>14</v>
      </c>
      <c r="C59" s="1074" t="s">
        <v>33</v>
      </c>
      <c r="D59" s="1064">
        <v>3</v>
      </c>
      <c r="E59" s="1054">
        <v>3</v>
      </c>
      <c r="F59" s="1057">
        <f>E59*30</f>
        <v>90</v>
      </c>
      <c r="G59" s="1057">
        <f>H59+I59+J59</f>
        <v>36</v>
      </c>
      <c r="H59" s="1057">
        <v>18</v>
      </c>
      <c r="I59" s="1057"/>
      <c r="J59" s="1057">
        <v>18</v>
      </c>
      <c r="K59" s="1057">
        <f>F59-G59</f>
        <v>54</v>
      </c>
      <c r="L59" s="1054">
        <f>G59/9</f>
        <v>4</v>
      </c>
      <c r="M59" s="1057" t="s">
        <v>16</v>
      </c>
      <c r="N59" s="1054">
        <f>G59/F59*100</f>
        <v>40</v>
      </c>
      <c r="O59" s="1058" t="s">
        <v>69</v>
      </c>
      <c r="P59" s="1065" t="s">
        <v>63</v>
      </c>
      <c r="V59" s="68"/>
      <c r="W59" s="68"/>
      <c r="X59" s="68"/>
      <c r="Y59" s="68"/>
      <c r="Z59" s="68"/>
      <c r="AG59" s="1115">
        <f t="shared" si="5"/>
        <v>6</v>
      </c>
      <c r="AH59" s="1108">
        <f>'семестровка 4 р'!D31</f>
        <v>6</v>
      </c>
      <c r="AI59" s="42">
        <f t="shared" si="0"/>
        <v>0</v>
      </c>
      <c r="AN59" s="11"/>
      <c r="AO59" s="11"/>
      <c r="AP59" s="11"/>
    </row>
    <row r="60" spans="1:42" x14ac:dyDescent="0.25">
      <c r="A60" s="1055"/>
      <c r="B60" s="1124"/>
      <c r="C60" s="1074"/>
      <c r="D60" s="1064"/>
      <c r="E60" s="1054"/>
      <c r="F60" s="1057"/>
      <c r="G60" s="1057"/>
      <c r="H60" s="1057"/>
      <c r="I60" s="1057"/>
      <c r="J60" s="1057"/>
      <c r="K60" s="1057"/>
      <c r="L60" s="1054"/>
      <c r="M60" s="1057"/>
      <c r="N60" s="1054"/>
      <c r="O60" s="1058"/>
      <c r="P60" s="1065"/>
      <c r="V60" s="68"/>
      <c r="W60" s="68"/>
      <c r="X60" s="68"/>
      <c r="Y60" s="68"/>
      <c r="Z60" s="68"/>
      <c r="AG60" s="1115"/>
      <c r="AI60" s="42"/>
      <c r="AN60" s="11"/>
      <c r="AO60" s="11"/>
      <c r="AP60" s="11"/>
    </row>
    <row r="61" spans="1:42" x14ac:dyDescent="0.25">
      <c r="A61" s="22" t="s">
        <v>16</v>
      </c>
      <c r="B61" s="22" t="s">
        <v>14</v>
      </c>
      <c r="C61" s="23" t="s">
        <v>17</v>
      </c>
      <c r="D61" s="58"/>
      <c r="E61" s="57">
        <v>2</v>
      </c>
      <c r="F61" s="10">
        <f>E61*30</f>
        <v>60</v>
      </c>
      <c r="G61" s="10">
        <f>H61+I61+J61</f>
        <v>36</v>
      </c>
      <c r="H61" s="10"/>
      <c r="I61" s="10"/>
      <c r="J61" s="10">
        <v>36</v>
      </c>
      <c r="K61" s="10">
        <f>F61-G61</f>
        <v>24</v>
      </c>
      <c r="L61" s="9" t="s">
        <v>346</v>
      </c>
      <c r="M61" s="10" t="s">
        <v>16</v>
      </c>
      <c r="N61" s="9">
        <f>G61/F61*100</f>
        <v>60</v>
      </c>
      <c r="O61" s="11" t="s">
        <v>68</v>
      </c>
      <c r="P61" s="12" t="s">
        <v>344</v>
      </c>
      <c r="V61" s="10"/>
      <c r="W61" s="10"/>
      <c r="X61" s="23" t="s">
        <v>47</v>
      </c>
      <c r="Y61" s="472"/>
      <c r="Z61" s="472"/>
      <c r="AG61" s="1115"/>
      <c r="AI61" s="42">
        <f t="shared" si="0"/>
        <v>0</v>
      </c>
      <c r="AN61" s="11"/>
      <c r="AO61" s="11"/>
      <c r="AP61" s="11"/>
    </row>
    <row r="62" spans="1:42" x14ac:dyDescent="0.25">
      <c r="C62" s="23"/>
      <c r="D62" s="58"/>
      <c r="E62" s="57"/>
      <c r="F62" s="10"/>
      <c r="G62" s="10"/>
      <c r="H62" s="10"/>
      <c r="I62" s="10"/>
      <c r="J62" s="10"/>
      <c r="K62" s="10"/>
      <c r="L62" s="9"/>
      <c r="M62" s="10"/>
      <c r="N62" s="9"/>
      <c r="V62" s="10"/>
      <c r="W62" s="10"/>
      <c r="X62" s="23"/>
      <c r="Y62" s="472"/>
      <c r="Z62" s="472"/>
      <c r="AG62" s="1115">
        <f t="shared" si="5"/>
        <v>0</v>
      </c>
      <c r="AI62" s="42">
        <f t="shared" si="0"/>
        <v>0</v>
      </c>
      <c r="AN62" s="11"/>
      <c r="AO62" s="11"/>
      <c r="AP62" s="11"/>
    </row>
    <row r="63" spans="1:42" x14ac:dyDescent="0.25">
      <c r="C63" s="8" t="s">
        <v>77</v>
      </c>
      <c r="D63" s="20"/>
      <c r="E63" s="9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14</v>
      </c>
      <c r="X63" s="23" t="s">
        <v>41</v>
      </c>
      <c r="Y63" s="719">
        <f>SUMIFS(E$56:E$86,A$56:A$86,$A$144,B$56:B$86,$B$144)</f>
        <v>5</v>
      </c>
      <c r="Z63" s="720">
        <f>SUMIFS(D$56:D$86,A$56:A$86,$A$144,B$56:B$86,$B$144)</f>
        <v>8</v>
      </c>
      <c r="AG63" s="1115">
        <f t="shared" si="5"/>
        <v>0</v>
      </c>
      <c r="AI63" s="42">
        <f t="shared" si="0"/>
        <v>0</v>
      </c>
      <c r="AN63" s="11"/>
      <c r="AO63" s="11"/>
      <c r="AP63" s="11"/>
    </row>
    <row r="64" spans="1:42" x14ac:dyDescent="0.25">
      <c r="C64" s="8"/>
      <c r="D64" s="20"/>
      <c r="E64" s="9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719"/>
      <c r="Z64" s="720"/>
      <c r="AG64" s="1115">
        <f t="shared" si="5"/>
        <v>0</v>
      </c>
      <c r="AI64" s="42">
        <f t="shared" si="0"/>
        <v>0</v>
      </c>
      <c r="AN64" s="11"/>
      <c r="AO64" s="11"/>
      <c r="AP64" s="11"/>
    </row>
    <row r="65" spans="1:42" x14ac:dyDescent="0.25">
      <c r="A65" s="22" t="s">
        <v>16</v>
      </c>
      <c r="B65" s="22" t="s">
        <v>31</v>
      </c>
      <c r="C65" s="23" t="s">
        <v>468</v>
      </c>
      <c r="D65" s="58">
        <v>3.5</v>
      </c>
      <c r="E65" s="57"/>
      <c r="F65" s="10"/>
      <c r="G65" s="10"/>
      <c r="H65" s="10"/>
      <c r="I65" s="10"/>
      <c r="J65" s="10"/>
      <c r="K65" s="10"/>
      <c r="L65" s="9"/>
      <c r="M65" s="10"/>
      <c r="N65" s="9"/>
      <c r="V65" s="10" t="s">
        <v>16</v>
      </c>
      <c r="W65" s="10" t="s">
        <v>31</v>
      </c>
      <c r="X65" s="23" t="s">
        <v>42</v>
      </c>
      <c r="Y65" s="719">
        <f>SUMIFS(E$56:E$86,A$56:A$86,$A$145,B$56:B$86,$B$145)</f>
        <v>2</v>
      </c>
      <c r="Z65" s="719">
        <f>SUMIFS(D$56:D$86,A$56:A$86,$A$145,B$56:B$86,$B$145)</f>
        <v>8.5</v>
      </c>
      <c r="AG65" s="1115">
        <f t="shared" si="5"/>
        <v>3.5</v>
      </c>
      <c r="AH65" s="1108">
        <f>'семестровка 4 р'!D76</f>
        <v>3.5</v>
      </c>
      <c r="AI65" s="42">
        <f t="shared" si="0"/>
        <v>0</v>
      </c>
      <c r="AN65" s="11"/>
      <c r="AO65" s="11"/>
      <c r="AP65" s="11"/>
    </row>
    <row r="66" spans="1:42" x14ac:dyDescent="0.25">
      <c r="C66" s="23"/>
      <c r="D66" s="58"/>
      <c r="E66" s="57"/>
      <c r="F66" s="10"/>
      <c r="G66" s="10"/>
      <c r="H66" s="10"/>
      <c r="I66" s="10"/>
      <c r="J66" s="10"/>
      <c r="K66" s="10"/>
      <c r="L66" s="9"/>
      <c r="M66" s="10"/>
      <c r="N66" s="9"/>
      <c r="V66" s="10"/>
      <c r="W66" s="10"/>
      <c r="X66" s="23"/>
      <c r="Y66" s="719"/>
      <c r="Z66" s="719"/>
      <c r="AG66" s="1115">
        <f t="shared" si="5"/>
        <v>0</v>
      </c>
      <c r="AI66" s="42">
        <f t="shared" si="0"/>
        <v>0</v>
      </c>
      <c r="AN66" s="11"/>
      <c r="AO66" s="11"/>
      <c r="AP66" s="11"/>
    </row>
    <row r="67" spans="1:42" x14ac:dyDescent="0.25">
      <c r="A67" s="22" t="s">
        <v>16</v>
      </c>
      <c r="B67" s="22" t="s">
        <v>31</v>
      </c>
      <c r="C67" s="23" t="s">
        <v>49</v>
      </c>
      <c r="D67" s="58">
        <v>3</v>
      </c>
      <c r="E67" s="57"/>
      <c r="F67" s="10"/>
      <c r="G67" s="10"/>
      <c r="H67" s="10"/>
      <c r="I67" s="10"/>
      <c r="J67" s="10"/>
      <c r="K67" s="10"/>
      <c r="L67" s="9"/>
      <c r="M67" s="10"/>
      <c r="N67" s="9"/>
      <c r="O67" s="30"/>
      <c r="V67" s="10"/>
      <c r="W67" s="10"/>
      <c r="X67" s="23" t="s">
        <v>48</v>
      </c>
      <c r="Y67" s="719"/>
      <c r="Z67" s="720"/>
      <c r="AG67" s="1115">
        <f t="shared" si="5"/>
        <v>3</v>
      </c>
      <c r="AH67" s="1108">
        <f>'семестровка 4 р'!D57</f>
        <v>3</v>
      </c>
      <c r="AI67" s="42">
        <f t="shared" si="0"/>
        <v>0</v>
      </c>
      <c r="AN67" s="11"/>
      <c r="AO67" s="11"/>
      <c r="AP67" s="11"/>
    </row>
    <row r="68" spans="1:42" x14ac:dyDescent="0.25">
      <c r="C68" s="23"/>
      <c r="D68" s="58"/>
      <c r="E68" s="57"/>
      <c r="F68" s="10"/>
      <c r="G68" s="10"/>
      <c r="H68" s="10"/>
      <c r="I68" s="10"/>
      <c r="J68" s="10"/>
      <c r="K68" s="10"/>
      <c r="L68" s="9"/>
      <c r="M68" s="10"/>
      <c r="N68" s="9"/>
      <c r="O68" s="746"/>
      <c r="V68" s="10"/>
      <c r="W68" s="10"/>
      <c r="X68" s="23"/>
      <c r="Y68" s="719"/>
      <c r="Z68" s="720"/>
      <c r="AG68" s="1115">
        <f t="shared" si="5"/>
        <v>0</v>
      </c>
      <c r="AI68" s="42">
        <f t="shared" si="0"/>
        <v>0</v>
      </c>
      <c r="AN68" s="11"/>
      <c r="AO68" s="11"/>
      <c r="AP68" s="11"/>
    </row>
    <row r="69" spans="1:42" x14ac:dyDescent="0.25">
      <c r="A69" s="22" t="s">
        <v>13</v>
      </c>
      <c r="B69" s="22" t="s">
        <v>14</v>
      </c>
      <c r="C69" s="23" t="s">
        <v>82</v>
      </c>
      <c r="D69" s="63">
        <v>0.5</v>
      </c>
      <c r="E69" s="57">
        <v>5</v>
      </c>
      <c r="F69" s="10">
        <f>E69*30</f>
        <v>150</v>
      </c>
      <c r="G69" s="10">
        <f>H69+I69+J69</f>
        <v>45</v>
      </c>
      <c r="H69" s="10">
        <v>27</v>
      </c>
      <c r="I69" s="10"/>
      <c r="J69" s="10">
        <v>18</v>
      </c>
      <c r="K69" s="10">
        <f>F69-G69</f>
        <v>105</v>
      </c>
      <c r="L69" s="9">
        <f>G69/9</f>
        <v>5</v>
      </c>
      <c r="M69" s="10" t="s">
        <v>18</v>
      </c>
      <c r="N69" s="9">
        <f>G69/F69*100</f>
        <v>30</v>
      </c>
      <c r="O69" s="11" t="s">
        <v>78</v>
      </c>
      <c r="P69" s="12" t="s">
        <v>64</v>
      </c>
      <c r="V69" s="10" t="s">
        <v>13</v>
      </c>
      <c r="W69" s="10" t="s">
        <v>14</v>
      </c>
      <c r="X69" s="23" t="s">
        <v>41</v>
      </c>
      <c r="Y69" s="719">
        <f>SUMIFS(E$56:E$86,A$56:A$86,$A$147,B$56:B$86,$B$147)</f>
        <v>18</v>
      </c>
      <c r="Z69" s="720">
        <f>SUMIFS(D$56:D$86,A$56:A$86,$A$147,B$56:B$86,$B$147)</f>
        <v>13</v>
      </c>
      <c r="AA69" s="47"/>
      <c r="AG69" s="1115">
        <f t="shared" si="5"/>
        <v>5.5</v>
      </c>
      <c r="AH69" s="1108">
        <f>'семестровка 4 р'!D117</f>
        <v>5.5</v>
      </c>
      <c r="AI69" s="42">
        <f t="shared" si="0"/>
        <v>0</v>
      </c>
      <c r="AN69" s="11"/>
      <c r="AO69" s="11"/>
      <c r="AP69" s="11"/>
    </row>
    <row r="70" spans="1:42" x14ac:dyDescent="0.25">
      <c r="C70" s="23"/>
      <c r="D70" s="63"/>
      <c r="E70" s="57"/>
      <c r="F70" s="10"/>
      <c r="G70" s="10"/>
      <c r="H70" s="10"/>
      <c r="I70" s="10"/>
      <c r="J70" s="10"/>
      <c r="K70" s="10"/>
      <c r="L70" s="9"/>
      <c r="M70" s="10"/>
      <c r="N70" s="9"/>
      <c r="V70" s="10"/>
      <c r="W70" s="10"/>
      <c r="X70" s="23"/>
      <c r="Y70" s="719"/>
      <c r="Z70" s="720"/>
      <c r="AA70" s="47"/>
      <c r="AG70" s="1115">
        <f t="shared" si="5"/>
        <v>0</v>
      </c>
      <c r="AI70" s="42">
        <f t="shared" si="0"/>
        <v>0</v>
      </c>
      <c r="AN70" s="11"/>
      <c r="AO70" s="11"/>
      <c r="AP70" s="11"/>
    </row>
    <row r="71" spans="1:42" s="34" customFormat="1" ht="29.25" customHeight="1" thickBot="1" x14ac:dyDescent="0.3">
      <c r="A71" s="32" t="s">
        <v>13</v>
      </c>
      <c r="B71" s="32" t="s">
        <v>14</v>
      </c>
      <c r="C71" s="23" t="s">
        <v>104</v>
      </c>
      <c r="D71" s="58"/>
      <c r="E71" s="57">
        <v>1</v>
      </c>
      <c r="F71" s="10">
        <f>E71*30</f>
        <v>30</v>
      </c>
      <c r="G71" s="10">
        <f>H71+I71+J71</f>
        <v>10</v>
      </c>
      <c r="H71" s="10"/>
      <c r="I71" s="10"/>
      <c r="J71" s="10">
        <v>10</v>
      </c>
      <c r="K71" s="10">
        <f>F71-G71</f>
        <v>20</v>
      </c>
      <c r="L71" s="9">
        <v>1</v>
      </c>
      <c r="M71" s="10" t="s">
        <v>16</v>
      </c>
      <c r="N71" s="9">
        <f>G71/F71*100</f>
        <v>33.333333333333329</v>
      </c>
      <c r="O71" s="11" t="s">
        <v>78</v>
      </c>
      <c r="P71" s="51" t="s">
        <v>64</v>
      </c>
      <c r="Q71" s="33"/>
      <c r="R71" s="33">
        <v>6</v>
      </c>
      <c r="S71" s="33"/>
      <c r="T71" s="33"/>
      <c r="U71" s="33"/>
      <c r="V71" s="68"/>
      <c r="W71" s="68"/>
      <c r="X71" s="68"/>
      <c r="Y71" s="719">
        <f>SUM(Y63:Y70)</f>
        <v>25</v>
      </c>
      <c r="Z71" s="719">
        <f>SUM(Z63:Z70)</f>
        <v>29.5</v>
      </c>
      <c r="AA71" s="33"/>
      <c r="AB71" s="33"/>
      <c r="AC71" s="33"/>
      <c r="AD71" s="33"/>
      <c r="AE71" s="33"/>
      <c r="AF71" s="33"/>
      <c r="AG71" s="1115">
        <f t="shared" si="5"/>
        <v>1</v>
      </c>
      <c r="AH71" s="1108">
        <f>'семестровка 4 р'!D77</f>
        <v>1</v>
      </c>
      <c r="AI71" s="42">
        <f t="shared" si="0"/>
        <v>0</v>
      </c>
      <c r="AJ71" s="33"/>
      <c r="AK71" s="33"/>
      <c r="AL71" s="33"/>
      <c r="AM71" s="33"/>
    </row>
    <row r="72" spans="1:42" s="34" customFormat="1" ht="29.25" customHeight="1" x14ac:dyDescent="0.25">
      <c r="A72" s="32"/>
      <c r="B72" s="32"/>
      <c r="C72" s="23"/>
      <c r="D72" s="58"/>
      <c r="E72" s="57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38"/>
      <c r="Q72" s="33"/>
      <c r="R72" s="33"/>
      <c r="S72" s="33"/>
      <c r="T72" s="33"/>
      <c r="U72" s="33"/>
      <c r="V72" s="38"/>
      <c r="W72" s="38"/>
      <c r="X72" s="38"/>
      <c r="Y72" s="1052"/>
      <c r="Z72" s="1052"/>
      <c r="AA72" s="33"/>
      <c r="AB72" s="33"/>
      <c r="AC72" s="33"/>
      <c r="AD72" s="33"/>
      <c r="AE72" s="33"/>
      <c r="AF72" s="33"/>
      <c r="AG72" s="1115">
        <f t="shared" si="5"/>
        <v>0</v>
      </c>
      <c r="AH72" s="1108"/>
      <c r="AI72" s="42">
        <f t="shared" si="0"/>
        <v>0</v>
      </c>
      <c r="AJ72" s="33"/>
      <c r="AK72" s="33"/>
      <c r="AL72" s="33"/>
      <c r="AM72" s="33"/>
    </row>
    <row r="73" spans="1:42" x14ac:dyDescent="0.25">
      <c r="A73" s="22" t="s">
        <v>13</v>
      </c>
      <c r="B73" s="22" t="s">
        <v>14</v>
      </c>
      <c r="C73" s="23" t="s">
        <v>90</v>
      </c>
      <c r="D73" s="1067">
        <v>0</v>
      </c>
      <c r="E73" s="1067">
        <v>5</v>
      </c>
      <c r="F73" s="10">
        <f>E73*30</f>
        <v>150</v>
      </c>
      <c r="G73" s="10">
        <f>H73+I73+J73</f>
        <v>63</v>
      </c>
      <c r="H73" s="1068">
        <v>36</v>
      </c>
      <c r="I73" s="10"/>
      <c r="J73" s="1068">
        <v>27</v>
      </c>
      <c r="K73" s="10">
        <f>F73-G73</f>
        <v>87</v>
      </c>
      <c r="L73" s="9">
        <f>G73/9</f>
        <v>7</v>
      </c>
      <c r="M73" s="10" t="s">
        <v>18</v>
      </c>
      <c r="N73" s="540">
        <f>G73/F73*100</f>
        <v>42</v>
      </c>
      <c r="O73" s="11" t="s">
        <v>78</v>
      </c>
      <c r="P73" s="12" t="s">
        <v>64</v>
      </c>
      <c r="AG73" s="1115">
        <f t="shared" si="5"/>
        <v>5</v>
      </c>
      <c r="AH73" s="1108">
        <f>'семестровка 4 р'!D95</f>
        <v>5</v>
      </c>
      <c r="AI73" s="42">
        <f t="shared" si="0"/>
        <v>0</v>
      </c>
      <c r="AN73" s="11"/>
      <c r="AO73" s="11"/>
      <c r="AP73" s="11"/>
    </row>
    <row r="74" spans="1:42" x14ac:dyDescent="0.25">
      <c r="C74" s="23"/>
      <c r="D74" s="57"/>
      <c r="E74" s="57"/>
      <c r="F74" s="10"/>
      <c r="G74" s="10"/>
      <c r="H74" s="10"/>
      <c r="I74" s="10"/>
      <c r="J74" s="10"/>
      <c r="K74" s="10"/>
      <c r="L74" s="9"/>
      <c r="M74" s="10"/>
      <c r="N74" s="540"/>
      <c r="AG74" s="1115">
        <f t="shared" si="5"/>
        <v>0</v>
      </c>
      <c r="AI74" s="42">
        <f t="shared" si="0"/>
        <v>0</v>
      </c>
      <c r="AN74" s="11"/>
      <c r="AO74" s="11"/>
      <c r="AP74" s="11"/>
    </row>
    <row r="75" spans="1:42" x14ac:dyDescent="0.25">
      <c r="A75" s="22" t="s">
        <v>13</v>
      </c>
      <c r="B75" s="22" t="s">
        <v>14</v>
      </c>
      <c r="C75" s="23" t="s">
        <v>35</v>
      </c>
      <c r="D75" s="58">
        <v>4</v>
      </c>
      <c r="E75" s="57"/>
      <c r="F75" s="10"/>
      <c r="G75" s="10"/>
      <c r="H75" s="10"/>
      <c r="I75" s="10"/>
      <c r="J75" s="10"/>
      <c r="K75" s="10"/>
      <c r="L75" s="9"/>
      <c r="M75" s="10"/>
      <c r="N75" s="9"/>
      <c r="AG75" s="1115">
        <f t="shared" si="5"/>
        <v>4</v>
      </c>
      <c r="AH75" s="1108">
        <f>'семестровка 4 р'!D73</f>
        <v>4</v>
      </c>
      <c r="AI75" s="42">
        <f t="shared" si="0"/>
        <v>0</v>
      </c>
      <c r="AN75" s="11"/>
      <c r="AO75" s="11"/>
      <c r="AP75" s="11"/>
    </row>
    <row r="76" spans="1:42" x14ac:dyDescent="0.25">
      <c r="C76" s="23"/>
      <c r="D76" s="58"/>
      <c r="E76" s="57"/>
      <c r="F76" s="10"/>
      <c r="G76" s="10"/>
      <c r="H76" s="10"/>
      <c r="I76" s="10"/>
      <c r="J76" s="10"/>
      <c r="K76" s="10"/>
      <c r="L76" s="9"/>
      <c r="M76" s="10"/>
      <c r="N76" s="9"/>
      <c r="AG76" s="1115">
        <f t="shared" si="5"/>
        <v>0</v>
      </c>
      <c r="AI76" s="42">
        <f t="shared" si="0"/>
        <v>0</v>
      </c>
      <c r="AN76" s="11"/>
      <c r="AO76" s="11"/>
      <c r="AP76" s="11"/>
    </row>
    <row r="77" spans="1:42" x14ac:dyDescent="0.25">
      <c r="A77" s="22" t="s">
        <v>13</v>
      </c>
      <c r="B77" s="22" t="s">
        <v>14</v>
      </c>
      <c r="C77" s="23" t="s">
        <v>54</v>
      </c>
      <c r="D77" s="58">
        <v>2</v>
      </c>
      <c r="E77" s="57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29</v>
      </c>
      <c r="N77" s="9">
        <f>G77/F77*100</f>
        <v>50</v>
      </c>
      <c r="O77" s="11" t="s">
        <v>58</v>
      </c>
      <c r="P77" s="12" t="s">
        <v>64</v>
      </c>
      <c r="AG77" s="1115">
        <f t="shared" si="5"/>
        <v>5</v>
      </c>
      <c r="AH77" s="1108">
        <f>'семестровка 4 р'!D74</f>
        <v>5</v>
      </c>
      <c r="AI77" s="42">
        <f t="shared" si="0"/>
        <v>0</v>
      </c>
      <c r="AN77" s="11"/>
      <c r="AO77" s="11"/>
      <c r="AP77" s="11"/>
    </row>
    <row r="78" spans="1:42" x14ac:dyDescent="0.25">
      <c r="C78" s="23"/>
      <c r="D78" s="58"/>
      <c r="E78" s="57"/>
      <c r="F78" s="10"/>
      <c r="G78" s="10"/>
      <c r="H78" s="10"/>
      <c r="I78" s="10"/>
      <c r="J78" s="10"/>
      <c r="K78" s="10"/>
      <c r="L78" s="9"/>
      <c r="M78" s="10"/>
      <c r="N78" s="9"/>
      <c r="AG78" s="1115">
        <f t="shared" si="5"/>
        <v>0</v>
      </c>
      <c r="AI78" s="42">
        <f t="shared" si="0"/>
        <v>0</v>
      </c>
      <c r="AN78" s="11"/>
      <c r="AO78" s="11"/>
      <c r="AP78" s="11"/>
    </row>
    <row r="79" spans="1:42" x14ac:dyDescent="0.25">
      <c r="A79" s="22" t="s">
        <v>13</v>
      </c>
      <c r="B79" s="22" t="s">
        <v>14</v>
      </c>
      <c r="C79" s="23" t="s">
        <v>38</v>
      </c>
      <c r="D79" s="58">
        <v>2</v>
      </c>
      <c r="E79" s="57">
        <v>3</v>
      </c>
      <c r="F79" s="10">
        <f>E79*30</f>
        <v>90</v>
      </c>
      <c r="G79" s="10">
        <f>H79+I79+J79</f>
        <v>45</v>
      </c>
      <c r="H79" s="10">
        <v>27</v>
      </c>
      <c r="I79" s="10"/>
      <c r="J79" s="10">
        <v>18</v>
      </c>
      <c r="K79" s="10">
        <f>F79-G79</f>
        <v>45</v>
      </c>
      <c r="L79" s="9">
        <f>G79/9</f>
        <v>5</v>
      </c>
      <c r="M79" s="10" t="s">
        <v>29</v>
      </c>
      <c r="N79" s="9">
        <f>G79/F79*100</f>
        <v>50</v>
      </c>
      <c r="O79" s="11" t="s">
        <v>56</v>
      </c>
      <c r="P79" s="12" t="s">
        <v>63</v>
      </c>
      <c r="AG79" s="1115">
        <f t="shared" si="5"/>
        <v>5</v>
      </c>
      <c r="AH79" s="1108">
        <f>'семестровка 4 р'!D54</f>
        <v>5</v>
      </c>
      <c r="AI79" s="42">
        <f t="shared" si="0"/>
        <v>0</v>
      </c>
      <c r="AN79" s="11"/>
      <c r="AO79" s="11"/>
      <c r="AP79" s="11"/>
    </row>
    <row r="80" spans="1:42" x14ac:dyDescent="0.25">
      <c r="C80" s="23"/>
      <c r="D80" s="58"/>
      <c r="E80" s="57"/>
      <c r="F80" s="10"/>
      <c r="G80" s="10"/>
      <c r="H80" s="10"/>
      <c r="I80" s="10"/>
      <c r="J80" s="10"/>
      <c r="K80" s="10"/>
      <c r="L80" s="9"/>
      <c r="M80" s="10"/>
      <c r="N80" s="9"/>
      <c r="AG80" s="1115">
        <f t="shared" si="5"/>
        <v>0</v>
      </c>
      <c r="AI80" s="42">
        <f t="shared" si="0"/>
        <v>0</v>
      </c>
      <c r="AN80" s="11"/>
      <c r="AO80" s="11"/>
      <c r="AP80" s="11"/>
    </row>
    <row r="81" spans="1:42" x14ac:dyDescent="0.25">
      <c r="A81" s="22" t="s">
        <v>13</v>
      </c>
      <c r="B81" s="22" t="s">
        <v>31</v>
      </c>
      <c r="C81" s="23" t="s">
        <v>81</v>
      </c>
      <c r="D81" s="1067">
        <v>0</v>
      </c>
      <c r="E81" s="1067">
        <v>5</v>
      </c>
      <c r="F81" s="10">
        <f>E81*30</f>
        <v>150</v>
      </c>
      <c r="G81" s="10">
        <f>H81+I81+J81</f>
        <v>54</v>
      </c>
      <c r="H81" s="1068">
        <v>27</v>
      </c>
      <c r="I81" s="10"/>
      <c r="J81" s="1068">
        <v>27</v>
      </c>
      <c r="K81" s="10">
        <f>F81-G81</f>
        <v>96</v>
      </c>
      <c r="L81" s="9">
        <f>G81/9</f>
        <v>6</v>
      </c>
      <c r="M81" s="10" t="s">
        <v>29</v>
      </c>
      <c r="N81" s="540">
        <f>G81/F81*100</f>
        <v>36</v>
      </c>
      <c r="O81" s="11" t="s">
        <v>78</v>
      </c>
      <c r="P81" s="12" t="s">
        <v>64</v>
      </c>
      <c r="AG81" s="1115">
        <f t="shared" si="5"/>
        <v>5</v>
      </c>
      <c r="AH81" s="1108">
        <f>'семестровка 4 р'!D97</f>
        <v>5</v>
      </c>
      <c r="AI81" s="42">
        <f t="shared" si="0"/>
        <v>0</v>
      </c>
      <c r="AN81" s="11"/>
      <c r="AO81" s="11"/>
      <c r="AP81" s="11"/>
    </row>
    <row r="82" spans="1:42" x14ac:dyDescent="0.25">
      <c r="C82" s="23"/>
      <c r="D82" s="57"/>
      <c r="E82" s="57"/>
      <c r="F82" s="10"/>
      <c r="G82" s="10"/>
      <c r="H82" s="10"/>
      <c r="I82" s="10"/>
      <c r="J82" s="10"/>
      <c r="K82" s="10"/>
      <c r="L82" s="9"/>
      <c r="M82" s="10"/>
      <c r="N82" s="540"/>
      <c r="AG82" s="1115"/>
      <c r="AI82" s="42">
        <f t="shared" si="0"/>
        <v>0</v>
      </c>
      <c r="AN82" s="11"/>
      <c r="AO82" s="11"/>
      <c r="AP82" s="11"/>
    </row>
    <row r="83" spans="1:42" x14ac:dyDescent="0.25">
      <c r="A83" s="22" t="s">
        <v>13</v>
      </c>
      <c r="B83" s="22" t="s">
        <v>14</v>
      </c>
      <c r="C83" s="23" t="s">
        <v>89</v>
      </c>
      <c r="D83" s="57"/>
      <c r="E83" s="57">
        <v>1</v>
      </c>
      <c r="F83" s="10">
        <f>E83*30</f>
        <v>30</v>
      </c>
      <c r="G83" s="10">
        <f>H83+I83+J83</f>
        <v>0</v>
      </c>
      <c r="H83" s="10"/>
      <c r="I83" s="10"/>
      <c r="J83" s="10"/>
      <c r="K83" s="10">
        <f>F83-G83</f>
        <v>30</v>
      </c>
      <c r="L83" s="9">
        <f>G83/18</f>
        <v>0</v>
      </c>
      <c r="M83" s="10" t="s">
        <v>29</v>
      </c>
      <c r="N83" s="9">
        <f>G83/F83*100</f>
        <v>0</v>
      </c>
      <c r="O83" s="11" t="s">
        <v>78</v>
      </c>
      <c r="P83" s="12" t="s">
        <v>63</v>
      </c>
      <c r="AG83" s="1115">
        <f t="shared" si="5"/>
        <v>1</v>
      </c>
      <c r="AH83" s="1108">
        <f>'семестровка 4 р'!D99</f>
        <v>1</v>
      </c>
      <c r="AI83" s="42">
        <f t="shared" si="0"/>
        <v>0</v>
      </c>
      <c r="AN83" s="11"/>
      <c r="AO83" s="11"/>
      <c r="AP83" s="11"/>
    </row>
    <row r="84" spans="1:42" x14ac:dyDescent="0.25">
      <c r="C84" s="992"/>
      <c r="D84" s="65"/>
      <c r="E84" s="65"/>
      <c r="F84" s="26"/>
      <c r="G84" s="26"/>
      <c r="H84" s="26"/>
      <c r="I84" s="26"/>
      <c r="J84" s="26"/>
      <c r="K84" s="26"/>
      <c r="L84" s="25"/>
      <c r="M84" s="26"/>
      <c r="N84" s="25"/>
      <c r="AG84" s="1115"/>
      <c r="AI84" s="42">
        <f t="shared" si="0"/>
        <v>0</v>
      </c>
      <c r="AN84" s="11"/>
      <c r="AO84" s="11"/>
      <c r="AP84" s="11"/>
    </row>
    <row r="85" spans="1:42" ht="15.75" thickBot="1" x14ac:dyDescent="0.3">
      <c r="A85" s="22" t="s">
        <v>16</v>
      </c>
      <c r="B85" s="22" t="s">
        <v>14</v>
      </c>
      <c r="C85" s="992" t="s">
        <v>34</v>
      </c>
      <c r="D85" s="67">
        <v>5</v>
      </c>
      <c r="E85" s="65"/>
      <c r="F85" s="26"/>
      <c r="G85" s="26"/>
      <c r="H85" s="26"/>
      <c r="I85" s="26"/>
      <c r="J85" s="26"/>
      <c r="K85" s="26"/>
      <c r="L85" s="25"/>
      <c r="M85" s="26"/>
      <c r="N85" s="25"/>
      <c r="R85" s="12">
        <v>6</v>
      </c>
      <c r="AG85" s="1115">
        <f t="shared" si="5"/>
        <v>5</v>
      </c>
      <c r="AH85" s="1108">
        <f>'семестровка 4 р'!D56</f>
        <v>5</v>
      </c>
      <c r="AI85" s="42">
        <f t="shared" si="0"/>
        <v>0</v>
      </c>
      <c r="AN85" s="11"/>
      <c r="AO85" s="11"/>
      <c r="AP85" s="11"/>
    </row>
    <row r="86" spans="1:42" ht="15.75" thickBot="1" x14ac:dyDescent="0.3">
      <c r="A86" s="35"/>
      <c r="B86" s="36"/>
      <c r="C86" s="13"/>
      <c r="D86" s="14">
        <f>SUM(D56:D85)</f>
        <v>29.5</v>
      </c>
      <c r="E86" s="15">
        <f>SUM(E56:E85)</f>
        <v>30</v>
      </c>
      <c r="F86" s="37"/>
      <c r="G86" s="37"/>
      <c r="H86" s="37"/>
      <c r="I86" s="37"/>
      <c r="J86" s="37"/>
      <c r="K86" s="37"/>
      <c r="L86" s="37"/>
      <c r="M86" s="37"/>
      <c r="N86" s="29"/>
      <c r="P86" s="12" t="s">
        <v>18</v>
      </c>
      <c r="Q86" s="12" t="s">
        <v>16</v>
      </c>
      <c r="AD86" s="11"/>
      <c r="AE86" s="11"/>
      <c r="AF86" s="11"/>
      <c r="AG86" s="30"/>
      <c r="AH86" s="30"/>
      <c r="AI86" s="42">
        <f t="shared" si="0"/>
        <v>0</v>
      </c>
      <c r="AJ86" s="11"/>
      <c r="AK86" s="11"/>
      <c r="AL86" s="11"/>
      <c r="AM86" s="11"/>
      <c r="AN86" s="11"/>
      <c r="AO86" s="11"/>
      <c r="AP86" s="11"/>
    </row>
    <row r="87" spans="1:42" x14ac:dyDescent="0.25">
      <c r="C87" s="2"/>
      <c r="D87" s="2"/>
      <c r="E87" s="4"/>
      <c r="L87" s="42"/>
      <c r="O87" s="11" t="s">
        <v>63</v>
      </c>
      <c r="P87" s="12">
        <v>1</v>
      </c>
      <c r="Q87" s="12">
        <v>3</v>
      </c>
      <c r="AD87" s="11"/>
      <c r="AE87" s="11"/>
      <c r="AF87" s="11"/>
      <c r="AG87" s="30"/>
      <c r="AH87" s="30"/>
      <c r="AI87" s="42">
        <f t="shared" si="0"/>
        <v>0</v>
      </c>
      <c r="AJ87" s="11"/>
      <c r="AK87" s="11"/>
      <c r="AL87" s="11"/>
      <c r="AM87" s="11"/>
      <c r="AN87" s="11"/>
      <c r="AO87" s="11"/>
      <c r="AP87" s="11"/>
    </row>
    <row r="88" spans="1:42" x14ac:dyDescent="0.25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O88" s="746" t="s">
        <v>64</v>
      </c>
      <c r="P88" s="12">
        <v>2</v>
      </c>
      <c r="Q88" s="12">
        <v>4</v>
      </c>
      <c r="AC88" s="11"/>
      <c r="AD88" s="11"/>
      <c r="AE88" s="11"/>
      <c r="AF88" s="11"/>
      <c r="AG88" s="30"/>
      <c r="AH88" s="30"/>
      <c r="AI88" s="42">
        <f t="shared" si="0"/>
        <v>0</v>
      </c>
      <c r="AJ88" s="11"/>
      <c r="AK88" s="11"/>
      <c r="AL88" s="11"/>
      <c r="AM88" s="11"/>
      <c r="AN88" s="11"/>
      <c r="AO88" s="11"/>
      <c r="AP88" s="11"/>
    </row>
    <row r="89" spans="1:42" x14ac:dyDescent="0.25">
      <c r="C89" s="1" t="s">
        <v>51</v>
      </c>
      <c r="D89" s="11"/>
      <c r="O89" s="1076"/>
      <c r="AC89" s="11"/>
      <c r="AD89" s="11"/>
      <c r="AE89" s="11"/>
      <c r="AF89" s="11"/>
      <c r="AG89" s="30"/>
      <c r="AH89" s="30"/>
      <c r="AI89" s="42">
        <f t="shared" si="0"/>
        <v>0</v>
      </c>
      <c r="AJ89" s="11"/>
      <c r="AK89" s="11"/>
      <c r="AL89" s="11"/>
      <c r="AM89" s="11"/>
      <c r="AN89" s="11"/>
      <c r="AO89" s="11"/>
      <c r="AP89" s="11"/>
    </row>
    <row r="90" spans="1:42" x14ac:dyDescent="0.25">
      <c r="C90" s="2261" t="s">
        <v>0</v>
      </c>
      <c r="D90" s="2263" t="s">
        <v>74</v>
      </c>
      <c r="E90" s="2254" t="s">
        <v>1</v>
      </c>
      <c r="F90" s="2258" t="s">
        <v>2</v>
      </c>
      <c r="G90" s="2258"/>
      <c r="H90" s="2258"/>
      <c r="I90" s="2258"/>
      <c r="J90" s="2258"/>
      <c r="K90" s="2255"/>
      <c r="L90" s="2254" t="s">
        <v>3</v>
      </c>
      <c r="M90" s="2254" t="s">
        <v>4</v>
      </c>
      <c r="N90" s="2254" t="s">
        <v>5</v>
      </c>
      <c r="AD90" s="11"/>
      <c r="AE90" s="11"/>
      <c r="AF90" s="11"/>
      <c r="AG90" s="30"/>
      <c r="AH90" s="30"/>
      <c r="AI90" s="42">
        <f t="shared" si="0"/>
        <v>0</v>
      </c>
      <c r="AJ90" s="11"/>
      <c r="AK90" s="11"/>
      <c r="AL90" s="11"/>
      <c r="AM90" s="11"/>
      <c r="AN90" s="11"/>
      <c r="AO90" s="11"/>
      <c r="AP90" s="11"/>
    </row>
    <row r="91" spans="1:42" x14ac:dyDescent="0.25">
      <c r="C91" s="2262"/>
      <c r="D91" s="2264"/>
      <c r="E91" s="2254"/>
      <c r="F91" s="2254" t="s">
        <v>6</v>
      </c>
      <c r="G91" s="2256" t="s">
        <v>7</v>
      </c>
      <c r="H91" s="2256"/>
      <c r="I91" s="2256"/>
      <c r="J91" s="2256"/>
      <c r="K91" s="2254" t="s">
        <v>25</v>
      </c>
      <c r="L91" s="2254"/>
      <c r="M91" s="2254"/>
      <c r="N91" s="2254"/>
      <c r="AD91" s="11"/>
      <c r="AE91" s="11"/>
      <c r="AF91" s="11"/>
      <c r="AG91" s="30"/>
      <c r="AH91" s="30"/>
      <c r="AI91" s="42">
        <f t="shared" si="0"/>
        <v>0</v>
      </c>
      <c r="AJ91" s="11"/>
      <c r="AK91" s="11"/>
      <c r="AL91" s="11"/>
      <c r="AM91" s="11"/>
      <c r="AN91" s="11"/>
      <c r="AO91" s="11"/>
      <c r="AP91" s="11"/>
    </row>
    <row r="92" spans="1:42" x14ac:dyDescent="0.25">
      <c r="C92" s="2262"/>
      <c r="D92" s="2264"/>
      <c r="E92" s="2254"/>
      <c r="F92" s="2255"/>
      <c r="G92" s="2254" t="s">
        <v>9</v>
      </c>
      <c r="H92" s="2258" t="s">
        <v>10</v>
      </c>
      <c r="I92" s="2255"/>
      <c r="J92" s="2255"/>
      <c r="K92" s="2255"/>
      <c r="L92" s="2254"/>
      <c r="M92" s="2254"/>
      <c r="N92" s="2254"/>
      <c r="AD92" s="11"/>
      <c r="AE92" s="11"/>
      <c r="AF92" s="11"/>
      <c r="AG92" s="30"/>
      <c r="AH92" s="30"/>
      <c r="AI92" s="42">
        <f t="shared" ref="AI92:AI131" si="6">AG92-AH92</f>
        <v>0</v>
      </c>
      <c r="AJ92" s="11"/>
      <c r="AK92" s="11"/>
      <c r="AL92" s="11"/>
      <c r="AM92" s="11"/>
      <c r="AN92" s="11"/>
      <c r="AO92" s="11"/>
      <c r="AP92" s="11"/>
    </row>
    <row r="93" spans="1:42" x14ac:dyDescent="0.25">
      <c r="C93" s="2262"/>
      <c r="D93" s="2264"/>
      <c r="E93" s="2254"/>
      <c r="F93" s="2255"/>
      <c r="G93" s="2257"/>
      <c r="H93" s="2259" t="s">
        <v>26</v>
      </c>
      <c r="I93" s="2259" t="s">
        <v>27</v>
      </c>
      <c r="J93" s="2259" t="s">
        <v>28</v>
      </c>
      <c r="K93" s="2255"/>
      <c r="L93" s="2254"/>
      <c r="M93" s="2254"/>
      <c r="N93" s="2254"/>
      <c r="AD93" s="11"/>
      <c r="AE93" s="11"/>
      <c r="AF93" s="11"/>
      <c r="AG93" s="30"/>
      <c r="AH93" s="30"/>
      <c r="AI93" s="42">
        <f t="shared" si="6"/>
        <v>0</v>
      </c>
      <c r="AJ93" s="11"/>
      <c r="AK93" s="11"/>
      <c r="AL93" s="11"/>
      <c r="AM93" s="11"/>
      <c r="AN93" s="11"/>
      <c r="AO93" s="11"/>
      <c r="AP93" s="11"/>
    </row>
    <row r="94" spans="1:42" x14ac:dyDescent="0.25">
      <c r="C94" s="2262"/>
      <c r="D94" s="2264"/>
      <c r="E94" s="2254"/>
      <c r="F94" s="2255"/>
      <c r="G94" s="2257"/>
      <c r="H94" s="2259"/>
      <c r="I94" s="2259"/>
      <c r="J94" s="2259"/>
      <c r="K94" s="2255"/>
      <c r="L94" s="2254"/>
      <c r="M94" s="2254"/>
      <c r="N94" s="2254"/>
      <c r="AD94" s="11"/>
      <c r="AE94" s="11"/>
      <c r="AF94" s="11"/>
      <c r="AG94" s="30"/>
      <c r="AH94" s="30"/>
      <c r="AI94" s="42">
        <f t="shared" si="6"/>
        <v>0</v>
      </c>
      <c r="AJ94" s="11"/>
      <c r="AK94" s="11"/>
      <c r="AL94" s="11"/>
      <c r="AM94" s="11"/>
      <c r="AN94" s="11"/>
      <c r="AO94" s="11"/>
      <c r="AP94" s="11"/>
    </row>
    <row r="95" spans="1:42" x14ac:dyDescent="0.25">
      <c r="C95" s="2262"/>
      <c r="D95" s="2264"/>
      <c r="E95" s="2254"/>
      <c r="F95" s="2255"/>
      <c r="G95" s="2257"/>
      <c r="H95" s="2259"/>
      <c r="I95" s="2259"/>
      <c r="J95" s="2259"/>
      <c r="K95" s="2255"/>
      <c r="L95" s="2254"/>
      <c r="M95" s="2254"/>
      <c r="N95" s="2254"/>
      <c r="AD95" s="11"/>
      <c r="AE95" s="11"/>
      <c r="AF95" s="11"/>
      <c r="AG95" s="30"/>
      <c r="AH95" s="30"/>
      <c r="AI95" s="42">
        <f t="shared" si="6"/>
        <v>0</v>
      </c>
      <c r="AJ95" s="11"/>
      <c r="AK95" s="11"/>
      <c r="AL95" s="11"/>
      <c r="AM95" s="11"/>
      <c r="AN95" s="11"/>
      <c r="AO95" s="11"/>
      <c r="AP95" s="11"/>
    </row>
    <row r="96" spans="1:42" ht="15" customHeight="1" x14ac:dyDescent="0.25">
      <c r="C96" s="2267"/>
      <c r="D96" s="2268"/>
      <c r="E96" s="2254"/>
      <c r="F96" s="2255"/>
      <c r="G96" s="2257"/>
      <c r="H96" s="2259"/>
      <c r="I96" s="2259"/>
      <c r="J96" s="2259"/>
      <c r="K96" s="2255"/>
      <c r="L96" s="2254"/>
      <c r="M96" s="2254"/>
      <c r="N96" s="2254"/>
      <c r="AD96" s="11"/>
      <c r="AE96" s="11"/>
      <c r="AF96" s="11"/>
      <c r="AG96" s="30"/>
      <c r="AH96" s="30"/>
      <c r="AI96" s="42">
        <f t="shared" si="6"/>
        <v>0</v>
      </c>
      <c r="AJ96" s="11"/>
      <c r="AK96" s="11"/>
      <c r="AL96" s="11"/>
      <c r="AM96" s="11"/>
      <c r="AN96" s="11"/>
      <c r="AO96" s="11"/>
      <c r="AP96" s="11"/>
    </row>
    <row r="97" spans="1:42" x14ac:dyDescent="0.25">
      <c r="A97" s="22" t="s">
        <v>13</v>
      </c>
      <c r="B97" s="22" t="s">
        <v>14</v>
      </c>
      <c r="C97" s="8" t="s">
        <v>96</v>
      </c>
      <c r="D97" s="61">
        <v>4.5</v>
      </c>
      <c r="E97" s="61"/>
      <c r="F97" s="10"/>
      <c r="G97" s="10"/>
      <c r="H97" s="10"/>
      <c r="I97" s="10"/>
      <c r="J97" s="10"/>
      <c r="K97" s="10"/>
      <c r="L97" s="9"/>
      <c r="M97" s="10"/>
      <c r="N97" s="9"/>
      <c r="AG97" s="1115">
        <f t="shared" ref="AG97:AG109" si="7">D97+E97</f>
        <v>4.5</v>
      </c>
      <c r="AH97" s="1108">
        <f>'семестровка 4 р'!D112</f>
        <v>4.5</v>
      </c>
      <c r="AI97" s="42">
        <f t="shared" si="6"/>
        <v>0</v>
      </c>
      <c r="AM97" s="11"/>
      <c r="AN97" s="11"/>
      <c r="AO97" s="11"/>
      <c r="AP97" s="11"/>
    </row>
    <row r="98" spans="1:42" ht="26.25" x14ac:dyDescent="0.25">
      <c r="A98" s="22" t="s">
        <v>16</v>
      </c>
      <c r="B98" s="22" t="s">
        <v>31</v>
      </c>
      <c r="C98" s="23" t="s">
        <v>105</v>
      </c>
      <c r="D98" s="59">
        <v>1</v>
      </c>
      <c r="E98" s="57">
        <v>2</v>
      </c>
      <c r="F98" s="10">
        <f>E98*30</f>
        <v>60</v>
      </c>
      <c r="G98" s="10">
        <f>H98+I98+J98</f>
        <v>30</v>
      </c>
      <c r="H98" s="10"/>
      <c r="I98" s="10"/>
      <c r="J98" s="10">
        <v>30</v>
      </c>
      <c r="K98" s="10">
        <f>F98-G98</f>
        <v>30</v>
      </c>
      <c r="L98" s="9">
        <f>G98/15</f>
        <v>2</v>
      </c>
      <c r="M98" s="10" t="s">
        <v>16</v>
      </c>
      <c r="N98" s="9">
        <f>G98/F98*100</f>
        <v>50</v>
      </c>
      <c r="O98" s="11" t="s">
        <v>107</v>
      </c>
      <c r="Q98" s="12" t="s">
        <v>55</v>
      </c>
      <c r="V98" s="68"/>
      <c r="W98" s="68"/>
      <c r="X98" s="68"/>
      <c r="Y98" s="68" t="s">
        <v>335</v>
      </c>
      <c r="Z98" s="68" t="s">
        <v>336</v>
      </c>
      <c r="AG98" s="1115">
        <f t="shared" si="7"/>
        <v>3</v>
      </c>
      <c r="AH98" s="1108">
        <f>'семестровка 4 р'!D129</f>
        <v>3</v>
      </c>
      <c r="AI98" s="42">
        <f t="shared" si="6"/>
        <v>0</v>
      </c>
      <c r="AN98" s="11"/>
      <c r="AO98" s="11"/>
      <c r="AP98" s="11"/>
    </row>
    <row r="99" spans="1:42" s="6" customFormat="1" ht="30.75" customHeight="1" x14ac:dyDescent="0.25">
      <c r="A99" s="22" t="s">
        <v>13</v>
      </c>
      <c r="B99" s="22" t="s">
        <v>31</v>
      </c>
      <c r="C99" s="23" t="s">
        <v>97</v>
      </c>
      <c r="D99" s="58">
        <v>2</v>
      </c>
      <c r="E99" s="60">
        <v>3</v>
      </c>
      <c r="F99" s="10">
        <f>E99*30</f>
        <v>90</v>
      </c>
      <c r="G99" s="10">
        <f t="shared" ref="G99:G105" si="8">H99+I99+J99</f>
        <v>30</v>
      </c>
      <c r="H99" s="10">
        <v>15</v>
      </c>
      <c r="I99" s="10"/>
      <c r="J99" s="1068">
        <v>15</v>
      </c>
      <c r="K99" s="10">
        <f t="shared" ref="K99:K107" si="9">F99-G99</f>
        <v>60</v>
      </c>
      <c r="L99" s="9">
        <f t="shared" ref="L99:L107" si="10">G99/15</f>
        <v>2</v>
      </c>
      <c r="M99" s="10" t="s">
        <v>29</v>
      </c>
      <c r="N99" s="540">
        <f>G99/F99*100</f>
        <v>33.333333333333329</v>
      </c>
      <c r="O99" s="11" t="s">
        <v>78</v>
      </c>
      <c r="P99" s="12"/>
      <c r="Q99" s="7"/>
      <c r="R99" s="7"/>
      <c r="S99" s="7"/>
      <c r="T99" s="7"/>
      <c r="U99" s="7"/>
      <c r="V99" s="10"/>
      <c r="W99" s="10"/>
      <c r="X99" s="23" t="s">
        <v>47</v>
      </c>
      <c r="Y99" s="472"/>
      <c r="Z99" s="472"/>
      <c r="AA99" s="7"/>
      <c r="AB99" s="7"/>
      <c r="AC99" s="7"/>
      <c r="AD99" s="7"/>
      <c r="AE99" s="7"/>
      <c r="AF99" s="7"/>
      <c r="AG99" s="1115">
        <f t="shared" si="7"/>
        <v>5</v>
      </c>
      <c r="AH99" s="1113">
        <f>'семестровка 4 р'!D116</f>
        <v>5</v>
      </c>
      <c r="AI99" s="42">
        <f t="shared" si="6"/>
        <v>0</v>
      </c>
      <c r="AJ99" s="7"/>
      <c r="AK99" s="7"/>
      <c r="AL99" s="7"/>
      <c r="AM99" s="7"/>
    </row>
    <row r="100" spans="1:42" s="6" customFormat="1" ht="26.25" x14ac:dyDescent="0.25">
      <c r="A100" s="22" t="s">
        <v>13</v>
      </c>
      <c r="B100" s="22" t="s">
        <v>31</v>
      </c>
      <c r="C100" s="23" t="s">
        <v>98</v>
      </c>
      <c r="D100" s="63">
        <v>2</v>
      </c>
      <c r="E100" s="60">
        <v>3</v>
      </c>
      <c r="F100" s="10">
        <f t="shared" ref="F100:F107" si="11">E100*30</f>
        <v>90</v>
      </c>
      <c r="G100" s="10">
        <f t="shared" si="8"/>
        <v>30</v>
      </c>
      <c r="H100" s="10">
        <v>15</v>
      </c>
      <c r="I100" s="10"/>
      <c r="J100" s="1068">
        <v>15</v>
      </c>
      <c r="K100" s="10">
        <f t="shared" si="9"/>
        <v>60</v>
      </c>
      <c r="L100" s="9">
        <f t="shared" si="10"/>
        <v>2</v>
      </c>
      <c r="M100" s="10" t="s">
        <v>29</v>
      </c>
      <c r="N100" s="540">
        <f t="shared" ref="N100:N105" si="12">G100/F100*100</f>
        <v>33.333333333333329</v>
      </c>
      <c r="O100" s="11" t="s">
        <v>78</v>
      </c>
      <c r="P100" s="12"/>
      <c r="Q100" s="7"/>
      <c r="R100" s="7"/>
      <c r="S100" s="7"/>
      <c r="T100" s="7"/>
      <c r="U100" s="7"/>
      <c r="V100" s="10" t="s">
        <v>16</v>
      </c>
      <c r="W100" s="10" t="s">
        <v>14</v>
      </c>
      <c r="X100" s="23" t="s">
        <v>41</v>
      </c>
      <c r="Y100" s="719">
        <f>SUMIFS(E$97:E$109,A$97:A$109,$A$144,B$97:B$109,$B$144)</f>
        <v>2</v>
      </c>
      <c r="Z100" s="720">
        <f>SUMIFS(D$97:D$109,A$97:A$109,$A$144,B$97:B$109,$B$144)</f>
        <v>1</v>
      </c>
      <c r="AA100" s="7"/>
      <c r="AB100" s="7"/>
      <c r="AG100" s="1115">
        <f t="shared" si="7"/>
        <v>5</v>
      </c>
      <c r="AH100" s="1114">
        <f>'семестровка 4 р'!D114</f>
        <v>5</v>
      </c>
      <c r="AI100" s="42">
        <f t="shared" si="6"/>
        <v>0</v>
      </c>
    </row>
    <row r="101" spans="1:42" s="6" customFormat="1" x14ac:dyDescent="0.25">
      <c r="A101" s="22" t="s">
        <v>13</v>
      </c>
      <c r="B101" s="22" t="s">
        <v>14</v>
      </c>
      <c r="C101" s="23" t="s">
        <v>91</v>
      </c>
      <c r="D101" s="1117">
        <v>3</v>
      </c>
      <c r="E101" s="1118">
        <v>3</v>
      </c>
      <c r="F101" s="10">
        <f t="shared" si="11"/>
        <v>90</v>
      </c>
      <c r="G101" s="10">
        <f t="shared" si="8"/>
        <v>45</v>
      </c>
      <c r="H101" s="1068">
        <v>30</v>
      </c>
      <c r="I101" s="10"/>
      <c r="J101" s="10">
        <v>15</v>
      </c>
      <c r="K101" s="10">
        <f t="shared" si="9"/>
        <v>45</v>
      </c>
      <c r="L101" s="9">
        <f t="shared" si="10"/>
        <v>3</v>
      </c>
      <c r="M101" s="10" t="s">
        <v>18</v>
      </c>
      <c r="N101" s="540">
        <f t="shared" si="12"/>
        <v>50</v>
      </c>
      <c r="O101" s="11" t="s">
        <v>78</v>
      </c>
      <c r="P101" s="12"/>
      <c r="Q101" s="7"/>
      <c r="R101" s="7"/>
      <c r="S101" s="7"/>
      <c r="T101" s="7"/>
      <c r="U101" s="7"/>
      <c r="V101" s="10" t="s">
        <v>16</v>
      </c>
      <c r="W101" s="10" t="s">
        <v>31</v>
      </c>
      <c r="X101" s="23" t="s">
        <v>42</v>
      </c>
      <c r="Y101" s="719">
        <f>SUMIFS(E$97:E$109,A$97:A$109,$A$145,B$97:B$109,$B$145)</f>
        <v>2</v>
      </c>
      <c r="Z101" s="719">
        <f>SUMIFS(D$97:D$108,A$97:A$108,$A$145,B$97:B$108,$B$145)</f>
        <v>1</v>
      </c>
      <c r="AA101" s="7"/>
      <c r="AB101" s="7"/>
      <c r="AG101" s="1115">
        <f t="shared" si="7"/>
        <v>6</v>
      </c>
      <c r="AH101" s="1114">
        <f>'семестровка 4 р'!D98</f>
        <v>6</v>
      </c>
      <c r="AI101" s="42">
        <f t="shared" si="6"/>
        <v>0</v>
      </c>
    </row>
    <row r="102" spans="1:42" s="6" customFormat="1" x14ac:dyDescent="0.25">
      <c r="A102" s="22" t="s">
        <v>13</v>
      </c>
      <c r="B102" s="22" t="s">
        <v>14</v>
      </c>
      <c r="C102" s="23" t="s">
        <v>93</v>
      </c>
      <c r="D102" s="1117">
        <v>1.5</v>
      </c>
      <c r="E102" s="1118">
        <v>3.5</v>
      </c>
      <c r="F102" s="10">
        <f t="shared" si="11"/>
        <v>105</v>
      </c>
      <c r="G102" s="10">
        <f t="shared" si="8"/>
        <v>45</v>
      </c>
      <c r="H102" s="10">
        <v>30</v>
      </c>
      <c r="I102" s="10"/>
      <c r="J102" s="10">
        <v>15</v>
      </c>
      <c r="K102" s="10">
        <f t="shared" si="9"/>
        <v>60</v>
      </c>
      <c r="L102" s="9">
        <f t="shared" si="10"/>
        <v>3</v>
      </c>
      <c r="M102" s="1069" t="s">
        <v>18</v>
      </c>
      <c r="N102" s="9">
        <f t="shared" si="12"/>
        <v>42.857142857142854</v>
      </c>
      <c r="O102" s="11" t="s">
        <v>78</v>
      </c>
      <c r="P102" s="12" t="s">
        <v>417</v>
      </c>
      <c r="Q102" s="7"/>
      <c r="R102" s="7"/>
      <c r="S102" s="7"/>
      <c r="T102" s="7"/>
      <c r="U102" s="7"/>
      <c r="V102" s="10"/>
      <c r="W102" s="10"/>
      <c r="X102" s="23" t="s">
        <v>48</v>
      </c>
      <c r="Y102" s="719"/>
      <c r="Z102" s="720"/>
      <c r="AA102" s="7"/>
      <c r="AB102" s="7"/>
      <c r="AC102" s="7"/>
      <c r="AD102" s="7"/>
      <c r="AE102" s="7"/>
      <c r="AF102" s="7"/>
      <c r="AG102" s="1115">
        <f t="shared" si="7"/>
        <v>5</v>
      </c>
      <c r="AH102" s="1113">
        <f>'семестровка 4 р'!D118</f>
        <v>5</v>
      </c>
      <c r="AI102" s="42">
        <f t="shared" si="6"/>
        <v>0</v>
      </c>
      <c r="AJ102" s="7"/>
      <c r="AK102" s="7"/>
      <c r="AL102" s="7"/>
      <c r="AM102" s="7"/>
    </row>
    <row r="103" spans="1:42" s="6" customFormat="1" x14ac:dyDescent="0.25">
      <c r="A103" s="22" t="s">
        <v>13</v>
      </c>
      <c r="B103" s="22" t="s">
        <v>14</v>
      </c>
      <c r="C103" s="23" t="s">
        <v>83</v>
      </c>
      <c r="D103" s="63">
        <v>2</v>
      </c>
      <c r="E103" s="60">
        <v>3</v>
      </c>
      <c r="F103" s="10">
        <f t="shared" si="11"/>
        <v>90</v>
      </c>
      <c r="G103" s="10">
        <f t="shared" si="8"/>
        <v>30</v>
      </c>
      <c r="H103" s="10">
        <v>15</v>
      </c>
      <c r="I103" s="10"/>
      <c r="J103" s="10">
        <v>15</v>
      </c>
      <c r="K103" s="10">
        <f t="shared" si="9"/>
        <v>60</v>
      </c>
      <c r="L103" s="9">
        <f t="shared" si="10"/>
        <v>2</v>
      </c>
      <c r="M103" s="10" t="s">
        <v>18</v>
      </c>
      <c r="N103" s="9">
        <f t="shared" si="12"/>
        <v>33.333333333333329</v>
      </c>
      <c r="O103" s="11" t="s">
        <v>78</v>
      </c>
      <c r="P103" s="12"/>
      <c r="Q103" s="7"/>
      <c r="R103" s="7"/>
      <c r="S103" s="7"/>
      <c r="T103" s="7"/>
      <c r="U103" s="7"/>
      <c r="V103" s="10" t="s">
        <v>13</v>
      </c>
      <c r="W103" s="10" t="s">
        <v>14</v>
      </c>
      <c r="X103" s="23" t="s">
        <v>41</v>
      </c>
      <c r="Y103" s="719">
        <f>SUMIFS(E$97:E$109,A$97:A$109,$A$147,B$97:B$109,$B$147)</f>
        <v>14</v>
      </c>
      <c r="Z103" s="720">
        <f>SUMIFS(D$97:D$108,A$97:A$108,$A$147,B$97:B$108,$B$147)</f>
        <v>16.5</v>
      </c>
      <c r="AA103" s="7"/>
      <c r="AB103" s="7"/>
      <c r="AC103" s="7"/>
      <c r="AD103" s="7"/>
      <c r="AE103" s="7"/>
      <c r="AF103" s="7"/>
      <c r="AG103" s="1115">
        <f t="shared" si="7"/>
        <v>5</v>
      </c>
      <c r="AH103" s="1113">
        <f>'семестровка 4 р'!D150</f>
        <v>5</v>
      </c>
      <c r="AI103" s="42">
        <f t="shared" si="6"/>
        <v>0</v>
      </c>
      <c r="AJ103" s="7"/>
      <c r="AK103" s="7"/>
      <c r="AL103" s="7"/>
    </row>
    <row r="104" spans="1:42" s="6" customFormat="1" x14ac:dyDescent="0.25">
      <c r="A104" s="22" t="s">
        <v>13</v>
      </c>
      <c r="B104" s="22" t="s">
        <v>14</v>
      </c>
      <c r="C104" s="23" t="s">
        <v>94</v>
      </c>
      <c r="D104" s="1117">
        <v>1.5</v>
      </c>
      <c r="E104" s="1118">
        <v>3.5</v>
      </c>
      <c r="F104" s="10">
        <f t="shared" si="11"/>
        <v>105</v>
      </c>
      <c r="G104" s="10">
        <f>H104+I104+J104</f>
        <v>45</v>
      </c>
      <c r="H104" s="10">
        <v>30</v>
      </c>
      <c r="I104" s="10"/>
      <c r="J104" s="10">
        <v>15</v>
      </c>
      <c r="K104" s="10">
        <f>F104-G104</f>
        <v>60</v>
      </c>
      <c r="L104" s="9">
        <f t="shared" si="10"/>
        <v>3</v>
      </c>
      <c r="M104" s="10" t="s">
        <v>18</v>
      </c>
      <c r="N104" s="9">
        <f>G104/F104*100</f>
        <v>42.857142857142854</v>
      </c>
      <c r="O104" s="11" t="s">
        <v>78</v>
      </c>
      <c r="P104" s="12"/>
      <c r="Q104" s="7"/>
      <c r="R104" s="7"/>
      <c r="S104" s="7"/>
      <c r="T104" s="7"/>
      <c r="U104" s="7"/>
      <c r="V104" s="10" t="s">
        <v>13</v>
      </c>
      <c r="W104" s="10" t="s">
        <v>31</v>
      </c>
      <c r="X104" s="23" t="s">
        <v>42</v>
      </c>
      <c r="Y104" s="719">
        <f>SUMIFS(E$97:E$109,A$97:A$109,$A$148,B$97:B$109,$B$148)</f>
        <v>12</v>
      </c>
      <c r="Z104" s="720">
        <f>SUMIFS(D$97:D$108,A$97:A$108,$A$148,B$97:B$108,$B$148)</f>
        <v>8</v>
      </c>
      <c r="AA104" s="7"/>
      <c r="AB104" s="7"/>
      <c r="AC104" s="7"/>
      <c r="AD104" s="7"/>
      <c r="AE104" s="7"/>
      <c r="AF104" s="7"/>
      <c r="AG104" s="1115">
        <f t="shared" si="7"/>
        <v>5</v>
      </c>
      <c r="AH104" s="1113">
        <f>'семестровка 4 р'!D130</f>
        <v>5</v>
      </c>
      <c r="AI104" s="42">
        <f t="shared" si="6"/>
        <v>0</v>
      </c>
      <c r="AJ104" s="7"/>
      <c r="AK104" s="7"/>
      <c r="AL104" s="7"/>
    </row>
    <row r="105" spans="1:42" s="6" customFormat="1" x14ac:dyDescent="0.25">
      <c r="A105" s="22" t="s">
        <v>13</v>
      </c>
      <c r="B105" s="22" t="s">
        <v>31</v>
      </c>
      <c r="C105" s="30" t="s">
        <v>99</v>
      </c>
      <c r="D105" s="63">
        <v>2</v>
      </c>
      <c r="E105" s="60">
        <v>3</v>
      </c>
      <c r="F105" s="10">
        <f t="shared" si="11"/>
        <v>90</v>
      </c>
      <c r="G105" s="10">
        <f t="shared" si="8"/>
        <v>30</v>
      </c>
      <c r="H105" s="10">
        <v>15</v>
      </c>
      <c r="I105" s="10"/>
      <c r="J105" s="10">
        <v>15</v>
      </c>
      <c r="K105" s="10">
        <f t="shared" si="9"/>
        <v>60</v>
      </c>
      <c r="L105" s="9">
        <f t="shared" si="10"/>
        <v>2</v>
      </c>
      <c r="M105" s="10" t="s">
        <v>29</v>
      </c>
      <c r="N105" s="9">
        <f t="shared" si="12"/>
        <v>33.333333333333329</v>
      </c>
      <c r="O105" s="11" t="s">
        <v>78</v>
      </c>
      <c r="P105" s="12"/>
      <c r="Q105" s="7"/>
      <c r="R105" s="7"/>
      <c r="S105" s="7"/>
      <c r="T105" s="7"/>
      <c r="U105" s="7"/>
      <c r="V105" s="68"/>
      <c r="W105" s="68"/>
      <c r="X105" s="68"/>
      <c r="Y105" s="719">
        <f>SUM(Y100:Y104)</f>
        <v>30</v>
      </c>
      <c r="Z105" s="719">
        <f>SUM(Z100:Z104)</f>
        <v>26.5</v>
      </c>
      <c r="AA105" s="7"/>
      <c r="AB105" s="7"/>
      <c r="AC105" s="7"/>
      <c r="AD105" s="7"/>
      <c r="AE105" s="7"/>
      <c r="AF105" s="7"/>
      <c r="AG105" s="1115">
        <f t="shared" si="7"/>
        <v>5</v>
      </c>
      <c r="AH105" s="1113">
        <f>'семестровка 4 р'!D132</f>
        <v>5</v>
      </c>
      <c r="AI105" s="42">
        <f t="shared" si="6"/>
        <v>0</v>
      </c>
      <c r="AJ105" s="7"/>
      <c r="AK105" s="7"/>
      <c r="AL105" s="7"/>
    </row>
    <row r="106" spans="1:42" s="6" customFormat="1" ht="15.75" customHeight="1" x14ac:dyDescent="0.25">
      <c r="A106" s="22" t="s">
        <v>13</v>
      </c>
      <c r="B106" s="22" t="s">
        <v>14</v>
      </c>
      <c r="C106" s="23" t="s">
        <v>92</v>
      </c>
      <c r="D106" s="63"/>
      <c r="E106" s="60">
        <v>1</v>
      </c>
      <c r="F106" s="10">
        <f t="shared" si="11"/>
        <v>30</v>
      </c>
      <c r="G106" s="10">
        <f>H106+I106+J106</f>
        <v>0</v>
      </c>
      <c r="H106" s="10">
        <v>0</v>
      </c>
      <c r="I106" s="10"/>
      <c r="J106" s="10">
        <v>0</v>
      </c>
      <c r="K106" s="10">
        <f t="shared" si="9"/>
        <v>30</v>
      </c>
      <c r="L106" s="9">
        <f>G106/15</f>
        <v>0</v>
      </c>
      <c r="M106" s="10" t="s">
        <v>29</v>
      </c>
      <c r="N106" s="9"/>
      <c r="O106" s="11" t="s">
        <v>78</v>
      </c>
      <c r="P106" s="12" t="s">
        <v>418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1115">
        <f t="shared" si="7"/>
        <v>1</v>
      </c>
      <c r="AH106" s="1113">
        <f>'семестровка 4 р'!D115</f>
        <v>1</v>
      </c>
      <c r="AI106" s="42">
        <f t="shared" si="6"/>
        <v>0</v>
      </c>
      <c r="AJ106" s="7"/>
      <c r="AK106" s="7"/>
      <c r="AL106" s="7"/>
    </row>
    <row r="107" spans="1:42" s="6" customFormat="1" ht="16.5" customHeight="1" x14ac:dyDescent="0.25">
      <c r="A107" s="22" t="s">
        <v>13</v>
      </c>
      <c r="B107" s="22" t="s">
        <v>31</v>
      </c>
      <c r="C107" s="23" t="s">
        <v>100</v>
      </c>
      <c r="D107" s="63">
        <v>2</v>
      </c>
      <c r="E107" s="60">
        <v>3</v>
      </c>
      <c r="F107" s="10">
        <f t="shared" si="11"/>
        <v>90</v>
      </c>
      <c r="G107" s="10">
        <f>H107+I107+J107</f>
        <v>30</v>
      </c>
      <c r="H107" s="10">
        <v>15</v>
      </c>
      <c r="I107" s="10"/>
      <c r="J107" s="1068">
        <v>15</v>
      </c>
      <c r="K107" s="10">
        <f t="shared" si="9"/>
        <v>60</v>
      </c>
      <c r="L107" s="9">
        <f t="shared" si="10"/>
        <v>2</v>
      </c>
      <c r="M107" s="10" t="s">
        <v>29</v>
      </c>
      <c r="N107" s="540">
        <f>G107/F107*100</f>
        <v>33.333333333333329</v>
      </c>
      <c r="O107" s="11"/>
      <c r="P107" s="1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1115">
        <f t="shared" si="7"/>
        <v>5</v>
      </c>
      <c r="AH107" s="1113">
        <f>'семестровка 4 р'!D131</f>
        <v>5</v>
      </c>
      <c r="AI107" s="42">
        <f t="shared" si="6"/>
        <v>0</v>
      </c>
      <c r="AJ107" s="7"/>
      <c r="AK107" s="7"/>
      <c r="AL107" s="7"/>
    </row>
    <row r="108" spans="1:42" s="6" customFormat="1" x14ac:dyDescent="0.25">
      <c r="A108" s="22" t="s">
        <v>13</v>
      </c>
      <c r="B108" s="22" t="s">
        <v>14</v>
      </c>
      <c r="C108" s="23" t="s">
        <v>60</v>
      </c>
      <c r="D108" s="58">
        <v>4</v>
      </c>
      <c r="E108" s="57"/>
      <c r="F108" s="10"/>
      <c r="G108" s="10"/>
      <c r="H108" s="10"/>
      <c r="I108" s="10"/>
      <c r="J108" s="10"/>
      <c r="K108" s="10"/>
      <c r="L108" s="9"/>
      <c r="M108" s="10"/>
      <c r="N108" s="9"/>
      <c r="O108" s="11"/>
      <c r="P108" s="38"/>
      <c r="Q108" s="7">
        <v>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1115">
        <f t="shared" si="7"/>
        <v>4</v>
      </c>
      <c r="AH108" s="1113">
        <f>'семестровка 4 р'!D96</f>
        <v>4</v>
      </c>
      <c r="AI108" s="42">
        <f t="shared" si="6"/>
        <v>0</v>
      </c>
      <c r="AJ108" s="7"/>
      <c r="AK108" s="7"/>
      <c r="AL108" s="7"/>
      <c r="AM108" s="7"/>
    </row>
    <row r="109" spans="1:42" x14ac:dyDescent="0.25">
      <c r="A109" s="22" t="s">
        <v>16</v>
      </c>
      <c r="B109" s="22" t="s">
        <v>14</v>
      </c>
      <c r="C109" s="23" t="s">
        <v>39</v>
      </c>
      <c r="D109" s="1081">
        <v>1</v>
      </c>
      <c r="E109" s="1116">
        <v>2</v>
      </c>
      <c r="F109" s="10">
        <f>E109*30</f>
        <v>60</v>
      </c>
      <c r="G109" s="10">
        <f>H109+I109+J109</f>
        <v>22</v>
      </c>
      <c r="H109" s="10">
        <v>15</v>
      </c>
      <c r="I109" s="10"/>
      <c r="J109" s="10">
        <v>7</v>
      </c>
      <c r="K109" s="10">
        <f>F109-G109</f>
        <v>38</v>
      </c>
      <c r="L109" s="9">
        <v>1.5</v>
      </c>
      <c r="M109" s="10" t="s">
        <v>16</v>
      </c>
      <c r="N109" s="9">
        <f>G109/F109*100</f>
        <v>36.666666666666664</v>
      </c>
      <c r="O109" s="11" t="s">
        <v>71</v>
      </c>
      <c r="P109" s="12" t="s">
        <v>65</v>
      </c>
      <c r="AC109" s="11"/>
      <c r="AD109" s="11"/>
      <c r="AE109" s="11"/>
      <c r="AF109" s="11"/>
      <c r="AG109" s="1115">
        <f t="shared" si="7"/>
        <v>3</v>
      </c>
      <c r="AH109" s="30">
        <f>'семестровка 4 р'!D134</f>
        <v>3</v>
      </c>
      <c r="AI109" s="42">
        <f t="shared" si="6"/>
        <v>0</v>
      </c>
      <c r="AJ109" s="11" t="s">
        <v>469</v>
      </c>
      <c r="AK109" s="11"/>
      <c r="AL109" s="11"/>
      <c r="AM109" s="11"/>
      <c r="AN109" s="11"/>
      <c r="AO109" s="11"/>
      <c r="AP109" s="11"/>
    </row>
    <row r="110" spans="1:42" ht="15.75" thickBot="1" x14ac:dyDescent="0.3">
      <c r="C110" s="18"/>
      <c r="D110" s="18"/>
      <c r="E110" s="25"/>
      <c r="F110" s="26"/>
      <c r="G110" s="26"/>
      <c r="H110" s="26"/>
      <c r="I110" s="26"/>
      <c r="J110" s="26"/>
      <c r="K110" s="26"/>
      <c r="L110" s="25"/>
      <c r="M110" s="26"/>
      <c r="N110" s="25"/>
      <c r="AC110" s="11"/>
      <c r="AD110" s="11"/>
      <c r="AE110" s="11"/>
      <c r="AF110" s="11"/>
      <c r="AG110" s="30"/>
      <c r="AH110" s="30"/>
      <c r="AI110" s="42">
        <f t="shared" si="6"/>
        <v>0</v>
      </c>
      <c r="AJ110" s="11"/>
      <c r="AK110" s="11"/>
      <c r="AL110" s="11"/>
      <c r="AM110" s="11"/>
      <c r="AN110" s="11"/>
      <c r="AO110" s="11"/>
      <c r="AP110" s="11"/>
    </row>
    <row r="111" spans="1:42" ht="15.75" thickBot="1" x14ac:dyDescent="0.3">
      <c r="A111" s="27"/>
      <c r="B111" s="28"/>
      <c r="C111" s="16"/>
      <c r="D111" s="21">
        <f>SUM(D97:D110)</f>
        <v>26.5</v>
      </c>
      <c r="E111" s="54">
        <f>SUM(E97:E110)</f>
        <v>30</v>
      </c>
      <c r="F111" s="37"/>
      <c r="G111" s="37"/>
      <c r="H111" s="37"/>
      <c r="I111" s="37"/>
      <c r="J111" s="37"/>
      <c r="K111" s="37"/>
      <c r="L111" s="747">
        <f>SUM(L98:L110)</f>
        <v>22.5</v>
      </c>
      <c r="M111" s="37"/>
      <c r="N111" s="29"/>
      <c r="O111" s="1076"/>
      <c r="AC111" s="11"/>
      <c r="AD111" s="11"/>
      <c r="AE111" s="11"/>
      <c r="AF111" s="11"/>
      <c r="AG111" s="30"/>
      <c r="AH111" s="30"/>
      <c r="AI111" s="42">
        <f t="shared" si="6"/>
        <v>0</v>
      </c>
      <c r="AJ111" s="11"/>
      <c r="AK111" s="11"/>
      <c r="AL111" s="11"/>
      <c r="AM111" s="11"/>
      <c r="AN111" s="11"/>
      <c r="AO111" s="11"/>
      <c r="AP111" s="11"/>
    </row>
    <row r="112" spans="1:42" x14ac:dyDescent="0.25">
      <c r="C112" s="2"/>
      <c r="D112" s="3"/>
      <c r="O112" s="1076"/>
      <c r="R112" s="12">
        <v>80</v>
      </c>
      <c r="AC112" s="11"/>
      <c r="AD112" s="11"/>
      <c r="AE112" s="11"/>
      <c r="AF112" s="11"/>
      <c r="AG112" s="30"/>
      <c r="AH112" s="30"/>
      <c r="AI112" s="42">
        <f t="shared" si="6"/>
        <v>0</v>
      </c>
      <c r="AJ112" s="11"/>
      <c r="AK112" s="11"/>
      <c r="AL112" s="11"/>
      <c r="AM112" s="11"/>
      <c r="AN112" s="11"/>
      <c r="AO112" s="11"/>
      <c r="AP112" s="11"/>
    </row>
    <row r="113" spans="1:42" x14ac:dyDescent="0.25">
      <c r="C113" s="1" t="s">
        <v>72</v>
      </c>
      <c r="D113" s="11"/>
      <c r="O113" s="1076"/>
      <c r="AC113" s="11"/>
      <c r="AD113" s="11"/>
      <c r="AE113" s="11"/>
      <c r="AF113" s="11"/>
      <c r="AG113" s="30"/>
      <c r="AH113" s="30"/>
      <c r="AI113" s="42">
        <f t="shared" si="6"/>
        <v>0</v>
      </c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2261" t="s">
        <v>0</v>
      </c>
      <c r="D114" s="2263" t="s">
        <v>74</v>
      </c>
      <c r="E114" s="2254" t="s">
        <v>1</v>
      </c>
      <c r="F114" s="2258" t="s">
        <v>2</v>
      </c>
      <c r="G114" s="2258"/>
      <c r="H114" s="2258"/>
      <c r="I114" s="2258"/>
      <c r="J114" s="2258"/>
      <c r="K114" s="2255"/>
      <c r="L114" s="2254" t="s">
        <v>3</v>
      </c>
      <c r="M114" s="2254" t="s">
        <v>4</v>
      </c>
      <c r="N114" s="2254" t="s">
        <v>5</v>
      </c>
      <c r="AD114" s="11"/>
      <c r="AE114" s="11"/>
      <c r="AF114" s="11"/>
      <c r="AG114" s="30"/>
      <c r="AH114" s="30"/>
      <c r="AI114" s="42">
        <f t="shared" si="6"/>
        <v>0</v>
      </c>
      <c r="AJ114" s="11"/>
      <c r="AK114" s="11"/>
      <c r="AL114" s="11"/>
      <c r="AM114" s="11"/>
      <c r="AN114" s="11"/>
      <c r="AO114" s="11"/>
      <c r="AP114" s="11"/>
    </row>
    <row r="115" spans="1:42" x14ac:dyDescent="0.25">
      <c r="C115" s="2262"/>
      <c r="D115" s="2264"/>
      <c r="E115" s="2254"/>
      <c r="F115" s="2254" t="s">
        <v>6</v>
      </c>
      <c r="G115" s="2256" t="s">
        <v>7</v>
      </c>
      <c r="H115" s="2256"/>
      <c r="I115" s="2256"/>
      <c r="J115" s="2256"/>
      <c r="K115" s="2254" t="s">
        <v>25</v>
      </c>
      <c r="L115" s="2254"/>
      <c r="M115" s="2254"/>
      <c r="N115" s="2254"/>
      <c r="AD115" s="11"/>
      <c r="AE115" s="11"/>
      <c r="AF115" s="11"/>
      <c r="AG115" s="30"/>
      <c r="AH115" s="30"/>
      <c r="AI115" s="42">
        <f t="shared" si="6"/>
        <v>0</v>
      </c>
      <c r="AJ115" s="11"/>
      <c r="AK115" s="11"/>
      <c r="AL115" s="11"/>
      <c r="AM115" s="11"/>
      <c r="AN115" s="11"/>
      <c r="AO115" s="11"/>
      <c r="AP115" s="11"/>
    </row>
    <row r="116" spans="1:42" x14ac:dyDescent="0.25">
      <c r="C116" s="2262"/>
      <c r="D116" s="2264"/>
      <c r="E116" s="2254"/>
      <c r="F116" s="2255"/>
      <c r="G116" s="2254" t="s">
        <v>9</v>
      </c>
      <c r="H116" s="2258" t="s">
        <v>10</v>
      </c>
      <c r="I116" s="2255"/>
      <c r="J116" s="2255"/>
      <c r="K116" s="2255"/>
      <c r="L116" s="2254"/>
      <c r="M116" s="2254"/>
      <c r="N116" s="2254"/>
      <c r="AD116" s="11"/>
      <c r="AE116" s="11"/>
      <c r="AF116" s="11"/>
      <c r="AG116" s="30"/>
      <c r="AH116" s="30"/>
      <c r="AI116" s="42">
        <f t="shared" si="6"/>
        <v>0</v>
      </c>
      <c r="AJ116" s="11"/>
      <c r="AK116" s="11"/>
      <c r="AL116" s="11"/>
      <c r="AM116" s="11"/>
      <c r="AN116" s="11"/>
      <c r="AO116" s="11"/>
      <c r="AP116" s="11"/>
    </row>
    <row r="117" spans="1:42" x14ac:dyDescent="0.25">
      <c r="C117" s="2262"/>
      <c r="D117" s="2264"/>
      <c r="E117" s="2254"/>
      <c r="F117" s="2255"/>
      <c r="G117" s="2257"/>
      <c r="H117" s="2259" t="s">
        <v>26</v>
      </c>
      <c r="I117" s="2259" t="s">
        <v>27</v>
      </c>
      <c r="J117" s="2259" t="s">
        <v>28</v>
      </c>
      <c r="K117" s="2255"/>
      <c r="L117" s="2254"/>
      <c r="M117" s="2254"/>
      <c r="N117" s="2254"/>
      <c r="AD117" s="11"/>
      <c r="AE117" s="11"/>
      <c r="AF117" s="11"/>
      <c r="AG117" s="30"/>
      <c r="AH117" s="30"/>
      <c r="AI117" s="42">
        <f t="shared" si="6"/>
        <v>0</v>
      </c>
      <c r="AJ117" s="11"/>
      <c r="AK117" s="11"/>
      <c r="AL117" s="11"/>
      <c r="AM117" s="11"/>
      <c r="AN117" s="11"/>
      <c r="AO117" s="11"/>
      <c r="AP117" s="11"/>
    </row>
    <row r="118" spans="1:42" x14ac:dyDescent="0.25">
      <c r="C118" s="2262"/>
      <c r="D118" s="2264"/>
      <c r="E118" s="2254"/>
      <c r="F118" s="2255"/>
      <c r="G118" s="2257"/>
      <c r="H118" s="2259"/>
      <c r="I118" s="2259"/>
      <c r="J118" s="2259"/>
      <c r="K118" s="2255"/>
      <c r="L118" s="2254"/>
      <c r="M118" s="2254"/>
      <c r="N118" s="2254"/>
      <c r="AD118" s="11"/>
      <c r="AE118" s="11"/>
      <c r="AF118" s="11"/>
      <c r="AG118" s="30"/>
      <c r="AH118" s="30"/>
      <c r="AI118" s="42">
        <f t="shared" si="6"/>
        <v>0</v>
      </c>
      <c r="AJ118" s="11"/>
      <c r="AK118" s="11"/>
      <c r="AL118" s="11"/>
      <c r="AM118" s="11"/>
      <c r="AN118" s="11"/>
      <c r="AO118" s="11"/>
      <c r="AP118" s="11"/>
    </row>
    <row r="119" spans="1:42" x14ac:dyDescent="0.25">
      <c r="C119" s="2262"/>
      <c r="D119" s="2264"/>
      <c r="E119" s="2254"/>
      <c r="F119" s="2255"/>
      <c r="G119" s="2257"/>
      <c r="H119" s="2259"/>
      <c r="I119" s="2259"/>
      <c r="J119" s="2259"/>
      <c r="K119" s="2255"/>
      <c r="L119" s="2254"/>
      <c r="M119" s="2254"/>
      <c r="N119" s="2254"/>
      <c r="AD119" s="11"/>
      <c r="AE119" s="11"/>
      <c r="AF119" s="11"/>
      <c r="AG119" s="30"/>
      <c r="AH119" s="30"/>
      <c r="AI119" s="42">
        <f t="shared" si="6"/>
        <v>0</v>
      </c>
      <c r="AJ119" s="11"/>
      <c r="AK119" s="11"/>
      <c r="AL119" s="11"/>
      <c r="AM119" s="11"/>
      <c r="AN119" s="11"/>
      <c r="AO119" s="11"/>
      <c r="AP119" s="11"/>
    </row>
    <row r="120" spans="1:42" ht="15" customHeight="1" x14ac:dyDescent="0.25">
      <c r="C120" s="2267"/>
      <c r="D120" s="2268"/>
      <c r="E120" s="2254"/>
      <c r="F120" s="2255"/>
      <c r="G120" s="2257"/>
      <c r="H120" s="2259"/>
      <c r="I120" s="2259"/>
      <c r="J120" s="2259"/>
      <c r="K120" s="2255"/>
      <c r="L120" s="2254"/>
      <c r="M120" s="2254"/>
      <c r="N120" s="2254"/>
      <c r="AD120" s="11"/>
      <c r="AE120" s="11"/>
      <c r="AF120" s="11"/>
      <c r="AG120" s="30"/>
      <c r="AH120" s="30"/>
      <c r="AI120" s="42">
        <f t="shared" si="6"/>
        <v>0</v>
      </c>
      <c r="AJ120" s="11"/>
      <c r="AK120" s="11"/>
      <c r="AL120" s="11"/>
      <c r="AM120" s="11"/>
      <c r="AN120" s="11"/>
      <c r="AO120" s="11"/>
      <c r="AP120" s="11"/>
    </row>
    <row r="121" spans="1:42" x14ac:dyDescent="0.25">
      <c r="A121" s="22" t="s">
        <v>16</v>
      </c>
      <c r="B121" s="22" t="s">
        <v>31</v>
      </c>
      <c r="C121" s="23" t="s">
        <v>465</v>
      </c>
      <c r="D121" s="56"/>
      <c r="E121" s="57">
        <v>3</v>
      </c>
      <c r="F121" s="10">
        <f>E121*30</f>
        <v>90</v>
      </c>
      <c r="G121" s="10">
        <f>H121+I121+J121</f>
        <v>39</v>
      </c>
      <c r="H121" s="10"/>
      <c r="I121" s="10"/>
      <c r="J121" s="10">
        <v>39</v>
      </c>
      <c r="K121" s="10">
        <f>F121-G121</f>
        <v>51</v>
      </c>
      <c r="L121" s="9">
        <f>G121/13</f>
        <v>3</v>
      </c>
      <c r="M121" s="10" t="s">
        <v>29</v>
      </c>
      <c r="N121" s="9">
        <f>G121/F121*100</f>
        <v>43.333333333333336</v>
      </c>
      <c r="O121" s="11" t="s">
        <v>73</v>
      </c>
      <c r="P121" s="12" t="s">
        <v>65</v>
      </c>
      <c r="AC121" s="11"/>
      <c r="AD121" s="11"/>
      <c r="AE121" s="11"/>
      <c r="AF121" s="11"/>
      <c r="AG121" s="1115">
        <f t="shared" ref="AG121:AG131" si="13">D121+E121</f>
        <v>3</v>
      </c>
      <c r="AH121" s="30">
        <f>'семестровка 4 р'!D149</f>
        <v>3</v>
      </c>
      <c r="AI121" s="42">
        <f t="shared" si="6"/>
        <v>0</v>
      </c>
      <c r="AJ121" s="11"/>
      <c r="AK121" s="11"/>
      <c r="AL121" s="11"/>
      <c r="AM121" s="11"/>
      <c r="AN121" s="11"/>
      <c r="AO121" s="11"/>
      <c r="AP121" s="11"/>
    </row>
    <row r="122" spans="1:42" x14ac:dyDescent="0.25">
      <c r="AG122" s="1115">
        <f t="shared" si="13"/>
        <v>0</v>
      </c>
      <c r="AI122" s="42">
        <f t="shared" si="6"/>
        <v>0</v>
      </c>
    </row>
    <row r="123" spans="1:42" x14ac:dyDescent="0.25">
      <c r="C123" s="39"/>
      <c r="D123" s="23"/>
      <c r="E123" s="31"/>
      <c r="F123" s="10"/>
      <c r="G123" s="10"/>
      <c r="H123" s="10"/>
      <c r="I123" s="10"/>
      <c r="J123" s="10"/>
      <c r="K123" s="10"/>
      <c r="L123" s="9">
        <f t="shared" ref="L123:L128" si="14">G123/13</f>
        <v>0</v>
      </c>
      <c r="M123" s="10"/>
      <c r="N123" s="9"/>
      <c r="O123" s="11" t="s">
        <v>78</v>
      </c>
      <c r="P123" s="12" t="s">
        <v>65</v>
      </c>
      <c r="AC123" s="11"/>
      <c r="AD123" s="11"/>
      <c r="AE123" s="11"/>
      <c r="AF123" s="11"/>
      <c r="AG123" s="1115">
        <f t="shared" si="13"/>
        <v>0</v>
      </c>
      <c r="AH123" s="30"/>
      <c r="AI123" s="42">
        <f t="shared" si="6"/>
        <v>0</v>
      </c>
      <c r="AJ123" s="11"/>
      <c r="AK123" s="11"/>
      <c r="AL123" s="11"/>
      <c r="AM123" s="11"/>
      <c r="AN123" s="11"/>
      <c r="AO123" s="11"/>
      <c r="AP123" s="11"/>
    </row>
    <row r="124" spans="1:42" ht="39" x14ac:dyDescent="0.25">
      <c r="A124" s="22" t="s">
        <v>13</v>
      </c>
      <c r="B124" s="22" t="s">
        <v>31</v>
      </c>
      <c r="C124" s="23" t="s">
        <v>85</v>
      </c>
      <c r="D124" s="56">
        <v>1</v>
      </c>
      <c r="E124" s="60">
        <v>4</v>
      </c>
      <c r="F124" s="10">
        <f>E124*30</f>
        <v>120</v>
      </c>
      <c r="G124" s="10">
        <f>H124+I124+J124</f>
        <v>52</v>
      </c>
      <c r="H124" s="10">
        <v>26</v>
      </c>
      <c r="I124" s="10"/>
      <c r="J124" s="10">
        <v>26</v>
      </c>
      <c r="K124" s="10">
        <f>F124-G124</f>
        <v>68</v>
      </c>
      <c r="L124" s="9">
        <f t="shared" si="14"/>
        <v>4</v>
      </c>
      <c r="M124" s="10" t="s">
        <v>29</v>
      </c>
      <c r="N124" s="9">
        <f>G124/F124*100</f>
        <v>43.333333333333336</v>
      </c>
      <c r="O124" s="11" t="s">
        <v>78</v>
      </c>
      <c r="P124" s="12" t="s">
        <v>65</v>
      </c>
      <c r="V124" s="68"/>
      <c r="W124" s="68"/>
      <c r="X124" s="68"/>
      <c r="Y124" s="68" t="s">
        <v>335</v>
      </c>
      <c r="Z124" s="68" t="s">
        <v>336</v>
      </c>
      <c r="AC124" s="11"/>
      <c r="AD124" s="11"/>
      <c r="AE124" s="11"/>
      <c r="AF124" s="11"/>
      <c r="AG124" s="1115">
        <f t="shared" si="13"/>
        <v>5</v>
      </c>
      <c r="AH124" s="30">
        <f>'семестровка 4 р'!D133</f>
        <v>5</v>
      </c>
      <c r="AI124" s="42">
        <f t="shared" si="6"/>
        <v>0</v>
      </c>
      <c r="AJ124" s="11"/>
      <c r="AK124" s="11"/>
      <c r="AL124" s="11"/>
      <c r="AM124" s="11"/>
      <c r="AN124" s="11"/>
      <c r="AO124" s="11"/>
      <c r="AP124" s="11"/>
    </row>
    <row r="125" spans="1:42" x14ac:dyDescent="0.25">
      <c r="A125" s="22" t="s">
        <v>13</v>
      </c>
      <c r="B125" s="22" t="s">
        <v>14</v>
      </c>
      <c r="C125" s="23" t="s">
        <v>84</v>
      </c>
      <c r="D125" s="56"/>
      <c r="E125" s="60">
        <v>1</v>
      </c>
      <c r="F125" s="10">
        <f>E125*30</f>
        <v>30</v>
      </c>
      <c r="G125" s="10"/>
      <c r="H125" s="10"/>
      <c r="I125" s="10"/>
      <c r="J125" s="10"/>
      <c r="K125" s="10">
        <f>F125-G125</f>
        <v>30</v>
      </c>
      <c r="L125" s="9">
        <f t="shared" si="14"/>
        <v>0</v>
      </c>
      <c r="M125" s="10" t="s">
        <v>29</v>
      </c>
      <c r="N125" s="9">
        <f>G125/F125*100</f>
        <v>0</v>
      </c>
      <c r="O125" s="11" t="s">
        <v>78</v>
      </c>
      <c r="P125" s="12" t="s">
        <v>419</v>
      </c>
      <c r="R125" s="12">
        <v>7</v>
      </c>
      <c r="V125" s="10"/>
      <c r="W125" s="10"/>
      <c r="X125" s="23" t="s">
        <v>47</v>
      </c>
      <c r="Y125" s="472"/>
      <c r="Z125" s="472"/>
      <c r="AC125" s="11"/>
      <c r="AD125" s="11"/>
      <c r="AE125" s="11"/>
      <c r="AF125" s="11"/>
      <c r="AG125" s="1115">
        <f t="shared" si="13"/>
        <v>1</v>
      </c>
      <c r="AH125" s="30">
        <f>'семестровка 4 р'!D151</f>
        <v>1</v>
      </c>
      <c r="AI125" s="42">
        <f t="shared" si="6"/>
        <v>0</v>
      </c>
      <c r="AJ125" s="11"/>
      <c r="AK125" s="11"/>
      <c r="AL125" s="11"/>
      <c r="AM125" s="11"/>
      <c r="AN125" s="11"/>
      <c r="AO125" s="11"/>
      <c r="AP125" s="11"/>
    </row>
    <row r="126" spans="1:42" ht="39" x14ac:dyDescent="0.25">
      <c r="A126" s="22" t="s">
        <v>13</v>
      </c>
      <c r="B126" s="22" t="s">
        <v>31</v>
      </c>
      <c r="C126" s="23" t="s">
        <v>101</v>
      </c>
      <c r="D126" s="56">
        <v>0.5</v>
      </c>
      <c r="E126" s="1119">
        <v>3.5</v>
      </c>
      <c r="F126" s="10">
        <f t="shared" ref="F126:F131" si="15">E126*30</f>
        <v>105</v>
      </c>
      <c r="G126" s="10">
        <f t="shared" ref="G126:G131" si="16">H126+I126+J126</f>
        <v>39</v>
      </c>
      <c r="H126" s="10">
        <v>26</v>
      </c>
      <c r="I126" s="10"/>
      <c r="J126" s="1068">
        <v>13</v>
      </c>
      <c r="K126" s="10">
        <f t="shared" ref="K126:K131" si="17">F126-G126</f>
        <v>66</v>
      </c>
      <c r="L126" s="9">
        <f t="shared" si="14"/>
        <v>3</v>
      </c>
      <c r="M126" s="10" t="s">
        <v>29</v>
      </c>
      <c r="N126" s="540">
        <f t="shared" ref="N126:N131" si="18">G126/F126*100</f>
        <v>37.142857142857146</v>
      </c>
      <c r="O126" s="11" t="s">
        <v>78</v>
      </c>
      <c r="P126" s="12" t="s">
        <v>66</v>
      </c>
      <c r="V126" s="10" t="s">
        <v>16</v>
      </c>
      <c r="W126" s="10" t="s">
        <v>14</v>
      </c>
      <c r="X126" s="23" t="s">
        <v>41</v>
      </c>
      <c r="Y126" s="719">
        <f>SUMIFS(E$121:E$131,A$121:A$131,$A$144,B$121:B$131,$B$144)</f>
        <v>0</v>
      </c>
      <c r="Z126" s="720">
        <f>SUMIFS(D$121:D$131,A$121:A$131,$A$144,B$121:B$131,$B$144)</f>
        <v>0</v>
      </c>
      <c r="AC126" s="11"/>
      <c r="AD126" s="11"/>
      <c r="AE126" s="11"/>
      <c r="AF126" s="11"/>
      <c r="AG126" s="1115">
        <f t="shared" si="13"/>
        <v>4</v>
      </c>
      <c r="AH126" s="30">
        <f>'семестровка 4 р'!D152</f>
        <v>4</v>
      </c>
      <c r="AI126" s="42">
        <f t="shared" si="6"/>
        <v>0</v>
      </c>
      <c r="AJ126" s="11"/>
      <c r="AK126" s="11"/>
      <c r="AL126" s="11"/>
      <c r="AM126" s="11"/>
      <c r="AN126" s="11"/>
      <c r="AO126" s="11"/>
      <c r="AP126" s="11"/>
    </row>
    <row r="127" spans="1:42" ht="39" x14ac:dyDescent="0.25">
      <c r="A127" s="22" t="s">
        <v>13</v>
      </c>
      <c r="B127" s="22" t="s">
        <v>31</v>
      </c>
      <c r="C127" s="23" t="s">
        <v>86</v>
      </c>
      <c r="D127" s="66">
        <v>1.5</v>
      </c>
      <c r="E127" s="1119">
        <v>2.5</v>
      </c>
      <c r="F127" s="10">
        <f t="shared" si="15"/>
        <v>75</v>
      </c>
      <c r="G127" s="10">
        <f t="shared" si="16"/>
        <v>26</v>
      </c>
      <c r="H127" s="1068">
        <v>13</v>
      </c>
      <c r="I127" s="10"/>
      <c r="J127" s="10">
        <v>13</v>
      </c>
      <c r="K127" s="10">
        <f t="shared" si="17"/>
        <v>49</v>
      </c>
      <c r="L127" s="9">
        <f t="shared" si="14"/>
        <v>2</v>
      </c>
      <c r="M127" s="10" t="s">
        <v>16</v>
      </c>
      <c r="N127" s="540">
        <f t="shared" si="18"/>
        <v>34.666666666666671</v>
      </c>
      <c r="O127" s="11" t="s">
        <v>78</v>
      </c>
      <c r="P127" s="40" t="s">
        <v>66</v>
      </c>
      <c r="Q127" s="40"/>
      <c r="R127" s="40"/>
      <c r="S127" s="40"/>
      <c r="T127" s="40"/>
      <c r="U127" s="40"/>
      <c r="V127" s="10" t="s">
        <v>16</v>
      </c>
      <c r="W127" s="10" t="s">
        <v>31</v>
      </c>
      <c r="X127" s="23" t="s">
        <v>42</v>
      </c>
      <c r="Y127" s="719">
        <f>SUMIFS(E$121:E$131,A$121:A$131,$A$145,B$121:B$131,$B$145)</f>
        <v>3</v>
      </c>
      <c r="Z127" s="719">
        <f>SUMIFS(D$121:D$131,A$121:A$131,$A$145,B$121:B$131,$B$145)</f>
        <v>0</v>
      </c>
      <c r="AA127" s="40"/>
      <c r="AB127" s="40"/>
      <c r="AC127" s="40"/>
      <c r="AD127" s="40"/>
      <c r="AE127" s="40"/>
      <c r="AF127" s="40"/>
      <c r="AG127" s="1115">
        <f t="shared" si="13"/>
        <v>4</v>
      </c>
      <c r="AH127" s="1110">
        <f>'семестровка 4 р'!D135</f>
        <v>4</v>
      </c>
      <c r="AI127" s="42">
        <f t="shared" si="6"/>
        <v>0</v>
      </c>
      <c r="AJ127" s="40"/>
      <c r="AK127" s="40"/>
      <c r="AL127" s="40"/>
      <c r="AM127" s="40"/>
      <c r="AN127" s="11"/>
      <c r="AO127" s="11"/>
      <c r="AP127" s="11"/>
    </row>
    <row r="128" spans="1:42" ht="26.25" x14ac:dyDescent="0.25">
      <c r="A128" s="22" t="s">
        <v>13</v>
      </c>
      <c r="B128" s="22" t="s">
        <v>31</v>
      </c>
      <c r="C128" s="23" t="s">
        <v>102</v>
      </c>
      <c r="D128" s="56">
        <v>1</v>
      </c>
      <c r="E128" s="57">
        <v>4</v>
      </c>
      <c r="F128" s="10">
        <f t="shared" si="15"/>
        <v>120</v>
      </c>
      <c r="G128" s="10">
        <f t="shared" si="16"/>
        <v>52</v>
      </c>
      <c r="H128" s="10">
        <v>26</v>
      </c>
      <c r="I128" s="10"/>
      <c r="J128" s="10">
        <v>26</v>
      </c>
      <c r="K128" s="10">
        <f t="shared" si="17"/>
        <v>68</v>
      </c>
      <c r="L128" s="9">
        <f t="shared" si="14"/>
        <v>4</v>
      </c>
      <c r="M128" s="10" t="s">
        <v>29</v>
      </c>
      <c r="N128" s="9">
        <f t="shared" si="18"/>
        <v>43.333333333333336</v>
      </c>
      <c r="O128" s="11" t="s">
        <v>78</v>
      </c>
      <c r="P128" s="12" t="s">
        <v>66</v>
      </c>
      <c r="V128" s="10"/>
      <c r="W128" s="10"/>
      <c r="X128" s="23" t="s">
        <v>48</v>
      </c>
      <c r="Y128" s="719"/>
      <c r="Z128" s="720"/>
      <c r="AC128" s="11"/>
      <c r="AD128" s="11"/>
      <c r="AE128" s="11"/>
      <c r="AF128" s="11"/>
      <c r="AG128" s="1115">
        <f t="shared" si="13"/>
        <v>5</v>
      </c>
      <c r="AH128" s="30">
        <f>'семестровка 4 р'!D153</f>
        <v>5</v>
      </c>
      <c r="AI128" s="42">
        <f t="shared" si="6"/>
        <v>0</v>
      </c>
      <c r="AJ128" s="11"/>
      <c r="AK128" s="11"/>
      <c r="AL128" s="11"/>
      <c r="AM128" s="11"/>
      <c r="AN128" s="11"/>
      <c r="AO128" s="11"/>
      <c r="AP128" s="11"/>
    </row>
    <row r="129" spans="1:42" x14ac:dyDescent="0.25">
      <c r="A129" s="22" t="s">
        <v>13</v>
      </c>
      <c r="B129" s="22" t="s">
        <v>14</v>
      </c>
      <c r="C129" s="41" t="s">
        <v>45</v>
      </c>
      <c r="D129" s="23"/>
      <c r="E129" s="64">
        <v>6</v>
      </c>
      <c r="F129" s="10">
        <f t="shared" si="15"/>
        <v>180</v>
      </c>
      <c r="G129" s="10">
        <f t="shared" si="16"/>
        <v>0</v>
      </c>
      <c r="H129" s="10"/>
      <c r="I129" s="10"/>
      <c r="J129" s="10"/>
      <c r="K129" s="10">
        <f t="shared" si="17"/>
        <v>180</v>
      </c>
      <c r="L129" s="9">
        <f>G129/13</f>
        <v>0</v>
      </c>
      <c r="M129" s="10" t="s">
        <v>29</v>
      </c>
      <c r="N129" s="9">
        <f t="shared" si="18"/>
        <v>0</v>
      </c>
      <c r="O129" s="11" t="s">
        <v>78</v>
      </c>
      <c r="V129" s="10" t="s">
        <v>13</v>
      </c>
      <c r="W129" s="10" t="s">
        <v>14</v>
      </c>
      <c r="X129" s="23" t="s">
        <v>41</v>
      </c>
      <c r="Y129" s="719">
        <f>SUMIFS(E$121:E$131,A$121:A$131,$A$147,B$121:B$131,$B$147)</f>
        <v>13</v>
      </c>
      <c r="Z129" s="720">
        <f>SUMIFS(D$121:D$131,A$121:A$131,$A$147,B$121:B$131,$B$147)</f>
        <v>0</v>
      </c>
      <c r="AC129" s="11"/>
      <c r="AD129" s="11"/>
      <c r="AE129" s="11"/>
      <c r="AF129" s="11"/>
      <c r="AG129" s="1115">
        <f t="shared" si="13"/>
        <v>6</v>
      </c>
      <c r="AH129" s="30">
        <f>'семестровка 4 р'!D146</f>
        <v>6</v>
      </c>
      <c r="AI129" s="42">
        <f t="shared" si="6"/>
        <v>0</v>
      </c>
      <c r="AJ129" s="11"/>
      <c r="AK129" s="11"/>
      <c r="AL129" s="11"/>
      <c r="AM129" s="11"/>
      <c r="AN129" s="11"/>
      <c r="AO129" s="11"/>
      <c r="AP129" s="11"/>
    </row>
    <row r="130" spans="1:42" x14ac:dyDescent="0.25">
      <c r="A130" s="22" t="s">
        <v>13</v>
      </c>
      <c r="B130" s="22" t="s">
        <v>14</v>
      </c>
      <c r="C130" s="23" t="s">
        <v>43</v>
      </c>
      <c r="D130" s="23"/>
      <c r="E130" s="57">
        <v>3</v>
      </c>
      <c r="F130" s="10">
        <f t="shared" si="15"/>
        <v>90</v>
      </c>
      <c r="G130" s="10">
        <f t="shared" si="16"/>
        <v>0</v>
      </c>
      <c r="H130" s="10"/>
      <c r="I130" s="10"/>
      <c r="J130" s="10"/>
      <c r="K130" s="10">
        <f t="shared" si="17"/>
        <v>90</v>
      </c>
      <c r="L130" s="9">
        <f>G130/13</f>
        <v>0</v>
      </c>
      <c r="M130" s="10"/>
      <c r="N130" s="9">
        <f t="shared" si="18"/>
        <v>0</v>
      </c>
      <c r="O130" s="11" t="s">
        <v>78</v>
      </c>
      <c r="V130" s="10" t="s">
        <v>13</v>
      </c>
      <c r="W130" s="10" t="s">
        <v>31</v>
      </c>
      <c r="X130" s="23" t="s">
        <v>42</v>
      </c>
      <c r="Y130" s="719">
        <f>SUMIFS(E$121:E$131,A$121:A$131,$A$148,B$121:B$131,$B$148)</f>
        <v>14</v>
      </c>
      <c r="Z130" s="720">
        <f>SUMIFS(D$121:D$131,A$121:A$131,$A$148,B$121:B$131,$B$148)</f>
        <v>4</v>
      </c>
      <c r="AC130" s="11"/>
      <c r="AD130" s="11"/>
      <c r="AE130" s="11"/>
      <c r="AF130" s="11"/>
      <c r="AG130" s="1115">
        <f t="shared" si="13"/>
        <v>3</v>
      </c>
      <c r="AH130" s="30">
        <f>'семестровка 4 р'!D147</f>
        <v>3</v>
      </c>
      <c r="AI130" s="42">
        <f t="shared" si="6"/>
        <v>0</v>
      </c>
      <c r="AJ130" s="11"/>
      <c r="AK130" s="11"/>
      <c r="AL130" s="11"/>
      <c r="AM130" s="11"/>
      <c r="AN130" s="11"/>
      <c r="AO130" s="11"/>
      <c r="AP130" s="11"/>
    </row>
    <row r="131" spans="1:42" ht="15.75" thickBot="1" x14ac:dyDescent="0.3">
      <c r="A131" s="22" t="s">
        <v>13</v>
      </c>
      <c r="B131" s="22" t="s">
        <v>14</v>
      </c>
      <c r="C131" s="23" t="s">
        <v>40</v>
      </c>
      <c r="D131" s="18"/>
      <c r="E131" s="65">
        <v>3</v>
      </c>
      <c r="F131" s="26">
        <f t="shared" si="15"/>
        <v>90</v>
      </c>
      <c r="G131" s="26">
        <f t="shared" si="16"/>
        <v>0</v>
      </c>
      <c r="H131" s="26"/>
      <c r="I131" s="26"/>
      <c r="J131" s="26"/>
      <c r="K131" s="26">
        <f t="shared" si="17"/>
        <v>90</v>
      </c>
      <c r="L131" s="25">
        <f>G131/13</f>
        <v>0</v>
      </c>
      <c r="M131" s="26"/>
      <c r="N131" s="25">
        <f t="shared" si="18"/>
        <v>0</v>
      </c>
      <c r="O131" s="11" t="s">
        <v>78</v>
      </c>
      <c r="V131" s="68"/>
      <c r="W131" s="68"/>
      <c r="X131" s="68"/>
      <c r="Y131" s="719">
        <f>SUM(Y126:Y130)</f>
        <v>30</v>
      </c>
      <c r="Z131" s="719">
        <f>SUM(Z126:Z130)</f>
        <v>4</v>
      </c>
      <c r="AC131" s="11"/>
      <c r="AD131" s="11"/>
      <c r="AE131" s="11"/>
      <c r="AF131" s="11"/>
      <c r="AG131" s="1115">
        <f t="shared" si="13"/>
        <v>3</v>
      </c>
      <c r="AH131" s="30">
        <f>'семестровка 4 р'!D148</f>
        <v>3</v>
      </c>
      <c r="AI131" s="42">
        <f t="shared" si="6"/>
        <v>0</v>
      </c>
      <c r="AJ131" s="11"/>
      <c r="AK131" s="11"/>
      <c r="AL131" s="11"/>
      <c r="AM131" s="11"/>
      <c r="AN131" s="11"/>
      <c r="AO131" s="11"/>
      <c r="AP131" s="11"/>
    </row>
    <row r="132" spans="1:42" ht="15.75" thickBot="1" x14ac:dyDescent="0.3">
      <c r="A132" s="27"/>
      <c r="B132" s="28"/>
      <c r="C132" s="23" t="s">
        <v>22</v>
      </c>
      <c r="D132" s="55">
        <f>SUM(D121:D131)</f>
        <v>4</v>
      </c>
      <c r="E132" s="54">
        <f>SUM(E121:E131)</f>
        <v>30</v>
      </c>
      <c r="F132" s="37"/>
      <c r="G132" s="37"/>
      <c r="H132" s="37"/>
      <c r="I132" s="37"/>
      <c r="J132" s="37"/>
      <c r="K132" s="37"/>
      <c r="L132" s="747">
        <f>SUM(L121:L131)</f>
        <v>16</v>
      </c>
      <c r="M132" s="37"/>
      <c r="N132" s="29"/>
      <c r="AG132" s="1115"/>
    </row>
    <row r="133" spans="1:42" x14ac:dyDescent="0.25">
      <c r="C133" s="1" t="s">
        <v>22</v>
      </c>
      <c r="D133" s="19">
        <f>D46+D86+D111+D132</f>
        <v>120</v>
      </c>
      <c r="E133" s="42">
        <f>E46+E86+E111+E132</f>
        <v>120</v>
      </c>
      <c r="AG133" s="1108">
        <f>SUM(AG10:AG132)</f>
        <v>240</v>
      </c>
      <c r="AH133" s="1108">
        <f>SUM(AH10:AH132)</f>
        <v>240</v>
      </c>
    </row>
    <row r="137" spans="1:42" x14ac:dyDescent="0.25">
      <c r="C137" s="2"/>
      <c r="D137" s="2"/>
      <c r="E137" s="4"/>
      <c r="AD137" s="11"/>
      <c r="AE137" s="11"/>
      <c r="AF137" s="11"/>
      <c r="AG137" s="30"/>
      <c r="AH137" s="30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25">
      <c r="AD138" s="11"/>
      <c r="AE138" s="11"/>
      <c r="AF138" s="11"/>
      <c r="AG138" s="30"/>
      <c r="AH138" s="30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25">
      <c r="C139" s="1" t="s">
        <v>22</v>
      </c>
      <c r="E139" s="43">
        <f>E140+E141</f>
        <v>118</v>
      </c>
      <c r="F139" s="43">
        <f>F140+F141</f>
        <v>3540</v>
      </c>
      <c r="G139" s="44">
        <f>F139/$F$139*100</f>
        <v>100</v>
      </c>
      <c r="H139" s="45"/>
      <c r="I139" s="46"/>
      <c r="J139" s="46"/>
      <c r="K139" s="46"/>
      <c r="L139" s="11" t="s">
        <v>68</v>
      </c>
      <c r="M139" s="11">
        <f t="shared" ref="M139:M147" ca="1" si="19">SUMIF($O$3:$O$136,L139,$E$3:$E$132)</f>
        <v>4</v>
      </c>
      <c r="O139" s="1077">
        <f ca="1">M139/$E$139*100</f>
        <v>3.3898305084745761</v>
      </c>
      <c r="Q139" s="11"/>
      <c r="V139" s="68"/>
      <c r="W139" s="68"/>
      <c r="X139" s="68"/>
      <c r="Y139" s="68" t="s">
        <v>335</v>
      </c>
      <c r="Z139" s="68" t="s">
        <v>336</v>
      </c>
      <c r="AD139" s="11"/>
      <c r="AE139" s="11"/>
      <c r="AF139" s="11"/>
      <c r="AG139" s="30"/>
      <c r="AH139" s="30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25">
      <c r="B140" s="22" t="s">
        <v>14</v>
      </c>
      <c r="C140" s="1" t="s">
        <v>41</v>
      </c>
      <c r="E140" s="44">
        <f>SUMIF(B$13:B$132,B140,E$13:E$132)</f>
        <v>80</v>
      </c>
      <c r="F140" s="22">
        <f>E140*30</f>
        <v>2400</v>
      </c>
      <c r="G140" s="44">
        <f>F140/F$139*100</f>
        <v>67.796610169491515</v>
      </c>
      <c r="H140" s="22"/>
      <c r="J140" s="42"/>
      <c r="K140" s="42"/>
      <c r="L140" s="11" t="s">
        <v>55</v>
      </c>
      <c r="M140" s="11">
        <f t="shared" ca="1" si="19"/>
        <v>0</v>
      </c>
      <c r="O140" s="1077">
        <f t="shared" ref="O140:O148" ca="1" si="20">M140/$E$139*100</f>
        <v>0</v>
      </c>
      <c r="Q140" s="11"/>
      <c r="V140" s="10"/>
      <c r="W140" s="10"/>
      <c r="X140" s="23" t="s">
        <v>47</v>
      </c>
      <c r="Y140" s="472"/>
      <c r="Z140" s="472"/>
      <c r="AD140" s="11"/>
      <c r="AE140" s="11"/>
      <c r="AF140" s="11"/>
      <c r="AG140" s="30"/>
      <c r="AH140" s="30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25">
      <c r="B141" s="22" t="s">
        <v>31</v>
      </c>
      <c r="C141" s="1" t="s">
        <v>42</v>
      </c>
      <c r="E141" s="44">
        <f>SUMIF(B$13:B$132,B141,E$13:E$132)</f>
        <v>38</v>
      </c>
      <c r="F141" s="22">
        <f t="shared" ref="F141:F148" si="21">E141*30</f>
        <v>1140</v>
      </c>
      <c r="G141" s="44">
        <f>F141/F$139*100</f>
        <v>32.20338983050847</v>
      </c>
      <c r="H141" s="22"/>
      <c r="L141" s="11" t="s">
        <v>69</v>
      </c>
      <c r="M141" s="11">
        <f t="shared" ca="1" si="19"/>
        <v>5</v>
      </c>
      <c r="O141" s="1077">
        <f t="shared" ca="1" si="20"/>
        <v>4.2372881355932197</v>
      </c>
      <c r="Q141" s="11"/>
      <c r="V141" s="10" t="s">
        <v>16</v>
      </c>
      <c r="W141" s="10" t="s">
        <v>14</v>
      </c>
      <c r="X141" s="23" t="s">
        <v>41</v>
      </c>
      <c r="Y141" s="719">
        <f>Y17+Y63+Y100+Y126</f>
        <v>21</v>
      </c>
      <c r="Z141" s="719">
        <f>Z17+Z63+Z100+Z126</f>
        <v>56.5</v>
      </c>
      <c r="AA141" s="12">
        <f>SUM(Y141:Z141)</f>
        <v>77.5</v>
      </c>
      <c r="AD141" s="11"/>
      <c r="AE141" s="11"/>
      <c r="AF141" s="11"/>
      <c r="AG141" s="30"/>
      <c r="AH141" s="30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25">
      <c r="E142" s="22"/>
      <c r="F142" s="22"/>
      <c r="G142" s="22"/>
      <c r="H142" s="22"/>
      <c r="L142" s="11" t="s">
        <v>73</v>
      </c>
      <c r="M142" s="11">
        <f t="shared" ca="1" si="19"/>
        <v>3</v>
      </c>
      <c r="O142" s="1077">
        <f t="shared" ca="1" si="20"/>
        <v>2.5423728813559325</v>
      </c>
      <c r="Q142" s="11"/>
      <c r="V142" s="10" t="s">
        <v>16</v>
      </c>
      <c r="W142" s="10" t="s">
        <v>31</v>
      </c>
      <c r="X142" s="23" t="s">
        <v>42</v>
      </c>
      <c r="Y142" s="719">
        <f>Y19+Y65+Y101+Y127</f>
        <v>9</v>
      </c>
      <c r="Z142" s="719">
        <f>Z19+Z65+Z101+Z127</f>
        <v>10.5</v>
      </c>
      <c r="AA142" s="12">
        <f>SUM(Y142:Z142)</f>
        <v>19.5</v>
      </c>
      <c r="AD142" s="11"/>
      <c r="AE142" s="11"/>
      <c r="AF142" s="11"/>
      <c r="AG142" s="30"/>
      <c r="AH142" s="30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25">
      <c r="C143" s="1" t="s">
        <v>47</v>
      </c>
      <c r="E143" s="48">
        <f>E144+E145</f>
        <v>28</v>
      </c>
      <c r="F143" s="48">
        <f>F144+F145</f>
        <v>840</v>
      </c>
      <c r="G143" s="44">
        <f>F143/$F$143*100</f>
        <v>100</v>
      </c>
      <c r="H143" s="22"/>
      <c r="L143" s="11" t="s">
        <v>57</v>
      </c>
      <c r="M143" s="11">
        <f t="shared" ca="1" si="19"/>
        <v>3</v>
      </c>
      <c r="O143" s="1077">
        <f t="shared" ca="1" si="20"/>
        <v>2.5423728813559325</v>
      </c>
      <c r="Q143" s="11"/>
      <c r="V143" s="10"/>
      <c r="W143" s="10"/>
      <c r="X143" s="23" t="s">
        <v>48</v>
      </c>
      <c r="Y143" s="719">
        <f>Y21+Y67+Y102+Y128</f>
        <v>0</v>
      </c>
      <c r="Z143" s="719">
        <f>Z21+Z67+Z102+Z128</f>
        <v>0</v>
      </c>
      <c r="AA143" s="12">
        <f>SUM(Y143:Z143)</f>
        <v>0</v>
      </c>
      <c r="AD143" s="11"/>
      <c r="AE143" s="11"/>
      <c r="AF143" s="11"/>
      <c r="AG143" s="30"/>
      <c r="AH143" s="30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25">
      <c r="A144" s="22" t="s">
        <v>16</v>
      </c>
      <c r="B144" s="22" t="s">
        <v>14</v>
      </c>
      <c r="C144" s="1" t="s">
        <v>41</v>
      </c>
      <c r="E144" s="22">
        <f>SUMIFS(E$13:E$132,A$13:A$132,A144,B$13:B$132,B144)</f>
        <v>21</v>
      </c>
      <c r="F144" s="22">
        <f t="shared" si="21"/>
        <v>630</v>
      </c>
      <c r="G144" s="44">
        <f>F144/F$143*100</f>
        <v>75</v>
      </c>
      <c r="H144" s="22"/>
      <c r="L144" s="11" t="s">
        <v>56</v>
      </c>
      <c r="M144" s="11">
        <f t="shared" ca="1" si="19"/>
        <v>9</v>
      </c>
      <c r="O144" s="1077">
        <f t="shared" ca="1" si="20"/>
        <v>7.6271186440677967</v>
      </c>
      <c r="Q144" s="11"/>
      <c r="V144" s="10" t="s">
        <v>13</v>
      </c>
      <c r="W144" s="10" t="s">
        <v>14</v>
      </c>
      <c r="X144" s="23" t="s">
        <v>41</v>
      </c>
      <c r="Y144" s="719">
        <f>Y23+Y69+Y103+Y129</f>
        <v>59</v>
      </c>
      <c r="Z144" s="719">
        <f>Z23+Z69+Z103+Z129</f>
        <v>41</v>
      </c>
      <c r="AA144" s="12">
        <f>SUM(Y144:Z144)</f>
        <v>100</v>
      </c>
      <c r="AB144" s="724">
        <f>Y144-E129-E130-E131</f>
        <v>47</v>
      </c>
      <c r="AD144" s="11"/>
      <c r="AE144" s="11"/>
      <c r="AF144" s="11"/>
      <c r="AG144" s="30"/>
      <c r="AH144" s="30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25">
      <c r="A145" s="22" t="s">
        <v>16</v>
      </c>
      <c r="B145" s="22" t="s">
        <v>31</v>
      </c>
      <c r="C145" s="1" t="s">
        <v>42</v>
      </c>
      <c r="E145" s="22">
        <f>SUMIFS(E$13:E$132,A$13:A$132,A145,B$13:B$132,B145)</f>
        <v>7</v>
      </c>
      <c r="F145" s="22">
        <f>E145*30</f>
        <v>210</v>
      </c>
      <c r="G145" s="44">
        <f>F145/F$143*100</f>
        <v>25</v>
      </c>
      <c r="H145" s="22"/>
      <c r="L145" s="11" t="s">
        <v>70</v>
      </c>
      <c r="M145" s="11">
        <f t="shared" ca="1" si="19"/>
        <v>0</v>
      </c>
      <c r="O145" s="1077">
        <f t="shared" ca="1" si="20"/>
        <v>0</v>
      </c>
      <c r="V145" s="10" t="s">
        <v>13</v>
      </c>
      <c r="W145" s="10" t="s">
        <v>31</v>
      </c>
      <c r="X145" s="23" t="s">
        <v>42</v>
      </c>
      <c r="Y145" s="719" t="e">
        <f>Y25+#REF!+Y104+Y130</f>
        <v>#REF!</v>
      </c>
      <c r="Z145" s="719" t="e">
        <f>Z25+#REF!+Z104+Z130</f>
        <v>#REF!</v>
      </c>
      <c r="AA145" s="12" t="e">
        <f>SUM(Y145:Z145)</f>
        <v>#REF!</v>
      </c>
      <c r="AD145" s="11"/>
      <c r="AE145" s="11"/>
      <c r="AF145" s="11"/>
      <c r="AG145" s="30"/>
      <c r="AH145" s="30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25">
      <c r="C146" s="1" t="s">
        <v>48</v>
      </c>
      <c r="E146" s="48">
        <f>E147+E148</f>
        <v>90</v>
      </c>
      <c r="F146" s="48">
        <f>F147+F148</f>
        <v>2700</v>
      </c>
      <c r="G146" s="48">
        <f>G147+G148</f>
        <v>100</v>
      </c>
      <c r="L146" s="11" t="s">
        <v>71</v>
      </c>
      <c r="M146" s="11">
        <f t="shared" ca="1" si="19"/>
        <v>2</v>
      </c>
      <c r="O146" s="1077">
        <f t="shared" ca="1" si="20"/>
        <v>1.6949152542372881</v>
      </c>
      <c r="V146" s="68"/>
      <c r="W146" s="68"/>
      <c r="X146" s="68"/>
      <c r="Y146" s="719" t="e">
        <f>SUM(Y141:Y145)</f>
        <v>#REF!</v>
      </c>
      <c r="Z146" s="719" t="e">
        <f>SUM(Z141:Z145)</f>
        <v>#REF!</v>
      </c>
      <c r="AD146" s="11"/>
      <c r="AE146" s="11"/>
      <c r="AF146" s="11"/>
      <c r="AG146" s="30"/>
      <c r="AH146" s="30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25">
      <c r="A147" s="22" t="s">
        <v>13</v>
      </c>
      <c r="B147" s="22" t="s">
        <v>14</v>
      </c>
      <c r="C147" s="1" t="s">
        <v>41</v>
      </c>
      <c r="E147" s="22">
        <f>SUMIFS(E$13:E$132,A$13:A$132,A147,B$13:B$132,B147)</f>
        <v>59</v>
      </c>
      <c r="F147" s="22">
        <f t="shared" si="21"/>
        <v>1770</v>
      </c>
      <c r="G147" s="11">
        <f>F147/F$146*100</f>
        <v>65.555555555555557</v>
      </c>
      <c r="L147" s="11" t="s">
        <v>58</v>
      </c>
      <c r="M147" s="11">
        <f t="shared" ca="1" si="19"/>
        <v>3</v>
      </c>
      <c r="O147" s="1077">
        <f t="shared" ca="1" si="20"/>
        <v>2.5423728813559325</v>
      </c>
      <c r="AD147" s="11"/>
      <c r="AE147" s="11"/>
      <c r="AF147" s="11"/>
      <c r="AG147" s="30"/>
      <c r="AH147" s="30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25">
      <c r="A148" s="22" t="s">
        <v>13</v>
      </c>
      <c r="B148" s="22" t="s">
        <v>31</v>
      </c>
      <c r="C148" s="1" t="s">
        <v>42</v>
      </c>
      <c r="E148" s="22">
        <f>SUMIFS(E$13:E$132,A$13:A$132,A148,B$13:B$132,B148)</f>
        <v>31</v>
      </c>
      <c r="F148" s="22">
        <f t="shared" si="21"/>
        <v>930</v>
      </c>
      <c r="G148" s="11">
        <f>F148/F$146*100</f>
        <v>34.444444444444443</v>
      </c>
      <c r="M148" s="11">
        <f ca="1">SUM(M139:M147)</f>
        <v>29</v>
      </c>
      <c r="O148" s="1077">
        <f t="shared" ca="1" si="20"/>
        <v>24.576271186440678</v>
      </c>
      <c r="AD148" s="11"/>
      <c r="AE148" s="11"/>
      <c r="AF148" s="11"/>
      <c r="AG148" s="30"/>
      <c r="AH148" s="30"/>
      <c r="AI148" s="11"/>
      <c r="AJ148" s="11"/>
      <c r="AK148" s="11"/>
      <c r="AL148" s="11"/>
      <c r="AM148" s="11"/>
      <c r="AN148" s="11"/>
      <c r="AO148" s="11"/>
      <c r="AP148" s="11"/>
    </row>
    <row r="150" spans="1:42" x14ac:dyDescent="0.25">
      <c r="Y150" s="47">
        <f>Y144-E131-E130-E129</f>
        <v>47</v>
      </c>
      <c r="Z150" s="724">
        <f>Z144-D97-D56-D35</f>
        <v>27.5</v>
      </c>
      <c r="AA150" s="47">
        <f>SUM(Y150:Z150)</f>
        <v>74.5</v>
      </c>
    </row>
  </sheetData>
  <mergeCells count="61">
    <mergeCell ref="N49:N55"/>
    <mergeCell ref="L49:L55"/>
    <mergeCell ref="N114:N120"/>
    <mergeCell ref="L114:L120"/>
    <mergeCell ref="N90:N96"/>
    <mergeCell ref="M49:M55"/>
    <mergeCell ref="M114:M120"/>
    <mergeCell ref="M90:M96"/>
    <mergeCell ref="L90:L96"/>
    <mergeCell ref="F90:K90"/>
    <mergeCell ref="G115:J115"/>
    <mergeCell ref="G116:G120"/>
    <mergeCell ref="H116:J116"/>
    <mergeCell ref="G92:G96"/>
    <mergeCell ref="H92:J92"/>
    <mergeCell ref="J93:J96"/>
    <mergeCell ref="I117:I120"/>
    <mergeCell ref="K115:K120"/>
    <mergeCell ref="H117:H120"/>
    <mergeCell ref="J117:J120"/>
    <mergeCell ref="F115:F120"/>
    <mergeCell ref="H93:H96"/>
    <mergeCell ref="I93:I96"/>
    <mergeCell ref="F114:K114"/>
    <mergeCell ref="F91:F96"/>
    <mergeCell ref="G91:J91"/>
    <mergeCell ref="K91:K96"/>
    <mergeCell ref="C114:C120"/>
    <mergeCell ref="C90:C96"/>
    <mergeCell ref="C49:C55"/>
    <mergeCell ref="E49:E55"/>
    <mergeCell ref="D114:D120"/>
    <mergeCell ref="E114:E120"/>
    <mergeCell ref="D90:D96"/>
    <mergeCell ref="E90:E96"/>
    <mergeCell ref="D49:D55"/>
    <mergeCell ref="F49:K49"/>
    <mergeCell ref="H51:J51"/>
    <mergeCell ref="K50:K55"/>
    <mergeCell ref="G51:G55"/>
    <mergeCell ref="G50:J50"/>
    <mergeCell ref="H52:H55"/>
    <mergeCell ref="I52:I55"/>
    <mergeCell ref="J52:J55"/>
    <mergeCell ref="F50:F55"/>
    <mergeCell ref="M3:M9"/>
    <mergeCell ref="F4:F9"/>
    <mergeCell ref="G4:J4"/>
    <mergeCell ref="C1:N1"/>
    <mergeCell ref="C3:C9"/>
    <mergeCell ref="E3:E9"/>
    <mergeCell ref="F3:K3"/>
    <mergeCell ref="L3:L9"/>
    <mergeCell ref="N3:N9"/>
    <mergeCell ref="K4:K9"/>
    <mergeCell ref="G5:G9"/>
    <mergeCell ref="H6:H9"/>
    <mergeCell ref="D3:D9"/>
    <mergeCell ref="H5:J5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3" orientation="landscape" r:id="rId1"/>
  <rowBreaks count="2" manualBreakCount="2">
    <brk id="87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10</vt:i4>
      </vt:variant>
    </vt:vector>
  </HeadingPairs>
  <TitlesOfParts>
    <vt:vector size="23" baseType="lpstr">
      <vt:lpstr>план (2)</vt:lpstr>
      <vt:lpstr>заготовка</vt:lpstr>
      <vt:lpstr>Титул 076 уск</vt:lpstr>
      <vt:lpstr>план </vt:lpstr>
      <vt:lpstr>план  (правка)</vt:lpstr>
      <vt:lpstr>семестровка</vt:lpstr>
      <vt:lpstr>план</vt:lpstr>
      <vt:lpstr>питання</vt:lpstr>
      <vt:lpstr>Семестровка уск виправлено</vt:lpstr>
      <vt:lpstr>Семестровка уск виправлено (2)</vt:lpstr>
      <vt:lpstr>семестровка 4 р</vt:lpstr>
      <vt:lpstr>до наказу</vt:lpstr>
      <vt:lpstr>сравнение семестровок</vt:lpstr>
      <vt:lpstr>'до наказу'!Область_печати</vt:lpstr>
      <vt:lpstr>план!Область_печати</vt:lpstr>
      <vt:lpstr>'план '!Область_печати</vt:lpstr>
      <vt:lpstr>'план  (правка)'!Область_печати</vt:lpstr>
      <vt:lpstr>'план (2)'!Область_печати</vt:lpstr>
      <vt:lpstr>семестровка!Область_печати</vt:lpstr>
      <vt:lpstr>'семестровка 4 р'!Область_печати</vt:lpstr>
      <vt:lpstr>'Семестровка уск виправлено'!Область_печати</vt:lpstr>
      <vt:lpstr>'Семестровка уск виправлено (2)'!Область_печати</vt:lpstr>
      <vt:lpstr>'сравнение семестровок'!Область_печати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2021-05-19T08:20:38Z</cp:lastPrinted>
  <dcterms:created xsi:type="dcterms:W3CDTF">2018-09-25T13:00:18Z</dcterms:created>
  <dcterms:modified xsi:type="dcterms:W3CDTF">2024-01-29T07:30:22Z</dcterms:modified>
</cp:coreProperties>
</file>