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136\виправлені плани ЗО\"/>
    </mc:Choice>
  </mc:AlternateContent>
  <bookViews>
    <workbookView xWindow="0" yWindow="0" windowWidth="28800" windowHeight="11865" activeTab="4"/>
  </bookViews>
  <sheets>
    <sheet name="титулка" sheetId="11" r:id="rId1"/>
    <sheet name="Титул1" sheetId="1" state="hidden" r:id="rId2"/>
    <sheet name="Лист2" sheetId="2" state="hidden" r:id="rId3"/>
    <sheet name="план 1-5 курси" sheetId="3" state="hidden" r:id="rId4"/>
    <sheet name="план 1-5 курси (правка 30.03)" sheetId="18" r:id="rId5"/>
    <sheet name="1 курс" sheetId="12" state="hidden" r:id="rId6"/>
    <sheet name="2 курс" sheetId="14" state="hidden" r:id="rId7"/>
    <sheet name="3 курс" sheetId="15" state="hidden" r:id="rId8"/>
    <sheet name="4 курс" sheetId="16" state="hidden" r:id="rId9"/>
    <sheet name="5 курс" sheetId="17" state="hidden" r:id="rId10"/>
    <sheet name="семестровка 2 курс" sheetId="10" state="hidden" r:id="rId11"/>
    <sheet name="мв 5" sheetId="8" state="hidden" r:id="rId12"/>
    <sheet name="мв 6" sheetId="9" state="hidden" r:id="rId13"/>
    <sheet name="вспом расчет" sheetId="4" state="hidden" r:id="rId14"/>
    <sheet name="ОТЗВ 1-2 к" sheetId="6" state="hidden" r:id="rId15"/>
    <sheet name=" тітул ОТЗВ" sheetId="7" state="hidden" r:id="rId16"/>
  </sheets>
  <definedNames>
    <definedName name="_xlnm._FilterDatabase" localSheetId="11" hidden="1">'мв 5'!$AW$1:$AW$7</definedName>
    <definedName name="_xlnm._FilterDatabase" localSheetId="12" hidden="1">'мв 6'!$AX$1:$AX$7</definedName>
    <definedName name="_xlnm._FilterDatabase" localSheetId="3" hidden="1">'план 1-5 курси'!$T$1:$T$183</definedName>
    <definedName name="_xlnm._FilterDatabase" localSheetId="4" hidden="1">'план 1-5 курси (правка 30.03)'!$T$1:$T$183</definedName>
    <definedName name="_xlnm._FilterDatabase" localSheetId="10" hidden="1">'семестровка 2 курс'!$R$1:$R$146</definedName>
    <definedName name="_xlnm.Print_Titles" localSheetId="13">'вспом расчет'!$8:$8</definedName>
    <definedName name="_xlnm.Print_Titles" localSheetId="11">'мв 5'!#REF!</definedName>
    <definedName name="_xlnm.Print_Titles" localSheetId="12">'мв 6'!#REF!</definedName>
    <definedName name="_xlnm.Print_Titles" localSheetId="14">'ОТЗВ 1-2 к'!$8:$8</definedName>
    <definedName name="_xlnm.Print_Titles" localSheetId="3">'план 1-5 курси'!$8:$8</definedName>
    <definedName name="_xlnm.Print_Titles" localSheetId="4">'план 1-5 курси (правка 30.03)'!$8:$8</definedName>
    <definedName name="_xlnm.Print_Titles" localSheetId="10">'семестровка 2 курс'!$8:$8</definedName>
    <definedName name="_xlnm.Print_Area" localSheetId="15">' тітул ОТЗВ'!$A$1:$BA$39</definedName>
    <definedName name="_xlnm.Print_Area" localSheetId="2">Лист2!$A$1:$K$15</definedName>
    <definedName name="_xlnm.Print_Area" localSheetId="11">'мв 5'!$A$1:$AV$17</definedName>
    <definedName name="_xlnm.Print_Area" localSheetId="12">'мв 6'!$A$1:$AV$16</definedName>
    <definedName name="_xlnm.Print_Area" localSheetId="3">'план 1-5 курси'!$A$1:$AN$156</definedName>
    <definedName name="_xlnm.Print_Area" localSheetId="4">'план 1-5 курси (правка 30.03)'!$A$1:$AN$156</definedName>
    <definedName name="_xlnm.Print_Area" localSheetId="10">'семестровка 2 курс'!$A$1:$AN$112</definedName>
    <definedName name="_xlnm.Print_Area" localSheetId="1">Титул1!$A$1:$BA$39</definedName>
    <definedName name="_xlnm.Print_Area" localSheetId="0">титулка!$B$1:$BB$37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9" i="18" l="1"/>
  <c r="I22" i="18"/>
  <c r="G22" i="18"/>
  <c r="M25" i="18"/>
  <c r="H25" i="18"/>
  <c r="M148" i="18"/>
  <c r="H148" i="18"/>
  <c r="M147" i="18"/>
  <c r="H147" i="18"/>
  <c r="M146" i="18"/>
  <c r="H146" i="18"/>
  <c r="M145" i="18"/>
  <c r="H145" i="18"/>
  <c r="M144" i="18"/>
  <c r="I144" i="18"/>
  <c r="H144" i="18"/>
  <c r="G144" i="18"/>
  <c r="Z139" i="18"/>
  <c r="T139" i="18"/>
  <c r="N139" i="18"/>
  <c r="AY133" i="18"/>
  <c r="H129" i="18"/>
  <c r="M129" i="18" s="1"/>
  <c r="H128" i="18"/>
  <c r="M128" i="18" s="1"/>
  <c r="H127" i="18"/>
  <c r="M127" i="18" s="1"/>
  <c r="H126" i="18"/>
  <c r="M126" i="18" s="1"/>
  <c r="H122" i="18"/>
  <c r="M122" i="18" s="1"/>
  <c r="H121" i="18"/>
  <c r="M121" i="18" s="1"/>
  <c r="H120" i="18"/>
  <c r="M120" i="18" s="1"/>
  <c r="H117" i="18"/>
  <c r="M116" i="18"/>
  <c r="H116" i="18"/>
  <c r="M115" i="18"/>
  <c r="H115" i="18"/>
  <c r="M114" i="18"/>
  <c r="H114" i="18"/>
  <c r="M113" i="18"/>
  <c r="H113" i="18"/>
  <c r="H112" i="18"/>
  <c r="G112" i="18"/>
  <c r="W139" i="18" s="1"/>
  <c r="H110" i="18"/>
  <c r="H109" i="18"/>
  <c r="M109" i="18" s="1"/>
  <c r="H108" i="18"/>
  <c r="M108" i="18" s="1"/>
  <c r="H107" i="18"/>
  <c r="M107" i="18" s="1"/>
  <c r="H106" i="18"/>
  <c r="M106" i="18" s="1"/>
  <c r="H102" i="18"/>
  <c r="H94" i="18"/>
  <c r="H88" i="18"/>
  <c r="H80" i="18"/>
  <c r="G75" i="18"/>
  <c r="H74" i="18"/>
  <c r="H75" i="18" s="1"/>
  <c r="G72" i="18"/>
  <c r="H71" i="18"/>
  <c r="H70" i="18"/>
  <c r="H69" i="18"/>
  <c r="H72" i="18" s="1"/>
  <c r="BG66" i="18"/>
  <c r="BF66" i="18"/>
  <c r="BE66" i="18"/>
  <c r="BD66" i="18"/>
  <c r="BC66" i="18"/>
  <c r="BB66" i="18"/>
  <c r="BA66" i="18"/>
  <c r="AZ66" i="18"/>
  <c r="AY66" i="18"/>
  <c r="AX66" i="18"/>
  <c r="AW66" i="18"/>
  <c r="M66" i="18"/>
  <c r="H66" i="18"/>
  <c r="BG65" i="18"/>
  <c r="BF65" i="18"/>
  <c r="BE65" i="18"/>
  <c r="BD65" i="18"/>
  <c r="BC65" i="18"/>
  <c r="BB65" i="18"/>
  <c r="BA65" i="18"/>
  <c r="AZ65" i="18"/>
  <c r="AY65" i="18"/>
  <c r="AX65" i="18"/>
  <c r="AW65" i="18"/>
  <c r="H65" i="18"/>
  <c r="M65" i="18" s="1"/>
  <c r="BG64" i="18"/>
  <c r="BF64" i="18"/>
  <c r="BE64" i="18"/>
  <c r="BD64" i="18"/>
  <c r="BC64" i="18"/>
  <c r="BB64" i="18"/>
  <c r="BA64" i="18"/>
  <c r="AZ64" i="18"/>
  <c r="AY64" i="18"/>
  <c r="AX64" i="18"/>
  <c r="AW64" i="18"/>
  <c r="H64" i="18"/>
  <c r="M64" i="18" s="1"/>
  <c r="BG63" i="18"/>
  <c r="BF63" i="18"/>
  <c r="BE63" i="18"/>
  <c r="BD63" i="18"/>
  <c r="BC63" i="18"/>
  <c r="BB63" i="18"/>
  <c r="BA63" i="18"/>
  <c r="AZ63" i="18"/>
  <c r="AY63" i="18"/>
  <c r="AX63" i="18"/>
  <c r="AW63" i="18"/>
  <c r="H63" i="18"/>
  <c r="M63" i="18" s="1"/>
  <c r="BG62" i="18"/>
  <c r="BF62" i="18"/>
  <c r="BE62" i="18"/>
  <c r="BD62" i="18"/>
  <c r="BC62" i="18"/>
  <c r="BB62" i="18"/>
  <c r="BA62" i="18"/>
  <c r="AZ62" i="18"/>
  <c r="AY62" i="18"/>
  <c r="AX62" i="18"/>
  <c r="AW62" i="18"/>
  <c r="M62" i="18"/>
  <c r="H62" i="18"/>
  <c r="BG61" i="18"/>
  <c r="BF61" i="18"/>
  <c r="BE61" i="18"/>
  <c r="BD61" i="18"/>
  <c r="BC61" i="18"/>
  <c r="BB61" i="18"/>
  <c r="BA61" i="18"/>
  <c r="AZ61" i="18"/>
  <c r="AY61" i="18"/>
  <c r="AX61" i="18"/>
  <c r="AW61" i="18"/>
  <c r="I61" i="18"/>
  <c r="G61" i="18"/>
  <c r="H61" i="18" s="1"/>
  <c r="M61" i="18" s="1"/>
  <c r="BG60" i="18"/>
  <c r="BF60" i="18"/>
  <c r="BE60" i="18"/>
  <c r="BD60" i="18"/>
  <c r="BC60" i="18"/>
  <c r="BB60" i="18"/>
  <c r="BA60" i="18"/>
  <c r="AZ60" i="18"/>
  <c r="AY60" i="18"/>
  <c r="AX60" i="18"/>
  <c r="AW60" i="18"/>
  <c r="M60" i="18"/>
  <c r="H60" i="18"/>
  <c r="BG59" i="18"/>
  <c r="BF59" i="18"/>
  <c r="BE59" i="18"/>
  <c r="BD59" i="18"/>
  <c r="BC59" i="18"/>
  <c r="BB59" i="18"/>
  <c r="BA59" i="18"/>
  <c r="AZ59" i="18"/>
  <c r="AY59" i="18"/>
  <c r="AX59" i="18"/>
  <c r="AW59" i="18"/>
  <c r="H59" i="18"/>
  <c r="M59" i="18" s="1"/>
  <c r="BG58" i="18"/>
  <c r="BF58" i="18"/>
  <c r="BE58" i="18"/>
  <c r="BD58" i="18"/>
  <c r="BC58" i="18"/>
  <c r="BB58" i="18"/>
  <c r="BA58" i="18"/>
  <c r="AZ58" i="18"/>
  <c r="AY58" i="18"/>
  <c r="AX58" i="18"/>
  <c r="AW58" i="18"/>
  <c r="H58" i="18"/>
  <c r="M58" i="18" s="1"/>
  <c r="BG57" i="18"/>
  <c r="BF57" i="18"/>
  <c r="BE57" i="18"/>
  <c r="BD57" i="18"/>
  <c r="BC57" i="18"/>
  <c r="BB57" i="18"/>
  <c r="BA57" i="18"/>
  <c r="AZ57" i="18"/>
  <c r="AY57" i="18"/>
  <c r="AX57" i="18"/>
  <c r="AW57" i="18"/>
  <c r="H57" i="18"/>
  <c r="M57" i="18" s="1"/>
  <c r="BG56" i="18"/>
  <c r="BF56" i="18"/>
  <c r="BE56" i="18"/>
  <c r="BD56" i="18"/>
  <c r="BC56" i="18"/>
  <c r="BB56" i="18"/>
  <c r="BA56" i="18"/>
  <c r="AZ56" i="18"/>
  <c r="AY56" i="18"/>
  <c r="AX56" i="18"/>
  <c r="AW56" i="18"/>
  <c r="I56" i="18"/>
  <c r="G56" i="18"/>
  <c r="H56" i="18" s="1"/>
  <c r="M56" i="18" s="1"/>
  <c r="BG55" i="18"/>
  <c r="BF55" i="18"/>
  <c r="BE55" i="18"/>
  <c r="BD55" i="18"/>
  <c r="BC55" i="18"/>
  <c r="BB55" i="18"/>
  <c r="BA55" i="18"/>
  <c r="AZ55" i="18"/>
  <c r="AY55" i="18"/>
  <c r="AX55" i="18"/>
  <c r="AW55" i="18"/>
  <c r="H55" i="18"/>
  <c r="M55" i="18" s="1"/>
  <c r="BG54" i="18"/>
  <c r="BF54" i="18"/>
  <c r="BE54" i="18"/>
  <c r="BD54" i="18"/>
  <c r="BC54" i="18"/>
  <c r="BB54" i="18"/>
  <c r="BA54" i="18"/>
  <c r="AZ54" i="18"/>
  <c r="AY54" i="18"/>
  <c r="AX54" i="18"/>
  <c r="AW54" i="18"/>
  <c r="M54" i="18"/>
  <c r="H54" i="18"/>
  <c r="BG53" i="18"/>
  <c r="BF53" i="18"/>
  <c r="BE53" i="18"/>
  <c r="BD53" i="18"/>
  <c r="BC53" i="18"/>
  <c r="BB53" i="18"/>
  <c r="BA53" i="18"/>
  <c r="AZ53" i="18"/>
  <c r="AY53" i="18"/>
  <c r="AX53" i="18"/>
  <c r="AW53" i="18"/>
  <c r="I53" i="18"/>
  <c r="G53" i="18"/>
  <c r="H53" i="18" s="1"/>
  <c r="M53" i="18" s="1"/>
  <c r="BG52" i="18"/>
  <c r="BF52" i="18"/>
  <c r="BE52" i="18"/>
  <c r="BD52" i="18"/>
  <c r="BC52" i="18"/>
  <c r="BB52" i="18"/>
  <c r="BA52" i="18"/>
  <c r="AZ52" i="18"/>
  <c r="AY52" i="18"/>
  <c r="AX52" i="18"/>
  <c r="AW52" i="18"/>
  <c r="M52" i="18"/>
  <c r="H52" i="18"/>
  <c r="BG51" i="18"/>
  <c r="BF51" i="18"/>
  <c r="BE51" i="18"/>
  <c r="BD51" i="18"/>
  <c r="BC51" i="18"/>
  <c r="BB51" i="18"/>
  <c r="BA51" i="18"/>
  <c r="AZ51" i="18"/>
  <c r="AY51" i="18"/>
  <c r="AX51" i="18"/>
  <c r="AW51" i="18"/>
  <c r="H51" i="18"/>
  <c r="M51" i="18" s="1"/>
  <c r="BG50" i="18"/>
  <c r="BF50" i="18"/>
  <c r="BE50" i="18"/>
  <c r="BD50" i="18"/>
  <c r="BC50" i="18"/>
  <c r="BB50" i="18"/>
  <c r="BA50" i="18"/>
  <c r="AZ50" i="18"/>
  <c r="AY50" i="18"/>
  <c r="AX50" i="18"/>
  <c r="AW50" i="18"/>
  <c r="H50" i="18"/>
  <c r="M50" i="18" s="1"/>
  <c r="BG49" i="18"/>
  <c r="BF49" i="18"/>
  <c r="BE49" i="18"/>
  <c r="BD49" i="18"/>
  <c r="BC49" i="18"/>
  <c r="BB49" i="18"/>
  <c r="BA49" i="18"/>
  <c r="AZ49" i="18"/>
  <c r="AY49" i="18"/>
  <c r="AX49" i="18"/>
  <c r="AW49" i="18"/>
  <c r="H49" i="18"/>
  <c r="M49" i="18" s="1"/>
  <c r="BG48" i="18"/>
  <c r="BF48" i="18"/>
  <c r="BE48" i="18"/>
  <c r="BD48" i="18"/>
  <c r="BC48" i="18"/>
  <c r="BB48" i="18"/>
  <c r="BA48" i="18"/>
  <c r="AZ48" i="18"/>
  <c r="AY48" i="18"/>
  <c r="AX48" i="18"/>
  <c r="AW48" i="18"/>
  <c r="I48" i="18"/>
  <c r="G48" i="18"/>
  <c r="H48" i="18" s="1"/>
  <c r="M48" i="18" s="1"/>
  <c r="BG47" i="18"/>
  <c r="BF47" i="18"/>
  <c r="BE47" i="18"/>
  <c r="BD47" i="18"/>
  <c r="BC47" i="18"/>
  <c r="BB47" i="18"/>
  <c r="BA47" i="18"/>
  <c r="AZ47" i="18"/>
  <c r="AY47" i="18"/>
  <c r="AX47" i="18"/>
  <c r="AW47" i="18"/>
  <c r="H47" i="18"/>
  <c r="M47" i="18" s="1"/>
  <c r="BG46" i="18"/>
  <c r="BF46" i="18"/>
  <c r="BE46" i="18"/>
  <c r="BD46" i="18"/>
  <c r="BC46" i="18"/>
  <c r="BB46" i="18"/>
  <c r="BA46" i="18"/>
  <c r="AZ46" i="18"/>
  <c r="AY46" i="18"/>
  <c r="AX46" i="18"/>
  <c r="AW46" i="18"/>
  <c r="M46" i="18"/>
  <c r="H46" i="18"/>
  <c r="BG45" i="18"/>
  <c r="BF45" i="18"/>
  <c r="BE45" i="18"/>
  <c r="BD45" i="18"/>
  <c r="BC45" i="18"/>
  <c r="BB45" i="18"/>
  <c r="BA45" i="18"/>
  <c r="AZ45" i="18"/>
  <c r="AY45" i="18"/>
  <c r="AX45" i="18"/>
  <c r="AW45" i="18"/>
  <c r="I45" i="18"/>
  <c r="G45" i="18"/>
  <c r="H45" i="18" s="1"/>
  <c r="M45" i="18" s="1"/>
  <c r="BG44" i="18"/>
  <c r="BF44" i="18"/>
  <c r="BE44" i="18"/>
  <c r="BD44" i="18"/>
  <c r="BC44" i="18"/>
  <c r="BB44" i="18"/>
  <c r="BA44" i="18"/>
  <c r="AZ44" i="18"/>
  <c r="AY44" i="18"/>
  <c r="AX44" i="18"/>
  <c r="AW44" i="18"/>
  <c r="M44" i="18"/>
  <c r="H44" i="18"/>
  <c r="BG43" i="18"/>
  <c r="BF43" i="18"/>
  <c r="BE43" i="18"/>
  <c r="BD43" i="18"/>
  <c r="BC43" i="18"/>
  <c r="BB43" i="18"/>
  <c r="BA43" i="18"/>
  <c r="AZ43" i="18"/>
  <c r="AY43" i="18"/>
  <c r="AX43" i="18"/>
  <c r="AW43" i="18"/>
  <c r="H43" i="18"/>
  <c r="M43" i="18" s="1"/>
  <c r="BJ42" i="18"/>
  <c r="BI42" i="18"/>
  <c r="BG42" i="18"/>
  <c r="BF42" i="18"/>
  <c r="BE42" i="18"/>
  <c r="BD42" i="18"/>
  <c r="BC42" i="18"/>
  <c r="BB42" i="18"/>
  <c r="BA42" i="18"/>
  <c r="AZ42" i="18"/>
  <c r="AY42" i="18"/>
  <c r="AX42" i="18"/>
  <c r="AW42" i="18"/>
  <c r="H42" i="18"/>
  <c r="M42" i="18" s="1"/>
  <c r="BJ41" i="18"/>
  <c r="BI41" i="18"/>
  <c r="BG41" i="18"/>
  <c r="BF41" i="18"/>
  <c r="BE41" i="18"/>
  <c r="BD41" i="18"/>
  <c r="BC41" i="18"/>
  <c r="BB41" i="18"/>
  <c r="BA41" i="18"/>
  <c r="AZ41" i="18"/>
  <c r="AY41" i="18"/>
  <c r="AX41" i="18"/>
  <c r="AW41" i="18"/>
  <c r="AJ41" i="18"/>
  <c r="H41" i="18"/>
  <c r="BG40" i="18"/>
  <c r="BG67" i="18" s="1"/>
  <c r="BG152" i="18" s="1"/>
  <c r="BF40" i="18"/>
  <c r="BE40" i="18"/>
  <c r="BE67" i="18" s="1"/>
  <c r="BE152" i="18" s="1"/>
  <c r="BD40" i="18"/>
  <c r="BC40" i="18"/>
  <c r="BC67" i="18" s="1"/>
  <c r="BC152" i="18" s="1"/>
  <c r="BB40" i="18"/>
  <c r="BA40" i="18"/>
  <c r="BA67" i="18" s="1"/>
  <c r="BA152" i="18" s="1"/>
  <c r="AZ40" i="18"/>
  <c r="AY40" i="18"/>
  <c r="AY67" i="18" s="1"/>
  <c r="AY152" i="18" s="1"/>
  <c r="AX40" i="18"/>
  <c r="AW40" i="18"/>
  <c r="AW67" i="18" s="1"/>
  <c r="H40" i="18"/>
  <c r="BJ38" i="18"/>
  <c r="BI38" i="18"/>
  <c r="H36" i="18"/>
  <c r="M36" i="18" s="1"/>
  <c r="H35" i="18"/>
  <c r="M35" i="18" s="1"/>
  <c r="H34" i="18"/>
  <c r="M34" i="18" s="1"/>
  <c r="M33" i="18"/>
  <c r="M32" i="18"/>
  <c r="H32" i="18"/>
  <c r="I31" i="18"/>
  <c r="H31" i="18"/>
  <c r="G31" i="18"/>
  <c r="H30" i="18"/>
  <c r="M30" i="18" s="1"/>
  <c r="H29" i="18"/>
  <c r="M29" i="18" s="1"/>
  <c r="H28" i="18"/>
  <c r="M28" i="18" s="1"/>
  <c r="H27" i="18"/>
  <c r="M27" i="18" s="1"/>
  <c r="I26" i="18"/>
  <c r="G26" i="18"/>
  <c r="H26" i="18" s="1"/>
  <c r="H24" i="18"/>
  <c r="M24" i="18" s="1"/>
  <c r="H23" i="18"/>
  <c r="M23" i="18" s="1"/>
  <c r="M22" i="18" s="1"/>
  <c r="H22" i="18"/>
  <c r="H21" i="18"/>
  <c r="M21" i="18" s="1"/>
  <c r="H20" i="18"/>
  <c r="M20" i="18" s="1"/>
  <c r="BG19" i="18"/>
  <c r="BF19" i="18"/>
  <c r="BE19" i="18"/>
  <c r="BD19" i="18"/>
  <c r="BC19" i="18"/>
  <c r="BB19" i="18"/>
  <c r="BA19" i="18"/>
  <c r="AZ19" i="18"/>
  <c r="AY19" i="18"/>
  <c r="AX19" i="18"/>
  <c r="AW19" i="18"/>
  <c r="I19" i="18"/>
  <c r="G19" i="18"/>
  <c r="H19" i="18" s="1"/>
  <c r="BG18" i="18"/>
  <c r="BF18" i="18"/>
  <c r="BE18" i="18"/>
  <c r="BD18" i="18"/>
  <c r="BC18" i="18"/>
  <c r="BB18" i="18"/>
  <c r="BA18" i="18"/>
  <c r="AZ18" i="18"/>
  <c r="AY18" i="18"/>
  <c r="AX18" i="18"/>
  <c r="AW18" i="18"/>
  <c r="H18" i="18"/>
  <c r="M18" i="18" s="1"/>
  <c r="BG17" i="18"/>
  <c r="BF17" i="18"/>
  <c r="BE17" i="18"/>
  <c r="BD17" i="18"/>
  <c r="BC17" i="18"/>
  <c r="BB17" i="18"/>
  <c r="BA17" i="18"/>
  <c r="AZ17" i="18"/>
  <c r="AY17" i="18"/>
  <c r="AX17" i="18"/>
  <c r="AW17" i="18"/>
  <c r="H17" i="18"/>
  <c r="M17" i="18" s="1"/>
  <c r="BJ16" i="18"/>
  <c r="BI16" i="18"/>
  <c r="BG16" i="18"/>
  <c r="BF16" i="18"/>
  <c r="BE16" i="18"/>
  <c r="BD16" i="18"/>
  <c r="BC16" i="18"/>
  <c r="BB16" i="18"/>
  <c r="BA16" i="18"/>
  <c r="AZ16" i="18"/>
  <c r="AY16" i="18"/>
  <c r="AX16" i="18"/>
  <c r="AW16" i="18"/>
  <c r="AJ16" i="18"/>
  <c r="H16" i="18"/>
  <c r="M16" i="18" s="1"/>
  <c r="BJ15" i="18"/>
  <c r="BI15" i="18"/>
  <c r="BG15" i="18"/>
  <c r="BF15" i="18"/>
  <c r="BE15" i="18"/>
  <c r="BD15" i="18"/>
  <c r="BC15" i="18"/>
  <c r="BB15" i="18"/>
  <c r="BA15" i="18"/>
  <c r="AZ15" i="18"/>
  <c r="AY15" i="18"/>
  <c r="AX15" i="18"/>
  <c r="AW15" i="18"/>
  <c r="AJ15" i="18"/>
  <c r="H15" i="18"/>
  <c r="M15" i="18" s="1"/>
  <c r="BG14" i="18"/>
  <c r="BF14" i="18"/>
  <c r="BE14" i="18"/>
  <c r="BD14" i="18"/>
  <c r="BC14" i="18"/>
  <c r="BB14" i="18"/>
  <c r="BA14" i="18"/>
  <c r="AZ14" i="18"/>
  <c r="AY14" i="18"/>
  <c r="AX14" i="18"/>
  <c r="AW14" i="18"/>
  <c r="H14" i="18"/>
  <c r="M14" i="18" s="1"/>
  <c r="BJ13" i="18"/>
  <c r="BI13" i="18"/>
  <c r="BG13" i="18"/>
  <c r="BF13" i="18"/>
  <c r="BE13" i="18"/>
  <c r="BD13" i="18"/>
  <c r="BC13" i="18"/>
  <c r="BB13" i="18"/>
  <c r="BA13" i="18"/>
  <c r="AZ13" i="18"/>
  <c r="AY13" i="18"/>
  <c r="AX13" i="18"/>
  <c r="AW13" i="18"/>
  <c r="AU13" i="18"/>
  <c r="AU136" i="18" s="1"/>
  <c r="AT13" i="18"/>
  <c r="AT136" i="18" s="1"/>
  <c r="AS13" i="18"/>
  <c r="AS136" i="18" s="1"/>
  <c r="AR13" i="18"/>
  <c r="AR136" i="18" s="1"/>
  <c r="AQ13" i="18"/>
  <c r="AQ136" i="18" s="1"/>
  <c r="AP13" i="18"/>
  <c r="AP136" i="18" s="1"/>
  <c r="AO13" i="18"/>
  <c r="AO136" i="18" s="1"/>
  <c r="AN13" i="18"/>
  <c r="AN136" i="18" s="1"/>
  <c r="AM13" i="18"/>
  <c r="AM136" i="18" s="1"/>
  <c r="AL13" i="18"/>
  <c r="AL136" i="18" s="1"/>
  <c r="AJ13" i="18"/>
  <c r="H13" i="18"/>
  <c r="M13" i="18" s="1"/>
  <c r="BJ12" i="18"/>
  <c r="BI12" i="18"/>
  <c r="BG12" i="18"/>
  <c r="BF12" i="18"/>
  <c r="BE12" i="18"/>
  <c r="BD12" i="18"/>
  <c r="BC12" i="18"/>
  <c r="BB12" i="18"/>
  <c r="BA12" i="18"/>
  <c r="AZ12" i="18"/>
  <c r="AY12" i="18"/>
  <c r="AX12" i="18"/>
  <c r="AW12" i="18"/>
  <c r="AU12" i="18"/>
  <c r="AU135" i="18" s="1"/>
  <c r="AT12" i="18"/>
  <c r="AT135" i="18" s="1"/>
  <c r="AS12" i="18"/>
  <c r="AS135" i="18" s="1"/>
  <c r="AR12" i="18"/>
  <c r="AR135" i="18" s="1"/>
  <c r="AQ12" i="18"/>
  <c r="AQ135" i="18" s="1"/>
  <c r="AP12" i="18"/>
  <c r="AP135" i="18" s="1"/>
  <c r="AO12" i="18"/>
  <c r="AO135" i="18" s="1"/>
  <c r="AN12" i="18"/>
  <c r="AN135" i="18" s="1"/>
  <c r="AM12" i="18"/>
  <c r="AM135" i="18" s="1"/>
  <c r="AL12" i="18"/>
  <c r="AL135" i="18" s="1"/>
  <c r="AJ12" i="18"/>
  <c r="H12" i="18"/>
  <c r="M12" i="18" s="1"/>
  <c r="M11" i="18" s="1"/>
  <c r="BJ11" i="18"/>
  <c r="BI11" i="18"/>
  <c r="BG11" i="18"/>
  <c r="BF11" i="18"/>
  <c r="BF153" i="18" s="1"/>
  <c r="BE11" i="18"/>
  <c r="BD11" i="18"/>
  <c r="BD153" i="18" s="1"/>
  <c r="BC11" i="18"/>
  <c r="BB11" i="18"/>
  <c r="BB153" i="18" s="1"/>
  <c r="BA11" i="18"/>
  <c r="AZ11" i="18"/>
  <c r="AY11" i="18"/>
  <c r="AX11" i="18"/>
  <c r="AX153" i="18" s="1"/>
  <c r="AW11" i="18"/>
  <c r="I11" i="18"/>
  <c r="I37" i="18" s="1"/>
  <c r="G11" i="18"/>
  <c r="H11" i="18" s="1"/>
  <c r="AZ153" i="18" l="1"/>
  <c r="M31" i="18"/>
  <c r="AX67" i="18"/>
  <c r="AX152" i="18" s="1"/>
  <c r="AZ67" i="18"/>
  <c r="AZ152" i="18" s="1"/>
  <c r="AY157" i="18" s="1"/>
  <c r="BB67" i="18"/>
  <c r="BB152" i="18" s="1"/>
  <c r="BA157" i="18" s="1"/>
  <c r="BD67" i="18"/>
  <c r="BD152" i="18" s="1"/>
  <c r="BC157" i="18" s="1"/>
  <c r="BF67" i="18"/>
  <c r="BF152" i="18" s="1"/>
  <c r="BE157" i="18" s="1"/>
  <c r="I67" i="18"/>
  <c r="I76" i="18" s="1"/>
  <c r="G130" i="18"/>
  <c r="H130" i="18" s="1"/>
  <c r="G37" i="18"/>
  <c r="N140" i="18"/>
  <c r="M19" i="18"/>
  <c r="M26" i="18"/>
  <c r="M37" i="18" s="1"/>
  <c r="H37" i="18"/>
  <c r="AW153" i="18"/>
  <c r="AY153" i="18"/>
  <c r="BA153" i="18"/>
  <c r="BC153" i="18"/>
  <c r="BE153" i="18"/>
  <c r="BG153" i="18"/>
  <c r="AW152" i="18"/>
  <c r="AW157" i="18" s="1"/>
  <c r="H67" i="18"/>
  <c r="M41" i="18"/>
  <c r="M67" i="18" s="1"/>
  <c r="G67" i="18"/>
  <c r="G131" i="18" l="1"/>
  <c r="BH67" i="18"/>
  <c r="G76" i="18"/>
  <c r="M76" i="18"/>
  <c r="H76" i="18"/>
  <c r="G132" i="18"/>
  <c r="P141" i="18" s="1"/>
  <c r="H131" i="18"/>
  <c r="H132" i="18" s="1"/>
  <c r="V141" i="18" l="1"/>
  <c r="Z139" i="3" l="1"/>
  <c r="T139" i="3"/>
  <c r="Q139" i="3"/>
  <c r="AY133" i="3"/>
  <c r="N139" i="3"/>
  <c r="H122" i="3"/>
  <c r="M122" i="3" s="1"/>
  <c r="H117" i="3"/>
  <c r="H116" i="3"/>
  <c r="M116" i="3" s="1"/>
  <c r="H115" i="3"/>
  <c r="M115" i="3" s="1"/>
  <c r="H114" i="3"/>
  <c r="M114" i="3" s="1"/>
  <c r="H113" i="3"/>
  <c r="M113" i="3" s="1"/>
  <c r="G112" i="3"/>
  <c r="W139" i="3" s="1"/>
  <c r="H112" i="3" l="1"/>
  <c r="AW59" i="3" l="1"/>
  <c r="BG65" i="3"/>
  <c r="BF65" i="3"/>
  <c r="BE65" i="3"/>
  <c r="BD65" i="3"/>
  <c r="BC65" i="3"/>
  <c r="BB65" i="3"/>
  <c r="BA65" i="3"/>
  <c r="AZ65" i="3"/>
  <c r="AY65" i="3"/>
  <c r="AX65" i="3"/>
  <c r="AW65" i="3"/>
  <c r="BG64" i="3"/>
  <c r="BF64" i="3"/>
  <c r="BE64" i="3"/>
  <c r="BD64" i="3"/>
  <c r="BC64" i="3"/>
  <c r="BB64" i="3"/>
  <c r="BA64" i="3"/>
  <c r="AZ64" i="3"/>
  <c r="AY64" i="3"/>
  <c r="AX64" i="3"/>
  <c r="AW64" i="3"/>
  <c r="BG63" i="3"/>
  <c r="BF63" i="3"/>
  <c r="BE63" i="3"/>
  <c r="BD63" i="3"/>
  <c r="BC63" i="3"/>
  <c r="BB63" i="3"/>
  <c r="BA63" i="3"/>
  <c r="AZ63" i="3"/>
  <c r="AY63" i="3"/>
  <c r="AX63" i="3"/>
  <c r="AW63" i="3"/>
  <c r="BG62" i="3"/>
  <c r="BF62" i="3"/>
  <c r="BE62" i="3"/>
  <c r="BD62" i="3"/>
  <c r="BC62" i="3"/>
  <c r="BB62" i="3"/>
  <c r="BA62" i="3"/>
  <c r="AZ62" i="3"/>
  <c r="AY62" i="3"/>
  <c r="AX62" i="3"/>
  <c r="AW62" i="3"/>
  <c r="BG61" i="3"/>
  <c r="BF61" i="3"/>
  <c r="BE61" i="3"/>
  <c r="BD61" i="3"/>
  <c r="BC61" i="3"/>
  <c r="BB61" i="3"/>
  <c r="BA61" i="3"/>
  <c r="AZ61" i="3"/>
  <c r="AY61" i="3"/>
  <c r="AX61" i="3"/>
  <c r="AW61" i="3"/>
  <c r="BG60" i="3"/>
  <c r="BF60" i="3"/>
  <c r="BE60" i="3"/>
  <c r="BD60" i="3"/>
  <c r="BC60" i="3"/>
  <c r="BB60" i="3"/>
  <c r="BA60" i="3"/>
  <c r="AZ60" i="3"/>
  <c r="AY60" i="3"/>
  <c r="AX60" i="3"/>
  <c r="AW60" i="3"/>
  <c r="BG59" i="3"/>
  <c r="BF59" i="3"/>
  <c r="BE59" i="3"/>
  <c r="BD59" i="3"/>
  <c r="BC59" i="3"/>
  <c r="BB59" i="3"/>
  <c r="BA59" i="3"/>
  <c r="AZ59" i="3"/>
  <c r="AY59" i="3"/>
  <c r="AX59" i="3"/>
  <c r="BG58" i="3"/>
  <c r="BF58" i="3"/>
  <c r="BE58" i="3"/>
  <c r="BD58" i="3"/>
  <c r="BC58" i="3"/>
  <c r="BB58" i="3"/>
  <c r="BA58" i="3"/>
  <c r="AZ58" i="3"/>
  <c r="AY58" i="3"/>
  <c r="AX58" i="3"/>
  <c r="AW58" i="3"/>
  <c r="BG57" i="3"/>
  <c r="BF57" i="3"/>
  <c r="BE57" i="3"/>
  <c r="BD57" i="3"/>
  <c r="BC57" i="3"/>
  <c r="BB57" i="3"/>
  <c r="BA57" i="3"/>
  <c r="AZ57" i="3"/>
  <c r="AY57" i="3"/>
  <c r="AX57" i="3"/>
  <c r="AW57" i="3"/>
  <c r="BG56" i="3"/>
  <c r="BF56" i="3"/>
  <c r="BE56" i="3"/>
  <c r="BD56" i="3"/>
  <c r="BC56" i="3"/>
  <c r="BB56" i="3"/>
  <c r="BA56" i="3"/>
  <c r="AZ56" i="3"/>
  <c r="AY56" i="3"/>
  <c r="AX56" i="3"/>
  <c r="AW56" i="3"/>
  <c r="BG55" i="3"/>
  <c r="BF55" i="3"/>
  <c r="BE55" i="3"/>
  <c r="BD55" i="3"/>
  <c r="BC55" i="3"/>
  <c r="BB55" i="3"/>
  <c r="BA55" i="3"/>
  <c r="AZ55" i="3"/>
  <c r="AY55" i="3"/>
  <c r="AX55" i="3"/>
  <c r="AW55" i="3"/>
  <c r="BG54" i="3"/>
  <c r="BF54" i="3"/>
  <c r="BE54" i="3"/>
  <c r="BD54" i="3"/>
  <c r="BC54" i="3"/>
  <c r="BB54" i="3"/>
  <c r="BA54" i="3"/>
  <c r="AZ54" i="3"/>
  <c r="AY54" i="3"/>
  <c r="AX54" i="3"/>
  <c r="AW54" i="3"/>
  <c r="BG53" i="3"/>
  <c r="BF53" i="3"/>
  <c r="BE53" i="3"/>
  <c r="BD53" i="3"/>
  <c r="BC53" i="3"/>
  <c r="BB53" i="3"/>
  <c r="BA53" i="3"/>
  <c r="AZ53" i="3"/>
  <c r="AY53" i="3"/>
  <c r="AX53" i="3"/>
  <c r="AW53" i="3"/>
  <c r="BG52" i="3"/>
  <c r="BF52" i="3"/>
  <c r="BE52" i="3"/>
  <c r="BD52" i="3"/>
  <c r="BC52" i="3"/>
  <c r="BB52" i="3"/>
  <c r="BA52" i="3"/>
  <c r="AZ52" i="3"/>
  <c r="AY52" i="3"/>
  <c r="AX52" i="3"/>
  <c r="AW52" i="3"/>
  <c r="BG51" i="3"/>
  <c r="BF51" i="3"/>
  <c r="BE51" i="3"/>
  <c r="BD51" i="3"/>
  <c r="BC51" i="3"/>
  <c r="BB51" i="3"/>
  <c r="BA51" i="3"/>
  <c r="AZ51" i="3"/>
  <c r="AY51" i="3"/>
  <c r="AX51" i="3"/>
  <c r="AW51" i="3"/>
  <c r="BG50" i="3"/>
  <c r="BF50" i="3"/>
  <c r="BE50" i="3"/>
  <c r="BD50" i="3"/>
  <c r="BC50" i="3"/>
  <c r="BB50" i="3"/>
  <c r="BA50" i="3"/>
  <c r="AZ50" i="3"/>
  <c r="AY50" i="3"/>
  <c r="AX50" i="3"/>
  <c r="AW50" i="3"/>
  <c r="BG49" i="3"/>
  <c r="BF49" i="3"/>
  <c r="BE49" i="3"/>
  <c r="BD49" i="3"/>
  <c r="BC49" i="3"/>
  <c r="BB49" i="3"/>
  <c r="BA49" i="3"/>
  <c r="AZ49" i="3"/>
  <c r="AY49" i="3"/>
  <c r="AX49" i="3"/>
  <c r="AW49" i="3"/>
  <c r="BG48" i="3"/>
  <c r="BF48" i="3"/>
  <c r="BE48" i="3"/>
  <c r="BD48" i="3"/>
  <c r="BC48" i="3"/>
  <c r="BB48" i="3"/>
  <c r="BA48" i="3"/>
  <c r="AZ48" i="3"/>
  <c r="AY48" i="3"/>
  <c r="AX48" i="3"/>
  <c r="AW48" i="3"/>
  <c r="BG47" i="3"/>
  <c r="BF47" i="3"/>
  <c r="BE47" i="3"/>
  <c r="BD47" i="3"/>
  <c r="BC47" i="3"/>
  <c r="BB47" i="3"/>
  <c r="BA47" i="3"/>
  <c r="AZ47" i="3"/>
  <c r="AY47" i="3"/>
  <c r="AX47" i="3"/>
  <c r="AW47" i="3"/>
  <c r="BG46" i="3"/>
  <c r="BF46" i="3"/>
  <c r="BE46" i="3"/>
  <c r="BD46" i="3"/>
  <c r="BC46" i="3"/>
  <c r="BB46" i="3"/>
  <c r="BA46" i="3"/>
  <c r="AZ46" i="3"/>
  <c r="AY46" i="3"/>
  <c r="AX46" i="3"/>
  <c r="AW46" i="3"/>
  <c r="BG45" i="3"/>
  <c r="BF45" i="3"/>
  <c r="BE45" i="3"/>
  <c r="BD45" i="3"/>
  <c r="BC45" i="3"/>
  <c r="BB45" i="3"/>
  <c r="BA45" i="3"/>
  <c r="AZ45" i="3"/>
  <c r="AY45" i="3"/>
  <c r="AX45" i="3"/>
  <c r="AW45" i="3"/>
  <c r="BG44" i="3"/>
  <c r="BF44" i="3"/>
  <c r="BE44" i="3"/>
  <c r="BD44" i="3"/>
  <c r="BC44" i="3"/>
  <c r="BB44" i="3"/>
  <c r="BA44" i="3"/>
  <c r="AZ44" i="3"/>
  <c r="AY44" i="3"/>
  <c r="AX44" i="3"/>
  <c r="AW44" i="3"/>
  <c r="BG43" i="3"/>
  <c r="BF43" i="3"/>
  <c r="BE43" i="3"/>
  <c r="BD43" i="3"/>
  <c r="BC43" i="3"/>
  <c r="BB43" i="3"/>
  <c r="BA43" i="3"/>
  <c r="AZ43" i="3"/>
  <c r="AY43" i="3"/>
  <c r="AX43" i="3"/>
  <c r="AW43" i="3"/>
  <c r="BG42" i="3"/>
  <c r="BF42" i="3"/>
  <c r="BE42" i="3"/>
  <c r="BD42" i="3"/>
  <c r="BC42" i="3"/>
  <c r="BB42" i="3"/>
  <c r="BA42" i="3"/>
  <c r="AZ42" i="3"/>
  <c r="AY42" i="3"/>
  <c r="AX42" i="3"/>
  <c r="AW42" i="3"/>
  <c r="BG41" i="3"/>
  <c r="BF41" i="3"/>
  <c r="BE41" i="3"/>
  <c r="BD41" i="3"/>
  <c r="BC41" i="3"/>
  <c r="BB41" i="3"/>
  <c r="BA41" i="3"/>
  <c r="AZ41" i="3"/>
  <c r="AY41" i="3"/>
  <c r="AX41" i="3"/>
  <c r="AW41" i="3"/>
  <c r="BG40" i="3"/>
  <c r="BF40" i="3"/>
  <c r="BE40" i="3"/>
  <c r="BD40" i="3"/>
  <c r="BC40" i="3"/>
  <c r="BB40" i="3"/>
  <c r="BA40" i="3"/>
  <c r="AZ40" i="3"/>
  <c r="AY40" i="3"/>
  <c r="AX40" i="3"/>
  <c r="AW40" i="3"/>
  <c r="BG39" i="3"/>
  <c r="BF39" i="3"/>
  <c r="BE39" i="3"/>
  <c r="BD39" i="3"/>
  <c r="BD66" i="3" s="1"/>
  <c r="BC39" i="3"/>
  <c r="BB39" i="3"/>
  <c r="BB66" i="3" s="1"/>
  <c r="BA39" i="3"/>
  <c r="AZ39" i="3"/>
  <c r="AZ66" i="3" s="1"/>
  <c r="AY39" i="3"/>
  <c r="AX39" i="3"/>
  <c r="AX66" i="3" s="1"/>
  <c r="AW39" i="3"/>
  <c r="BG12" i="3"/>
  <c r="BG13" i="3"/>
  <c r="BG14" i="3"/>
  <c r="BG15" i="3"/>
  <c r="BG16" i="3"/>
  <c r="BG17" i="3"/>
  <c r="BG18" i="3"/>
  <c r="BG19" i="3"/>
  <c r="BF12" i="3"/>
  <c r="BF13" i="3"/>
  <c r="BF14" i="3"/>
  <c r="BF15" i="3"/>
  <c r="BF16" i="3"/>
  <c r="BF17" i="3"/>
  <c r="BF18" i="3"/>
  <c r="BF19" i="3"/>
  <c r="BE12" i="3"/>
  <c r="BE13" i="3"/>
  <c r="BE14" i="3"/>
  <c r="BE15" i="3"/>
  <c r="BE16" i="3"/>
  <c r="BE17" i="3"/>
  <c r="BE18" i="3"/>
  <c r="BE19" i="3"/>
  <c r="BD12" i="3"/>
  <c r="BD13" i="3"/>
  <c r="BD14" i="3"/>
  <c r="BD15" i="3"/>
  <c r="BD16" i="3"/>
  <c r="BD17" i="3"/>
  <c r="BD18" i="3"/>
  <c r="BD19" i="3"/>
  <c r="BC12" i="3"/>
  <c r="BC13" i="3"/>
  <c r="BC14" i="3"/>
  <c r="BC15" i="3"/>
  <c r="BC16" i="3"/>
  <c r="BC17" i="3"/>
  <c r="BC18" i="3"/>
  <c r="BC19" i="3"/>
  <c r="BB12" i="3"/>
  <c r="BB13" i="3"/>
  <c r="BB14" i="3"/>
  <c r="BB15" i="3"/>
  <c r="BB16" i="3"/>
  <c r="BB17" i="3"/>
  <c r="BB18" i="3"/>
  <c r="BB19" i="3"/>
  <c r="BA12" i="3"/>
  <c r="BA13" i="3"/>
  <c r="BA14" i="3"/>
  <c r="BA15" i="3"/>
  <c r="BA16" i="3"/>
  <c r="BA17" i="3"/>
  <c r="BA18" i="3"/>
  <c r="BA19" i="3"/>
  <c r="AZ12" i="3"/>
  <c r="AZ13" i="3"/>
  <c r="AZ14" i="3"/>
  <c r="AZ15" i="3"/>
  <c r="AZ16" i="3"/>
  <c r="AZ17" i="3"/>
  <c r="AZ18" i="3"/>
  <c r="AZ19" i="3"/>
  <c r="AY12" i="3"/>
  <c r="AY13" i="3"/>
  <c r="AY14" i="3"/>
  <c r="AY15" i="3"/>
  <c r="AY16" i="3"/>
  <c r="AY17" i="3"/>
  <c r="AY18" i="3"/>
  <c r="AY19" i="3"/>
  <c r="AX12" i="3"/>
  <c r="AX13" i="3"/>
  <c r="AX14" i="3"/>
  <c r="AX15" i="3"/>
  <c r="AX16" i="3"/>
  <c r="AX17" i="3"/>
  <c r="AX18" i="3"/>
  <c r="AX19" i="3"/>
  <c r="AW12" i="3"/>
  <c r="AW13" i="3"/>
  <c r="AW14" i="3"/>
  <c r="AW15" i="3"/>
  <c r="AW16" i="3"/>
  <c r="AW17" i="3"/>
  <c r="AW18" i="3"/>
  <c r="AW19" i="3"/>
  <c r="BG11" i="3"/>
  <c r="BF11" i="3"/>
  <c r="BE11" i="3"/>
  <c r="BD11" i="3"/>
  <c r="BC11" i="3"/>
  <c r="BB11" i="3"/>
  <c r="BA11" i="3"/>
  <c r="AZ11" i="3"/>
  <c r="AY11" i="3"/>
  <c r="AX11" i="3"/>
  <c r="AW11" i="3"/>
  <c r="AY66" i="3" l="1"/>
  <c r="AY152" i="3" s="1"/>
  <c r="BA66" i="3"/>
  <c r="BA152" i="3" s="1"/>
  <c r="BC66" i="3"/>
  <c r="BG66" i="3"/>
  <c r="BG152" i="3" s="1"/>
  <c r="BB152" i="3"/>
  <c r="BD152" i="3"/>
  <c r="AZ152" i="3"/>
  <c r="BF153" i="3"/>
  <c r="AX152" i="3"/>
  <c r="BE153" i="3"/>
  <c r="BE66" i="3"/>
  <c r="BE152" i="3" s="1"/>
  <c r="BF66" i="3"/>
  <c r="BF152" i="3" s="1"/>
  <c r="BB153" i="3"/>
  <c r="AW153" i="3"/>
  <c r="AW66" i="3"/>
  <c r="AY157" i="3" l="1"/>
  <c r="BC152" i="3"/>
  <c r="BC157" i="3" s="1"/>
  <c r="BD153" i="3"/>
  <c r="AY153" i="3"/>
  <c r="BG153" i="3"/>
  <c r="BA157" i="3"/>
  <c r="AX153" i="3"/>
  <c r="AZ153" i="3"/>
  <c r="BC153" i="3"/>
  <c r="BE157" i="3"/>
  <c r="BA153" i="3"/>
  <c r="BH66" i="3"/>
  <c r="AW152" i="3"/>
  <c r="AW157" i="3" s="1"/>
  <c r="H108" i="3" l="1"/>
  <c r="M108" i="3" s="1"/>
  <c r="H121" i="3"/>
  <c r="M121" i="3" s="1"/>
  <c r="H43" i="3" l="1"/>
  <c r="M43" i="3" s="1"/>
  <c r="H42" i="3"/>
  <c r="M42" i="3" s="1"/>
  <c r="H41" i="3"/>
  <c r="M41" i="3" s="1"/>
  <c r="G30" i="17"/>
  <c r="G26" i="17"/>
  <c r="G21" i="17"/>
  <c r="G32" i="16"/>
  <c r="G20" i="16"/>
  <c r="G34" i="16" s="1"/>
  <c r="C37" i="17" s="1"/>
  <c r="G26" i="15"/>
  <c r="G19" i="15"/>
  <c r="G28" i="15" s="1"/>
  <c r="C36" i="17" s="1"/>
  <c r="G23" i="14"/>
  <c r="G25" i="14" s="1"/>
  <c r="C35" i="17" s="1"/>
  <c r="G16" i="14"/>
  <c r="G28" i="12"/>
  <c r="C34" i="17" s="1"/>
  <c r="G26" i="12"/>
  <c r="G17" i="12"/>
  <c r="H29" i="17"/>
  <c r="H28" i="17"/>
  <c r="H25" i="17"/>
  <c r="M25" i="17" s="1"/>
  <c r="H24" i="17"/>
  <c r="M24" i="17" s="1"/>
  <c r="H23" i="17"/>
  <c r="M23" i="17" s="1"/>
  <c r="H20" i="17"/>
  <c r="H19" i="17"/>
  <c r="H18" i="17"/>
  <c r="M18" i="17" s="1"/>
  <c r="H17" i="17"/>
  <c r="M17" i="17" s="1"/>
  <c r="H16" i="17"/>
  <c r="M16" i="17" s="1"/>
  <c r="H13" i="17"/>
  <c r="M13" i="17" s="1"/>
  <c r="H12" i="17"/>
  <c r="M12" i="17" s="1"/>
  <c r="H11" i="17"/>
  <c r="M11" i="17" s="1"/>
  <c r="H10" i="17"/>
  <c r="M10" i="17" s="1"/>
  <c r="M12" i="16"/>
  <c r="H12" i="16"/>
  <c r="H11" i="16"/>
  <c r="M11" i="16" s="1"/>
  <c r="H10" i="16"/>
  <c r="M10" i="16" s="1"/>
  <c r="H19" i="16"/>
  <c r="H18" i="16"/>
  <c r="H17" i="16"/>
  <c r="M17" i="16" s="1"/>
  <c r="H16" i="16"/>
  <c r="M16" i="16" s="1"/>
  <c r="H15" i="16"/>
  <c r="M15" i="16" s="1"/>
  <c r="H29" i="16"/>
  <c r="M29" i="16" s="1"/>
  <c r="H28" i="16"/>
  <c r="M28" i="16" s="1"/>
  <c r="H25" i="16"/>
  <c r="H24" i="16"/>
  <c r="M24" i="16" s="1"/>
  <c r="H23" i="16"/>
  <c r="M23" i="16" s="1"/>
  <c r="H22" i="16"/>
  <c r="M22" i="16" s="1"/>
  <c r="H25" i="15"/>
  <c r="H24" i="15"/>
  <c r="M24" i="15" s="1"/>
  <c r="H23" i="15"/>
  <c r="M23" i="15" s="1"/>
  <c r="H22" i="15"/>
  <c r="M22" i="15" s="1"/>
  <c r="H21" i="15"/>
  <c r="M21" i="15" s="1"/>
  <c r="H18" i="15"/>
  <c r="H17" i="15"/>
  <c r="H16" i="15"/>
  <c r="H15" i="15"/>
  <c r="M15" i="15" s="1"/>
  <c r="H14" i="15"/>
  <c r="M14" i="15" s="1"/>
  <c r="H12" i="15"/>
  <c r="H11" i="15"/>
  <c r="M11" i="15" s="1"/>
  <c r="H10" i="15"/>
  <c r="M10" i="15" s="1"/>
  <c r="H22" i="14"/>
  <c r="H21" i="14"/>
  <c r="M20" i="14"/>
  <c r="H20" i="14"/>
  <c r="H19" i="14"/>
  <c r="M19" i="14" s="1"/>
  <c r="H18" i="14"/>
  <c r="M18" i="14" s="1"/>
  <c r="H15" i="14"/>
  <c r="M15" i="14" s="1"/>
  <c r="H14" i="14"/>
  <c r="M14" i="14" s="1"/>
  <c r="H13" i="14"/>
  <c r="M12" i="14"/>
  <c r="H12" i="14"/>
  <c r="M11" i="14"/>
  <c r="H11" i="14"/>
  <c r="H10" i="14"/>
  <c r="M10" i="14" s="1"/>
  <c r="M25" i="12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6" i="12"/>
  <c r="M16" i="12" s="1"/>
  <c r="H15" i="12"/>
  <c r="M15" i="12" s="1"/>
  <c r="H14" i="12"/>
  <c r="M14" i="12" s="1"/>
  <c r="H13" i="12"/>
  <c r="M13" i="12" s="1"/>
  <c r="H12" i="12"/>
  <c r="M12" i="12" s="1"/>
  <c r="H11" i="12"/>
  <c r="M11" i="12" s="1"/>
  <c r="H10" i="12"/>
  <c r="M10" i="12" s="1"/>
  <c r="I47" i="3"/>
  <c r="G47" i="3"/>
  <c r="E36" i="17" l="1"/>
  <c r="G32" i="17"/>
  <c r="C38" i="17" s="1"/>
  <c r="C40" i="17" s="1"/>
  <c r="G130" i="3"/>
  <c r="G131" i="3" s="1"/>
  <c r="H131" i="3" s="1"/>
  <c r="H59" i="3"/>
  <c r="M59" i="3" s="1"/>
  <c r="H127" i="3"/>
  <c r="M127" i="3" s="1"/>
  <c r="H128" i="3"/>
  <c r="M128" i="3" s="1"/>
  <c r="H129" i="3"/>
  <c r="M129" i="3" s="1"/>
  <c r="H64" i="3"/>
  <c r="M64" i="3" s="1"/>
  <c r="H109" i="3"/>
  <c r="M109" i="3" s="1"/>
  <c r="H63" i="3"/>
  <c r="M63" i="3" s="1"/>
  <c r="G44" i="3"/>
  <c r="H44" i="3" s="1"/>
  <c r="H39" i="3"/>
  <c r="I22" i="3"/>
  <c r="G22" i="3"/>
  <c r="H22" i="3" s="1"/>
  <c r="U37" i="11"/>
  <c r="R37" i="11"/>
  <c r="P37" i="11"/>
  <c r="M37" i="11"/>
  <c r="J37" i="11"/>
  <c r="G37" i="11"/>
  <c r="D37" i="11"/>
  <c r="X36" i="11"/>
  <c r="X35" i="11"/>
  <c r="X34" i="11"/>
  <c r="X33" i="11"/>
  <c r="X32" i="11"/>
  <c r="H148" i="3"/>
  <c r="M148" i="3" s="1"/>
  <c r="H147" i="3"/>
  <c r="M147" i="3" s="1"/>
  <c r="H146" i="3"/>
  <c r="M146" i="3" s="1"/>
  <c r="H145" i="3"/>
  <c r="M145" i="3" s="1"/>
  <c r="I144" i="3"/>
  <c r="G144" i="3"/>
  <c r="H110" i="3"/>
  <c r="H126" i="3"/>
  <c r="M126" i="3" s="1"/>
  <c r="H120" i="3"/>
  <c r="M120" i="3" s="1"/>
  <c r="I30" i="3"/>
  <c r="H107" i="3"/>
  <c r="M107" i="3" s="1"/>
  <c r="H106" i="3"/>
  <c r="M106" i="3" s="1"/>
  <c r="H102" i="3"/>
  <c r="H94" i="3"/>
  <c r="H88" i="3"/>
  <c r="H79" i="3"/>
  <c r="G71" i="3"/>
  <c r="H68" i="3"/>
  <c r="H69" i="3"/>
  <c r="H58" i="3"/>
  <c r="M58" i="3" s="1"/>
  <c r="H57" i="3"/>
  <c r="M57" i="3" s="1"/>
  <c r="H56" i="3"/>
  <c r="M56" i="3" s="1"/>
  <c r="I55" i="3"/>
  <c r="G55" i="3"/>
  <c r="H55" i="3" s="1"/>
  <c r="G52" i="3"/>
  <c r="H52" i="3" s="1"/>
  <c r="H54" i="3"/>
  <c r="M54" i="3" s="1"/>
  <c r="H53" i="3"/>
  <c r="M53" i="3" s="1"/>
  <c r="I52" i="3"/>
  <c r="H49" i="3"/>
  <c r="M49" i="3" s="1"/>
  <c r="H35" i="3"/>
  <c r="M35" i="3" s="1"/>
  <c r="H33" i="3"/>
  <c r="M33" i="3" s="1"/>
  <c r="H28" i="3"/>
  <c r="M28" i="3" s="1"/>
  <c r="G25" i="3"/>
  <c r="H25" i="3" s="1"/>
  <c r="G19" i="3"/>
  <c r="H19" i="3" s="1"/>
  <c r="G11" i="3"/>
  <c r="H11" i="3" s="1"/>
  <c r="G60" i="3"/>
  <c r="H60" i="3" s="1"/>
  <c r="G74" i="3"/>
  <c r="H47" i="3"/>
  <c r="H50" i="3"/>
  <c r="M50" i="3" s="1"/>
  <c r="H51" i="3"/>
  <c r="M51" i="3" s="1"/>
  <c r="H73" i="3"/>
  <c r="H74" i="3" s="1"/>
  <c r="I60" i="3"/>
  <c r="H61" i="3"/>
  <c r="M61" i="3" s="1"/>
  <c r="H62" i="3"/>
  <c r="M62" i="3" s="1"/>
  <c r="H48" i="3"/>
  <c r="M48" i="3" s="1"/>
  <c r="I44" i="3"/>
  <c r="I66" i="3" s="1"/>
  <c r="H45" i="3"/>
  <c r="M45" i="3" s="1"/>
  <c r="H46" i="3"/>
  <c r="M46" i="3" s="1"/>
  <c r="H70" i="3"/>
  <c r="H65" i="3"/>
  <c r="M65" i="3" s="1"/>
  <c r="I25" i="3"/>
  <c r="I19" i="3"/>
  <c r="I11" i="3"/>
  <c r="H34" i="3"/>
  <c r="M34" i="3" s="1"/>
  <c r="H18" i="3"/>
  <c r="M18" i="3" s="1"/>
  <c r="H29" i="3"/>
  <c r="M29" i="3" s="1"/>
  <c r="H14" i="3"/>
  <c r="M14" i="3" s="1"/>
  <c r="H146" i="10"/>
  <c r="M146" i="10" s="1"/>
  <c r="I94" i="10"/>
  <c r="G94" i="10"/>
  <c r="H90" i="10"/>
  <c r="H89" i="10"/>
  <c r="G87" i="10"/>
  <c r="AJ89" i="10" s="1"/>
  <c r="H86" i="10"/>
  <c r="H87" i="10" s="1"/>
  <c r="AG85" i="10"/>
  <c r="I81" i="10"/>
  <c r="H79" i="10"/>
  <c r="M79" i="10" s="1"/>
  <c r="H77" i="10"/>
  <c r="M77" i="10" s="1"/>
  <c r="H76" i="10"/>
  <c r="M76" i="10" s="1"/>
  <c r="H74" i="10"/>
  <c r="M74" i="10" s="1"/>
  <c r="H70" i="10"/>
  <c r="M70" i="10" s="1"/>
  <c r="H69" i="10"/>
  <c r="M69" i="10" s="1"/>
  <c r="G68" i="10"/>
  <c r="H68" i="10" s="1"/>
  <c r="H67" i="10"/>
  <c r="M67" i="10" s="1"/>
  <c r="H66" i="10"/>
  <c r="M66" i="10" s="1"/>
  <c r="G65" i="10"/>
  <c r="H65" i="10" s="1"/>
  <c r="H64" i="10"/>
  <c r="M64" i="10" s="1"/>
  <c r="H63" i="10"/>
  <c r="M63" i="10" s="1"/>
  <c r="AJ62" i="10"/>
  <c r="H62" i="10"/>
  <c r="M62" i="10" s="1"/>
  <c r="AJ61" i="10"/>
  <c r="H61" i="10"/>
  <c r="M61" i="10" s="1"/>
  <c r="AJ60" i="10"/>
  <c r="G60" i="10"/>
  <c r="H60" i="10"/>
  <c r="AJ59" i="10"/>
  <c r="M59" i="10"/>
  <c r="AJ58" i="10"/>
  <c r="H58" i="10"/>
  <c r="I52" i="10"/>
  <c r="AX51" i="10"/>
  <c r="AW51" i="10"/>
  <c r="H51" i="10"/>
  <c r="M51" i="10" s="1"/>
  <c r="AX50" i="10"/>
  <c r="AW50" i="10"/>
  <c r="H50" i="10"/>
  <c r="AX49" i="10"/>
  <c r="AW49" i="10"/>
  <c r="G49" i="10"/>
  <c r="G52" i="10" s="1"/>
  <c r="AX48" i="10"/>
  <c r="AW48" i="10"/>
  <c r="AU48" i="10"/>
  <c r="AT48" i="10"/>
  <c r="AS48" i="10"/>
  <c r="AR48" i="10"/>
  <c r="AQ48" i="10"/>
  <c r="AP48" i="10"/>
  <c r="AO48" i="10"/>
  <c r="AN48" i="10"/>
  <c r="AM48" i="10"/>
  <c r="AL48" i="10"/>
  <c r="AJ48" i="10"/>
  <c r="H48" i="10"/>
  <c r="AX47" i="10"/>
  <c r="AW47" i="10"/>
  <c r="AU47" i="10"/>
  <c r="AT47" i="10"/>
  <c r="AS47" i="10"/>
  <c r="AR47" i="10"/>
  <c r="AQ47" i="10"/>
  <c r="AP47" i="10"/>
  <c r="AO47" i="10"/>
  <c r="AN47" i="10"/>
  <c r="AM47" i="10"/>
  <c r="AL47" i="10"/>
  <c r="AJ47" i="10"/>
  <c r="H47" i="10"/>
  <c r="AX46" i="10"/>
  <c r="AW46" i="10"/>
  <c r="AJ46" i="10"/>
  <c r="H46" i="10"/>
  <c r="M46" i="10" s="1"/>
  <c r="AX45" i="10"/>
  <c r="AW45" i="10"/>
  <c r="AX44" i="10"/>
  <c r="AW44" i="10"/>
  <c r="AX43" i="10"/>
  <c r="AW43" i="10"/>
  <c r="AX42" i="10"/>
  <c r="AW42" i="10"/>
  <c r="I42" i="10"/>
  <c r="AX41" i="10"/>
  <c r="AW41" i="10"/>
  <c r="M41" i="10"/>
  <c r="G41" i="10"/>
  <c r="AJ26" i="10" s="1"/>
  <c r="AX40" i="10"/>
  <c r="AW40" i="10"/>
  <c r="M40" i="10"/>
  <c r="G40" i="10"/>
  <c r="AX39" i="10"/>
  <c r="AW39" i="10"/>
  <c r="H39" i="10"/>
  <c r="M39" i="10"/>
  <c r="AX38" i="10"/>
  <c r="AW38" i="10"/>
  <c r="AX37" i="10"/>
  <c r="AW37" i="10"/>
  <c r="M37" i="10"/>
  <c r="AX36" i="10"/>
  <c r="AW36" i="10"/>
  <c r="AX35" i="10"/>
  <c r="AW35" i="10"/>
  <c r="M35" i="10"/>
  <c r="G35" i="10"/>
  <c r="AX34" i="10"/>
  <c r="AW34" i="10"/>
  <c r="H34" i="10"/>
  <c r="M34" i="10" s="1"/>
  <c r="AX33" i="10"/>
  <c r="AW33" i="10"/>
  <c r="H33" i="10"/>
  <c r="AX32" i="10"/>
  <c r="AW32" i="10"/>
  <c r="H32" i="10"/>
  <c r="M32" i="10" s="1"/>
  <c r="AX31" i="10"/>
  <c r="AW31" i="10"/>
  <c r="H31" i="10"/>
  <c r="M31" i="10" s="1"/>
  <c r="AX30" i="10"/>
  <c r="AW30" i="10"/>
  <c r="H30" i="10"/>
  <c r="M30" i="10" s="1"/>
  <c r="AX29" i="10"/>
  <c r="AW29" i="10"/>
  <c r="AJ29" i="10"/>
  <c r="G29" i="10"/>
  <c r="H29" i="10" s="1"/>
  <c r="AX28" i="10"/>
  <c r="AW28" i="10"/>
  <c r="AJ28" i="10"/>
  <c r="AJ87" i="10" s="1"/>
  <c r="H28" i="10"/>
  <c r="M28" i="10"/>
  <c r="AX27" i="10"/>
  <c r="AW27" i="10"/>
  <c r="AU27" i="10"/>
  <c r="AT27" i="10"/>
  <c r="AS27" i="10"/>
  <c r="AR27" i="10"/>
  <c r="AQ27" i="10"/>
  <c r="AP27" i="10"/>
  <c r="AO27" i="10"/>
  <c r="AN27" i="10"/>
  <c r="AM27" i="10"/>
  <c r="AL27" i="10"/>
  <c r="AJ27" i="10"/>
  <c r="H27" i="10"/>
  <c r="M27" i="10" s="1"/>
  <c r="AX26" i="10"/>
  <c r="AW26" i="10"/>
  <c r="AU26" i="10"/>
  <c r="AT26" i="10"/>
  <c r="AS26" i="10"/>
  <c r="AR26" i="10"/>
  <c r="AQ26" i="10"/>
  <c r="AP26" i="10"/>
  <c r="AO26" i="10"/>
  <c r="AN26" i="10"/>
  <c r="AM26" i="10"/>
  <c r="AL26" i="10"/>
  <c r="H26" i="10"/>
  <c r="AX25" i="10"/>
  <c r="AW25" i="10"/>
  <c r="H25" i="10"/>
  <c r="AX24" i="10"/>
  <c r="AW24" i="10"/>
  <c r="AX23" i="10"/>
  <c r="AW23" i="10"/>
  <c r="I23" i="10"/>
  <c r="AX15" i="10"/>
  <c r="AW15" i="10"/>
  <c r="AJ15" i="10"/>
  <c r="H15" i="10"/>
  <c r="M15" i="10" s="1"/>
  <c r="AX14" i="10"/>
  <c r="AW14" i="10"/>
  <c r="AJ14" i="10"/>
  <c r="AJ86" i="10" s="1"/>
  <c r="H14" i="10"/>
  <c r="M14" i="10" s="1"/>
  <c r="AX13" i="10"/>
  <c r="AW13" i="10"/>
  <c r="AU13" i="10"/>
  <c r="AT13" i="10"/>
  <c r="AS13" i="10"/>
  <c r="AR13" i="10"/>
  <c r="AR99" i="10" s="1"/>
  <c r="AQ13" i="10"/>
  <c r="AQ99" i="10" s="1"/>
  <c r="AP13" i="10"/>
  <c r="AP99" i="10" s="1"/>
  <c r="AO13" i="10"/>
  <c r="AO99" i="10" s="1"/>
  <c r="R98" i="10" s="1"/>
  <c r="AN13" i="10"/>
  <c r="AM13" i="10"/>
  <c r="AL13" i="10"/>
  <c r="AL99" i="10" s="1"/>
  <c r="N98" i="10" s="1"/>
  <c r="AJ13" i="10"/>
  <c r="H13" i="10"/>
  <c r="M13" i="10" s="1"/>
  <c r="AX12" i="10"/>
  <c r="AW12" i="10"/>
  <c r="AU12" i="10"/>
  <c r="AT12" i="10"/>
  <c r="AT98" i="10" s="1"/>
  <c r="AS12" i="10"/>
  <c r="AS98" i="10" s="1"/>
  <c r="AR12" i="10"/>
  <c r="AQ12" i="10"/>
  <c r="AP12" i="10"/>
  <c r="AP98" i="10" s="1"/>
  <c r="AO12" i="10"/>
  <c r="AN12" i="10"/>
  <c r="AM12" i="10"/>
  <c r="AM98" i="10" s="1"/>
  <c r="O97" i="10" s="1"/>
  <c r="AL12" i="10"/>
  <c r="AJ12" i="10"/>
  <c r="H12" i="10"/>
  <c r="M12" i="10" s="1"/>
  <c r="AX11" i="10"/>
  <c r="AW11" i="10"/>
  <c r="G11" i="10"/>
  <c r="G23" i="10" s="1"/>
  <c r="H17" i="3"/>
  <c r="M17" i="3" s="1"/>
  <c r="H31" i="3"/>
  <c r="H30" i="3" s="1"/>
  <c r="I14" i="9"/>
  <c r="I16" i="8"/>
  <c r="BJ12" i="3"/>
  <c r="BJ13" i="3"/>
  <c r="BJ15" i="3"/>
  <c r="BJ16" i="3"/>
  <c r="BJ37" i="3"/>
  <c r="BJ40" i="3"/>
  <c r="BJ41" i="3"/>
  <c r="BJ11" i="3"/>
  <c r="BI12" i="3"/>
  <c r="BI13" i="3"/>
  <c r="BI15" i="3"/>
  <c r="BI16" i="3"/>
  <c r="BI37" i="3"/>
  <c r="BI40" i="3"/>
  <c r="BI41" i="3"/>
  <c r="BI11" i="3"/>
  <c r="J121" i="6"/>
  <c r="K121" i="6"/>
  <c r="L121" i="6"/>
  <c r="U136" i="6"/>
  <c r="T136" i="6"/>
  <c r="U134" i="6"/>
  <c r="R136" i="6"/>
  <c r="Q136" i="6"/>
  <c r="O136" i="6"/>
  <c r="N136" i="6"/>
  <c r="N134" i="6"/>
  <c r="T134" i="6"/>
  <c r="R134" i="6"/>
  <c r="Q134" i="6"/>
  <c r="O134" i="6"/>
  <c r="O123" i="6"/>
  <c r="I114" i="6"/>
  <c r="G114" i="6"/>
  <c r="H116" i="6"/>
  <c r="M116" i="6" s="1"/>
  <c r="H117" i="6"/>
  <c r="M117" i="6" s="1"/>
  <c r="H115" i="6"/>
  <c r="M115" i="6" s="1"/>
  <c r="I109" i="6"/>
  <c r="H113" i="6"/>
  <c r="M113" i="6" s="1"/>
  <c r="H111" i="6"/>
  <c r="M111" i="6" s="1"/>
  <c r="H112" i="6"/>
  <c r="M112" i="6" s="1"/>
  <c r="H110" i="6"/>
  <c r="M110" i="6" s="1"/>
  <c r="G109" i="6"/>
  <c r="G118" i="6" s="1"/>
  <c r="H41" i="6"/>
  <c r="M41" i="6" s="1"/>
  <c r="AU13" i="3"/>
  <c r="AU136" i="3" s="1"/>
  <c r="AT13" i="3"/>
  <c r="AT136" i="3" s="1"/>
  <c r="AS13" i="3"/>
  <c r="AS136" i="3" s="1"/>
  <c r="AR13" i="3"/>
  <c r="AR136" i="3" s="1"/>
  <c r="AQ13" i="3"/>
  <c r="AQ136" i="3" s="1"/>
  <c r="AP13" i="3"/>
  <c r="AP136" i="3" s="1"/>
  <c r="AO13" i="3"/>
  <c r="AO136" i="3" s="1"/>
  <c r="AN13" i="3"/>
  <c r="AN136" i="3" s="1"/>
  <c r="AM13" i="3"/>
  <c r="AM136" i="3" s="1"/>
  <c r="AL13" i="3"/>
  <c r="AL136" i="3" s="1"/>
  <c r="AU12" i="3"/>
  <c r="AU135" i="3" s="1"/>
  <c r="AT12" i="3"/>
  <c r="AT135" i="3" s="1"/>
  <c r="AS12" i="3"/>
  <c r="AS135" i="3" s="1"/>
  <c r="AR12" i="3"/>
  <c r="AR135" i="3" s="1"/>
  <c r="AQ12" i="3"/>
  <c r="AQ135" i="3" s="1"/>
  <c r="AP12" i="3"/>
  <c r="AP135" i="3" s="1"/>
  <c r="AO12" i="3"/>
  <c r="AO135" i="3" s="1"/>
  <c r="AN12" i="3"/>
  <c r="AN135" i="3" s="1"/>
  <c r="AM12" i="3"/>
  <c r="AM135" i="3" s="1"/>
  <c r="AL12" i="3"/>
  <c r="AL135" i="3" s="1"/>
  <c r="C39" i="7"/>
  <c r="W39" i="7" s="1"/>
  <c r="W38" i="7"/>
  <c r="W37" i="7"/>
  <c r="W36" i="7"/>
  <c r="W35" i="7"/>
  <c r="W34" i="7"/>
  <c r="H106" i="6"/>
  <c r="H105" i="6"/>
  <c r="G103" i="6"/>
  <c r="AJ105" i="6" s="1"/>
  <c r="H102" i="6"/>
  <c r="H103" i="6"/>
  <c r="AG101" i="6"/>
  <c r="I97" i="6"/>
  <c r="H95" i="6"/>
  <c r="M95" i="6" s="1"/>
  <c r="H93" i="6"/>
  <c r="M93" i="6" s="1"/>
  <c r="H92" i="6"/>
  <c r="M92" i="6" s="1"/>
  <c r="H90" i="6"/>
  <c r="M90" i="6" s="1"/>
  <c r="H86" i="6"/>
  <c r="M86" i="6" s="1"/>
  <c r="H85" i="6"/>
  <c r="M85" i="6" s="1"/>
  <c r="G84" i="6"/>
  <c r="H84" i="6" s="1"/>
  <c r="H83" i="6"/>
  <c r="M83" i="6" s="1"/>
  <c r="H82" i="6"/>
  <c r="M82" i="6"/>
  <c r="G81" i="6"/>
  <c r="H81" i="6" s="1"/>
  <c r="H80" i="6"/>
  <c r="M80" i="6" s="1"/>
  <c r="H79" i="6"/>
  <c r="M79" i="6"/>
  <c r="AJ78" i="6"/>
  <c r="H78" i="6"/>
  <c r="M78" i="6" s="1"/>
  <c r="AJ77" i="6"/>
  <c r="H77" i="6"/>
  <c r="M77" i="6" s="1"/>
  <c r="AJ76" i="6"/>
  <c r="G76" i="6"/>
  <c r="H76" i="6" s="1"/>
  <c r="AJ75" i="6"/>
  <c r="M75" i="6"/>
  <c r="AJ74" i="6"/>
  <c r="H74" i="6"/>
  <c r="M74" i="6" s="1"/>
  <c r="I68" i="6"/>
  <c r="M67" i="6"/>
  <c r="G67" i="6"/>
  <c r="M66" i="6"/>
  <c r="M65" i="6"/>
  <c r="H64" i="6"/>
  <c r="M64" i="6" s="1"/>
  <c r="M63" i="6"/>
  <c r="H62" i="6"/>
  <c r="M62" i="6" s="1"/>
  <c r="H61" i="6"/>
  <c r="M61" i="6" s="1"/>
  <c r="G60" i="6"/>
  <c r="H60" i="6" s="1"/>
  <c r="H59" i="6"/>
  <c r="M59" i="6" s="1"/>
  <c r="M58" i="6"/>
  <c r="H57" i="6"/>
  <c r="M57" i="6" s="1"/>
  <c r="AJ56" i="6"/>
  <c r="H56" i="6"/>
  <c r="M56" i="6" s="1"/>
  <c r="AJ55" i="6"/>
  <c r="G55" i="6"/>
  <c r="AJ54" i="6"/>
  <c r="H54" i="6"/>
  <c r="AJ53" i="6"/>
  <c r="H53" i="6"/>
  <c r="M53" i="6" s="1"/>
  <c r="I49" i="6"/>
  <c r="M48" i="6"/>
  <c r="G48" i="6"/>
  <c r="AJ28" i="6" s="1"/>
  <c r="M47" i="6"/>
  <c r="G47" i="6"/>
  <c r="H46" i="6"/>
  <c r="M44" i="6"/>
  <c r="M43" i="6"/>
  <c r="H40" i="6"/>
  <c r="M40" i="6" s="1"/>
  <c r="H39" i="6"/>
  <c r="M39" i="6" s="1"/>
  <c r="G38" i="6"/>
  <c r="H38" i="6" s="1"/>
  <c r="M37" i="6"/>
  <c r="G37" i="6"/>
  <c r="H36" i="6"/>
  <c r="M36" i="6" s="1"/>
  <c r="H35" i="6"/>
  <c r="H34" i="6"/>
  <c r="M34" i="6" s="1"/>
  <c r="H33" i="6"/>
  <c r="M33" i="6" s="1"/>
  <c r="H32" i="6"/>
  <c r="M32" i="6" s="1"/>
  <c r="AJ31" i="6"/>
  <c r="G31" i="6"/>
  <c r="H31" i="6" s="1"/>
  <c r="AJ30" i="6"/>
  <c r="H30" i="6"/>
  <c r="M30" i="6"/>
  <c r="AJ29" i="6"/>
  <c r="H29" i="6"/>
  <c r="M29" i="6" s="1"/>
  <c r="H28" i="6"/>
  <c r="H27" i="6"/>
  <c r="M27" i="6" s="1"/>
  <c r="I25" i="6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/>
  <c r="AJ16" i="6"/>
  <c r="H16" i="6"/>
  <c r="M16" i="6" s="1"/>
  <c r="AJ15" i="6"/>
  <c r="H15" i="6"/>
  <c r="M15" i="6" s="1"/>
  <c r="AJ14" i="6"/>
  <c r="AJ102" i="6" s="1"/>
  <c r="H14" i="6"/>
  <c r="AJ13" i="6"/>
  <c r="AJ101" i="6" s="1"/>
  <c r="Q128" i="6" s="1"/>
  <c r="H13" i="6"/>
  <c r="M13" i="6" s="1"/>
  <c r="AJ12" i="6"/>
  <c r="H12" i="6"/>
  <c r="M12" i="6" s="1"/>
  <c r="G11" i="6"/>
  <c r="G25" i="6" s="1"/>
  <c r="AJ40" i="3"/>
  <c r="AJ16" i="3"/>
  <c r="AJ15" i="3"/>
  <c r="AJ13" i="3"/>
  <c r="AJ12" i="3"/>
  <c r="L96" i="4"/>
  <c r="L81" i="10" s="1"/>
  <c r="L83" i="10" s="1"/>
  <c r="K96" i="4"/>
  <c r="K97" i="6" s="1"/>
  <c r="K99" i="6" s="1"/>
  <c r="J96" i="4"/>
  <c r="AF67" i="4"/>
  <c r="J67" i="4"/>
  <c r="J98" i="4" s="1"/>
  <c r="J108" i="4" s="1"/>
  <c r="K67" i="4"/>
  <c r="L67" i="4"/>
  <c r="I67" i="4"/>
  <c r="K48" i="4"/>
  <c r="J48" i="4"/>
  <c r="L48" i="4"/>
  <c r="H105" i="4"/>
  <c r="H104" i="4"/>
  <c r="G102" i="4"/>
  <c r="H101" i="4"/>
  <c r="H102" i="4" s="1"/>
  <c r="I96" i="4"/>
  <c r="H94" i="4"/>
  <c r="M94" i="4" s="1"/>
  <c r="H92" i="4"/>
  <c r="M92" i="4" s="1"/>
  <c r="H91" i="4"/>
  <c r="M91" i="4" s="1"/>
  <c r="H89" i="4"/>
  <c r="M89" i="4" s="1"/>
  <c r="H85" i="4"/>
  <c r="M85" i="4" s="1"/>
  <c r="H84" i="4"/>
  <c r="M84" i="4" s="1"/>
  <c r="G83" i="4"/>
  <c r="H83" i="4" s="1"/>
  <c r="H82" i="4"/>
  <c r="M82" i="4" s="1"/>
  <c r="H81" i="4"/>
  <c r="M81" i="4" s="1"/>
  <c r="G80" i="4"/>
  <c r="H80" i="4" s="1"/>
  <c r="H79" i="4"/>
  <c r="M79" i="4" s="1"/>
  <c r="H78" i="4"/>
  <c r="M78" i="4" s="1"/>
  <c r="H77" i="4"/>
  <c r="M77" i="4" s="1"/>
  <c r="H76" i="4"/>
  <c r="M76" i="4" s="1"/>
  <c r="G75" i="4"/>
  <c r="H75" i="4" s="1"/>
  <c r="M74" i="4"/>
  <c r="H73" i="4"/>
  <c r="M73" i="4"/>
  <c r="M66" i="4"/>
  <c r="G66" i="4"/>
  <c r="M65" i="4"/>
  <c r="M64" i="4"/>
  <c r="H63" i="4"/>
  <c r="M63" i="4" s="1"/>
  <c r="M62" i="4"/>
  <c r="H61" i="4"/>
  <c r="M61" i="4" s="1"/>
  <c r="H60" i="4"/>
  <c r="M60" i="4" s="1"/>
  <c r="G59" i="4"/>
  <c r="H59" i="4"/>
  <c r="H58" i="4"/>
  <c r="M58" i="4" s="1"/>
  <c r="M57" i="4"/>
  <c r="H56" i="4"/>
  <c r="M56" i="4" s="1"/>
  <c r="H55" i="4"/>
  <c r="M55" i="4" s="1"/>
  <c r="G54" i="4"/>
  <c r="H53" i="4"/>
  <c r="M53" i="4" s="1"/>
  <c r="H52" i="4"/>
  <c r="M52" i="4" s="1"/>
  <c r="I48" i="4"/>
  <c r="M47" i="4"/>
  <c r="G47" i="4"/>
  <c r="M46" i="4"/>
  <c r="G46" i="4"/>
  <c r="G44" i="4" s="1"/>
  <c r="H45" i="4"/>
  <c r="H44" i="4" s="1"/>
  <c r="M43" i="4"/>
  <c r="M42" i="4"/>
  <c r="H40" i="4"/>
  <c r="M40" i="4" s="1"/>
  <c r="H39" i="4"/>
  <c r="M39" i="4" s="1"/>
  <c r="G38" i="4"/>
  <c r="H38" i="4" s="1"/>
  <c r="M37" i="4"/>
  <c r="G37" i="4"/>
  <c r="H36" i="4"/>
  <c r="M36" i="4" s="1"/>
  <c r="H35" i="4"/>
  <c r="H34" i="4"/>
  <c r="M34" i="4" s="1"/>
  <c r="H33" i="4"/>
  <c r="M33" i="4" s="1"/>
  <c r="H32" i="4"/>
  <c r="M32" i="4" s="1"/>
  <c r="G31" i="4"/>
  <c r="H31" i="4" s="1"/>
  <c r="H48" i="4" s="1"/>
  <c r="H30" i="4"/>
  <c r="M30" i="4" s="1"/>
  <c r="H29" i="4"/>
  <c r="M29" i="4" s="1"/>
  <c r="H28" i="4"/>
  <c r="H27" i="4"/>
  <c r="M27" i="4" s="1"/>
  <c r="I25" i="4"/>
  <c r="H23" i="4"/>
  <c r="M23" i="4" s="1"/>
  <c r="H22" i="4"/>
  <c r="M22" i="4" s="1"/>
  <c r="H21" i="4"/>
  <c r="M21" i="4" s="1"/>
  <c r="H20" i="4"/>
  <c r="M20" i="4" s="1"/>
  <c r="H19" i="4"/>
  <c r="M19" i="4" s="1"/>
  <c r="H18" i="4"/>
  <c r="M18" i="4" s="1"/>
  <c r="H17" i="4"/>
  <c r="M17" i="4" s="1"/>
  <c r="H16" i="4"/>
  <c r="M16" i="4" s="1"/>
  <c r="H15" i="4"/>
  <c r="M15" i="4" s="1"/>
  <c r="H14" i="4"/>
  <c r="H13" i="4"/>
  <c r="M13" i="4" s="1"/>
  <c r="H12" i="4"/>
  <c r="M12" i="4" s="1"/>
  <c r="G11" i="4"/>
  <c r="G25" i="4" s="1"/>
  <c r="H40" i="3"/>
  <c r="M40" i="3" s="1"/>
  <c r="H20" i="3"/>
  <c r="M20" i="3" s="1"/>
  <c r="H21" i="3"/>
  <c r="M21" i="3" s="1"/>
  <c r="C39" i="1"/>
  <c r="W38" i="1"/>
  <c r="W37" i="1"/>
  <c r="W36" i="1"/>
  <c r="W35" i="1"/>
  <c r="W34" i="1"/>
  <c r="H26" i="3"/>
  <c r="M26" i="3" s="1"/>
  <c r="H23" i="3"/>
  <c r="M23" i="3" s="1"/>
  <c r="H24" i="3"/>
  <c r="M24" i="3" s="1"/>
  <c r="H15" i="3"/>
  <c r="M15" i="3" s="1"/>
  <c r="H13" i="3"/>
  <c r="M13" i="3" s="1"/>
  <c r="H12" i="3"/>
  <c r="M12" i="3" s="1"/>
  <c r="H9" i="2"/>
  <c r="G9" i="2"/>
  <c r="M32" i="3"/>
  <c r="J9" i="2"/>
  <c r="I9" i="2"/>
  <c r="D9" i="2"/>
  <c r="C9" i="2"/>
  <c r="H16" i="3"/>
  <c r="M16" i="3" s="1"/>
  <c r="H54" i="4"/>
  <c r="M46" i="6"/>
  <c r="H45" i="6"/>
  <c r="H23" i="10"/>
  <c r="M23" i="10"/>
  <c r="M25" i="10"/>
  <c r="H49" i="10"/>
  <c r="H52" i="10" s="1"/>
  <c r="M58" i="10"/>
  <c r="M81" i="10" s="1"/>
  <c r="G81" i="10"/>
  <c r="G83" i="10" s="1"/>
  <c r="H38" i="10"/>
  <c r="H27" i="3"/>
  <c r="M27" i="3" s="1"/>
  <c r="L98" i="4"/>
  <c r="L108" i="4" s="1"/>
  <c r="K98" i="4"/>
  <c r="K108" i="4" s="1"/>
  <c r="J97" i="6"/>
  <c r="J99" i="6" s="1"/>
  <c r="G30" i="3"/>
  <c r="J81" i="10"/>
  <c r="J83" i="10" s="1"/>
  <c r="M54" i="6"/>
  <c r="X37" i="11"/>
  <c r="M14" i="4"/>
  <c r="M14" i="6"/>
  <c r="M45" i="4"/>
  <c r="AJ57" i="6"/>
  <c r="H114" i="6"/>
  <c r="G68" i="6" l="1"/>
  <c r="I118" i="6"/>
  <c r="I121" i="6" s="1"/>
  <c r="M114" i="6"/>
  <c r="AL98" i="10"/>
  <c r="G97" i="6"/>
  <c r="AJ63" i="10"/>
  <c r="H96" i="4"/>
  <c r="H42" i="10"/>
  <c r="M48" i="4"/>
  <c r="M68" i="6"/>
  <c r="AR98" i="10"/>
  <c r="AS99" i="10"/>
  <c r="G67" i="4"/>
  <c r="M109" i="6"/>
  <c r="M118" i="6" s="1"/>
  <c r="M42" i="10"/>
  <c r="H25" i="6"/>
  <c r="I36" i="3"/>
  <c r="M55" i="3"/>
  <c r="N140" i="3"/>
  <c r="M144" i="3"/>
  <c r="H130" i="3"/>
  <c r="H71" i="3"/>
  <c r="M25" i="3"/>
  <c r="M49" i="6"/>
  <c r="AO98" i="10"/>
  <c r="R97" i="10" s="1"/>
  <c r="AJ104" i="6"/>
  <c r="H67" i="4"/>
  <c r="H98" i="4" s="1"/>
  <c r="M96" i="4"/>
  <c r="AQ98" i="10"/>
  <c r="AN99" i="10"/>
  <c r="Q98" i="10" s="1"/>
  <c r="G99" i="6"/>
  <c r="AJ27" i="6"/>
  <c r="AJ32" i="6" s="1"/>
  <c r="AU98" i="10"/>
  <c r="M52" i="3"/>
  <c r="AJ58" i="6"/>
  <c r="M97" i="6"/>
  <c r="M67" i="4"/>
  <c r="AK109" i="6"/>
  <c r="H49" i="6"/>
  <c r="L97" i="6"/>
  <c r="L99" i="6" s="1"/>
  <c r="AJ103" i="6"/>
  <c r="H109" i="6"/>
  <c r="H118" i="6" s="1"/>
  <c r="AN98" i="10"/>
  <c r="M44" i="3"/>
  <c r="M60" i="3"/>
  <c r="H144" i="3"/>
  <c r="M47" i="3"/>
  <c r="M19" i="3"/>
  <c r="M30" i="3"/>
  <c r="H66" i="3"/>
  <c r="M31" i="3"/>
  <c r="M22" i="3"/>
  <c r="M11" i="3"/>
  <c r="M25" i="6"/>
  <c r="AM99" i="10"/>
  <c r="H36" i="3"/>
  <c r="G36" i="3"/>
  <c r="G48" i="4"/>
  <c r="K81" i="10"/>
  <c r="K83" i="10" s="1"/>
  <c r="G45" i="6"/>
  <c r="AJ85" i="10"/>
  <c r="AT99" i="10"/>
  <c r="G38" i="10"/>
  <c r="G42" i="10" s="1"/>
  <c r="AJ25" i="10"/>
  <c r="M50" i="10"/>
  <c r="M94" i="10" s="1"/>
  <c r="H94" i="10"/>
  <c r="H81" i="10"/>
  <c r="H83" i="10" s="1"/>
  <c r="I83" i="10"/>
  <c r="G66" i="3"/>
  <c r="AJ17" i="6"/>
  <c r="G96" i="4"/>
  <c r="H55" i="6"/>
  <c r="H68" i="6" s="1"/>
  <c r="H25" i="4"/>
  <c r="I98" i="4"/>
  <c r="I108" i="4" s="1"/>
  <c r="AJ79" i="6"/>
  <c r="H97" i="6"/>
  <c r="I99" i="6"/>
  <c r="AU99" i="10"/>
  <c r="AJ88" i="10"/>
  <c r="M121" i="6" l="1"/>
  <c r="M98" i="4"/>
  <c r="H121" i="6"/>
  <c r="M99" i="6"/>
  <c r="G98" i="4"/>
  <c r="G108" i="4" s="1"/>
  <c r="I75" i="3"/>
  <c r="AJ100" i="6"/>
  <c r="AJ106" i="6" s="1"/>
  <c r="M52" i="10"/>
  <c r="M83" i="10" s="1"/>
  <c r="M66" i="3"/>
  <c r="M36" i="3"/>
  <c r="H75" i="3"/>
  <c r="H132" i="3" s="1"/>
  <c r="H108" i="4"/>
  <c r="M25" i="4"/>
  <c r="M108" i="4" s="1"/>
  <c r="H99" i="6"/>
  <c r="AJ84" i="10"/>
  <c r="AJ90" i="10" s="1"/>
  <c r="AJ30" i="10"/>
  <c r="G75" i="3"/>
  <c r="AK110" i="6"/>
  <c r="AK111" i="6" s="1"/>
  <c r="G49" i="6"/>
  <c r="N128" i="6" l="1"/>
  <c r="N129" i="6" s="1"/>
  <c r="M75" i="3"/>
  <c r="G132" i="3"/>
  <c r="V141" i="3" s="1"/>
  <c r="AK49" i="6"/>
  <c r="G121" i="6"/>
  <c r="P141" i="3" l="1"/>
</calcChain>
</file>

<file path=xl/sharedStrings.xml><?xml version="1.0" encoding="utf-8"?>
<sst xmlns="http://schemas.openxmlformats.org/spreadsheetml/2006/main" count="3288" uniqueCount="634">
  <si>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</si>
  <si>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</si>
  <si>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</si>
  <si>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</si>
  <si>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</si>
  <si>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</si>
  <si>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</si>
  <si>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</si>
  <si>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</si>
  <si>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</si>
  <si>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</si>
  <si>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</si>
  <si>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Курс</t>
  </si>
  <si>
    <t>Д</t>
  </si>
  <si>
    <t>Теоретичне навчання</t>
  </si>
  <si>
    <t>Канікули</t>
  </si>
  <si>
    <t>Донбаська державна машинобудівна академія</t>
  </si>
  <si>
    <t>Екзаменаційна сесія</t>
  </si>
  <si>
    <t>С</t>
  </si>
  <si>
    <t>Практика</t>
  </si>
  <si>
    <t>К</t>
  </si>
  <si>
    <t>Державна атестація</t>
  </si>
  <si>
    <t>Дипломне проектування</t>
  </si>
  <si>
    <t>Всього</t>
  </si>
  <si>
    <t>№ п/п</t>
  </si>
  <si>
    <t>екзаменів</t>
  </si>
  <si>
    <t>заліків</t>
  </si>
  <si>
    <t>1 курс</t>
  </si>
  <si>
    <t>2 курс</t>
  </si>
  <si>
    <t>3 курс</t>
  </si>
  <si>
    <t>4 курс</t>
  </si>
  <si>
    <t>5 курс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</si>
  <si>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</si>
  <si>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</si>
  <si>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</si>
  <si>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</si>
  <si>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Історія України</t>
  </si>
  <si>
    <t>Іноземна мова (за професійним спрямуванням)</t>
  </si>
  <si>
    <t>Разом:</t>
  </si>
  <si>
    <t>Фізика</t>
  </si>
  <si>
    <t>Математика</t>
  </si>
  <si>
    <t>Інформатика</t>
  </si>
  <si>
    <t>Теоретична механіка</t>
  </si>
  <si>
    <t>Опір матеріалів</t>
  </si>
  <si>
    <t>Теорія механізмів та машин</t>
  </si>
  <si>
    <t>Нарисна геометрія, інженерна та комп'ютерна графіка</t>
  </si>
  <si>
    <t>Взаємозамінність, стандартизація та технічні вимірювання</t>
  </si>
  <si>
    <t>Деталі машин</t>
  </si>
  <si>
    <t>Електротехніка, електроніка та мікропроцесорна техніка</t>
  </si>
  <si>
    <t>Гідравліка, гідро та пневмоприводи</t>
  </si>
  <si>
    <t>Екологія</t>
  </si>
  <si>
    <t>Теорія різання</t>
  </si>
  <si>
    <t>Технологічні методи виробництва заготовок деталей машин</t>
  </si>
  <si>
    <t>Теоретичні основи технології виробництва деталей та складання машин</t>
  </si>
  <si>
    <t>Технологія обробки типових деталей та складання машин</t>
  </si>
  <si>
    <t>Технологічна оснастка</t>
  </si>
  <si>
    <t>Механоскладальні дільниці та цехи у машинобудуванні</t>
  </si>
  <si>
    <t>Основи САПР</t>
  </si>
  <si>
    <t>Ректор __________________</t>
  </si>
  <si>
    <t>Контрольні роботи</t>
  </si>
  <si>
    <t>Н</t>
  </si>
  <si>
    <t>Настановна сесія</t>
  </si>
  <si>
    <t>Українська мова (за професійним спрямуванням)</t>
  </si>
  <si>
    <t>Справка</t>
  </si>
  <si>
    <t>Теоретичні основи технології виробництва деталей та складання машин (курс. робота)</t>
  </si>
  <si>
    <t xml:space="preserve">лекції </t>
  </si>
  <si>
    <t>лабораторні</t>
  </si>
  <si>
    <t>практичні</t>
  </si>
  <si>
    <t xml:space="preserve">0/6    </t>
  </si>
  <si>
    <t>Триместр</t>
  </si>
  <si>
    <t xml:space="preserve">НАВЧАЛЬНИЙ ПЛАН </t>
  </si>
  <si>
    <t>Історія української культури</t>
  </si>
  <si>
    <t>Теплофізичні процеси</t>
  </si>
  <si>
    <t>Різальний інструмент</t>
  </si>
  <si>
    <t xml:space="preserve">Технологія конструкційних матеріалів </t>
  </si>
  <si>
    <t xml:space="preserve">Теоретична механіка </t>
  </si>
  <si>
    <t>Теорія автоматичного управління</t>
  </si>
  <si>
    <t>-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</si>
  <si>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</t>
    </r>
  </si>
  <si>
    <t>Деталі машин (курсовий проект)</t>
  </si>
  <si>
    <t>С/Н</t>
  </si>
  <si>
    <t>/С</t>
  </si>
  <si>
    <t>Захист дипломного проекту (роботи)</t>
  </si>
  <si>
    <t>12/6</t>
  </si>
  <si>
    <t>1.1 Гуманітарні та соціально-економічні дисципліни</t>
  </si>
  <si>
    <t>1.2 Дисципліни природничо-наукової (фундаментальної) підготовки</t>
  </si>
  <si>
    <t>Разом вибіркова частина:</t>
  </si>
  <si>
    <t>Разом за п.1.2:</t>
  </si>
  <si>
    <t>Разом за п.1.1:</t>
  </si>
  <si>
    <t>Підприємницька діяльність та економіка підприємства</t>
  </si>
  <si>
    <t>ЗД</t>
  </si>
  <si>
    <r>
      <t xml:space="preserve">форма навчання:   </t>
    </r>
    <r>
      <rPr>
        <b/>
        <sz val="14"/>
        <rFont val="Times New Roman"/>
        <family val="1"/>
        <charset val="204"/>
      </rPr>
      <t>заочна</t>
    </r>
  </si>
  <si>
    <t>Міністерство освіти і науки України</t>
  </si>
  <si>
    <t>12+20+8</t>
  </si>
  <si>
    <r>
      <t>Матеріалознавство</t>
    </r>
    <r>
      <rPr>
        <sz val="12"/>
        <color indexed="10"/>
        <rFont val="Times New Roman"/>
        <family val="1"/>
        <charset val="204"/>
      </rPr>
      <t xml:space="preserve"> </t>
    </r>
  </si>
  <si>
    <r>
      <t>Філософія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</si>
  <si>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Хімія </t>
  </si>
  <si>
    <t>4/4</t>
  </si>
  <si>
    <t xml:space="preserve"> 4/4</t>
  </si>
  <si>
    <t>на основі повної загальної середньої освіти</t>
  </si>
  <si>
    <t>I. Графік навчального процесу</t>
  </si>
  <si>
    <t>II. ЗВЕДЕНІ ДАНІ ПРО БЮДЖЕТ ЧАСУ, тижні</t>
  </si>
  <si>
    <t>Усього</t>
  </si>
  <si>
    <t>Виконання дипломно-го проекту (роботи)</t>
  </si>
  <si>
    <t>III. ПРАКТИКА</t>
  </si>
  <si>
    <t>IV. ДЕРЖАВНА АТЕСТАЦІЯ</t>
  </si>
  <si>
    <t>Назва практики</t>
  </si>
  <si>
    <t>Переддипломна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</si>
  <si>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</si>
  <si>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</si>
  <si>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</si>
  <si>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дипломний проект</t>
  </si>
  <si>
    <t>захист дипломного проекту в ДЕК</t>
  </si>
  <si>
    <t>Кількість годин</t>
  </si>
  <si>
    <t>самостійна робота</t>
  </si>
  <si>
    <t xml:space="preserve">всього </t>
  </si>
  <si>
    <t>у тому числі:</t>
  </si>
  <si>
    <t>загальний обсяг</t>
  </si>
  <si>
    <t>аудиторних</t>
  </si>
  <si>
    <t>курсові</t>
  </si>
  <si>
    <t>проекти</t>
  </si>
  <si>
    <t>роботи</t>
  </si>
  <si>
    <t>Виконання дипломн. проекту</t>
  </si>
  <si>
    <t>Держ. атест.</t>
  </si>
  <si>
    <t>Кані-кули</t>
  </si>
  <si>
    <t>Настановна та екзаменаційна сесія</t>
  </si>
  <si>
    <t>Кількість кредитів ЄКТС</t>
  </si>
  <si>
    <t>НАЗВА НАВЧАЛЬНОЇ ДИСЦИПЛІНИ</t>
  </si>
  <si>
    <t>I</t>
  </si>
  <si>
    <t>II</t>
  </si>
  <si>
    <t>III</t>
  </si>
  <si>
    <t>IV</t>
  </si>
  <si>
    <t>V</t>
  </si>
  <si>
    <t>6/0</t>
  </si>
  <si>
    <t>4/0</t>
  </si>
  <si>
    <t>8/0</t>
  </si>
  <si>
    <t>4/2</t>
  </si>
  <si>
    <t>Захист дипломного проекту</t>
  </si>
  <si>
    <t>Строк навчання -5 років</t>
  </si>
  <si>
    <t>10+20+10</t>
  </si>
  <si>
    <t>6+15+9</t>
  </si>
  <si>
    <t>6+18+6</t>
  </si>
  <si>
    <t xml:space="preserve">Розмірне моделювання і аналіз технологічних процесів </t>
  </si>
  <si>
    <t>2</t>
  </si>
  <si>
    <t>1.1.1</t>
  </si>
  <si>
    <t>1.1.2</t>
  </si>
  <si>
    <t>1.1.1.1</t>
  </si>
  <si>
    <t>1.1.1.2</t>
  </si>
  <si>
    <t>1.1.3</t>
  </si>
  <si>
    <t>1.1.4</t>
  </si>
  <si>
    <t>1.1.5</t>
  </si>
  <si>
    <t>1.2.1</t>
  </si>
  <si>
    <t>1.2.2</t>
  </si>
  <si>
    <t>1.2.3</t>
  </si>
  <si>
    <t>1.2.5</t>
  </si>
  <si>
    <t>1.2.7</t>
  </si>
  <si>
    <t>1.2.8</t>
  </si>
  <si>
    <t>3.1</t>
  </si>
  <si>
    <t>4.1</t>
  </si>
  <si>
    <t>С.В. Ковалевський</t>
  </si>
  <si>
    <t>Основи охорони праці  та безпека життєдіяльності</t>
  </si>
  <si>
    <t>2 ДИСЦИПЛІНИ ВІЛЬНОГО ВИБОРУ</t>
  </si>
  <si>
    <t>2.1 Природничо-наукові (фундаментальні) дисципліни</t>
  </si>
  <si>
    <t>1.2.2.1</t>
  </si>
  <si>
    <t>1.2.2.2</t>
  </si>
  <si>
    <t>1.2.5.1</t>
  </si>
  <si>
    <t>1.2.5.2</t>
  </si>
  <si>
    <t>1.2.6.2</t>
  </si>
  <si>
    <t>Разом 2.1.1</t>
  </si>
  <si>
    <t>Разом 2.2.1:</t>
  </si>
  <si>
    <t>4. ДЕРЖАВНА АТЕСТАЦІЯ</t>
  </si>
  <si>
    <t>1 ОБОВ'ЯЗКОВІ НАВЧАЛЬНІ ДИСЦИПЛІНИ</t>
  </si>
  <si>
    <t>Завідувач кафедри ТМ</t>
  </si>
  <si>
    <t>Н/</t>
  </si>
  <si>
    <r>
      <t xml:space="preserve">галузь знань: </t>
    </r>
    <r>
      <rPr>
        <b/>
        <sz val="14"/>
        <rFont val="Times New Roman"/>
        <family val="1"/>
        <charset val="204"/>
      </rPr>
      <t>13 " Механічна інженерія"</t>
    </r>
  </si>
  <si>
    <t>1.2.3.1</t>
  </si>
  <si>
    <t>1.2.3.2</t>
  </si>
  <si>
    <t>1.2.3.3</t>
  </si>
  <si>
    <t xml:space="preserve">1.2.4                                          </t>
  </si>
  <si>
    <t>1.2.4.1</t>
  </si>
  <si>
    <t>1.2.4.2</t>
  </si>
  <si>
    <t>1.2.7.1</t>
  </si>
  <si>
    <t>1.2.7.2</t>
  </si>
  <si>
    <t>2.1.1.1</t>
  </si>
  <si>
    <t>2.1.1.2</t>
  </si>
  <si>
    <t>2.1.1.3</t>
  </si>
  <si>
    <t>2.1.1.4</t>
  </si>
  <si>
    <t>2.1.1.5</t>
  </si>
  <si>
    <t>2.1.1.7</t>
  </si>
  <si>
    <t>2.1.1.8</t>
  </si>
  <si>
    <t>2.1.1.9</t>
  </si>
  <si>
    <t>2.1.1.10</t>
  </si>
  <si>
    <t>2.1.1.11</t>
  </si>
  <si>
    <t>2.1.1.7.1</t>
  </si>
  <si>
    <t>2.2 Дисципліни  професійної підготовки</t>
  </si>
  <si>
    <t>2.2.1 Спеціалізації каф. ТМ</t>
  </si>
  <si>
    <t>2.2.1.1</t>
  </si>
  <si>
    <t>2.2.1.2</t>
  </si>
  <si>
    <t>Проектування технологічних процесів</t>
  </si>
  <si>
    <t>Технології формоутворення деталей машин</t>
  </si>
  <si>
    <t>Технологічне оснащення механоскладального виробництва</t>
  </si>
  <si>
    <t>Спеціалізація  "Технології машинобудування"</t>
  </si>
  <si>
    <t>Обслуговування високотехнологічних комплексів</t>
  </si>
  <si>
    <t>2.2.1.3</t>
  </si>
  <si>
    <t>2.2.1.3.1</t>
  </si>
  <si>
    <t>2.2.1.3.2</t>
  </si>
  <si>
    <t>2.2.1.3.3</t>
  </si>
  <si>
    <t>2.2.1.3.4</t>
  </si>
  <si>
    <t>2.2.1.4</t>
  </si>
  <si>
    <t>2.2.1.4.1</t>
  </si>
  <si>
    <t>2.2.1.4.2</t>
  </si>
  <si>
    <t>2.2.1.5</t>
  </si>
  <si>
    <t>2.2.1.5.1</t>
  </si>
  <si>
    <t>2.2.1.5.2</t>
  </si>
  <si>
    <t>2.2.1.6</t>
  </si>
  <si>
    <t>2.2.1.7</t>
  </si>
  <si>
    <t>2.2.1.8</t>
  </si>
  <si>
    <t>3. ПРАКТИЧНА ПІДГОТОВКА (спец. ТМ)</t>
  </si>
  <si>
    <t>ЗАГАЛЬНА КІЛЬКІСТЬ (спец. ТМ)</t>
  </si>
  <si>
    <t>2.1.1.3.1</t>
  </si>
  <si>
    <t>2.1.1.3.2</t>
  </si>
  <si>
    <t>2.1.1.8.2</t>
  </si>
  <si>
    <t>2.1.1.8.1</t>
  </si>
  <si>
    <t>Спеціалізації "Технології машинобудування", "Інтегровані комп'ютеризовані технології машинобудування"</t>
  </si>
  <si>
    <t>Спеціалізація  "Інтегровані комп'ютеризовані технології машинобудування"</t>
  </si>
  <si>
    <t>11</t>
  </si>
  <si>
    <t>8/2</t>
  </si>
  <si>
    <t>0/2</t>
  </si>
  <si>
    <t>0</t>
  </si>
  <si>
    <t xml:space="preserve"> 4/0</t>
  </si>
  <si>
    <t>16/2</t>
  </si>
  <si>
    <t>28/6</t>
  </si>
  <si>
    <t>24/4</t>
  </si>
  <si>
    <t>28/8</t>
  </si>
  <si>
    <t xml:space="preserve">2.1.1 Спеціалізації каф. ТМ </t>
  </si>
  <si>
    <t>2/0</t>
  </si>
  <si>
    <t>6/2</t>
  </si>
  <si>
    <t xml:space="preserve"> 4/2</t>
  </si>
  <si>
    <t>12/4</t>
  </si>
  <si>
    <t xml:space="preserve">       II. ЗВЕДЕНІ ДАНІ ПРО БЮДЖЕТ ЧАСУ, тижні                           ІІІ.  ДЕРЖАВНА АТЕСТАЦІЯ</t>
  </si>
  <si>
    <t xml:space="preserve">Позначення: Н – настановна сесія; С – екзаменаційна сесія; К – канікули; Д– дипломне проектування; ЗД – захист дипломного проекту </t>
  </si>
  <si>
    <t>20/8</t>
  </si>
  <si>
    <t>28/10</t>
  </si>
  <si>
    <t>32/14</t>
  </si>
  <si>
    <t>42/18</t>
  </si>
  <si>
    <t>24/6</t>
  </si>
  <si>
    <t>20/4</t>
  </si>
  <si>
    <t xml:space="preserve">V. План навчального процесу на 2017/2018 навчальний рік (заочна форма)     </t>
  </si>
  <si>
    <t>Обладнання механоскладального виробництва (КМСІТ)</t>
  </si>
  <si>
    <t>Технологічні основи машинобудування</t>
  </si>
  <si>
    <t>Директор ЦДЗО</t>
  </si>
  <si>
    <t>М.М. Федоров</t>
  </si>
  <si>
    <t>10а</t>
  </si>
  <si>
    <t>10б</t>
  </si>
  <si>
    <t>1.2.6.2.1</t>
  </si>
  <si>
    <t>Безпека життєдіяльності</t>
  </si>
  <si>
    <t>1.2.6.2.2</t>
  </si>
  <si>
    <t>Основи охорони праці</t>
  </si>
  <si>
    <t>ЗАТВЕРДЖЕНО:</t>
  </si>
  <si>
    <t>на засіданні Вченої ради</t>
  </si>
  <si>
    <t>протокол № 7</t>
  </si>
  <si>
    <t>" 30  "  березня          2017 р.</t>
  </si>
  <si>
    <t>(Ковальов В.Д.)</t>
  </si>
  <si>
    <t>Кваліфікація: бакалавр  з прикладної механіки</t>
  </si>
  <si>
    <t xml:space="preserve">Розподіл годин по курсах і семестрах </t>
  </si>
  <si>
    <t>Розподіл за семестрами</t>
  </si>
  <si>
    <t>Семестр</t>
  </si>
  <si>
    <t xml:space="preserve">семестри </t>
  </si>
  <si>
    <t>Іноземна мова (за професійним спрямуванням) (починаючи з 2018/2019 н.р.)</t>
  </si>
  <si>
    <t>1.1.6</t>
  </si>
  <si>
    <t>Основи економічної теорії</t>
  </si>
  <si>
    <t>1.1.7</t>
  </si>
  <si>
    <t>Соціологія</t>
  </si>
  <si>
    <t>1.1.8</t>
  </si>
  <si>
    <t>Господарське законодавство</t>
  </si>
  <si>
    <t>1.1.9</t>
  </si>
  <si>
    <t>Психологія</t>
  </si>
  <si>
    <t>1.1.10</t>
  </si>
  <si>
    <t>1.1.11</t>
  </si>
  <si>
    <t>Політологія</t>
  </si>
  <si>
    <t>Правознавство</t>
  </si>
  <si>
    <t>20/0</t>
  </si>
  <si>
    <t>12/0</t>
  </si>
  <si>
    <t xml:space="preserve"> 8/2</t>
  </si>
  <si>
    <t>10/0</t>
  </si>
  <si>
    <t xml:space="preserve"> 2/2</t>
  </si>
  <si>
    <t>12/2</t>
  </si>
  <si>
    <t>14/2</t>
  </si>
  <si>
    <t>Теорія механізмів та машин (курсова робота)</t>
  </si>
  <si>
    <t>16/4</t>
  </si>
  <si>
    <t>20/2</t>
  </si>
  <si>
    <t>48/4</t>
  </si>
  <si>
    <t>12</t>
  </si>
  <si>
    <t>46/8</t>
  </si>
  <si>
    <t>46/10</t>
  </si>
  <si>
    <t>24/2</t>
  </si>
  <si>
    <t>36/4</t>
  </si>
  <si>
    <t>40/6</t>
  </si>
  <si>
    <t>8+16+6</t>
  </si>
  <si>
    <t>1к</t>
  </si>
  <si>
    <t>2к</t>
  </si>
  <si>
    <t>3к</t>
  </si>
  <si>
    <t>4к</t>
  </si>
  <si>
    <t>5к</t>
  </si>
  <si>
    <t>дп</t>
  </si>
  <si>
    <r>
      <t xml:space="preserve">спеціальності: </t>
    </r>
    <r>
      <rPr>
        <b/>
        <sz val="14"/>
        <rFont val="Times New Roman"/>
        <family val="1"/>
        <charset val="204"/>
      </rPr>
      <t>131 "Прикладна механіка "</t>
    </r>
  </si>
  <si>
    <t>ЗАГАЛЬНА КІЛЬКІСТЬ</t>
  </si>
  <si>
    <t>Завідувач кафедри МПФ</t>
  </si>
  <si>
    <t>О.Є. Марков</t>
  </si>
  <si>
    <t>Завідувач кафедри  ОіТЗВ</t>
  </si>
  <si>
    <t>Н.О. Макаренко</t>
  </si>
  <si>
    <r>
      <t>спеціалізація:</t>
    </r>
    <r>
      <rPr>
        <b/>
        <sz val="14"/>
        <rFont val="Times New Roman"/>
        <family val="1"/>
        <charset val="204"/>
      </rPr>
      <t xml:space="preserve"> Технології і устаткування зварювання                         (ОТЗВ)</t>
    </r>
  </si>
  <si>
    <t xml:space="preserve">                       (1-2 курси)</t>
  </si>
  <si>
    <t>іспит</t>
  </si>
  <si>
    <t>залік</t>
  </si>
  <si>
    <t>1.2.6</t>
  </si>
  <si>
    <t>32/6</t>
  </si>
  <si>
    <t>1.3 Дисципліни професійної підготовки</t>
  </si>
  <si>
    <t xml:space="preserve">Електротехніка та електроніка </t>
  </si>
  <si>
    <t>Електротехніка</t>
  </si>
  <si>
    <t>Електричні машини</t>
  </si>
  <si>
    <t>Електроніка та схемотехніка</t>
  </si>
  <si>
    <t>1.3.1</t>
  </si>
  <si>
    <t>1.3.2</t>
  </si>
  <si>
    <t>1.3.3</t>
  </si>
  <si>
    <t>1.3.1.1</t>
  </si>
  <si>
    <t>1.3.1.2</t>
  </si>
  <si>
    <t>1.3.1.3</t>
  </si>
  <si>
    <t xml:space="preserve"> 0/2</t>
  </si>
  <si>
    <t>Технологія металів і матеріалознавство</t>
  </si>
  <si>
    <t>Теорія  процесів зварювання</t>
  </si>
  <si>
    <t xml:space="preserve">Теорія  процесів зварювання </t>
  </si>
  <si>
    <t>Теорія  процесів зварювання  к.р.</t>
  </si>
  <si>
    <t>1.3.3.1</t>
  </si>
  <si>
    <t>1.3.3.2</t>
  </si>
  <si>
    <t>1.3.3.3</t>
  </si>
  <si>
    <t>Разом за п.1.3:</t>
  </si>
  <si>
    <t>44/8</t>
  </si>
  <si>
    <t>48/6</t>
  </si>
  <si>
    <t>1</t>
  </si>
  <si>
    <t>3</t>
  </si>
  <si>
    <t>так</t>
  </si>
  <si>
    <t/>
  </si>
  <si>
    <t>викладач</t>
  </si>
  <si>
    <t xml:space="preserve">МВ-16-1з, 5 семестр, 2018/2019 навчальний рік (заочна форма)     </t>
  </si>
  <si>
    <r>
      <t>Філософія</t>
    </r>
    <r>
      <rPr>
        <sz val="16"/>
        <rFont val="Times New Roman"/>
        <family val="1"/>
        <charset val="204"/>
      </rPr>
      <t xml:space="preserve"> </t>
    </r>
  </si>
  <si>
    <r>
      <t>Матеріалознавство</t>
    </r>
    <r>
      <rPr>
        <sz val="16"/>
        <rFont val="Times New Roman"/>
        <family val="1"/>
        <charset val="204"/>
      </rPr>
      <t xml:space="preserve"> </t>
    </r>
  </si>
  <si>
    <t>6</t>
  </si>
  <si>
    <t>матеріалознавство перенесено на 6 семестр</t>
  </si>
  <si>
    <t>56/4</t>
  </si>
  <si>
    <t>А</t>
  </si>
  <si>
    <t xml:space="preserve">Іноземна мова (за професійним спрямуванням) </t>
  </si>
  <si>
    <t>54/12</t>
  </si>
  <si>
    <t>Кваліфікація: Бакалавр з металургії</t>
  </si>
  <si>
    <t>Фізична хімія</t>
  </si>
  <si>
    <t>П.Г. Агравал</t>
  </si>
  <si>
    <t>Завідувач кафедри ТОЛВ</t>
  </si>
  <si>
    <t>Металознавство кристалографія, мінералогія і термічна обробка</t>
  </si>
  <si>
    <t>14/0</t>
  </si>
  <si>
    <t>2.1.1</t>
  </si>
  <si>
    <t>2.1.2</t>
  </si>
  <si>
    <t>2.1.2.1</t>
  </si>
  <si>
    <t>2.1.2.2</t>
  </si>
  <si>
    <t>50/10</t>
  </si>
  <si>
    <t>32/4</t>
  </si>
  <si>
    <t>36/2</t>
  </si>
  <si>
    <t>2.1.2.3</t>
  </si>
  <si>
    <t>Разом за п.2.1</t>
  </si>
  <si>
    <t>34</t>
  </si>
  <si>
    <t>14</t>
  </si>
  <si>
    <t xml:space="preserve">ЛВ-18-1з,  2019/2020 навчальний рік (заочна форма)     </t>
  </si>
  <si>
    <t>1.1.1.3</t>
  </si>
  <si>
    <t>1.1  Цикл загальної підготовки</t>
  </si>
  <si>
    <t>1.1.6.1</t>
  </si>
  <si>
    <t>1.1.6.2</t>
  </si>
  <si>
    <t>1.1.7.1</t>
  </si>
  <si>
    <t>1.1.7.2</t>
  </si>
  <si>
    <t xml:space="preserve">1.1.8                                          </t>
  </si>
  <si>
    <t>1.1.8.1</t>
  </si>
  <si>
    <t>1.1.8.2</t>
  </si>
  <si>
    <t xml:space="preserve">Основи охорони праці </t>
  </si>
  <si>
    <t>1.1.12</t>
  </si>
  <si>
    <t>1.1.13</t>
  </si>
  <si>
    <t xml:space="preserve">1.2 Цикл професійної підготовки </t>
  </si>
  <si>
    <t>Фізична хімія та аналітичний контроль</t>
  </si>
  <si>
    <t>0/4</t>
  </si>
  <si>
    <t xml:space="preserve">Підприємницька діяльність та економіка підприємства </t>
  </si>
  <si>
    <t>9</t>
  </si>
  <si>
    <t>Менеджмент та організація виробництва</t>
  </si>
  <si>
    <t>1.2.4</t>
  </si>
  <si>
    <t>Переддипломна практика</t>
  </si>
  <si>
    <t>2. ДИСЦИПЛІНИ ВІЛЬНОГО ВИБОРУ</t>
  </si>
  <si>
    <t>2.2 Цикл професійної підготовки</t>
  </si>
  <si>
    <t>Теорія і технологія металургійного виробництва</t>
  </si>
  <si>
    <t>2.2.1</t>
  </si>
  <si>
    <t>Теорія і технологія металургійного виробництва -1</t>
  </si>
  <si>
    <t>2.2.2</t>
  </si>
  <si>
    <t>Теорія і технологія металургійного виробництва-2,3</t>
  </si>
  <si>
    <t>8/4</t>
  </si>
  <si>
    <t>Теплотехніка та печі ливарних цехів</t>
  </si>
  <si>
    <t>Теплотехніка та печі ливарних цехів (к.пр.)</t>
  </si>
  <si>
    <t>2/2</t>
  </si>
  <si>
    <t>Виробництво виливків із чавунів</t>
  </si>
  <si>
    <t>4</t>
  </si>
  <si>
    <t>Теоретичні основи ливарного виробництва</t>
  </si>
  <si>
    <t>Основи теорії плавки ливарних сплавів</t>
  </si>
  <si>
    <t>Теоретичні основи формоутворення</t>
  </si>
  <si>
    <t>Технологія ливарної форми</t>
  </si>
  <si>
    <t>Ливарна гідравліка</t>
  </si>
  <si>
    <t>Обладнання ливарних цехів</t>
  </si>
  <si>
    <t>Технологія ливарної форми (к.пр.)</t>
  </si>
  <si>
    <t>Виробництво виливків із сталей</t>
  </si>
  <si>
    <t>Виробництво виливків із кольорових металів</t>
  </si>
  <si>
    <t>Спеціальні види литва</t>
  </si>
  <si>
    <t>Контроль якості виливків</t>
  </si>
  <si>
    <t>Проектування та виробництво оснастки</t>
  </si>
  <si>
    <t>Разом п. 2.2</t>
  </si>
  <si>
    <t>Разом п. 2</t>
  </si>
  <si>
    <t>1.4 АТЕСТАЦІЯ</t>
  </si>
  <si>
    <t>1.4.1</t>
  </si>
  <si>
    <t>Кваліфікаційна робота бакалавра</t>
  </si>
  <si>
    <t>Разом п. 1.4:</t>
  </si>
  <si>
    <t>Разом обов'язкові компоненти освітньої програми</t>
  </si>
  <si>
    <t>п</t>
  </si>
  <si>
    <t>1.3 ПРАКТИЧНА ПІДГОТОВКА</t>
  </si>
  <si>
    <t>1.1.14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</si>
  <si>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 за освітньо-професійною програмою</t>
    </r>
  </si>
  <si>
    <t>спеціальність:  136 "Металургія"</t>
  </si>
  <si>
    <t xml:space="preserve">Гарант освітньої програми </t>
  </si>
  <si>
    <t>протокол № 8</t>
  </si>
  <si>
    <t>" 28  " травня       2020 р.</t>
  </si>
  <si>
    <t>I. Графік освітнього процесу</t>
  </si>
  <si>
    <t xml:space="preserve">Позначення: Н – настановна сесія; С – екзаменаційна сесія; К – канікули; П - практика; Д– виконання кваліфікаційної роботи; А –  атестація </t>
  </si>
  <si>
    <t>Виконання кваліф. роботи</t>
  </si>
  <si>
    <t xml:space="preserve">Атест. </t>
  </si>
  <si>
    <t>№</t>
  </si>
  <si>
    <t xml:space="preserve">       II. ЗВЕДЕНІ ДАНІ ПРО БЮДЖЕТ ЧАСУ, тижні                           ІІІ.   АТЕСТАЦІЯ</t>
  </si>
  <si>
    <t>Форма  атестації (екзамен, кваліфікаційна робота)</t>
  </si>
  <si>
    <t>1. ОБОВ'ЯЗКОВІ НАВЧАЛЬНІ ДИСЦИПЛІНИ</t>
  </si>
  <si>
    <t xml:space="preserve">освітньо - професійна програма: "Ювелірне, художнє та промислове литво"                   </t>
  </si>
  <si>
    <t>Історія України та української культури</t>
  </si>
  <si>
    <t xml:space="preserve">Вища математика </t>
  </si>
  <si>
    <t>Безпека життєдіяльності  та основи здорового способу життя</t>
  </si>
  <si>
    <t>1.1.11.1</t>
  </si>
  <si>
    <t>1.1.11.2</t>
  </si>
  <si>
    <t>Філософія та основи суспільствознавства</t>
  </si>
  <si>
    <t>Вступ до освітнього  процесу</t>
  </si>
  <si>
    <t>0/0</t>
  </si>
  <si>
    <t>Прикладна механіка</t>
  </si>
  <si>
    <t>1.2.6.1</t>
  </si>
  <si>
    <t>1.2.9</t>
  </si>
  <si>
    <t>1.2.9.1</t>
  </si>
  <si>
    <t>1.2.9.2</t>
  </si>
  <si>
    <t>1.2.10</t>
  </si>
  <si>
    <t>1.2.11</t>
  </si>
  <si>
    <t>1.2.10.1</t>
  </si>
  <si>
    <t>1.2.10.2</t>
  </si>
  <si>
    <t>1.2.12</t>
  </si>
  <si>
    <t>1.2.13</t>
  </si>
  <si>
    <t>Ознайомча практика</t>
  </si>
  <si>
    <t>Виробнича практика (технологічна)</t>
  </si>
  <si>
    <t xml:space="preserve"> 2.1  Цикл загальної підготовки </t>
  </si>
  <si>
    <t>Здобувач вищої освіти повинен вибрати дисципліни обсягом 9 кредитів</t>
  </si>
  <si>
    <t>Етика та естетика</t>
  </si>
  <si>
    <t>Іноземна мова</t>
  </si>
  <si>
    <t>Інформаційні війни</t>
  </si>
  <si>
    <t>Релігієзнавство</t>
  </si>
  <si>
    <t>Героїчні особистості в Україні</t>
  </si>
  <si>
    <t>Історія науки і техніки</t>
  </si>
  <si>
    <t>Дисципліни з інших ОП ДДМА</t>
  </si>
  <si>
    <t>Дисципліна вільного вибору (4 семестр)</t>
  </si>
  <si>
    <t>Дисципліна вільного вибору (5 семестр)</t>
  </si>
  <si>
    <t>2.1.3</t>
  </si>
  <si>
    <t>Господарське та трудове право</t>
  </si>
  <si>
    <t>Технології психічної саморегуляції та взаємодії</t>
  </si>
  <si>
    <t>Ділова риторика</t>
  </si>
  <si>
    <t>Етика сімейних відносин</t>
  </si>
  <si>
    <t>Дисципліна вільного вибору (6 семестр)</t>
  </si>
  <si>
    <t>Разом за п. 2.1:</t>
  </si>
  <si>
    <t>Історія художнього та ювелірного лиття</t>
  </si>
  <si>
    <t>Історія ливарного виробництва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</si>
  <si>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</si>
  <si>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</si>
  <si>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</si>
  <si>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12/8</t>
  </si>
  <si>
    <t>Науково-дослідна робота студентів у ливарному виробництві</t>
  </si>
  <si>
    <t>16/0</t>
  </si>
  <si>
    <t>2.2.3</t>
  </si>
  <si>
    <t>Дисципліни вільного вибору (7 семестр)</t>
  </si>
  <si>
    <t>2.2.4</t>
  </si>
  <si>
    <t>Дисципліни вільного вибору (9 семестр)</t>
  </si>
  <si>
    <t>Моделювання ливарних систем і процесів</t>
  </si>
  <si>
    <t>8/8</t>
  </si>
  <si>
    <t>Частка кредитів ЄКТС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</si>
  <si>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</si>
  <si>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</si>
  <si>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</si>
  <si>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Українська мова як іноземна (для іноземних громадян та осіб без громадянства)</t>
  </si>
  <si>
    <t>28/56</t>
  </si>
  <si>
    <t>1.1</t>
  </si>
  <si>
    <t xml:space="preserve">Українська мова як іноземна </t>
  </si>
  <si>
    <t>8/16</t>
  </si>
  <si>
    <t>4/8</t>
  </si>
  <si>
    <t>1.2</t>
  </si>
  <si>
    <t>1.3</t>
  </si>
  <si>
    <t>1.4</t>
  </si>
  <si>
    <t>протокол № 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</si>
  <si>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</si>
  <si>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 основі повної загальної середньої освіти </t>
  </si>
  <si>
    <t>І . ГРАФІК ОСВІТНЬОГО ПРОЦЕСУ</t>
  </si>
  <si>
    <t>П</t>
  </si>
  <si>
    <t>Позначення: Н – настановна сесія; С – екзаменаційна сесія; К – канікули; Д – виконання кваліфікаційної роботи; П - практика; A – атестація</t>
  </si>
  <si>
    <t xml:space="preserve">       II. ЗВЕДЕНІ ДАНІ ПРО БЮДЖЕТ ЧАСУ, тижні                                                                          </t>
  </si>
  <si>
    <t>ІІІ. ПРАКТИКА</t>
  </si>
  <si>
    <t>ІV. АТЕСТАЦІЯ</t>
  </si>
  <si>
    <t>Теор. навчання</t>
  </si>
  <si>
    <t>Екзамен. сесія</t>
  </si>
  <si>
    <t xml:space="preserve">Практика </t>
  </si>
  <si>
    <t>Викон. кваліф. роботи</t>
  </si>
  <si>
    <t>Атестація</t>
  </si>
  <si>
    <t xml:space="preserve">Семестр </t>
  </si>
  <si>
    <t>Форма атестації (екзамен, кваліфікаційна робота)</t>
  </si>
  <si>
    <t>Строк навчання - 4 роки 10 місяців</t>
  </si>
  <si>
    <r>
      <t xml:space="preserve">галузь знань: </t>
    </r>
    <r>
      <rPr>
        <b/>
        <sz val="20"/>
        <rFont val="Times New Roman"/>
        <family val="1"/>
        <charset val="204"/>
      </rPr>
      <t>13 " Механічна інженерія"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</si>
  <si>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136 "Металургія"</t>
    </r>
  </si>
  <si>
    <t>Н/П</t>
  </si>
  <si>
    <t>С/П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</si>
  <si>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"Ливарне виробництво чорних та кольорових металів і сплавів" </t>
    </r>
  </si>
  <si>
    <t>Кристалографія і мінералогія</t>
  </si>
  <si>
    <t>Металознавство і термічна обробка</t>
  </si>
  <si>
    <t>V. План освітнього процесу  (заочна форма)     прийом 2023 р</t>
  </si>
  <si>
    <t>Здобувач вищої освіти повинен вибрати дисципліни обсягом не менше 15 кредитів 7 семестру</t>
  </si>
  <si>
    <t>Здобувач вищої освіти повинен вибрати дисципліни обсягом  не менше 8 кредитів 8 семестру</t>
  </si>
  <si>
    <t>Дисципліни вільного вибору (8 семестр)</t>
  </si>
  <si>
    <t>24/12</t>
  </si>
  <si>
    <t>1.2.14</t>
  </si>
  <si>
    <t>Здобувач вищої освіти повинен вибрати дисципліни обсягом  не менше 18 кредитів 9 семестру</t>
  </si>
  <si>
    <t>Технології художнього та ювелірного лиття</t>
  </si>
  <si>
    <t>12/12</t>
  </si>
  <si>
    <t>1.2.13.1</t>
  </si>
  <si>
    <t>1.2.13.2</t>
  </si>
  <si>
    <t>1.2.15</t>
  </si>
  <si>
    <t>1.2.16</t>
  </si>
  <si>
    <t>0/6</t>
  </si>
  <si>
    <t>16/12</t>
  </si>
  <si>
    <t>30/18</t>
  </si>
  <si>
    <t>14/14</t>
  </si>
  <si>
    <t>24/8</t>
  </si>
  <si>
    <t>34/18</t>
  </si>
  <si>
    <t>26/14</t>
  </si>
  <si>
    <t>Павло  Агравал</t>
  </si>
  <si>
    <t>Микола Федоров</t>
  </si>
  <si>
    <t>Кредити, 1 курс</t>
  </si>
  <si>
    <t>Кредити, 2 курс</t>
  </si>
  <si>
    <t>Кредити, 3 курс</t>
  </si>
  <si>
    <t>Кредити, 4 курс</t>
  </si>
  <si>
    <t>Кредити, 5 курс</t>
  </si>
  <si>
    <t>8</t>
  </si>
  <si>
    <t>Нові матеріали у ливарному виробництві</t>
  </si>
  <si>
    <t>САПР ливарних технології та обладнання</t>
  </si>
  <si>
    <t>"     "               2024 р.</t>
  </si>
  <si>
    <t>для 2023 р. має бути на 2 курсі</t>
  </si>
  <si>
    <t>6 сем в плані 2023</t>
  </si>
  <si>
    <t>співпадає</t>
  </si>
  <si>
    <t>була загальна дисципліна</t>
  </si>
  <si>
    <t>правка кредитів</t>
  </si>
  <si>
    <t>5 сем для 2023 р.. Правка кредитів</t>
  </si>
  <si>
    <t>7 сем для 2023 р., правка кредитів</t>
  </si>
  <si>
    <t>8, 9 сем в 2023 р., правка кредитыв</t>
  </si>
  <si>
    <t>7 та 8 сем</t>
  </si>
  <si>
    <t>8 сем, правка кред.</t>
  </si>
  <si>
    <t>була в ДВВ</t>
  </si>
  <si>
    <t>було 9 та 10</t>
  </si>
  <si>
    <t>тут треба ще альтернатива на 4 кредити</t>
  </si>
  <si>
    <t>тут взагалы безальтернативно</t>
  </si>
  <si>
    <t>32/8</t>
  </si>
  <si>
    <t>Основи теорії і плавка ливарних сплавів</t>
  </si>
  <si>
    <t>Здобувач вищої освіти повинен вибрати дисципліни обсягом не менше 15 кредитів</t>
  </si>
  <si>
    <t>2.2.2.1</t>
  </si>
  <si>
    <t xml:space="preserve"> </t>
  </si>
  <si>
    <t>2.2.2.2</t>
  </si>
  <si>
    <t>Сплави для художнього та ювелірного литва</t>
  </si>
  <si>
    <t>2.2.2.3</t>
  </si>
  <si>
    <t>2.2.2.4</t>
  </si>
  <si>
    <t>2.2.2.5</t>
  </si>
  <si>
    <t xml:space="preserve">Здобувач вищої освіти повинен вибрати дисципліни обсягом не менше 12 кредитів </t>
  </si>
  <si>
    <t>Дисципліни вільного вибору (10 семестр)</t>
  </si>
  <si>
    <t xml:space="preserve">Здобувач вищої освіти повинен вибрати дисципліни обсягом  не менше 12 кредитів </t>
  </si>
  <si>
    <t>2.2.3.1</t>
  </si>
  <si>
    <t>2.2.3.2</t>
  </si>
  <si>
    <t>2.2.3.3</t>
  </si>
  <si>
    <t>2.2.4.2</t>
  </si>
  <si>
    <t>2.2.4.3</t>
  </si>
  <si>
    <t>Технології художнього та ювелірного литва</t>
  </si>
  <si>
    <t>2.2.4.4</t>
  </si>
  <si>
    <t>Виробництво виливків із тугоплавких металів</t>
  </si>
  <si>
    <t>2.2.4.1</t>
  </si>
  <si>
    <t>2.2.3.4</t>
  </si>
  <si>
    <t>40/36</t>
  </si>
  <si>
    <t>32/18</t>
  </si>
  <si>
    <t>0/20</t>
  </si>
  <si>
    <t>36/18</t>
  </si>
  <si>
    <t>84/16</t>
  </si>
  <si>
    <t>28/16</t>
  </si>
  <si>
    <t>16/8</t>
  </si>
  <si>
    <t>100/8</t>
  </si>
  <si>
    <t>4/36</t>
  </si>
  <si>
    <t>14/30</t>
  </si>
  <si>
    <t>36/16</t>
  </si>
  <si>
    <t>40/16</t>
  </si>
  <si>
    <t>26/26</t>
  </si>
  <si>
    <t>28/20</t>
  </si>
  <si>
    <t>14/6</t>
  </si>
  <si>
    <t>22/6</t>
  </si>
  <si>
    <t>30/14</t>
  </si>
  <si>
    <t>V. План освітнього процесу  (заочна форма)     прийом 2024 р., 2023 р.</t>
  </si>
  <si>
    <t xml:space="preserve">Корозія та захист металів </t>
  </si>
  <si>
    <t>Теорія будови рідких, аморфних та кристалічних матеріалів</t>
  </si>
  <si>
    <t>Обладнання ливарних цехів (к.пр.)</t>
  </si>
  <si>
    <t>Виробництво виливків із чавунів (к.пр.)</t>
  </si>
  <si>
    <t>раніше було 3 семестри (3 семестр ТЙтаМС)</t>
  </si>
  <si>
    <t>1.1.7.3</t>
  </si>
  <si>
    <t>вичитано як одна дисц</t>
  </si>
  <si>
    <t>вичитано</t>
  </si>
  <si>
    <t>8 сем.</t>
  </si>
  <si>
    <t>вичитано (5 та 6 семестр)</t>
  </si>
  <si>
    <t>7 сем</t>
  </si>
  <si>
    <t>вичитано (5 сем)</t>
  </si>
  <si>
    <t>8 сем</t>
  </si>
  <si>
    <t>9 сем</t>
  </si>
  <si>
    <t>10 сем, вільний вибір</t>
  </si>
  <si>
    <t>10 сем</t>
  </si>
  <si>
    <t>9 сем, вільний вибір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</si>
  <si>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(прийом 2023, 2024 р.р.)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</si>
</sst>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\ &quot;грн.&quot;_-;\-* #,##0.00\ &quot;грн.&quot;_-;_-* &quot;-&quot;??\ &quot;грн.&quot;_-;_-@_-"/>
    <numFmt numFmtId="165" formatCode="#,##0_-;\-* #,##0_-;\ &quot;&quot;_-;_-@_-"/>
    <numFmt numFmtId="166" formatCode="#,##0;\-* #,##0_-;\ &quot;&quot;_-;_-@_-"/>
    <numFmt numFmtId="167" formatCode="0.0"/>
    <numFmt numFmtId="168" formatCode="#,##0.0;\-* #,##0.0_-;\ &quot;&quot;_-;_-@_-"/>
    <numFmt numFmtId="169" formatCode="#,##0.0_ ;\-#,##0.0\ "/>
    <numFmt numFmtId="170" formatCode="#,##0_-;\-* #,##0_-;\ _-;_-@_-"/>
    <numFmt numFmtId="171" formatCode="#,##0_ ;\-#,##0\ "/>
  </numFmts>
  <fonts count="9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"/>
      <family val="2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</font>
    <font>
      <sz val="12"/>
      <color indexed="30"/>
      <name val="Times New Roman"/>
      <family val="1"/>
    </font>
    <font>
      <i/>
      <sz val="12"/>
      <color indexed="10"/>
      <name val="Times New Roman"/>
      <family val="1"/>
      <charset val="204"/>
    </font>
    <font>
      <b/>
      <i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1"/>
      <color indexed="9"/>
      <name val="Calibri"/>
      <family val="2"/>
      <charset val="204"/>
    </font>
    <font>
      <sz val="16"/>
      <color indexed="10"/>
      <name val="Times New Roman"/>
      <family val="1"/>
    </font>
    <font>
      <sz val="10"/>
      <color indexed="8"/>
      <name val="Arial Cyr"/>
      <charset val="204"/>
    </font>
    <font>
      <sz val="10"/>
      <color indexed="3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</font>
    <font>
      <sz val="12"/>
      <color indexed="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charset val="204"/>
    </font>
    <font>
      <b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78" fillId="0" borderId="0"/>
    <xf numFmtId="0" fontId="12" fillId="0" borderId="0"/>
    <xf numFmtId="0" fontId="72" fillId="0" borderId="0"/>
    <xf numFmtId="0" fontId="93" fillId="0" borderId="0"/>
    <xf numFmtId="0" fontId="12" fillId="0" borderId="0"/>
    <xf numFmtId="0" fontId="78" fillId="0" borderId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24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0" fontId="3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170" fontId="3" fillId="2" borderId="0" xfId="0" applyNumberFormat="1" applyFont="1" applyFill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0" fontId="3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165" fontId="9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/>
    <xf numFmtId="0" fontId="14" fillId="0" borderId="0" xfId="2" applyFont="1"/>
    <xf numFmtId="0" fontId="23" fillId="0" borderId="0" xfId="2" applyFont="1"/>
    <xf numFmtId="0" fontId="7" fillId="0" borderId="0" xfId="2" applyFont="1"/>
    <xf numFmtId="0" fontId="20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170" fontId="3" fillId="0" borderId="9" xfId="0" applyNumberFormat="1" applyFont="1" applyBorder="1" applyAlignment="1">
      <alignment horizontal="center" vertical="center"/>
    </xf>
    <xf numFmtId="170" fontId="3" fillId="0" borderId="9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 wrapText="1"/>
    </xf>
    <xf numFmtId="171" fontId="6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/>
    </xf>
    <xf numFmtId="167" fontId="13" fillId="0" borderId="2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5" fontId="3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69" fontId="6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7" fontId="6" fillId="3" borderId="9" xfId="0" applyNumberFormat="1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/>
    </xf>
    <xf numFmtId="170" fontId="50" fillId="0" borderId="6" xfId="0" applyNumberFormat="1" applyFont="1" applyBorder="1" applyAlignment="1">
      <alignment vertical="center"/>
    </xf>
    <xf numFmtId="0" fontId="50" fillId="0" borderId="0" xfId="0" applyFont="1" applyAlignment="1">
      <alignment horizontal="right" vertical="top"/>
    </xf>
    <xf numFmtId="165" fontId="51" fillId="0" borderId="0" xfId="0" applyNumberFormat="1" applyFont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9" fillId="0" borderId="12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/>
    </xf>
    <xf numFmtId="165" fontId="9" fillId="3" borderId="13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vertical="center"/>
    </xf>
    <xf numFmtId="168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5" fontId="33" fillId="0" borderId="9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70" fontId="3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165" fontId="9" fillId="4" borderId="12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165" fontId="9" fillId="4" borderId="13" xfId="0" applyNumberFormat="1" applyFont="1" applyFill="1" applyBorder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 wrapText="1"/>
    </xf>
    <xf numFmtId="0" fontId="37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8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7" fontId="6" fillId="3" borderId="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170" fontId="3" fillId="3" borderId="9" xfId="0" applyNumberFormat="1" applyFont="1" applyFill="1" applyBorder="1" applyAlignment="1">
      <alignment horizontal="center" vertical="center"/>
    </xf>
    <xf numFmtId="170" fontId="3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/>
    </xf>
    <xf numFmtId="49" fontId="9" fillId="3" borderId="25" xfId="0" applyNumberFormat="1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vertical="center"/>
    </xf>
    <xf numFmtId="169" fontId="33" fillId="3" borderId="9" xfId="0" applyNumberFormat="1" applyFont="1" applyFill="1" applyBorder="1" applyAlignment="1">
      <alignment horizontal="center" vertical="center"/>
    </xf>
    <xf numFmtId="171" fontId="33" fillId="3" borderId="9" xfId="0" applyNumberFormat="1" applyFont="1" applyFill="1" applyBorder="1" applyAlignment="1">
      <alignment horizontal="center" vertical="center"/>
    </xf>
    <xf numFmtId="165" fontId="33" fillId="3" borderId="9" xfId="0" applyNumberFormat="1" applyFont="1" applyFill="1" applyBorder="1" applyAlignment="1">
      <alignment horizontal="center" vertical="center"/>
    </xf>
    <xf numFmtId="49" fontId="33" fillId="3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/>
    </xf>
    <xf numFmtId="49" fontId="6" fillId="3" borderId="27" xfId="0" applyNumberFormat="1" applyFont="1" applyFill="1" applyBorder="1" applyAlignment="1">
      <alignment vertical="center" wrapText="1"/>
    </xf>
    <xf numFmtId="49" fontId="27" fillId="3" borderId="1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0" fillId="0" borderId="1" xfId="0" applyNumberFormat="1" applyFont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165" fontId="28" fillId="0" borderId="31" xfId="0" applyNumberFormat="1" applyFont="1" applyBorder="1" applyAlignment="1">
      <alignment vertical="center"/>
    </xf>
    <xf numFmtId="49" fontId="50" fillId="0" borderId="1" xfId="0" applyNumberFormat="1" applyFont="1" applyBorder="1" applyAlignment="1">
      <alignment horizontal="left" vertical="center" wrapText="1"/>
    </xf>
    <xf numFmtId="166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vertical="center"/>
    </xf>
    <xf numFmtId="165" fontId="50" fillId="0" borderId="18" xfId="0" applyNumberFormat="1" applyFont="1" applyBorder="1" applyAlignment="1">
      <alignment vertical="center"/>
    </xf>
    <xf numFmtId="165" fontId="51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vertical="center"/>
    </xf>
    <xf numFmtId="165" fontId="55" fillId="0" borderId="0" xfId="0" applyNumberFormat="1" applyFont="1" applyAlignment="1">
      <alignment vertical="center"/>
    </xf>
    <xf numFmtId="165" fontId="55" fillId="0" borderId="18" xfId="0" applyNumberFormat="1" applyFont="1" applyBorder="1" applyAlignment="1">
      <alignment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55" fillId="3" borderId="8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/>
    </xf>
    <xf numFmtId="165" fontId="9" fillId="4" borderId="18" xfId="0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horizontal="center" vertical="center" wrapText="1"/>
    </xf>
    <xf numFmtId="167" fontId="59" fillId="0" borderId="8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49" fontId="62" fillId="3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" fontId="5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49" fontId="5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62" fillId="0" borderId="31" xfId="0" applyNumberFormat="1" applyFont="1" applyBorder="1" applyAlignment="1">
      <alignment horizontal="center" vertical="center" wrapText="1"/>
    </xf>
    <xf numFmtId="49" fontId="62" fillId="0" borderId="31" xfId="0" applyNumberFormat="1" applyFont="1" applyBorder="1" applyAlignment="1">
      <alignment horizontal="center" vertical="center"/>
    </xf>
    <xf numFmtId="165" fontId="61" fillId="0" borderId="31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62" fillId="3" borderId="9" xfId="0" applyNumberFormat="1" applyFont="1" applyFill="1" applyBorder="1" applyAlignment="1">
      <alignment horizontal="center" vertical="center" wrapText="1"/>
    </xf>
    <xf numFmtId="167" fontId="59" fillId="0" borderId="7" xfId="0" applyNumberFormat="1" applyFont="1" applyBorder="1" applyAlignment="1">
      <alignment horizontal="center" vertical="center"/>
    </xf>
    <xf numFmtId="167" fontId="62" fillId="0" borderId="9" xfId="0" applyNumberFormat="1" applyFont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0" fillId="0" borderId="32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vertical="center"/>
    </xf>
    <xf numFmtId="165" fontId="9" fillId="3" borderId="18" xfId="0" applyNumberFormat="1" applyFont="1" applyFill="1" applyBorder="1" applyAlignment="1">
      <alignment vertical="center"/>
    </xf>
    <xf numFmtId="49" fontId="55" fillId="0" borderId="0" xfId="0" applyNumberFormat="1" applyFont="1" applyAlignment="1">
      <alignment vertical="center" wrapText="1"/>
    </xf>
    <xf numFmtId="16" fontId="55" fillId="0" borderId="1" xfId="0" applyNumberFormat="1" applyFont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left" vertical="center" wrapText="1"/>
    </xf>
    <xf numFmtId="49" fontId="16" fillId="3" borderId="34" xfId="0" applyNumberFormat="1" applyFont="1" applyFill="1" applyBorder="1" applyAlignment="1">
      <alignment horizontal="left" vertical="center" wrapText="1"/>
    </xf>
    <xf numFmtId="49" fontId="48" fillId="3" borderId="33" xfId="0" applyNumberFormat="1" applyFont="1" applyFill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/>
    </xf>
    <xf numFmtId="49" fontId="65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 vertical="center" wrapText="1"/>
    </xf>
    <xf numFmtId="165" fontId="63" fillId="0" borderId="0" xfId="0" applyNumberFormat="1" applyFont="1" applyAlignment="1">
      <alignment horizontal="center" vertical="center" wrapText="1"/>
    </xf>
    <xf numFmtId="165" fontId="63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/>
    </xf>
    <xf numFmtId="0" fontId="68" fillId="0" borderId="0" xfId="0" applyFont="1"/>
    <xf numFmtId="165" fontId="3" fillId="3" borderId="0" xfId="0" applyNumberFormat="1" applyFont="1" applyFill="1" applyAlignment="1">
      <alignment vertical="center"/>
    </xf>
    <xf numFmtId="165" fontId="50" fillId="3" borderId="0" xfId="0" applyNumberFormat="1" applyFont="1" applyFill="1" applyAlignment="1">
      <alignment vertical="center"/>
    </xf>
    <xf numFmtId="165" fontId="55" fillId="3" borderId="0" xfId="0" applyNumberFormat="1" applyFont="1" applyFill="1" applyAlignment="1">
      <alignment vertical="center"/>
    </xf>
    <xf numFmtId="170" fontId="3" fillId="3" borderId="0" xfId="0" applyNumberFormat="1" applyFont="1" applyFill="1" applyAlignment="1">
      <alignment vertical="center"/>
    </xf>
    <xf numFmtId="165" fontId="67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vertical="center"/>
    </xf>
    <xf numFmtId="170" fontId="67" fillId="3" borderId="0" xfId="0" applyNumberFormat="1" applyFont="1" applyFill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vertical="center"/>
    </xf>
    <xf numFmtId="165" fontId="69" fillId="0" borderId="1" xfId="0" applyNumberFormat="1" applyFont="1" applyBorder="1" applyAlignment="1">
      <alignment vertical="center"/>
    </xf>
    <xf numFmtId="165" fontId="69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5" fontId="45" fillId="0" borderId="1" xfId="0" applyNumberFormat="1" applyFont="1" applyBorder="1" applyAlignment="1">
      <alignment vertical="center"/>
    </xf>
    <xf numFmtId="165" fontId="41" fillId="0" borderId="0" xfId="0" applyNumberFormat="1" applyFont="1" applyAlignment="1">
      <alignment vertical="center"/>
    </xf>
    <xf numFmtId="49" fontId="41" fillId="3" borderId="1" xfId="0" applyNumberFormat="1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65" fontId="43" fillId="0" borderId="1" xfId="0" applyNumberFormat="1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/>
    </xf>
    <xf numFmtId="165" fontId="43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41" fillId="5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7" fontId="6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vertical="center" wrapText="1"/>
    </xf>
    <xf numFmtId="168" fontId="9" fillId="0" borderId="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9" fontId="33" fillId="0" borderId="9" xfId="0" applyNumberFormat="1" applyFont="1" applyBorder="1" applyAlignment="1">
      <alignment horizontal="center" vertical="center"/>
    </xf>
    <xf numFmtId="171" fontId="33" fillId="0" borderId="9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168" fontId="3" fillId="3" borderId="1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165" fontId="73" fillId="0" borderId="1" xfId="0" applyNumberFormat="1" applyFont="1" applyBorder="1" applyAlignment="1">
      <alignment horizontal="center" vertical="center"/>
    </xf>
    <xf numFmtId="165" fontId="73" fillId="0" borderId="1" xfId="0" applyNumberFormat="1" applyFont="1" applyBorder="1" applyAlignment="1">
      <alignment vertical="center"/>
    </xf>
    <xf numFmtId="165" fontId="73" fillId="0" borderId="0" xfId="0" applyNumberFormat="1" applyFont="1" applyAlignment="1">
      <alignment vertical="center"/>
    </xf>
    <xf numFmtId="165" fontId="73" fillId="0" borderId="18" xfId="0" applyNumberFormat="1" applyFont="1" applyBorder="1" applyAlignment="1">
      <alignment vertical="center"/>
    </xf>
    <xf numFmtId="169" fontId="73" fillId="0" borderId="0" xfId="0" applyNumberFormat="1" applyFont="1" applyAlignment="1">
      <alignment vertical="center"/>
    </xf>
    <xf numFmtId="170" fontId="73" fillId="0" borderId="0" xfId="0" applyNumberFormat="1" applyFont="1" applyAlignment="1">
      <alignment vertical="center"/>
    </xf>
    <xf numFmtId="170" fontId="73" fillId="0" borderId="18" xfId="0" applyNumberFormat="1" applyFont="1" applyBorder="1" applyAlignment="1">
      <alignment vertical="center"/>
    </xf>
    <xf numFmtId="170" fontId="73" fillId="0" borderId="1" xfId="0" applyNumberFormat="1" applyFont="1" applyBorder="1" applyAlignment="1">
      <alignment vertical="center"/>
    </xf>
    <xf numFmtId="49" fontId="74" fillId="0" borderId="2" xfId="0" applyNumberFormat="1" applyFont="1" applyBorder="1" applyAlignment="1">
      <alignment horizontal="center" vertical="center" wrapText="1"/>
    </xf>
    <xf numFmtId="165" fontId="74" fillId="0" borderId="0" xfId="0" applyNumberFormat="1" applyFont="1" applyAlignment="1">
      <alignment vertical="center"/>
    </xf>
    <xf numFmtId="165" fontId="74" fillId="0" borderId="2" xfId="0" applyNumberFormat="1" applyFont="1" applyBorder="1" applyAlignment="1">
      <alignment horizontal="center" vertical="center"/>
    </xf>
    <xf numFmtId="165" fontId="74" fillId="0" borderId="2" xfId="0" applyNumberFormat="1" applyFont="1" applyBorder="1" applyAlignment="1">
      <alignment vertical="center"/>
    </xf>
    <xf numFmtId="165" fontId="74" fillId="0" borderId="18" xfId="0" applyNumberFormat="1" applyFont="1" applyBorder="1" applyAlignment="1">
      <alignment vertical="center"/>
    </xf>
    <xf numFmtId="165" fontId="7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0" fontId="73" fillId="0" borderId="2" xfId="0" applyNumberFormat="1" applyFont="1" applyBorder="1" applyAlignment="1">
      <alignment vertical="center"/>
    </xf>
    <xf numFmtId="167" fontId="6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170" fontId="3" fillId="3" borderId="31" xfId="0" applyNumberFormat="1" applyFont="1" applyFill="1" applyBorder="1" applyAlignment="1">
      <alignment horizontal="center" vertical="center"/>
    </xf>
    <xf numFmtId="170" fontId="3" fillId="3" borderId="31" xfId="0" applyNumberFormat="1" applyFont="1" applyFill="1" applyBorder="1" applyAlignment="1">
      <alignment vertical="center"/>
    </xf>
    <xf numFmtId="170" fontId="3" fillId="0" borderId="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70" fontId="73" fillId="0" borderId="1" xfId="0" applyNumberFormat="1" applyFont="1" applyBorder="1" applyAlignment="1">
      <alignment horizontal="center" vertical="center"/>
    </xf>
    <xf numFmtId="168" fontId="33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7" fontId="6" fillId="0" borderId="36" xfId="0" applyNumberFormat="1" applyFont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170" fontId="6" fillId="0" borderId="18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70" fontId="6" fillId="0" borderId="1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7" fontId="6" fillId="0" borderId="3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169" fontId="9" fillId="0" borderId="0" xfId="0" applyNumberFormat="1" applyFont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vertical="center"/>
    </xf>
    <xf numFmtId="170" fontId="9" fillId="0" borderId="1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165" fontId="94" fillId="0" borderId="0" xfId="0" applyNumberFormat="1" applyFont="1" applyAlignment="1">
      <alignment vertical="center"/>
    </xf>
    <xf numFmtId="165" fontId="94" fillId="0" borderId="18" xfId="0" applyNumberFormat="1" applyFont="1" applyBorder="1" applyAlignment="1">
      <alignment vertical="center"/>
    </xf>
    <xf numFmtId="165" fontId="94" fillId="0" borderId="1" xfId="0" applyNumberFormat="1" applyFont="1" applyBorder="1" applyAlignment="1">
      <alignment vertical="center"/>
    </xf>
    <xf numFmtId="167" fontId="11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49" fontId="6" fillId="0" borderId="44" xfId="7" applyNumberFormat="1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8" xfId="7" applyFont="1" applyBorder="1" applyAlignment="1">
      <alignment horizontal="left" vertical="center" wrapText="1"/>
    </xf>
    <xf numFmtId="0" fontId="3" fillId="0" borderId="49" xfId="7" applyFont="1" applyBorder="1" applyAlignment="1">
      <alignment horizontal="left" vertical="center" wrapText="1"/>
    </xf>
    <xf numFmtId="0" fontId="3" fillId="0" borderId="40" xfId="7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49" fontId="3" fillId="0" borderId="50" xfId="7" applyNumberFormat="1" applyFont="1" applyBorder="1" applyAlignment="1">
      <alignment vertical="center" wrapText="1"/>
    </xf>
    <xf numFmtId="165" fontId="6" fillId="0" borderId="48" xfId="7" applyNumberFormat="1" applyFont="1" applyBorder="1" applyAlignment="1">
      <alignment horizontal="left" vertical="center"/>
    </xf>
    <xf numFmtId="0" fontId="3" fillId="0" borderId="49" xfId="7" applyFont="1" applyBorder="1" applyAlignment="1">
      <alignment horizontal="left" vertical="center"/>
    </xf>
    <xf numFmtId="0" fontId="3" fillId="0" borderId="40" xfId="7" applyFont="1" applyBorder="1" applyAlignment="1">
      <alignment horizontal="left" vertical="center"/>
    </xf>
    <xf numFmtId="165" fontId="6" fillId="0" borderId="8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95" fillId="0" borderId="15" xfId="7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vertical="center"/>
    </xf>
    <xf numFmtId="0" fontId="95" fillId="0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9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96" fillId="0" borderId="20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71" fontId="3" fillId="0" borderId="8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49" fontId="3" fillId="0" borderId="52" xfId="7" applyNumberFormat="1" applyFont="1" applyBorder="1" applyAlignment="1">
      <alignment vertical="center" wrapText="1"/>
    </xf>
    <xf numFmtId="49" fontId="3" fillId="0" borderId="12" xfId="7" applyNumberFormat="1" applyFont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53" xfId="0" applyNumberFormat="1" applyFont="1" applyBorder="1" applyAlignment="1">
      <alignment vertical="center" wrapText="1"/>
    </xf>
    <xf numFmtId="0" fontId="0" fillId="0" borderId="5" xfId="0" applyBorder="1"/>
    <xf numFmtId="0" fontId="6" fillId="0" borderId="14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65" fontId="9" fillId="0" borderId="57" xfId="0" applyNumberFormat="1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167" fontId="6" fillId="0" borderId="3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center" vertical="center" wrapText="1"/>
    </xf>
    <xf numFmtId="167" fontId="6" fillId="0" borderId="59" xfId="0" applyNumberFormat="1" applyFont="1" applyBorder="1" applyAlignment="1">
      <alignment horizontal="center" vertical="center" wrapText="1"/>
    </xf>
    <xf numFmtId="167" fontId="6" fillId="0" borderId="60" xfId="0" applyNumberFormat="1" applyFont="1" applyBorder="1" applyAlignment="1">
      <alignment horizontal="center" vertical="center" wrapText="1"/>
    </xf>
    <xf numFmtId="167" fontId="6" fillId="0" borderId="44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/>
    </xf>
    <xf numFmtId="165" fontId="6" fillId="0" borderId="56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0" borderId="57" xfId="0" applyNumberFormat="1" applyFont="1" applyBorder="1" applyAlignment="1">
      <alignment vertical="center"/>
    </xf>
    <xf numFmtId="165" fontId="6" fillId="0" borderId="44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96" fillId="0" borderId="19" xfId="0" applyFont="1" applyBorder="1" applyAlignment="1">
      <alignment horizontal="left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vertical="center"/>
    </xf>
    <xf numFmtId="165" fontId="6" fillId="0" borderId="61" xfId="0" applyNumberFormat="1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53" xfId="7" applyFont="1" applyBorder="1" applyAlignment="1">
      <alignment horizontal="left" vertical="center"/>
    </xf>
    <xf numFmtId="0" fontId="6" fillId="0" borderId="56" xfId="7" applyFont="1" applyBorder="1" applyAlignment="1">
      <alignment horizontal="left" vertical="center"/>
    </xf>
    <xf numFmtId="0" fontId="3" fillId="0" borderId="62" xfId="7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49" fontId="3" fillId="0" borderId="52" xfId="7" applyNumberFormat="1" applyFont="1" applyBorder="1" applyAlignment="1">
      <alignment horizontal="left" vertical="center" wrapText="1"/>
    </xf>
    <xf numFmtId="49" fontId="3" fillId="0" borderId="53" xfId="7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/>
    </xf>
    <xf numFmtId="0" fontId="96" fillId="0" borderId="3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right" vertical="center" wrapText="1"/>
    </xf>
    <xf numFmtId="0" fontId="77" fillId="0" borderId="1" xfId="0" applyFont="1" applyBorder="1" applyAlignment="1">
      <alignment horizontal="right" vertical="center"/>
    </xf>
    <xf numFmtId="170" fontId="3" fillId="0" borderId="1" xfId="0" applyNumberFormat="1" applyFont="1" applyBorder="1" applyAlignment="1">
      <alignment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7" applyNumberFormat="1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49" fontId="75" fillId="0" borderId="68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170" fontId="6" fillId="0" borderId="69" xfId="0" applyNumberFormat="1" applyFont="1" applyBorder="1" applyAlignment="1">
      <alignment horizontal="center" vertical="center" wrapText="1"/>
    </xf>
    <xf numFmtId="167" fontId="6" fillId="0" borderId="70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68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13" xfId="7" applyNumberFormat="1" applyFont="1" applyBorder="1" applyAlignment="1">
      <alignment horizontal="left" vertical="center" wrapText="1"/>
    </xf>
    <xf numFmtId="1" fontId="3" fillId="0" borderId="12" xfId="7" applyNumberFormat="1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 wrapText="1"/>
    </xf>
    <xf numFmtId="167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26" xfId="7" applyNumberFormat="1" applyFont="1" applyBorder="1" applyAlignment="1">
      <alignment horizontal="left" vertical="center" wrapText="1"/>
    </xf>
    <xf numFmtId="1" fontId="3" fillId="0" borderId="55" xfId="7" applyNumberFormat="1" applyFont="1" applyBorder="1" applyAlignment="1">
      <alignment horizontal="center" vertical="center"/>
    </xf>
    <xf numFmtId="170" fontId="6" fillId="0" borderId="54" xfId="0" applyNumberFormat="1" applyFont="1" applyBorder="1" applyAlignment="1">
      <alignment horizontal="center" vertical="center" wrapText="1"/>
    </xf>
    <xf numFmtId="167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55" xfId="7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6" fillId="0" borderId="69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 wrapText="1"/>
    </xf>
    <xf numFmtId="170" fontId="3" fillId="0" borderId="5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0" xfId="3" applyFont="1"/>
    <xf numFmtId="0" fontId="81" fillId="0" borderId="0" xfId="0" applyFont="1" applyAlignment="1">
      <alignment horizontal="center"/>
    </xf>
    <xf numFmtId="0" fontId="82" fillId="0" borderId="0" xfId="0" applyFont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left"/>
    </xf>
    <xf numFmtId="0" fontId="5" fillId="0" borderId="0" xfId="3" applyFont="1"/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left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5" fillId="0" borderId="0" xfId="4" applyFont="1"/>
    <xf numFmtId="0" fontId="14" fillId="0" borderId="0" xfId="4" applyFont="1"/>
    <xf numFmtId="0" fontId="78" fillId="0" borderId="0" xfId="3" applyAlignment="1">
      <alignment horizontal="center" vertical="center"/>
    </xf>
    <xf numFmtId="49" fontId="6" fillId="0" borderId="0" xfId="4" applyNumberFormat="1" applyFont="1" applyAlignment="1">
      <alignment vertical="center" wrapText="1"/>
    </xf>
    <xf numFmtId="0" fontId="6" fillId="0" borderId="0" xfId="8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3" fillId="0" borderId="0" xfId="4" applyNumberFormat="1" applyFont="1" applyAlignment="1" applyProtection="1">
      <alignment vertical="center" wrapText="1"/>
      <protection locked="0"/>
    </xf>
    <xf numFmtId="0" fontId="3" fillId="0" borderId="0" xfId="8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78" fillId="0" borderId="0" xfId="3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0" fontId="24" fillId="0" borderId="0" xfId="3" applyFont="1" applyAlignment="1">
      <alignment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169" fontId="6" fillId="0" borderId="7" xfId="0" applyNumberFormat="1" applyFont="1" applyBorder="1" applyAlignment="1">
      <alignment horizontal="center" vertical="center"/>
    </xf>
    <xf numFmtId="170" fontId="6" fillId="0" borderId="7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/>
    </xf>
    <xf numFmtId="170" fontId="6" fillId="0" borderId="14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7" fontId="0" fillId="0" borderId="0" xfId="0" applyNumberFormat="1"/>
    <xf numFmtId="169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0" fontId="3" fillId="6" borderId="0" xfId="0" applyNumberFormat="1" applyFont="1" applyFill="1" applyAlignment="1">
      <alignment vertical="center"/>
    </xf>
    <xf numFmtId="165" fontId="80" fillId="0" borderId="0" xfId="0" applyNumberFormat="1" applyFont="1" applyAlignment="1">
      <alignment vertical="center"/>
    </xf>
    <xf numFmtId="165" fontId="6" fillId="7" borderId="0" xfId="0" applyNumberFormat="1" applyFont="1" applyFill="1" applyAlignment="1">
      <alignment vertical="center"/>
    </xf>
    <xf numFmtId="169" fontId="6" fillId="7" borderId="0" xfId="0" applyNumberFormat="1" applyFont="1" applyFill="1" applyAlignment="1">
      <alignment vertical="center"/>
    </xf>
    <xf numFmtId="0" fontId="6" fillId="0" borderId="63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5" fontId="6" fillId="0" borderId="0" xfId="7" applyNumberFormat="1" applyFont="1" applyAlignment="1">
      <alignment horizontal="right" vertical="center"/>
    </xf>
    <xf numFmtId="167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49" fontId="6" fillId="0" borderId="49" xfId="0" applyNumberFormat="1" applyFont="1" applyBorder="1" applyAlignment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49" fontId="3" fillId="0" borderId="95" xfId="0" applyNumberFormat="1" applyFont="1" applyBorder="1" applyAlignment="1">
      <alignment horizontal="left" vertical="center" wrapText="1"/>
    </xf>
    <xf numFmtId="49" fontId="95" fillId="0" borderId="44" xfId="0" applyNumberFormat="1" applyFont="1" applyBorder="1" applyAlignment="1">
      <alignment horizontal="center" vertical="center"/>
    </xf>
    <xf numFmtId="0" fontId="95" fillId="0" borderId="44" xfId="7" applyFont="1" applyBorder="1" applyAlignment="1">
      <alignment horizontal="center" vertical="center" wrapText="1"/>
    </xf>
    <xf numFmtId="0" fontId="96" fillId="0" borderId="56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6" fillId="0" borderId="57" xfId="0" applyFont="1" applyBorder="1" applyAlignment="1">
      <alignment horizontal="center" vertical="center" wrapText="1"/>
    </xf>
    <xf numFmtId="167" fontId="95" fillId="0" borderId="56" xfId="0" applyNumberFormat="1" applyFont="1" applyBorder="1" applyAlignment="1">
      <alignment horizontal="center" vertical="center"/>
    </xf>
    <xf numFmtId="49" fontId="96" fillId="0" borderId="96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167" fontId="6" fillId="0" borderId="43" xfId="0" applyNumberFormat="1" applyFont="1" applyBorder="1" applyAlignment="1">
      <alignment horizontal="center" vertical="center"/>
    </xf>
    <xf numFmtId="49" fontId="96" fillId="0" borderId="40" xfId="0" applyNumberFormat="1" applyFont="1" applyBorder="1" applyAlignment="1">
      <alignment horizontal="center" vertical="center" wrapText="1"/>
    </xf>
    <xf numFmtId="0" fontId="95" fillId="0" borderId="40" xfId="0" applyFont="1" applyBorder="1" applyAlignment="1">
      <alignment horizontal="left" vertical="center" wrapText="1"/>
    </xf>
    <xf numFmtId="0" fontId="96" fillId="0" borderId="52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167" fontId="95" fillId="0" borderId="40" xfId="0" applyNumberFormat="1" applyFont="1" applyBorder="1" applyAlignment="1">
      <alignment horizontal="center" vertical="center"/>
    </xf>
    <xf numFmtId="49" fontId="96" fillId="0" borderId="95" xfId="0" applyNumberFormat="1" applyFont="1" applyBorder="1" applyAlignment="1">
      <alignment horizontal="center" vertical="center" wrapText="1"/>
    </xf>
    <xf numFmtId="0" fontId="96" fillId="0" borderId="95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2" xfId="0" applyFont="1" applyBorder="1" applyAlignment="1">
      <alignment horizontal="center" vertical="center" wrapText="1"/>
    </xf>
    <xf numFmtId="0" fontId="95" fillId="0" borderId="63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" fontId="96" fillId="0" borderId="2" xfId="0" applyNumberFormat="1" applyFont="1" applyBorder="1" applyAlignment="1">
      <alignment horizontal="center" vertical="center"/>
    </xf>
    <xf numFmtId="49" fontId="95" fillId="0" borderId="48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6" fillId="0" borderId="4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65" fontId="6" fillId="0" borderId="7" xfId="0" applyNumberFormat="1" applyFont="1" applyBorder="1" applyAlignment="1">
      <alignment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37" xfId="0" applyNumberFormat="1" applyFont="1" applyBorder="1" applyAlignment="1">
      <alignment horizontal="center" vertical="center"/>
    </xf>
    <xf numFmtId="0" fontId="6" fillId="8" borderId="95" xfId="0" applyFont="1" applyFill="1" applyBorder="1" applyAlignment="1">
      <alignment horizontal="left" vertical="center" wrapText="1"/>
    </xf>
    <xf numFmtId="49" fontId="3" fillId="8" borderId="40" xfId="0" applyNumberFormat="1" applyFont="1" applyFill="1" applyBorder="1" applyAlignment="1">
      <alignment horizontal="left" vertical="center" wrapText="1"/>
    </xf>
    <xf numFmtId="0" fontId="96" fillId="8" borderId="40" xfId="0" applyFont="1" applyFill="1" applyBorder="1" applyAlignment="1">
      <alignment horizontal="left" vertical="center" wrapText="1"/>
    </xf>
    <xf numFmtId="0" fontId="95" fillId="8" borderId="40" xfId="0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0" fontId="0" fillId="0" borderId="0" xfId="0"/>
    <xf numFmtId="165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 wrapText="1"/>
    </xf>
    <xf numFmtId="49" fontId="6" fillId="0" borderId="64" xfId="0" applyNumberFormat="1" applyFont="1" applyFill="1" applyBorder="1" applyAlignment="1">
      <alignment horizontal="center" vertical="center" wrapText="1"/>
    </xf>
    <xf numFmtId="165" fontId="6" fillId="0" borderId="44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2" xfId="0" applyNumberFormat="1" applyFont="1" applyFill="1" applyBorder="1" applyAlignment="1">
      <alignment vertical="center"/>
    </xf>
    <xf numFmtId="170" fontId="3" fillId="0" borderId="1" xfId="0" applyNumberFormat="1" applyFont="1" applyFill="1" applyBorder="1" applyAlignment="1">
      <alignment vertical="center"/>
    </xf>
    <xf numFmtId="170" fontId="6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6" fillId="0" borderId="0" xfId="7" applyFont="1" applyFill="1" applyAlignment="1">
      <alignment horizontal="center" vertical="center"/>
    </xf>
    <xf numFmtId="167" fontId="6" fillId="0" borderId="0" xfId="7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left" vertical="center" wrapText="1"/>
    </xf>
    <xf numFmtId="165" fontId="10" fillId="0" borderId="0" xfId="0" applyNumberFormat="1" applyFont="1" applyFill="1" applyAlignment="1">
      <alignment horizontal="left" vertical="center" wrapText="1"/>
    </xf>
    <xf numFmtId="165" fontId="10" fillId="0" borderId="0" xfId="0" applyNumberFormat="1" applyFont="1" applyFill="1" applyAlignment="1">
      <alignment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70" fontId="6" fillId="0" borderId="7" xfId="0" applyNumberFormat="1" applyFont="1" applyFill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63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61" xfId="8" applyFont="1" applyBorder="1" applyAlignment="1">
      <alignment horizontal="center" vertical="center" wrapText="1"/>
    </xf>
    <xf numFmtId="0" fontId="3" fillId="0" borderId="71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51" xfId="8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20" xfId="8" applyFont="1" applyBorder="1" applyAlignment="1">
      <alignment wrapText="1"/>
    </xf>
    <xf numFmtId="0" fontId="5" fillId="0" borderId="12" xfId="8" applyFont="1" applyBorder="1" applyAlignment="1">
      <alignment wrapText="1"/>
    </xf>
    <xf numFmtId="1" fontId="5" fillId="0" borderId="15" xfId="8" applyNumberFormat="1" applyFont="1" applyBorder="1" applyAlignment="1">
      <alignment horizontal="center" vertical="center" wrapText="1"/>
    </xf>
    <xf numFmtId="1" fontId="21" fillId="0" borderId="20" xfId="8" applyNumberFormat="1" applyFont="1" applyBorder="1" applyAlignment="1">
      <alignment horizontal="center" vertical="center" wrapText="1"/>
    </xf>
    <xf numFmtId="1" fontId="21" fillId="0" borderId="12" xfId="8" applyNumberFormat="1" applyFont="1" applyBorder="1" applyAlignment="1">
      <alignment horizontal="center" vertical="center" wrapText="1"/>
    </xf>
    <xf numFmtId="1" fontId="5" fillId="0" borderId="15" xfId="8" applyNumberFormat="1" applyFont="1" applyBorder="1" applyAlignment="1">
      <alignment horizontal="center" wrapText="1"/>
    </xf>
    <xf numFmtId="0" fontId="21" fillId="0" borderId="20" xfId="8" applyFont="1" applyBorder="1" applyAlignment="1">
      <alignment horizontal="center" wrapText="1"/>
    </xf>
    <xf numFmtId="0" fontId="21" fillId="0" borderId="12" xfId="8" applyFont="1" applyBorder="1" applyAlignment="1">
      <alignment horizontal="center" wrapText="1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 wrapText="1"/>
    </xf>
    <xf numFmtId="0" fontId="21" fillId="0" borderId="20" xfId="8" applyFont="1" applyBorder="1" applyAlignment="1">
      <alignment horizontal="center" vertical="center" wrapText="1"/>
    </xf>
    <xf numFmtId="0" fontId="21" fillId="0" borderId="12" xfId="8" applyFont="1" applyBorder="1" applyAlignment="1">
      <alignment horizontal="center" vertical="center" wrapText="1"/>
    </xf>
    <xf numFmtId="0" fontId="21" fillId="0" borderId="20" xfId="8" applyFont="1" applyBorder="1" applyAlignment="1">
      <alignment vertical="center" wrapText="1"/>
    </xf>
    <xf numFmtId="0" fontId="21" fillId="0" borderId="12" xfId="8" applyFont="1" applyBorder="1" applyAlignment="1">
      <alignment vertical="center" wrapText="1"/>
    </xf>
    <xf numFmtId="0" fontId="7" fillId="0" borderId="15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wrapText="1"/>
    </xf>
    <xf numFmtId="0" fontId="21" fillId="0" borderId="72" xfId="8" applyFont="1" applyBorder="1" applyAlignment="1">
      <alignment horizontal="center" wrapText="1"/>
    </xf>
    <xf numFmtId="1" fontId="21" fillId="0" borderId="20" xfId="8" applyNumberFormat="1" applyFont="1" applyBorder="1" applyAlignment="1">
      <alignment horizontal="center" wrapText="1"/>
    </xf>
    <xf numFmtId="1" fontId="21" fillId="0" borderId="12" xfId="8" applyNumberFormat="1" applyFont="1" applyBorder="1" applyAlignment="1">
      <alignment horizontal="center" wrapText="1"/>
    </xf>
    <xf numFmtId="0" fontId="5" fillId="0" borderId="72" xfId="8" applyFont="1" applyBorder="1" applyAlignment="1">
      <alignment horizontal="center" wrapText="1"/>
    </xf>
    <xf numFmtId="0" fontId="5" fillId="0" borderId="73" xfId="8" applyFont="1" applyBorder="1" applyAlignment="1">
      <alignment horizontal="center" wrapText="1"/>
    </xf>
    <xf numFmtId="0" fontId="5" fillId="0" borderId="11" xfId="8" applyFont="1" applyBorder="1" applyAlignment="1">
      <alignment horizontal="center" vertical="center" wrapText="1"/>
    </xf>
    <xf numFmtId="0" fontId="21" fillId="0" borderId="72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vertical="center" wrapText="1"/>
    </xf>
    <xf numFmtId="0" fontId="5" fillId="0" borderId="73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5" xfId="8" applyFont="1" applyBorder="1" applyAlignment="1">
      <alignment horizontal="center" wrapText="1"/>
    </xf>
    <xf numFmtId="0" fontId="5" fillId="0" borderId="20" xfId="8" applyFont="1" applyBorder="1" applyAlignment="1">
      <alignment horizontal="center" wrapText="1"/>
    </xf>
    <xf numFmtId="0" fontId="3" fillId="0" borderId="63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61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1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3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51" xfId="3" applyFont="1" applyBorder="1" applyAlignment="1">
      <alignment horizontal="center" vertical="center" wrapText="1"/>
    </xf>
    <xf numFmtId="0" fontId="3" fillId="0" borderId="63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3" fillId="0" borderId="61" xfId="3" applyFont="1" applyBorder="1" applyAlignment="1">
      <alignment horizontal="left"/>
    </xf>
    <xf numFmtId="0" fontId="3" fillId="0" borderId="71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0" fontId="3" fillId="0" borderId="51" xfId="3" applyFont="1" applyBorder="1" applyAlignment="1">
      <alignment horizontal="left"/>
    </xf>
    <xf numFmtId="49" fontId="3" fillId="0" borderId="63" xfId="4" applyNumberFormat="1" applyFont="1" applyBorder="1" applyAlignment="1" applyProtection="1">
      <alignment horizontal="left" vertical="center" wrapText="1"/>
      <protection locked="0"/>
    </xf>
    <xf numFmtId="49" fontId="3" fillId="0" borderId="32" xfId="4" applyNumberFormat="1" applyFont="1" applyBorder="1" applyAlignment="1" applyProtection="1">
      <alignment horizontal="left" vertical="center" wrapText="1"/>
      <protection locked="0"/>
    </xf>
    <xf numFmtId="49" fontId="3" fillId="0" borderId="61" xfId="4" applyNumberFormat="1" applyFont="1" applyBorder="1" applyAlignment="1" applyProtection="1">
      <alignment horizontal="left" vertical="center" wrapText="1"/>
      <protection locked="0"/>
    </xf>
    <xf numFmtId="49" fontId="3" fillId="0" borderId="71" xfId="4" applyNumberFormat="1" applyFont="1" applyBorder="1" applyAlignment="1" applyProtection="1">
      <alignment horizontal="left" vertical="center" wrapText="1"/>
      <protection locked="0"/>
    </xf>
    <xf numFmtId="49" fontId="3" fillId="0" borderId="19" xfId="4" applyNumberFormat="1" applyFont="1" applyBorder="1" applyAlignment="1" applyProtection="1">
      <alignment horizontal="left" vertical="center" wrapText="1"/>
      <protection locked="0"/>
    </xf>
    <xf numFmtId="49" fontId="3" fillId="0" borderId="51" xfId="4" applyNumberFormat="1" applyFont="1" applyBorder="1" applyAlignment="1" applyProtection="1">
      <alignment horizontal="left" vertical="center" wrapText="1"/>
      <protection locked="0"/>
    </xf>
    <xf numFmtId="0" fontId="5" fillId="0" borderId="74" xfId="8" applyFont="1" applyBorder="1" applyAlignment="1">
      <alignment horizontal="center" vertical="center" wrapText="1"/>
    </xf>
    <xf numFmtId="0" fontId="21" fillId="0" borderId="75" xfId="8" applyFont="1" applyBorder="1" applyAlignment="1">
      <alignment horizontal="center" vertical="center" wrapText="1"/>
    </xf>
    <xf numFmtId="0" fontId="5" fillId="0" borderId="75" xfId="8" applyFont="1" applyBorder="1" applyAlignment="1">
      <alignment horizontal="center" wrapText="1"/>
    </xf>
    <xf numFmtId="0" fontId="5" fillId="0" borderId="76" xfId="8" applyFont="1" applyBorder="1" applyAlignment="1">
      <alignment horizontal="center" wrapText="1"/>
    </xf>
    <xf numFmtId="0" fontId="6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horizontal="center" vertical="center" wrapText="1"/>
    </xf>
    <xf numFmtId="0" fontId="22" fillId="0" borderId="61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6" xfId="8" applyFont="1" applyBorder="1" applyAlignment="1">
      <alignment horizontal="center" vertical="center" wrapText="1"/>
    </xf>
    <xf numFmtId="0" fontId="22" fillId="0" borderId="71" xfId="8" applyFont="1" applyBorder="1" applyAlignment="1">
      <alignment horizontal="center" vertical="center" wrapText="1"/>
    </xf>
    <xf numFmtId="0" fontId="22" fillId="0" borderId="19" xfId="8" applyFont="1" applyBorder="1" applyAlignment="1">
      <alignment horizontal="center" vertical="center" wrapText="1"/>
    </xf>
    <xf numFmtId="0" fontId="22" fillId="0" borderId="51" xfId="8" applyFont="1" applyBorder="1" applyAlignment="1">
      <alignment horizontal="center" vertical="center" wrapText="1"/>
    </xf>
    <xf numFmtId="0" fontId="15" fillId="0" borderId="0" xfId="3" applyFont="1" applyAlignment="1">
      <alignment horizontal="center" wrapText="1"/>
    </xf>
    <xf numFmtId="0" fontId="24" fillId="0" borderId="0" xfId="3" applyFont="1" applyAlignment="1">
      <alignment wrapText="1"/>
    </xf>
    <xf numFmtId="0" fontId="15" fillId="0" borderId="19" xfId="4" applyFont="1" applyBorder="1" applyAlignment="1">
      <alignment horizontal="center"/>
    </xf>
    <xf numFmtId="0" fontId="92" fillId="0" borderId="63" xfId="4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6" fillId="0" borderId="63" xfId="8" applyFont="1" applyBorder="1" applyAlignment="1">
      <alignment horizontal="center" vertical="center" wrapText="1"/>
    </xf>
    <xf numFmtId="0" fontId="6" fillId="0" borderId="3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6" fillId="0" borderId="71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7" fillId="0" borderId="32" xfId="8" applyFont="1" applyBorder="1" applyAlignment="1">
      <alignment horizontal="center" vertical="center" wrapText="1"/>
    </xf>
    <xf numFmtId="0" fontId="37" fillId="0" borderId="61" xfId="8" applyFont="1" applyBorder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0" fontId="37" fillId="0" borderId="6" xfId="8" applyFont="1" applyBorder="1" applyAlignment="1">
      <alignment horizontal="center" vertical="center" wrapText="1"/>
    </xf>
    <xf numFmtId="0" fontId="37" fillId="0" borderId="19" xfId="8" applyFont="1" applyBorder="1" applyAlignment="1">
      <alignment horizontal="center" vertical="center" wrapText="1"/>
    </xf>
    <xf numFmtId="0" fontId="37" fillId="0" borderId="51" xfId="8" applyFont="1" applyBorder="1" applyAlignment="1">
      <alignment horizontal="center" vertical="center" wrapText="1"/>
    </xf>
    <xf numFmtId="0" fontId="22" fillId="0" borderId="32" xfId="8" applyFont="1" applyBorder="1" applyAlignment="1">
      <alignment wrapText="1"/>
    </xf>
    <xf numFmtId="0" fontId="22" fillId="0" borderId="61" xfId="8" applyFont="1" applyBorder="1" applyAlignment="1">
      <alignment wrapText="1"/>
    </xf>
    <xf numFmtId="0" fontId="22" fillId="0" borderId="5" xfId="8" applyFont="1" applyBorder="1" applyAlignment="1">
      <alignment wrapText="1"/>
    </xf>
    <xf numFmtId="0" fontId="22" fillId="0" borderId="0" xfId="8" applyFont="1" applyAlignment="1">
      <alignment wrapText="1"/>
    </xf>
    <xf numFmtId="0" fontId="22" fillId="0" borderId="6" xfId="8" applyFont="1" applyBorder="1" applyAlignment="1">
      <alignment wrapText="1"/>
    </xf>
    <xf numFmtId="0" fontId="22" fillId="0" borderId="71" xfId="8" applyFont="1" applyBorder="1" applyAlignment="1">
      <alignment wrapText="1"/>
    </xf>
    <xf numFmtId="0" fontId="22" fillId="0" borderId="19" xfId="8" applyFont="1" applyBorder="1" applyAlignment="1">
      <alignment wrapText="1"/>
    </xf>
    <xf numFmtId="0" fontId="22" fillId="0" borderId="51" xfId="8" applyFont="1" applyBorder="1" applyAlignment="1">
      <alignment wrapText="1"/>
    </xf>
    <xf numFmtId="0" fontId="6" fillId="0" borderId="32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1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49" fontId="6" fillId="0" borderId="63" xfId="4" applyNumberFormat="1" applyFont="1" applyBorder="1" applyAlignment="1">
      <alignment horizontal="center" vertical="center" wrapText="1"/>
    </xf>
    <xf numFmtId="49" fontId="6" fillId="0" borderId="32" xfId="4" applyNumberFormat="1" applyFont="1" applyBorder="1" applyAlignment="1">
      <alignment horizontal="center" vertical="center" wrapText="1"/>
    </xf>
    <xf numFmtId="49" fontId="6" fillId="0" borderId="61" xfId="4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49" fontId="6" fillId="0" borderId="71" xfId="4" applyNumberFormat="1" applyFont="1" applyBorder="1" applyAlignment="1">
      <alignment horizontal="center" vertical="center" wrapText="1"/>
    </xf>
    <xf numFmtId="49" fontId="6" fillId="0" borderId="19" xfId="4" applyNumberFormat="1" applyFont="1" applyBorder="1" applyAlignment="1">
      <alignment horizontal="center" vertical="center" wrapText="1"/>
    </xf>
    <xf numFmtId="49" fontId="6" fillId="0" borderId="51" xfId="4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1" fillId="0" borderId="0" xfId="0" applyFont="1" applyAlignment="1">
      <alignment horizontal="center"/>
    </xf>
    <xf numFmtId="0" fontId="85" fillId="0" borderId="0" xfId="0" applyFont="1" applyAlignment="1">
      <alignment horizontal="left" wrapText="1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5" fillId="0" borderId="0" xfId="0" applyFont="1" applyAlignment="1">
      <alignment horizontal="left" vertical="top" wrapText="1"/>
    </xf>
    <xf numFmtId="0" fontId="82" fillId="0" borderId="0" xfId="0" applyFont="1" applyAlignment="1">
      <alignment vertical="top" wrapText="1"/>
    </xf>
    <xf numFmtId="0" fontId="25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89" fillId="0" borderId="0" xfId="0" applyFont="1" applyAlignment="1">
      <alignment horizontal="left" wrapText="1"/>
    </xf>
    <xf numFmtId="0" fontId="8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84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90" fillId="0" borderId="0" xfId="0" applyFont="1" applyAlignment="1">
      <alignment horizontal="left" wrapText="1"/>
    </xf>
    <xf numFmtId="0" fontId="85" fillId="0" borderId="0" xfId="0" applyFont="1" applyAlignment="1">
      <alignment vertical="top" wrapText="1"/>
    </xf>
    <xf numFmtId="0" fontId="91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4" fillId="0" borderId="0" xfId="2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6" fillId="6" borderId="15" xfId="2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49" fontId="3" fillId="6" borderId="77" xfId="0" applyNumberFormat="1" applyFont="1" applyFill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7" fillId="0" borderId="63" xfId="2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8" fillId="0" borderId="63" xfId="2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22" fillId="6" borderId="75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9" fillId="0" borderId="32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5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6" xfId="0" applyFont="1" applyBorder="1" applyAlignment="1">
      <alignment wrapText="1"/>
    </xf>
    <xf numFmtId="0" fontId="39" fillId="0" borderId="71" xfId="0" applyFont="1" applyBorder="1" applyAlignment="1">
      <alignment wrapText="1"/>
    </xf>
    <xf numFmtId="0" fontId="39" fillId="0" borderId="19" xfId="0" applyFont="1" applyBorder="1" applyAlignment="1">
      <alignment wrapText="1"/>
    </xf>
    <xf numFmtId="0" fontId="39" fillId="0" borderId="51" xfId="0" applyFont="1" applyBorder="1" applyAlignment="1">
      <alignment wrapText="1"/>
    </xf>
    <xf numFmtId="0" fontId="3" fillId="6" borderId="15" xfId="2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6" borderId="80" xfId="0" applyFont="1" applyFill="1" applyBorder="1"/>
    <xf numFmtId="0" fontId="18" fillId="6" borderId="82" xfId="0" applyFont="1" applyFill="1" applyBorder="1"/>
    <xf numFmtId="0" fontId="3" fillId="6" borderId="80" xfId="0" applyFont="1" applyFill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/>
    </xf>
    <xf numFmtId="0" fontId="18" fillId="6" borderId="81" xfId="0" applyFont="1" applyFill="1" applyBorder="1" applyAlignment="1">
      <alignment horizontal="center"/>
    </xf>
    <xf numFmtId="0" fontId="18" fillId="6" borderId="82" xfId="0" applyFont="1" applyFill="1" applyBorder="1" applyAlignment="1">
      <alignment horizontal="center"/>
    </xf>
    <xf numFmtId="0" fontId="3" fillId="6" borderId="80" xfId="0" applyFont="1" applyFill="1" applyBorder="1" applyAlignment="1">
      <alignment horizontal="center" vertical="center" wrapText="1"/>
    </xf>
    <xf numFmtId="0" fontId="18" fillId="6" borderId="81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18" fillId="6" borderId="81" xfId="0" applyFont="1" applyFill="1" applyBorder="1"/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5" fillId="6" borderId="63" xfId="2" applyNumberFormat="1" applyFont="1" applyFill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20" fillId="6" borderId="61" xfId="0" applyFont="1" applyFill="1" applyBorder="1" applyAlignment="1">
      <alignment horizontal="center" wrapText="1"/>
    </xf>
    <xf numFmtId="0" fontId="0" fillId="6" borderId="71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1" xfId="0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49" fontId="37" fillId="6" borderId="63" xfId="2" applyNumberFormat="1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vertical="center" wrapText="1"/>
    </xf>
    <xf numFmtId="0" fontId="26" fillId="6" borderId="32" xfId="0" applyFont="1" applyFill="1" applyBorder="1" applyAlignment="1">
      <alignment vertical="center" wrapText="1"/>
    </xf>
    <xf numFmtId="0" fontId="26" fillId="6" borderId="61" xfId="0" applyFont="1" applyFill="1" applyBorder="1" applyAlignment="1">
      <alignment vertical="center" wrapText="1"/>
    </xf>
    <xf numFmtId="0" fontId="39" fillId="6" borderId="5" xfId="0" applyFont="1" applyFill="1" applyBorder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6" fillId="6" borderId="0" xfId="0" applyFont="1" applyFill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0" fillId="6" borderId="71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51" xfId="0" applyFill="1" applyBorder="1" applyAlignment="1">
      <alignment vertical="center" wrapText="1"/>
    </xf>
    <xf numFmtId="0" fontId="37" fillId="6" borderId="63" xfId="2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0" fillId="6" borderId="61" xfId="0" applyFill="1" applyBorder="1" applyAlignment="1">
      <alignment vertical="center" wrapText="1"/>
    </xf>
    <xf numFmtId="0" fontId="26" fillId="6" borderId="5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65" fontId="9" fillId="0" borderId="0" xfId="0" applyNumberFormat="1" applyFont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170" fontId="3" fillId="0" borderId="1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5" fillId="0" borderId="2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7" fontId="6" fillId="0" borderId="1" xfId="7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9" fillId="0" borderId="71" xfId="0" applyNumberFormat="1" applyFont="1" applyBorder="1" applyAlignment="1">
      <alignment horizontal="center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6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70" fontId="6" fillId="0" borderId="5" xfId="0" applyNumberFormat="1" applyFont="1" applyBorder="1" applyAlignment="1">
      <alignment horizontal="center" vertical="center"/>
    </xf>
    <xf numFmtId="170" fontId="6" fillId="0" borderId="6" xfId="0" applyNumberFormat="1" applyFont="1" applyBorder="1" applyAlignment="1">
      <alignment horizontal="center" vertical="center"/>
    </xf>
    <xf numFmtId="165" fontId="6" fillId="0" borderId="69" xfId="0" applyNumberFormat="1" applyFont="1" applyBorder="1" applyAlignment="1">
      <alignment horizontal="center" vertical="center"/>
    </xf>
    <xf numFmtId="165" fontId="6" fillId="0" borderId="67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49" fontId="6" fillId="0" borderId="8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170" fontId="6" fillId="0" borderId="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165" fontId="6" fillId="0" borderId="84" xfId="0" applyNumberFormat="1" applyFont="1" applyBorder="1" applyAlignment="1">
      <alignment horizontal="center" vertical="center"/>
    </xf>
    <xf numFmtId="165" fontId="6" fillId="0" borderId="71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70" fontId="6" fillId="0" borderId="2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9" fontId="3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169" fontId="6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6" fillId="0" borderId="59" xfId="5" applyFont="1" applyBorder="1" applyAlignment="1">
      <alignment horizontal="center" vertical="center" wrapText="1"/>
    </xf>
    <xf numFmtId="0" fontId="6" fillId="0" borderId="60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9" fillId="0" borderId="6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6" fillId="0" borderId="56" xfId="0" applyNumberFormat="1" applyFont="1" applyBorder="1" applyAlignment="1">
      <alignment horizontal="center" vertical="center"/>
    </xf>
    <xf numFmtId="165" fontId="6" fillId="0" borderId="5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170" fontId="6" fillId="0" borderId="37" xfId="0" applyNumberFormat="1" applyFont="1" applyBorder="1" applyAlignment="1">
      <alignment horizontal="center" vertical="center"/>
    </xf>
    <xf numFmtId="170" fontId="6" fillId="0" borderId="83" xfId="0" applyNumberFormat="1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/>
    </xf>
    <xf numFmtId="170" fontId="6" fillId="0" borderId="12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71" xfId="0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9" fillId="0" borderId="69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5" fontId="3" fillId="0" borderId="69" xfId="0" applyNumberFormat="1" applyFont="1" applyBorder="1" applyAlignment="1">
      <alignment horizontal="center" vertical="center"/>
    </xf>
    <xf numFmtId="165" fontId="3" fillId="0" borderId="67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49" fontId="6" fillId="0" borderId="63" xfId="0" applyNumberFormat="1" applyFont="1" applyFill="1" applyBorder="1" applyAlignment="1">
      <alignment horizontal="center" vertical="center" wrapText="1"/>
    </xf>
    <xf numFmtId="49" fontId="6" fillId="0" borderId="6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166" fontId="3" fillId="0" borderId="54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165" fontId="3" fillId="0" borderId="63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2" xfId="0" applyNumberFormat="1" applyFont="1" applyBorder="1" applyAlignment="1">
      <alignment horizontal="center" vertical="center" textRotation="90" wrapText="1"/>
    </xf>
    <xf numFmtId="165" fontId="3" fillId="0" borderId="7" xfId="0" applyNumberFormat="1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37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1" xfId="7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 wrapText="1"/>
    </xf>
    <xf numFmtId="0" fontId="6" fillId="0" borderId="87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6" fillId="0" borderId="63" xfId="0" applyNumberFormat="1" applyFont="1" applyBorder="1" applyAlignment="1">
      <alignment horizontal="center" vertical="center"/>
    </xf>
    <xf numFmtId="165" fontId="6" fillId="0" borderId="61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166" fontId="5" fillId="0" borderId="71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/>
    </xf>
    <xf numFmtId="170" fontId="3" fillId="0" borderId="12" xfId="0" applyNumberFormat="1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/>
    </xf>
    <xf numFmtId="167" fontId="6" fillId="0" borderId="1" xfId="7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horizontal="center" vertical="center"/>
    </xf>
    <xf numFmtId="170" fontId="6" fillId="0" borderId="15" xfId="0" applyNumberFormat="1" applyFont="1" applyFill="1" applyBorder="1" applyAlignment="1">
      <alignment horizontal="center" vertical="center"/>
    </xf>
    <xf numFmtId="170" fontId="6" fillId="0" borderId="12" xfId="0" applyNumberFormat="1" applyFont="1" applyFill="1" applyBorder="1" applyAlignment="1">
      <alignment horizontal="center" vertical="center"/>
    </xf>
    <xf numFmtId="49" fontId="3" fillId="0" borderId="71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170" fontId="6" fillId="0" borderId="7" xfId="0" applyNumberFormat="1" applyFont="1" applyFill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165" fontId="6" fillId="0" borderId="69" xfId="0" applyNumberFormat="1" applyFont="1" applyFill="1" applyBorder="1" applyAlignment="1">
      <alignment horizontal="center" vertical="center"/>
    </xf>
    <xf numFmtId="165" fontId="6" fillId="0" borderId="67" xfId="0" applyNumberFormat="1" applyFont="1" applyFill="1" applyBorder="1" applyAlignment="1">
      <alignment horizontal="center" vertical="center"/>
    </xf>
    <xf numFmtId="165" fontId="6" fillId="0" borderId="56" xfId="0" applyNumberFormat="1" applyFont="1" applyFill="1" applyBorder="1" applyAlignment="1">
      <alignment horizontal="center" vertical="center"/>
    </xf>
    <xf numFmtId="165" fontId="6" fillId="0" borderId="5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86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69" xfId="0" applyNumberFormat="1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166" fontId="3" fillId="0" borderId="54" xfId="0" applyNumberFormat="1" applyFont="1" applyFill="1" applyBorder="1" applyAlignment="1">
      <alignment horizontal="center" vertical="center"/>
    </xf>
    <xf numFmtId="166" fontId="3" fillId="0" borderId="55" xfId="0" applyNumberFormat="1" applyFont="1" applyFill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65" fontId="3" fillId="0" borderId="63" xfId="0" applyNumberFormat="1" applyFont="1" applyBorder="1" applyAlignment="1">
      <alignment horizontal="center" vertical="center"/>
    </xf>
    <xf numFmtId="165" fontId="3" fillId="0" borderId="61" xfId="0" applyNumberFormat="1" applyFont="1" applyBorder="1" applyAlignment="1">
      <alignment horizontal="center" vertical="center"/>
    </xf>
    <xf numFmtId="165" fontId="9" fillId="0" borderId="63" xfId="0" applyNumberFormat="1" applyFont="1" applyBorder="1" applyAlignment="1">
      <alignment horizontal="center" vertical="center"/>
    </xf>
    <xf numFmtId="165" fontId="9" fillId="0" borderId="6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49" fontId="9" fillId="0" borderId="69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83" xfId="0" applyNumberFormat="1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49" fontId="73" fillId="0" borderId="15" xfId="0" applyNumberFormat="1" applyFont="1" applyBorder="1" applyAlignment="1">
      <alignment horizontal="center" vertical="center" wrapText="1"/>
    </xf>
    <xf numFmtId="49" fontId="73" fillId="0" borderId="12" xfId="0" applyNumberFormat="1" applyFont="1" applyBorder="1" applyAlignment="1">
      <alignment horizontal="center" vertical="center" wrapText="1"/>
    </xf>
    <xf numFmtId="165" fontId="73" fillId="0" borderId="15" xfId="0" applyNumberFormat="1" applyFont="1" applyBorder="1" applyAlignment="1">
      <alignment horizontal="center" vertical="center"/>
    </xf>
    <xf numFmtId="165" fontId="73" fillId="0" borderId="12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49" fontId="74" fillId="0" borderId="15" xfId="0" applyNumberFormat="1" applyFont="1" applyBorder="1" applyAlignment="1">
      <alignment horizontal="center" vertical="center" wrapText="1"/>
    </xf>
    <xf numFmtId="49" fontId="74" fillId="0" borderId="12" xfId="0" applyNumberFormat="1" applyFont="1" applyBorder="1" applyAlignment="1">
      <alignment horizontal="center" vertical="center" wrapText="1"/>
    </xf>
    <xf numFmtId="165" fontId="74" fillId="0" borderId="15" xfId="0" applyNumberFormat="1" applyFont="1" applyBorder="1" applyAlignment="1">
      <alignment horizontal="center" vertical="center"/>
    </xf>
    <xf numFmtId="165" fontId="74" fillId="0" borderId="12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90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5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70" fontId="3" fillId="0" borderId="28" xfId="0" applyNumberFormat="1" applyFont="1" applyBorder="1" applyAlignment="1">
      <alignment horizontal="center" vertical="center"/>
    </xf>
    <xf numFmtId="170" fontId="3" fillId="0" borderId="24" xfId="0" applyNumberFormat="1" applyFont="1" applyBorder="1" applyAlignment="1">
      <alignment horizontal="center" vertical="center"/>
    </xf>
    <xf numFmtId="49" fontId="33" fillId="0" borderId="28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horizontal="right" vertical="center"/>
    </xf>
    <xf numFmtId="49" fontId="33" fillId="0" borderId="28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49" fontId="33" fillId="3" borderId="28" xfId="0" applyNumberFormat="1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0" fontId="73" fillId="0" borderId="15" xfId="0" applyNumberFormat="1" applyFont="1" applyBorder="1" applyAlignment="1">
      <alignment horizontal="center" vertical="center"/>
    </xf>
    <xf numFmtId="170" fontId="73" fillId="0" borderId="12" xfId="0" applyNumberFormat="1" applyFont="1" applyBorder="1" applyAlignment="1">
      <alignment horizontal="center" vertical="center"/>
    </xf>
    <xf numFmtId="170" fontId="3" fillId="3" borderId="37" xfId="0" applyNumberFormat="1" applyFont="1" applyFill="1" applyBorder="1" applyAlignment="1">
      <alignment horizontal="center" vertical="center"/>
    </xf>
    <xf numFmtId="170" fontId="3" fillId="3" borderId="83" xfId="0" applyNumberFormat="1" applyFont="1" applyFill="1" applyBorder="1" applyAlignment="1">
      <alignment horizontal="center" vertical="center"/>
    </xf>
    <xf numFmtId="49" fontId="6" fillId="3" borderId="69" xfId="0" applyNumberFormat="1" applyFont="1" applyFill="1" applyBorder="1" applyAlignment="1">
      <alignment horizontal="center" vertical="center"/>
    </xf>
    <xf numFmtId="49" fontId="6" fillId="3" borderId="67" xfId="0" applyNumberFormat="1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83" xfId="0" applyNumberFormat="1" applyFont="1" applyFill="1" applyBorder="1" applyAlignment="1">
      <alignment horizontal="center" vertical="center" wrapText="1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166" fontId="3" fillId="0" borderId="63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48" fillId="0" borderId="15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165" fontId="48" fillId="0" borderId="7" xfId="0" applyNumberFormat="1" applyFont="1" applyBorder="1" applyAlignment="1">
      <alignment horizontal="center" vertical="center" textRotation="90" wrapText="1"/>
    </xf>
    <xf numFmtId="0" fontId="70" fillId="0" borderId="7" xfId="0" applyFont="1" applyBorder="1" applyAlignment="1">
      <alignment horizontal="center" vertical="center" textRotation="90" wrapText="1"/>
    </xf>
    <xf numFmtId="0" fontId="70" fillId="0" borderId="31" xfId="0" applyFont="1" applyBorder="1" applyAlignment="1">
      <alignment horizontal="center" vertical="center" textRotation="90" wrapText="1"/>
    </xf>
    <xf numFmtId="49" fontId="50" fillId="0" borderId="15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165" fontId="28" fillId="0" borderId="15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 wrapText="1"/>
    </xf>
    <xf numFmtId="49" fontId="27" fillId="0" borderId="67" xfId="0" applyNumberFormat="1" applyFont="1" applyBorder="1" applyAlignment="1">
      <alignment horizontal="center" vertical="center" wrapText="1"/>
    </xf>
    <xf numFmtId="165" fontId="28" fillId="0" borderId="69" xfId="0" applyNumberFormat="1" applyFont="1" applyBorder="1" applyAlignment="1">
      <alignment horizontal="center" vertical="center"/>
    </xf>
    <xf numFmtId="165" fontId="28" fillId="0" borderId="67" xfId="0" applyNumberFormat="1" applyFont="1" applyBorder="1" applyAlignment="1">
      <alignment horizontal="center" vertical="center"/>
    </xf>
    <xf numFmtId="49" fontId="50" fillId="3" borderId="15" xfId="0" applyNumberFormat="1" applyFont="1" applyFill="1" applyBorder="1" applyAlignment="1">
      <alignment horizontal="center" vertical="center" wrapText="1"/>
    </xf>
    <xf numFmtId="49" fontId="50" fillId="3" borderId="12" xfId="0" applyNumberFormat="1" applyFont="1" applyFill="1" applyBorder="1" applyAlignment="1">
      <alignment horizontal="center" vertical="center" wrapText="1"/>
    </xf>
    <xf numFmtId="49" fontId="50" fillId="0" borderId="63" xfId="0" applyNumberFormat="1" applyFont="1" applyBorder="1" applyAlignment="1">
      <alignment horizontal="center" vertical="center"/>
    </xf>
    <xf numFmtId="49" fontId="50" fillId="0" borderId="61" xfId="0" applyNumberFormat="1" applyFont="1" applyBorder="1" applyAlignment="1">
      <alignment horizontal="center" vertical="center"/>
    </xf>
    <xf numFmtId="165" fontId="50" fillId="0" borderId="63" xfId="0" applyNumberFormat="1" applyFont="1" applyBorder="1" applyAlignment="1">
      <alignment horizontal="center" vertical="center"/>
    </xf>
    <xf numFmtId="165" fontId="50" fillId="0" borderId="61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 wrapText="1"/>
    </xf>
    <xf numFmtId="49" fontId="27" fillId="0" borderId="61" xfId="0" applyNumberFormat="1" applyFont="1" applyBorder="1" applyAlignment="1">
      <alignment horizontal="center" vertical="center" wrapText="1"/>
    </xf>
    <xf numFmtId="49" fontId="27" fillId="0" borderId="63" xfId="0" applyNumberFormat="1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165" fontId="28" fillId="0" borderId="63" xfId="0" applyNumberFormat="1" applyFont="1" applyBorder="1" applyAlignment="1">
      <alignment horizontal="center" vertical="center"/>
    </xf>
    <xf numFmtId="165" fontId="28" fillId="0" borderId="61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65" fontId="51" fillId="0" borderId="12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5" fontId="61" fillId="0" borderId="1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/>
    </xf>
    <xf numFmtId="49" fontId="27" fillId="0" borderId="67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83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165" fontId="55" fillId="0" borderId="15" xfId="0" applyNumberFormat="1" applyFont="1" applyBorder="1" applyAlignment="1">
      <alignment horizontal="center" vertical="center"/>
    </xf>
    <xf numFmtId="165" fontId="55" fillId="0" borderId="12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49" fontId="27" fillId="4" borderId="15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165" fontId="27" fillId="4" borderId="15" xfId="0" applyNumberFormat="1" applyFont="1" applyFill="1" applyBorder="1" applyAlignment="1">
      <alignment horizontal="center" vertical="center"/>
    </xf>
    <xf numFmtId="165" fontId="27" fillId="4" borderId="12" xfId="0" applyNumberFormat="1" applyFont="1" applyFill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3" fillId="0" borderId="28" xfId="0" applyNumberFormat="1" applyFont="1" applyBorder="1" applyAlignment="1">
      <alignment horizontal="center" vertical="center" wrapText="1"/>
    </xf>
    <xf numFmtId="49" fontId="53" fillId="0" borderId="24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61" fillId="0" borderId="15" xfId="0" applyNumberFormat="1" applyFont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49" fontId="62" fillId="3" borderId="15" xfId="0" applyNumberFormat="1" applyFont="1" applyFill="1" applyBorder="1" applyAlignment="1">
      <alignment horizontal="center" vertical="center"/>
    </xf>
    <xf numFmtId="49" fontId="62" fillId="3" borderId="12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33" fillId="0" borderId="9" xfId="0" applyNumberFormat="1" applyFont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170" fontId="3" fillId="3" borderId="28" xfId="0" applyNumberFormat="1" applyFont="1" applyFill="1" applyBorder="1" applyAlignment="1">
      <alignment horizontal="center" vertical="center"/>
    </xf>
    <xf numFmtId="170" fontId="3" fillId="3" borderId="2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3" borderId="69" xfId="0" applyNumberFormat="1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165" fontId="63" fillId="0" borderId="0" xfId="0" applyNumberFormat="1" applyFont="1" applyAlignment="1">
      <alignment horizontal="center" vertical="center" wrapText="1"/>
    </xf>
    <xf numFmtId="0" fontId="29" fillId="0" borderId="93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16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 wrapText="1"/>
    </xf>
    <xf numFmtId="49" fontId="62" fillId="3" borderId="67" xfId="0" applyNumberFormat="1" applyFont="1" applyFill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/>
    </xf>
    <xf numFmtId="49" fontId="62" fillId="3" borderId="67" xfId="0" applyNumberFormat="1" applyFont="1" applyFill="1" applyBorder="1" applyAlignment="1">
      <alignment horizontal="center" vertical="center"/>
    </xf>
    <xf numFmtId="49" fontId="62" fillId="3" borderId="28" xfId="0" applyNumberFormat="1" applyFont="1" applyFill="1" applyBorder="1" applyAlignment="1">
      <alignment horizontal="center" vertical="center" wrapText="1"/>
    </xf>
    <xf numFmtId="49" fontId="62" fillId="3" borderId="24" xfId="0" applyNumberFormat="1" applyFont="1" applyFill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/>
    </xf>
    <xf numFmtId="49" fontId="62" fillId="0" borderId="24" xfId="0" applyNumberFormat="1" applyFont="1" applyBorder="1" applyAlignment="1">
      <alignment horizontal="center" vertical="center"/>
    </xf>
    <xf numFmtId="165" fontId="27" fillId="3" borderId="15" xfId="0" applyNumberFormat="1" applyFont="1" applyFill="1" applyBorder="1" applyAlignment="1">
      <alignment horizontal="center" vertical="center"/>
    </xf>
    <xf numFmtId="165" fontId="27" fillId="3" borderId="12" xfId="0" applyNumberFormat="1" applyFont="1" applyFill="1" applyBorder="1" applyAlignment="1">
      <alignment horizontal="center" vertical="center"/>
    </xf>
    <xf numFmtId="0" fontId="3" fillId="0" borderId="80" xfId="0" applyFont="1" applyBorder="1"/>
    <xf numFmtId="0" fontId="18" fillId="0" borderId="82" xfId="0" applyFont="1" applyBorder="1"/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1" xfId="0" applyFont="1" applyBorder="1"/>
    <xf numFmtId="0" fontId="3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49" fontId="5" fillId="0" borderId="63" xfId="2" applyNumberFormat="1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0" fillId="0" borderId="7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51" xfId="0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49" fontId="37" fillId="0" borderId="63" xfId="2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165" fontId="7" fillId="0" borderId="19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63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textRotation="90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165" fontId="3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166" fontId="5" fillId="0" borderId="71" xfId="0" applyNumberFormat="1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/>
    </xf>
    <xf numFmtId="165" fontId="3" fillId="0" borderId="2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6" fontId="11" fillId="0" borderId="28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/>
    </xf>
    <xf numFmtId="165" fontId="3" fillId="0" borderId="69" xfId="0" applyNumberFormat="1" applyFont="1" applyFill="1" applyBorder="1" applyAlignment="1">
      <alignment horizontal="center" vertical="center"/>
    </xf>
    <xf numFmtId="165" fontId="3" fillId="0" borderId="6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71" xfId="0" applyNumberFormat="1" applyFont="1" applyFill="1" applyBorder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 wrapText="1"/>
    </xf>
    <xf numFmtId="49" fontId="6" fillId="0" borderId="63" xfId="0" applyNumberFormat="1" applyFont="1" applyFill="1" applyBorder="1" applyAlignment="1">
      <alignment horizontal="center" vertical="center"/>
    </xf>
    <xf numFmtId="49" fontId="6" fillId="0" borderId="61" xfId="0" applyNumberFormat="1" applyFont="1" applyFill="1" applyBorder="1" applyAlignment="1">
      <alignment horizontal="center" vertical="center"/>
    </xf>
    <xf numFmtId="165" fontId="6" fillId="0" borderId="63" xfId="0" applyNumberFormat="1" applyFont="1" applyFill="1" applyBorder="1" applyAlignment="1">
      <alignment horizontal="center" vertical="center"/>
    </xf>
    <xf numFmtId="165" fontId="6" fillId="0" borderId="61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49" fontId="3" fillId="0" borderId="12" xfId="7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0" fillId="0" borderId="87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7" fontId="19" fillId="0" borderId="1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vertical="center" wrapText="1"/>
    </xf>
    <xf numFmtId="167" fontId="11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vertical="center"/>
    </xf>
    <xf numFmtId="165" fontId="6" fillId="0" borderId="1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7" fontId="33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 wrapText="1"/>
    </xf>
    <xf numFmtId="17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7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49" fontId="9" fillId="0" borderId="25" xfId="0" applyNumberFormat="1" applyFont="1" applyFill="1" applyBorder="1" applyAlignment="1">
      <alignment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/>
    </xf>
    <xf numFmtId="49" fontId="9" fillId="0" borderId="48" xfId="0" applyNumberFormat="1" applyFont="1" applyFill="1" applyBorder="1" applyAlignment="1">
      <alignment horizontal="center" vertical="center"/>
    </xf>
    <xf numFmtId="49" fontId="9" fillId="0" borderId="84" xfId="0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center"/>
    </xf>
    <xf numFmtId="165" fontId="9" fillId="0" borderId="57" xfId="0" applyNumberFormat="1" applyFont="1" applyFill="1" applyBorder="1" applyAlignment="1">
      <alignment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84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 wrapText="1"/>
    </xf>
    <xf numFmtId="0" fontId="6" fillId="0" borderId="38" xfId="5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167" fontId="6" fillId="0" borderId="36" xfId="0" applyNumberFormat="1" applyFont="1" applyFill="1" applyBorder="1" applyAlignment="1">
      <alignment horizontal="center" vertical="center" wrapText="1"/>
    </xf>
    <xf numFmtId="167" fontId="6" fillId="0" borderId="3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6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49" fontId="36" fillId="0" borderId="8" xfId="0" applyNumberFormat="1" applyFont="1" applyFill="1" applyBorder="1" applyAlignment="1">
      <alignment vertical="center"/>
    </xf>
    <xf numFmtId="49" fontId="9" fillId="0" borderId="35" xfId="0" applyNumberFormat="1" applyFont="1" applyFill="1" applyBorder="1" applyAlignment="1">
      <alignment vertical="center"/>
    </xf>
    <xf numFmtId="0" fontId="6" fillId="0" borderId="48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37" xfId="0" applyFont="1" applyFill="1" applyBorder="1" applyAlignment="1">
      <alignment horizontal="center" vertical="center" wrapText="1"/>
    </xf>
    <xf numFmtId="167" fontId="6" fillId="0" borderId="39" xfId="0" applyNumberFormat="1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0" fontId="6" fillId="0" borderId="59" xfId="5" applyFont="1" applyFill="1" applyBorder="1" applyAlignment="1">
      <alignment horizontal="center" vertical="center" wrapText="1"/>
    </xf>
    <xf numFmtId="0" fontId="6" fillId="0" borderId="60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horizontal="center" vertical="center" wrapText="1"/>
    </xf>
    <xf numFmtId="167" fontId="6" fillId="0" borderId="44" xfId="0" applyNumberFormat="1" applyFont="1" applyFill="1" applyBorder="1" applyAlignment="1">
      <alignment horizontal="center" vertical="center" wrapText="1"/>
    </xf>
    <xf numFmtId="167" fontId="6" fillId="0" borderId="59" xfId="0" applyNumberFormat="1" applyFont="1" applyFill="1" applyBorder="1" applyAlignment="1">
      <alignment horizontal="center" vertical="center" wrapText="1"/>
    </xf>
    <xf numFmtId="167" fontId="6" fillId="0" borderId="60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/>
    </xf>
    <xf numFmtId="49" fontId="6" fillId="0" borderId="59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49" fontId="6" fillId="0" borderId="85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6" fillId="0" borderId="44" xfId="7" applyNumberFormat="1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left" vertical="center" wrapText="1"/>
    </xf>
    <xf numFmtId="165" fontId="6" fillId="0" borderId="56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9" fontId="6" fillId="0" borderId="9" xfId="0" applyNumberFormat="1" applyFont="1" applyFill="1" applyBorder="1" applyAlignment="1">
      <alignment horizontal="center" vertical="center"/>
    </xf>
    <xf numFmtId="165" fontId="6" fillId="0" borderId="57" xfId="0" applyNumberFormat="1" applyFont="1" applyFill="1" applyBorder="1" applyAlignment="1">
      <alignment vertical="center"/>
    </xf>
    <xf numFmtId="165" fontId="6" fillId="0" borderId="48" xfId="0" applyNumberFormat="1" applyFont="1" applyFill="1" applyBorder="1" applyAlignment="1">
      <alignment horizontal="center" vertical="center"/>
    </xf>
    <xf numFmtId="165" fontId="6" fillId="0" borderId="84" xfId="0" applyNumberFormat="1" applyFont="1" applyFill="1" applyBorder="1" applyAlignment="1">
      <alignment horizontal="center" vertical="center"/>
    </xf>
    <xf numFmtId="165" fontId="6" fillId="0" borderId="28" xfId="0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0" fontId="3" fillId="0" borderId="45" xfId="7" applyFont="1" applyFill="1" applyBorder="1" applyAlignment="1">
      <alignment horizontal="center" vertical="center"/>
    </xf>
    <xf numFmtId="0" fontId="3" fillId="0" borderId="49" xfId="7" applyFont="1" applyFill="1" applyBorder="1" applyAlignment="1">
      <alignment horizontal="left" vertical="center" wrapText="1"/>
    </xf>
    <xf numFmtId="169" fontId="3" fillId="0" borderId="8" xfId="0" applyNumberFormat="1" applyFont="1" applyFill="1" applyBorder="1" applyAlignment="1">
      <alignment horizontal="center" vertical="center"/>
    </xf>
    <xf numFmtId="165" fontId="6" fillId="0" borderId="71" xfId="0" applyNumberFormat="1" applyFont="1" applyFill="1" applyBorder="1" applyAlignment="1">
      <alignment horizontal="center" vertical="center"/>
    </xf>
    <xf numFmtId="165" fontId="6" fillId="0" borderId="51" xfId="0" applyNumberFormat="1" applyFont="1" applyFill="1" applyBorder="1" applyAlignment="1">
      <alignment horizontal="center" vertical="center"/>
    </xf>
    <xf numFmtId="0" fontId="3" fillId="0" borderId="46" xfId="7" applyFont="1" applyFill="1" applyBorder="1" applyAlignment="1">
      <alignment horizontal="center" vertical="center"/>
    </xf>
    <xf numFmtId="0" fontId="3" fillId="0" borderId="40" xfId="7" applyFont="1" applyFill="1" applyBorder="1" applyAlignment="1">
      <alignment horizontal="left" vertical="center" wrapText="1"/>
    </xf>
    <xf numFmtId="169" fontId="3" fillId="0" borderId="1" xfId="0" applyNumberFormat="1" applyFont="1" applyFill="1" applyBorder="1" applyAlignment="1">
      <alignment horizontal="center" vertical="center"/>
    </xf>
    <xf numFmtId="0" fontId="3" fillId="0" borderId="46" xfId="7" applyFont="1" applyFill="1" applyBorder="1" applyAlignment="1">
      <alignment horizontal="center" vertical="center" wrapText="1"/>
    </xf>
    <xf numFmtId="49" fontId="9" fillId="0" borderId="46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9" fillId="0" borderId="47" xfId="0" applyNumberFormat="1" applyFont="1" applyFill="1" applyBorder="1" applyAlignment="1">
      <alignment horizontal="center" vertical="center"/>
    </xf>
    <xf numFmtId="49" fontId="3" fillId="0" borderId="50" xfId="7" applyNumberFormat="1" applyFont="1" applyFill="1" applyBorder="1" applyAlignment="1">
      <alignment vertical="center" wrapText="1"/>
    </xf>
    <xf numFmtId="165" fontId="6" fillId="0" borderId="48" xfId="7" applyNumberFormat="1" applyFont="1" applyFill="1" applyBorder="1" applyAlignment="1">
      <alignment horizontal="left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3" fillId="0" borderId="49" xfId="7" applyFont="1" applyFill="1" applyBorder="1" applyAlignment="1">
      <alignment horizontal="left" vertical="center"/>
    </xf>
    <xf numFmtId="0" fontId="3" fillId="0" borderId="40" xfId="7" applyFont="1" applyFill="1" applyBorder="1" applyAlignment="1">
      <alignment horizontal="left" vertical="center"/>
    </xf>
    <xf numFmtId="0" fontId="3" fillId="0" borderId="53" xfId="7" applyFont="1" applyFill="1" applyBorder="1" applyAlignment="1">
      <alignment horizontal="left" vertical="center"/>
    </xf>
    <xf numFmtId="165" fontId="6" fillId="0" borderId="51" xfId="0" applyNumberFormat="1" applyFont="1" applyFill="1" applyBorder="1" applyAlignment="1">
      <alignment vertical="center"/>
    </xf>
    <xf numFmtId="169" fontId="3" fillId="0" borderId="0" xfId="0" applyNumberFormat="1" applyFont="1" applyFill="1" applyAlignment="1">
      <alignment horizontal="center" vertical="center"/>
    </xf>
    <xf numFmtId="0" fontId="6" fillId="0" borderId="56" xfId="7" applyFont="1" applyFill="1" applyBorder="1" applyAlignment="1">
      <alignment horizontal="left" vertical="center"/>
    </xf>
    <xf numFmtId="167" fontId="6" fillId="0" borderId="1" xfId="0" applyNumberFormat="1" applyFont="1" applyFill="1" applyBorder="1" applyAlignment="1">
      <alignment horizontal="center" vertical="center"/>
    </xf>
    <xf numFmtId="49" fontId="9" fillId="0" borderId="45" xfId="0" applyNumberFormat="1" applyFont="1" applyFill="1" applyBorder="1" applyAlignment="1">
      <alignment horizontal="center" vertical="center"/>
    </xf>
    <xf numFmtId="0" fontId="3" fillId="0" borderId="62" xfId="7" applyFont="1" applyFill="1" applyBorder="1" applyAlignment="1">
      <alignment horizontal="left" vertical="center"/>
    </xf>
    <xf numFmtId="165" fontId="6" fillId="0" borderId="61" xfId="0" applyNumberFormat="1" applyFont="1" applyFill="1" applyBorder="1" applyAlignment="1">
      <alignment vertical="center"/>
    </xf>
    <xf numFmtId="167" fontId="3" fillId="0" borderId="2" xfId="0" applyNumberFormat="1" applyFont="1" applyFill="1" applyBorder="1" applyAlignment="1">
      <alignment horizontal="center" vertical="center"/>
    </xf>
    <xf numFmtId="49" fontId="3" fillId="0" borderId="52" xfId="7" applyNumberFormat="1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left" vertical="center" wrapText="1"/>
    </xf>
    <xf numFmtId="49" fontId="3" fillId="0" borderId="52" xfId="7" applyNumberFormat="1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49" fontId="3" fillId="0" borderId="53" xfId="7" applyNumberFormat="1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center" vertical="center" wrapText="1"/>
    </xf>
    <xf numFmtId="167" fontId="3" fillId="0" borderId="14" xfId="0" applyNumberFormat="1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>
      <alignment vertical="center"/>
    </xf>
    <xf numFmtId="169" fontId="6" fillId="0" borderId="7" xfId="0" applyNumberFormat="1" applyFont="1" applyFill="1" applyBorder="1" applyAlignment="1">
      <alignment horizontal="center" vertical="center"/>
    </xf>
    <xf numFmtId="170" fontId="6" fillId="0" borderId="37" xfId="0" applyNumberFormat="1" applyFont="1" applyFill="1" applyBorder="1" applyAlignment="1">
      <alignment horizontal="center" vertical="center"/>
    </xf>
    <xf numFmtId="170" fontId="6" fillId="0" borderId="83" xfId="0" applyNumberFormat="1" applyFont="1" applyFill="1" applyBorder="1" applyAlignment="1">
      <alignment horizontal="center" vertical="center"/>
    </xf>
    <xf numFmtId="170" fontId="6" fillId="0" borderId="5" xfId="0" applyNumberFormat="1" applyFont="1" applyFill="1" applyBorder="1" applyAlignment="1">
      <alignment horizontal="center" vertical="center"/>
    </xf>
    <xf numFmtId="170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9" fontId="6" fillId="0" borderId="49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49" fontId="6" fillId="0" borderId="42" xfId="0" applyNumberFormat="1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9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49" fontId="95" fillId="0" borderId="44" xfId="0" applyNumberFormat="1" applyFont="1" applyFill="1" applyBorder="1" applyAlignment="1">
      <alignment horizontal="center" vertical="center"/>
    </xf>
    <xf numFmtId="0" fontId="95" fillId="0" borderId="44" xfId="7" applyFont="1" applyFill="1" applyBorder="1" applyAlignment="1">
      <alignment horizontal="center" vertical="center" wrapText="1"/>
    </xf>
    <xf numFmtId="0" fontId="96" fillId="0" borderId="56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57" xfId="0" applyFont="1" applyFill="1" applyBorder="1" applyAlignment="1">
      <alignment horizontal="center" vertical="center" wrapText="1"/>
    </xf>
    <xf numFmtId="167" fontId="95" fillId="0" borderId="56" xfId="0" applyNumberFormat="1" applyFont="1" applyFill="1" applyBorder="1" applyAlignment="1">
      <alignment horizontal="center" vertical="center"/>
    </xf>
    <xf numFmtId="49" fontId="96" fillId="0" borderId="96" xfId="0" applyNumberFormat="1" applyFont="1" applyFill="1" applyBorder="1" applyAlignment="1">
      <alignment horizontal="center" vertical="center" wrapText="1"/>
    </xf>
    <xf numFmtId="49" fontId="6" fillId="0" borderId="95" xfId="0" applyNumberFormat="1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67" fontId="6" fillId="0" borderId="43" xfId="0" applyNumberFormat="1" applyFont="1" applyFill="1" applyBorder="1" applyAlignment="1">
      <alignment horizontal="center" vertical="center"/>
    </xf>
    <xf numFmtId="49" fontId="9" fillId="0" borderId="71" xfId="0" applyNumberFormat="1" applyFont="1" applyFill="1" applyBorder="1" applyAlignment="1">
      <alignment horizontal="center" vertical="center" wrapText="1"/>
    </xf>
    <xf numFmtId="49" fontId="9" fillId="0" borderId="5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170" fontId="6" fillId="0" borderId="8" xfId="0" applyNumberFormat="1" applyFont="1" applyFill="1" applyBorder="1" applyAlignment="1">
      <alignment horizontal="center" vertical="center"/>
    </xf>
    <xf numFmtId="170" fontId="6" fillId="0" borderId="8" xfId="0" applyNumberFormat="1" applyFont="1" applyFill="1" applyBorder="1" applyAlignment="1">
      <alignment vertical="center"/>
    </xf>
    <xf numFmtId="49" fontId="96" fillId="0" borderId="40" xfId="0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left" vertical="center" wrapText="1"/>
    </xf>
    <xf numFmtId="0" fontId="96" fillId="0" borderId="52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0" xfId="0" applyFont="1" applyFill="1" applyBorder="1" applyAlignment="1">
      <alignment horizontal="left" vertical="center" wrapText="1"/>
    </xf>
    <xf numFmtId="167" fontId="95" fillId="0" borderId="40" xfId="0" applyNumberFormat="1" applyFont="1" applyFill="1" applyBorder="1" applyAlignment="1">
      <alignment horizontal="center" vertical="center"/>
    </xf>
    <xf numFmtId="49" fontId="96" fillId="0" borderId="95" xfId="0" applyNumberFormat="1" applyFont="1" applyFill="1" applyBorder="1" applyAlignment="1">
      <alignment horizontal="center" vertical="center" wrapText="1"/>
    </xf>
    <xf numFmtId="0" fontId="96" fillId="0" borderId="95" xfId="0" applyFont="1" applyFill="1" applyBorder="1" applyAlignment="1">
      <alignment horizontal="left" vertical="center" wrapText="1"/>
    </xf>
    <xf numFmtId="0" fontId="96" fillId="0" borderId="43" xfId="0" applyFont="1" applyFill="1" applyBorder="1" applyAlignment="1">
      <alignment horizontal="center" vertical="center" wrapText="1"/>
    </xf>
    <xf numFmtId="0" fontId="96" fillId="0" borderId="2" xfId="0" applyFont="1" applyFill="1" applyBorder="1" applyAlignment="1">
      <alignment horizontal="center" vertical="center" wrapText="1"/>
    </xf>
    <xf numFmtId="0" fontId="95" fillId="0" borderId="63" xfId="0" applyFont="1" applyFill="1" applyBorder="1" applyAlignment="1">
      <alignment horizontal="center" vertical="center" wrapText="1"/>
    </xf>
    <xf numFmtId="0" fontId="95" fillId="0" borderId="43" xfId="0" applyFont="1" applyFill="1" applyBorder="1" applyAlignment="1">
      <alignment horizontal="center" vertical="center"/>
    </xf>
    <xf numFmtId="1" fontId="96" fillId="0" borderId="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95" fillId="0" borderId="20" xfId="0" applyFont="1" applyFill="1" applyBorder="1" applyAlignment="1">
      <alignment horizontal="center" vertical="center" wrapText="1"/>
    </xf>
    <xf numFmtId="0" fontId="95" fillId="0" borderId="12" xfId="0" applyFont="1" applyFill="1" applyBorder="1" applyAlignment="1">
      <alignment horizontal="center" vertical="center" wrapText="1"/>
    </xf>
    <xf numFmtId="49" fontId="95" fillId="0" borderId="48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vertical="center" wrapText="1"/>
    </xf>
    <xf numFmtId="0" fontId="6" fillId="0" borderId="95" xfId="0" applyFont="1" applyFill="1" applyBorder="1" applyAlignment="1">
      <alignment horizontal="left" vertical="center" wrapText="1"/>
    </xf>
    <xf numFmtId="49" fontId="3" fillId="0" borderId="40" xfId="0" applyNumberFormat="1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vertical="center" wrapText="1"/>
    </xf>
    <xf numFmtId="0" fontId="77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77" fillId="0" borderId="1" xfId="0" applyFont="1" applyFill="1" applyBorder="1" applyAlignment="1">
      <alignment horizontal="right" vertical="center"/>
    </xf>
    <xf numFmtId="49" fontId="6" fillId="0" borderId="48" xfId="0" applyNumberFormat="1" applyFont="1" applyFill="1" applyBorder="1" applyAlignment="1">
      <alignment horizontal="right" vertical="center"/>
    </xf>
    <xf numFmtId="49" fontId="6" fillId="0" borderId="23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vertical="center"/>
    </xf>
    <xf numFmtId="167" fontId="6" fillId="0" borderId="7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167" fontId="6" fillId="0" borderId="31" xfId="0" applyNumberFormat="1" applyFont="1" applyFill="1" applyBorder="1" applyAlignment="1">
      <alignment horizontal="center" vertical="center"/>
    </xf>
    <xf numFmtId="167" fontId="6" fillId="0" borderId="37" xfId="0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49" fontId="6" fillId="0" borderId="69" xfId="0" applyNumberFormat="1" applyFont="1" applyFill="1" applyBorder="1" applyAlignment="1">
      <alignment horizontal="center" vertical="center" wrapText="1"/>
    </xf>
    <xf numFmtId="49" fontId="6" fillId="0" borderId="67" xfId="0" applyNumberFormat="1" applyFont="1" applyFill="1" applyBorder="1" applyAlignment="1">
      <alignment horizontal="center" vertical="center" wrapText="1"/>
    </xf>
    <xf numFmtId="49" fontId="6" fillId="0" borderId="69" xfId="0" applyNumberFormat="1" applyFont="1" applyFill="1" applyBorder="1" applyAlignment="1">
      <alignment horizontal="center" vertical="center"/>
    </xf>
    <xf numFmtId="49" fontId="6" fillId="0" borderId="6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top"/>
    </xf>
    <xf numFmtId="0" fontId="9" fillId="0" borderId="32" xfId="0" applyFont="1" applyFill="1" applyBorder="1" applyAlignment="1">
      <alignment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1" xfId="7" applyNumberFormat="1" applyFont="1" applyFill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/>
    </xf>
    <xf numFmtId="165" fontId="6" fillId="0" borderId="0" xfId="7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9" fillId="0" borderId="48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/>
    </xf>
    <xf numFmtId="0" fontId="9" fillId="0" borderId="85" xfId="0" applyFont="1" applyFill="1" applyBorder="1" applyAlignment="1">
      <alignment horizontal="center" vertical="top"/>
    </xf>
    <xf numFmtId="49" fontId="3" fillId="0" borderId="65" xfId="0" applyNumberFormat="1" applyFont="1" applyFill="1" applyBorder="1" applyAlignment="1">
      <alignment horizontal="center" vertical="center"/>
    </xf>
    <xf numFmtId="49" fontId="3" fillId="0" borderId="66" xfId="7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center" vertical="center" wrapText="1"/>
    </xf>
    <xf numFmtId="49" fontId="75" fillId="0" borderId="68" xfId="0" applyNumberFormat="1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170" fontId="6" fillId="0" borderId="69" xfId="0" applyNumberFormat="1" applyFont="1" applyFill="1" applyBorder="1" applyAlignment="1">
      <alignment horizontal="center" vertical="center" wrapText="1"/>
    </xf>
    <xf numFmtId="167" fontId="6" fillId="0" borderId="70" xfId="0" applyNumberFormat="1" applyFont="1" applyFill="1" applyBorder="1" applyAlignment="1">
      <alignment horizontal="center" vertical="center"/>
    </xf>
    <xf numFmtId="1" fontId="6" fillId="0" borderId="70" xfId="0" applyNumberFormat="1" applyFont="1" applyFill="1" applyBorder="1" applyAlignment="1">
      <alignment horizontal="center" vertical="center"/>
    </xf>
    <xf numFmtId="1" fontId="6" fillId="0" borderId="67" xfId="0" applyNumberFormat="1" applyFont="1" applyFill="1" applyBorder="1" applyAlignment="1">
      <alignment horizontal="center" vertical="center"/>
    </xf>
    <xf numFmtId="1" fontId="6" fillId="0" borderId="68" xfId="0" applyNumberFormat="1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/>
    </xf>
    <xf numFmtId="1" fontId="6" fillId="0" borderId="69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9" fillId="0" borderId="52" xfId="0" applyNumberFormat="1" applyFont="1" applyFill="1" applyBorder="1" applyAlignment="1">
      <alignment horizontal="center" vertical="center"/>
    </xf>
    <xf numFmtId="49" fontId="9" fillId="0" borderId="13" xfId="7" applyNumberFormat="1" applyFont="1" applyFill="1" applyBorder="1" applyAlignment="1">
      <alignment horizontal="left" vertical="center" wrapText="1"/>
    </xf>
    <xf numFmtId="1" fontId="3" fillId="0" borderId="12" xfId="7" applyNumberFormat="1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center" vertical="center"/>
    </xf>
    <xf numFmtId="170" fontId="6" fillId="0" borderId="15" xfId="0" applyNumberFormat="1" applyFont="1" applyFill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/>
    </xf>
    <xf numFmtId="49" fontId="9" fillId="0" borderId="26" xfId="7" applyNumberFormat="1" applyFont="1" applyFill="1" applyBorder="1" applyAlignment="1">
      <alignment horizontal="left" vertical="center" wrapText="1"/>
    </xf>
    <xf numFmtId="1" fontId="3" fillId="0" borderId="55" xfId="7" applyNumberFormat="1" applyFont="1" applyFill="1" applyBorder="1" applyAlignment="1">
      <alignment horizontal="center" vertical="center"/>
    </xf>
    <xf numFmtId="170" fontId="6" fillId="0" borderId="54" xfId="0" applyNumberFormat="1" applyFont="1" applyFill="1" applyBorder="1" applyAlignment="1">
      <alignment horizontal="center" vertical="center" wrapText="1"/>
    </xf>
    <xf numFmtId="167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55" xfId="7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170" fontId="3" fillId="0" borderId="5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33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</cellXfs>
  <cellStyles count="11">
    <cellStyle name="Денежный" xfId="1" builtinId="4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4" xfId="6"/>
    <cellStyle name="Обычный_Plan Уч(бакал.) д_о 2013_14а" xfId="7"/>
    <cellStyle name="Обычный_Т_т_ЛП_бакалавр заочна_2013_2014" xfId="8"/>
    <cellStyle name="Процентный 2" xfId="9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7"/>
  <sheetViews>
    <sheetView view="pageBreakPreview" zoomScale="70" zoomScaleNormal="50" zoomScaleSheetLayoutView="70" workbookViewId="0">
      <selection activeCell="Q11" sqref="Q11:AL12"/>
    </sheetView>
  </sheetViews>
  <sheetFormatPr defaultColWidth="3.28515625" defaultRowHeight="15.75" x14ac:dyDescent="0.25"/>
  <cols>
    <col min="1" max="1" width="3.28515625" style="860"/>
    <col min="2" max="54" width="4.7109375" style="860" customWidth="1"/>
    <col min="55" max="16384" width="3.28515625" style="860"/>
  </cols>
  <sheetData>
    <row r="1" spans="2:54" ht="16.5" customHeight="1" x14ac:dyDescent="0.25"/>
    <row r="2" spans="2:54" ht="30" x14ac:dyDescent="0.4">
      <c r="B2" s="1251"/>
      <c r="C2" s="1251"/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2" t="s">
        <v>92</v>
      </c>
      <c r="R2" s="1252"/>
      <c r="S2" s="1252"/>
      <c r="T2" s="1252"/>
      <c r="U2" s="1252"/>
      <c r="V2" s="1252"/>
      <c r="W2" s="1252"/>
      <c r="X2" s="1252"/>
      <c r="Y2" s="1252"/>
      <c r="Z2" s="1252"/>
      <c r="AA2" s="1252"/>
      <c r="AB2" s="1252"/>
      <c r="AC2" s="1252"/>
      <c r="AD2" s="1252"/>
      <c r="AE2" s="1252"/>
      <c r="AF2" s="1252"/>
      <c r="AG2" s="1252"/>
      <c r="AH2" s="1252"/>
      <c r="AI2" s="1252"/>
      <c r="AJ2" s="1252"/>
      <c r="AK2" s="1252"/>
      <c r="AL2" s="1252"/>
      <c r="AM2" s="1252"/>
      <c r="AN2" s="1252"/>
      <c r="AO2" s="1252"/>
      <c r="AP2" s="1253"/>
      <c r="AQ2" s="1253"/>
      <c r="AR2" s="1253"/>
      <c r="AS2" s="1253"/>
      <c r="AT2" s="1253"/>
      <c r="AU2" s="1253"/>
      <c r="AV2" s="1253"/>
      <c r="AW2" s="1253"/>
      <c r="AX2" s="1253"/>
      <c r="AY2" s="1253"/>
      <c r="AZ2" s="1253"/>
      <c r="BA2" s="1253"/>
      <c r="BB2" s="1253"/>
    </row>
    <row r="3" spans="2:54" ht="23.25" customHeight="1" x14ac:dyDescent="0.4">
      <c r="B3" s="1234" t="s">
        <v>258</v>
      </c>
      <c r="C3" s="1234"/>
      <c r="D3" s="1234"/>
      <c r="E3" s="1234"/>
      <c r="F3" s="1234"/>
      <c r="G3" s="1234"/>
      <c r="H3" s="1234"/>
      <c r="I3" s="1234"/>
      <c r="J3" s="1234"/>
      <c r="K3" s="1234"/>
      <c r="L3" s="1234"/>
      <c r="M3" s="1234"/>
      <c r="N3" s="1234"/>
      <c r="O3" s="1234"/>
      <c r="P3" s="1234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1253"/>
      <c r="AQ3" s="1253"/>
      <c r="AR3" s="1253"/>
      <c r="AS3" s="1253"/>
      <c r="AT3" s="1253"/>
      <c r="AU3" s="1253"/>
      <c r="AV3" s="1253"/>
      <c r="AW3" s="1253"/>
      <c r="AX3" s="1253"/>
      <c r="AY3" s="1253"/>
      <c r="AZ3" s="1253"/>
      <c r="BA3" s="1253"/>
      <c r="BB3" s="1253"/>
    </row>
    <row r="4" spans="2:54" ht="25.5" customHeight="1" x14ac:dyDescent="0.45">
      <c r="B4" s="1234" t="s">
        <v>259</v>
      </c>
      <c r="C4" s="1234"/>
      <c r="D4" s="1234"/>
      <c r="E4" s="1234"/>
      <c r="F4" s="1234"/>
      <c r="G4" s="1234"/>
      <c r="H4" s="1234"/>
      <c r="I4" s="1234"/>
      <c r="J4" s="1234"/>
      <c r="K4" s="1234"/>
      <c r="L4" s="1234"/>
      <c r="M4" s="1234"/>
      <c r="N4" s="1234"/>
      <c r="O4" s="1234"/>
      <c r="P4" s="1234"/>
      <c r="Q4" s="1254" t="s">
        <v>16</v>
      </c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1254"/>
      <c r="AF4" s="1254"/>
      <c r="AG4" s="1254"/>
      <c r="AH4" s="1254"/>
      <c r="AI4" s="1254"/>
      <c r="AJ4" s="1254"/>
      <c r="AK4" s="1254"/>
      <c r="AL4" s="1254"/>
      <c r="AM4" s="1254"/>
      <c r="AN4" s="1254"/>
      <c r="AO4" s="1254"/>
      <c r="AP4" s="1253"/>
      <c r="AQ4" s="1253"/>
      <c r="AR4" s="1253"/>
      <c r="AS4" s="1253"/>
      <c r="AT4" s="1253"/>
      <c r="AU4" s="1253"/>
      <c r="AV4" s="1253"/>
      <c r="AW4" s="1253"/>
      <c r="AX4" s="1253"/>
      <c r="AY4" s="1253"/>
      <c r="AZ4" s="1253"/>
      <c r="BA4" s="1253"/>
      <c r="BB4" s="1253"/>
    </row>
    <row r="5" spans="2:54" ht="29.25" customHeight="1" x14ac:dyDescent="0.4">
      <c r="B5" s="1234" t="s">
        <v>506</v>
      </c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3"/>
      <c r="AL5" s="863"/>
      <c r="AM5" s="863"/>
      <c r="AN5" s="863"/>
      <c r="AO5" s="1235" t="s">
        <v>353</v>
      </c>
      <c r="AP5" s="1235"/>
      <c r="AQ5" s="1235"/>
      <c r="AR5" s="1235"/>
      <c r="AS5" s="1235"/>
      <c r="AT5" s="1235"/>
      <c r="AU5" s="1235"/>
      <c r="AV5" s="1235"/>
      <c r="AW5" s="1235"/>
      <c r="AX5" s="1235"/>
      <c r="AY5" s="1235"/>
      <c r="AZ5" s="1235"/>
      <c r="BA5" s="1235"/>
      <c r="BB5" s="1235"/>
    </row>
    <row r="6" spans="2:54" s="865" customFormat="1" ht="23.25" customHeight="1" x14ac:dyDescent="0.4">
      <c r="B6" s="1236" t="s">
        <v>560</v>
      </c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864"/>
      <c r="AL6" s="864"/>
      <c r="AM6" s="864"/>
      <c r="AN6" s="864"/>
      <c r="AO6" s="1235"/>
      <c r="AP6" s="1235"/>
      <c r="AQ6" s="1235"/>
      <c r="AR6" s="1235"/>
      <c r="AS6" s="1235"/>
      <c r="AT6" s="1235"/>
      <c r="AU6" s="1235"/>
      <c r="AV6" s="1235"/>
      <c r="AW6" s="1235"/>
      <c r="AX6" s="1235"/>
      <c r="AY6" s="1235"/>
      <c r="AZ6" s="1235"/>
      <c r="BA6" s="1235"/>
      <c r="BB6" s="1235"/>
    </row>
    <row r="7" spans="2:54" s="865" customFormat="1" ht="22.5" customHeight="1" x14ac:dyDescent="0.4"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235"/>
      <c r="AP7" s="1235"/>
      <c r="AQ7" s="1235"/>
      <c r="AR7" s="1235"/>
      <c r="AS7" s="1235"/>
      <c r="AT7" s="1235"/>
      <c r="AU7" s="1235"/>
      <c r="AV7" s="1235"/>
      <c r="AW7" s="1235"/>
      <c r="AX7" s="1235"/>
      <c r="AY7" s="1235"/>
      <c r="AZ7" s="1235"/>
      <c r="BA7" s="1235"/>
      <c r="BB7" s="1235"/>
    </row>
    <row r="8" spans="2:54" s="865" customFormat="1" ht="23.25" customHeight="1" x14ac:dyDescent="0.4">
      <c r="B8" s="1234" t="s">
        <v>58</v>
      </c>
      <c r="C8" s="1234"/>
      <c r="D8" s="1234"/>
      <c r="E8" s="1234"/>
      <c r="F8" s="1234"/>
      <c r="G8" s="1234"/>
      <c r="H8" s="1234"/>
      <c r="I8" s="1234"/>
      <c r="J8" s="1234"/>
      <c r="K8" s="1234"/>
      <c r="L8" s="1234"/>
      <c r="M8" s="1234"/>
      <c r="N8" s="1234"/>
      <c r="O8" s="1234"/>
      <c r="P8" s="1234"/>
      <c r="Q8" s="1237" t="s">
        <v>70</v>
      </c>
      <c r="R8" s="1238"/>
      <c r="S8" s="1238"/>
      <c r="T8" s="1238"/>
      <c r="U8" s="1238"/>
      <c r="V8" s="1238"/>
      <c r="W8" s="1238"/>
      <c r="X8" s="1238"/>
      <c r="Y8" s="1238"/>
      <c r="Z8" s="1238"/>
      <c r="AA8" s="1238"/>
      <c r="AB8" s="1238"/>
      <c r="AC8" s="1238"/>
      <c r="AD8" s="1238"/>
      <c r="AE8" s="1238"/>
      <c r="AF8" s="1238"/>
      <c r="AG8" s="1238"/>
      <c r="AH8" s="1238"/>
      <c r="AI8" s="1238"/>
      <c r="AJ8" s="1238"/>
      <c r="AK8" s="1238"/>
      <c r="AL8" s="1238"/>
      <c r="AM8" s="1238"/>
      <c r="AN8" s="1238"/>
      <c r="AO8" s="1239" t="s">
        <v>522</v>
      </c>
      <c r="AP8" s="1240"/>
      <c r="AQ8" s="1240"/>
      <c r="AR8" s="1240"/>
      <c r="AS8" s="1240"/>
      <c r="AT8" s="1240"/>
      <c r="AU8" s="1240"/>
      <c r="AV8" s="1240"/>
      <c r="AW8" s="1240"/>
      <c r="AX8" s="1240"/>
      <c r="AY8" s="1240"/>
      <c r="AZ8" s="1240"/>
      <c r="BA8" s="1240"/>
      <c r="BB8" s="1240"/>
    </row>
    <row r="9" spans="2:54" s="865" customFormat="1" ht="27.75" customHeight="1" x14ac:dyDescent="0.4">
      <c r="B9" s="1234" t="s">
        <v>262</v>
      </c>
      <c r="C9" s="1234"/>
      <c r="D9" s="1234"/>
      <c r="E9" s="1234"/>
      <c r="F9" s="1234"/>
      <c r="G9" s="1234"/>
      <c r="H9" s="1234"/>
      <c r="I9" s="1234"/>
      <c r="J9" s="1234"/>
      <c r="K9" s="1234"/>
      <c r="L9" s="1234"/>
      <c r="M9" s="1234"/>
      <c r="N9" s="1234"/>
      <c r="O9" s="1234"/>
      <c r="P9" s="1234"/>
      <c r="Q9" s="1255" t="s">
        <v>507</v>
      </c>
      <c r="R9" s="1256"/>
      <c r="S9" s="1256"/>
      <c r="T9" s="1256"/>
      <c r="U9" s="1256"/>
      <c r="V9" s="1256"/>
      <c r="W9" s="1256"/>
      <c r="X9" s="1256"/>
      <c r="Y9" s="1256"/>
      <c r="Z9" s="1256"/>
      <c r="AA9" s="1256"/>
      <c r="AB9" s="1256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6"/>
      <c r="AP9" s="866"/>
      <c r="AQ9" s="866"/>
      <c r="AR9" s="866"/>
      <c r="AS9" s="866"/>
      <c r="AT9" s="866"/>
      <c r="AU9" s="866"/>
      <c r="AV9" s="866"/>
      <c r="AW9" s="866"/>
      <c r="AX9" s="866"/>
      <c r="AY9" s="866"/>
      <c r="AZ9" s="866"/>
      <c r="BA9" s="866"/>
      <c r="BB9" s="866"/>
    </row>
    <row r="10" spans="2:54" s="865" customFormat="1" ht="27.75" customHeight="1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255" t="s">
        <v>523</v>
      </c>
      <c r="R10" s="1256"/>
      <c r="S10" s="1256"/>
      <c r="T10" s="1256"/>
      <c r="U10" s="1256"/>
      <c r="V10" s="1256"/>
      <c r="W10" s="1256"/>
      <c r="X10" s="1256"/>
      <c r="Y10" s="1256"/>
      <c r="Z10" s="1256"/>
      <c r="AA10" s="1256"/>
      <c r="AB10" s="1256"/>
      <c r="AC10" s="1256"/>
      <c r="AD10" s="1256"/>
      <c r="AE10" s="1256"/>
      <c r="AF10" s="1256"/>
      <c r="AG10" s="1256"/>
      <c r="AH10" s="1256"/>
      <c r="AI10" s="1256"/>
      <c r="AJ10" s="1256"/>
      <c r="AK10" s="1256"/>
      <c r="AL10" s="1256"/>
      <c r="AM10" s="864"/>
      <c r="AN10" s="864"/>
      <c r="AO10" s="1257" t="s">
        <v>508</v>
      </c>
      <c r="AP10" s="1257"/>
      <c r="AQ10" s="1257"/>
      <c r="AR10" s="1257"/>
      <c r="AS10" s="1257"/>
      <c r="AT10" s="1257"/>
      <c r="AU10" s="1257"/>
      <c r="AV10" s="1257"/>
      <c r="AW10" s="1257"/>
      <c r="AX10" s="1257"/>
      <c r="AY10" s="1257"/>
      <c r="AZ10" s="1257"/>
      <c r="BA10" s="1257"/>
      <c r="BB10" s="1257"/>
    </row>
    <row r="11" spans="2:54" s="865" customFormat="1" ht="27.75" customHeight="1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255" t="s">
        <v>524</v>
      </c>
      <c r="R11" s="1256"/>
      <c r="S11" s="1256"/>
      <c r="T11" s="1256"/>
      <c r="U11" s="1256"/>
      <c r="V11" s="1256"/>
      <c r="W11" s="1256"/>
      <c r="X11" s="1256"/>
      <c r="Y11" s="1256"/>
      <c r="Z11" s="1256"/>
      <c r="AA11" s="1256"/>
      <c r="AB11" s="1256"/>
      <c r="AC11" s="1256"/>
      <c r="AD11" s="1256"/>
      <c r="AE11" s="1256"/>
      <c r="AF11" s="1256"/>
      <c r="AG11" s="1256"/>
      <c r="AH11" s="1256"/>
      <c r="AI11" s="1256"/>
      <c r="AJ11" s="1256"/>
      <c r="AK11" s="1256"/>
      <c r="AL11" s="1259"/>
      <c r="AM11" s="864"/>
      <c r="AN11" s="864"/>
      <c r="AO11" s="1258"/>
      <c r="AP11" s="1258"/>
      <c r="AQ11" s="1258"/>
      <c r="AR11" s="1258"/>
      <c r="AS11" s="1258"/>
      <c r="AT11" s="1258"/>
      <c r="AU11" s="1258"/>
      <c r="AV11" s="1258"/>
      <c r="AW11" s="1258"/>
      <c r="AX11" s="1258"/>
      <c r="AY11" s="1258"/>
      <c r="AZ11" s="1258"/>
      <c r="BA11" s="1258"/>
      <c r="BB11" s="1258"/>
    </row>
    <row r="12" spans="2:54" s="865" customFormat="1" ht="27.75" customHeight="1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1259"/>
      <c r="AG12" s="1259"/>
      <c r="AH12" s="1259"/>
      <c r="AI12" s="1259"/>
      <c r="AJ12" s="1259"/>
      <c r="AK12" s="1259"/>
      <c r="AL12" s="1259"/>
      <c r="AM12" s="864"/>
      <c r="AN12" s="864"/>
      <c r="AO12" s="867"/>
      <c r="AP12" s="867"/>
      <c r="AQ12" s="867"/>
      <c r="AR12" s="867"/>
      <c r="AS12" s="867"/>
      <c r="AT12" s="867"/>
      <c r="AU12" s="867"/>
      <c r="AV12" s="867"/>
      <c r="AW12" s="867"/>
      <c r="AX12" s="867"/>
      <c r="AY12" s="867"/>
      <c r="AZ12" s="867"/>
      <c r="BA12" s="867"/>
      <c r="BB12" s="867"/>
    </row>
    <row r="13" spans="2:54" s="865" customFormat="1" ht="56.2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232" t="s">
        <v>527</v>
      </c>
      <c r="R13" s="1232"/>
      <c r="S13" s="1232"/>
      <c r="T13" s="1232"/>
      <c r="U13" s="1232"/>
      <c r="V13" s="1232"/>
      <c r="W13" s="1232"/>
      <c r="X13" s="1232"/>
      <c r="Y13" s="1232"/>
      <c r="Z13" s="1232"/>
      <c r="AA13" s="1232"/>
      <c r="AB13" s="1232"/>
      <c r="AC13" s="1232"/>
      <c r="AD13" s="1232"/>
      <c r="AE13" s="1232"/>
      <c r="AF13" s="1232"/>
      <c r="AG13" s="1232"/>
      <c r="AH13" s="1232"/>
      <c r="AI13" s="1232"/>
      <c r="AJ13" s="1232"/>
      <c r="AK13" s="1232"/>
      <c r="AL13" s="1232"/>
      <c r="AM13" s="1232"/>
      <c r="AN13" s="1232"/>
      <c r="AO13" s="1232"/>
      <c r="AP13" s="1233"/>
      <c r="AQ13" s="1233"/>
      <c r="AR13" s="1233"/>
      <c r="AS13" s="1233"/>
      <c r="AT13" s="1233"/>
      <c r="AU13" s="1233"/>
      <c r="AV13" s="1233"/>
      <c r="AW13" s="1233"/>
      <c r="AX13" s="1233"/>
      <c r="AY13" s="1233"/>
      <c r="AZ13" s="1233"/>
      <c r="BA13" s="1233"/>
      <c r="BB13" s="1233"/>
    </row>
    <row r="14" spans="2:54" s="865" customFormat="1" ht="13.5" customHeight="1" x14ac:dyDescent="0.35">
      <c r="Q14" s="1246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  <c r="AB14" s="1246"/>
      <c r="AC14" s="1246"/>
      <c r="AD14" s="1246"/>
      <c r="AE14" s="1246"/>
      <c r="AF14" s="1246"/>
      <c r="AG14" s="1246"/>
      <c r="AH14" s="1246"/>
      <c r="AI14" s="1246"/>
      <c r="AJ14" s="1246"/>
      <c r="AK14" s="1246"/>
      <c r="AL14" s="1246"/>
      <c r="AM14" s="1246"/>
      <c r="AN14" s="1246"/>
      <c r="AO14" s="1246"/>
      <c r="AP14" s="1246"/>
      <c r="AQ14" s="1246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</row>
    <row r="15" spans="2:54" s="865" customFormat="1" ht="26.25" customHeight="1" x14ac:dyDescent="0.35">
      <c r="Q15" s="1247" t="s">
        <v>633</v>
      </c>
      <c r="R15" s="1248"/>
      <c r="S15" s="1248"/>
      <c r="T15" s="1248"/>
      <c r="U15" s="1248"/>
      <c r="V15" s="1248"/>
      <c r="W15" s="1248"/>
      <c r="X15" s="1248"/>
      <c r="Y15" s="1248"/>
      <c r="Z15" s="1248"/>
      <c r="AA15" s="1248"/>
      <c r="AB15" s="1248"/>
      <c r="AC15" s="1248"/>
      <c r="AD15" s="1248"/>
      <c r="AE15" s="1248"/>
      <c r="AF15" s="1248"/>
      <c r="AG15" s="1248"/>
      <c r="AH15" s="1248"/>
      <c r="AI15" s="1248"/>
      <c r="AJ15" s="1248"/>
      <c r="AK15" s="1248"/>
      <c r="AL15" s="1248"/>
      <c r="AM15" s="1248"/>
      <c r="AN15" s="1248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  <c r="BA15" s="868"/>
      <c r="BB15" s="868"/>
    </row>
    <row r="16" spans="2:54" s="865" customFormat="1" ht="18.75" x14ac:dyDescent="0.3">
      <c r="AP16" s="868"/>
      <c r="AQ16" s="868"/>
      <c r="AR16" s="868"/>
      <c r="AS16" s="868"/>
      <c r="AT16" s="868"/>
      <c r="AU16" s="868"/>
      <c r="AV16" s="868"/>
      <c r="AW16" s="868"/>
      <c r="AX16" s="868"/>
      <c r="AY16" s="868"/>
      <c r="AZ16" s="868"/>
      <c r="BA16" s="868"/>
      <c r="BB16" s="868"/>
    </row>
    <row r="17" spans="2:54" s="865" customFormat="1" ht="22.5" x14ac:dyDescent="0.3">
      <c r="B17" s="1249" t="s">
        <v>509</v>
      </c>
      <c r="C17" s="1249"/>
      <c r="D17" s="1249"/>
      <c r="E17" s="1249"/>
      <c r="F17" s="1249"/>
      <c r="G17" s="1249"/>
      <c r="H17" s="1249"/>
      <c r="I17" s="1249"/>
      <c r="J17" s="1249"/>
      <c r="K17" s="1249"/>
      <c r="L17" s="1249"/>
      <c r="M17" s="1249"/>
      <c r="N17" s="1249"/>
      <c r="O17" s="1249"/>
      <c r="P17" s="1249"/>
      <c r="Q17" s="1249"/>
      <c r="R17" s="1249"/>
      <c r="S17" s="1249"/>
      <c r="T17" s="1249"/>
      <c r="U17" s="1249"/>
      <c r="V17" s="1249"/>
      <c r="W17" s="1249"/>
      <c r="X17" s="1249"/>
      <c r="Y17" s="1249"/>
      <c r="Z17" s="1249"/>
      <c r="AA17" s="1249"/>
      <c r="AB17" s="1249"/>
      <c r="AC17" s="1249"/>
      <c r="AD17" s="1249"/>
      <c r="AE17" s="1249"/>
      <c r="AF17" s="1249"/>
      <c r="AG17" s="1249"/>
      <c r="AH17" s="1249"/>
      <c r="AI17" s="1249"/>
      <c r="AJ17" s="1249"/>
      <c r="AK17" s="1249"/>
      <c r="AL17" s="1249"/>
      <c r="AM17" s="1249"/>
      <c r="AN17" s="1249"/>
      <c r="AO17" s="1249"/>
      <c r="AP17" s="1249"/>
      <c r="AQ17" s="1249"/>
      <c r="AR17" s="1249"/>
      <c r="AS17" s="1249"/>
      <c r="AT17" s="1249"/>
      <c r="AU17" s="1249"/>
      <c r="AV17" s="1249"/>
      <c r="AW17" s="1249"/>
      <c r="AX17" s="1249"/>
      <c r="AY17" s="1249"/>
      <c r="AZ17" s="1249"/>
      <c r="BA17" s="1249"/>
      <c r="BB17" s="1249"/>
    </row>
    <row r="18" spans="2:54" s="865" customFormat="1" ht="18.75" x14ac:dyDescent="0.3">
      <c r="B18" s="869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869"/>
      <c r="AU18" s="869"/>
      <c r="AV18" s="869"/>
      <c r="AW18" s="869"/>
      <c r="AX18" s="869"/>
      <c r="AY18" s="869"/>
      <c r="AZ18" s="869"/>
      <c r="BA18" s="869"/>
      <c r="BB18" s="869"/>
    </row>
    <row r="19" spans="2:54" ht="18" customHeight="1" x14ac:dyDescent="0.25">
      <c r="B19" s="1250" t="s">
        <v>12</v>
      </c>
      <c r="C19" s="1244" t="s">
        <v>0</v>
      </c>
      <c r="D19" s="1244"/>
      <c r="E19" s="1244"/>
      <c r="F19" s="1244"/>
      <c r="G19" s="1244" t="s">
        <v>1</v>
      </c>
      <c r="H19" s="1244"/>
      <c r="I19" s="1244"/>
      <c r="J19" s="1244"/>
      <c r="K19" s="1241" t="s">
        <v>2</v>
      </c>
      <c r="L19" s="1242"/>
      <c r="M19" s="1242"/>
      <c r="N19" s="1243"/>
      <c r="O19" s="1241" t="s">
        <v>3</v>
      </c>
      <c r="P19" s="1242"/>
      <c r="Q19" s="1242"/>
      <c r="R19" s="1242"/>
      <c r="S19" s="1243"/>
      <c r="T19" s="1241" t="s">
        <v>4</v>
      </c>
      <c r="U19" s="1245"/>
      <c r="V19" s="1245"/>
      <c r="W19" s="1245"/>
      <c r="X19" s="1243"/>
      <c r="Y19" s="1244" t="s">
        <v>5</v>
      </c>
      <c r="Z19" s="1244"/>
      <c r="AA19" s="1244"/>
      <c r="AB19" s="1244"/>
      <c r="AC19" s="1241" t="s">
        <v>6</v>
      </c>
      <c r="AD19" s="1242"/>
      <c r="AE19" s="1242"/>
      <c r="AF19" s="1243"/>
      <c r="AG19" s="1241" t="s">
        <v>7</v>
      </c>
      <c r="AH19" s="1242"/>
      <c r="AI19" s="1242"/>
      <c r="AJ19" s="1243"/>
      <c r="AK19" s="1241" t="s">
        <v>8</v>
      </c>
      <c r="AL19" s="1242"/>
      <c r="AM19" s="1242"/>
      <c r="AN19" s="1242"/>
      <c r="AO19" s="1243"/>
      <c r="AP19" s="1244" t="s">
        <v>9</v>
      </c>
      <c r="AQ19" s="1244"/>
      <c r="AR19" s="1244"/>
      <c r="AS19" s="1244"/>
      <c r="AT19" s="1241" t="s">
        <v>10</v>
      </c>
      <c r="AU19" s="1245"/>
      <c r="AV19" s="1245"/>
      <c r="AW19" s="1245"/>
      <c r="AX19" s="1243"/>
      <c r="AY19" s="1245" t="s">
        <v>11</v>
      </c>
      <c r="AZ19" s="1242"/>
      <c r="BA19" s="1242"/>
      <c r="BB19" s="1243"/>
    </row>
    <row r="20" spans="2:54" s="870" customFormat="1" ht="20.25" customHeight="1" x14ac:dyDescent="0.2">
      <c r="B20" s="1250"/>
      <c r="C20" s="208">
        <v>1</v>
      </c>
      <c r="D20" s="208">
        <v>2</v>
      </c>
      <c r="E20" s="208">
        <v>3</v>
      </c>
      <c r="F20" s="208">
        <v>4</v>
      </c>
      <c r="G20" s="208">
        <v>5</v>
      </c>
      <c r="H20" s="208">
        <v>6</v>
      </c>
      <c r="I20" s="208">
        <v>7</v>
      </c>
      <c r="J20" s="208">
        <v>8</v>
      </c>
      <c r="K20" s="208">
        <v>9</v>
      </c>
      <c r="L20" s="208">
        <v>10</v>
      </c>
      <c r="M20" s="208">
        <v>11</v>
      </c>
      <c r="N20" s="208">
        <v>12</v>
      </c>
      <c r="O20" s="208">
        <v>13</v>
      </c>
      <c r="P20" s="208">
        <v>14</v>
      </c>
      <c r="Q20" s="208">
        <v>15</v>
      </c>
      <c r="R20" s="208">
        <v>16</v>
      </c>
      <c r="S20" s="208">
        <v>17</v>
      </c>
      <c r="T20" s="208">
        <v>18</v>
      </c>
      <c r="U20" s="208">
        <v>19</v>
      </c>
      <c r="V20" s="208">
        <v>20</v>
      </c>
      <c r="W20" s="208">
        <v>21</v>
      </c>
      <c r="X20" s="208">
        <v>22</v>
      </c>
      <c r="Y20" s="208">
        <v>23</v>
      </c>
      <c r="Z20" s="208">
        <v>24</v>
      </c>
      <c r="AA20" s="208">
        <v>25</v>
      </c>
      <c r="AB20" s="208">
        <v>26</v>
      </c>
      <c r="AC20" s="208">
        <v>27</v>
      </c>
      <c r="AD20" s="208">
        <v>28</v>
      </c>
      <c r="AE20" s="208">
        <v>29</v>
      </c>
      <c r="AF20" s="208">
        <v>30</v>
      </c>
      <c r="AG20" s="208">
        <v>31</v>
      </c>
      <c r="AH20" s="208">
        <v>32</v>
      </c>
      <c r="AI20" s="208">
        <v>33</v>
      </c>
      <c r="AJ20" s="208">
        <v>34</v>
      </c>
      <c r="AK20" s="208">
        <v>35</v>
      </c>
      <c r="AL20" s="208">
        <v>36</v>
      </c>
      <c r="AM20" s="208">
        <v>37</v>
      </c>
      <c r="AN20" s="208">
        <v>38</v>
      </c>
      <c r="AO20" s="208">
        <v>39</v>
      </c>
      <c r="AP20" s="208">
        <v>40</v>
      </c>
      <c r="AQ20" s="208">
        <v>41</v>
      </c>
      <c r="AR20" s="208">
        <v>42</v>
      </c>
      <c r="AS20" s="208">
        <v>43</v>
      </c>
      <c r="AT20" s="208">
        <v>44</v>
      </c>
      <c r="AU20" s="208">
        <v>45</v>
      </c>
      <c r="AV20" s="208">
        <v>46</v>
      </c>
      <c r="AW20" s="208">
        <v>47</v>
      </c>
      <c r="AX20" s="208">
        <v>48</v>
      </c>
      <c r="AY20" s="208">
        <v>49</v>
      </c>
      <c r="AZ20" s="208">
        <v>50</v>
      </c>
      <c r="BA20" s="208">
        <v>51</v>
      </c>
      <c r="BB20" s="208">
        <v>52</v>
      </c>
    </row>
    <row r="21" spans="2:54" ht="20.100000000000001" customHeight="1" x14ac:dyDescent="0.25">
      <c r="B21" s="826" t="s">
        <v>128</v>
      </c>
      <c r="C21" s="205" t="s">
        <v>60</v>
      </c>
      <c r="D21" s="2"/>
      <c r="E21" s="204"/>
      <c r="F21" s="205"/>
      <c r="G21" s="205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18</v>
      </c>
      <c r="S21" s="2" t="s">
        <v>60</v>
      </c>
      <c r="T21" s="2" t="s">
        <v>20</v>
      </c>
      <c r="U21" s="2" t="s">
        <v>20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18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  <c r="BB21" s="2" t="s">
        <v>20</v>
      </c>
    </row>
    <row r="22" spans="2:54" ht="20.100000000000001" customHeight="1" x14ac:dyDescent="0.25">
      <c r="B22" s="2" t="s">
        <v>129</v>
      </c>
      <c r="C22" s="205" t="s">
        <v>60</v>
      </c>
      <c r="D22" s="2"/>
      <c r="E22" s="2"/>
      <c r="F22" s="2"/>
      <c r="G22" s="205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18</v>
      </c>
      <c r="S22" s="2" t="s">
        <v>60</v>
      </c>
      <c r="T22" s="2" t="s">
        <v>525</v>
      </c>
      <c r="U22" s="2" t="s">
        <v>20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18</v>
      </c>
      <c r="AS22" s="2" t="s">
        <v>526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  <c r="BB22" s="2" t="s">
        <v>20</v>
      </c>
    </row>
    <row r="23" spans="2:54" ht="20.100000000000001" customHeight="1" x14ac:dyDescent="0.25">
      <c r="B23" s="2" t="s">
        <v>130</v>
      </c>
      <c r="C23" s="205" t="s">
        <v>60</v>
      </c>
      <c r="D23" s="2" t="s">
        <v>173</v>
      </c>
      <c r="E23" s="2"/>
      <c r="F23" s="2"/>
      <c r="G23" s="205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18</v>
      </c>
      <c r="S23" s="2" t="s">
        <v>80</v>
      </c>
      <c r="T23" s="2" t="s">
        <v>20</v>
      </c>
      <c r="U23" s="2" t="s">
        <v>20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s">
        <v>81</v>
      </c>
      <c r="AR23" s="2" t="s">
        <v>18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  <c r="BB23" s="2" t="s">
        <v>20</v>
      </c>
    </row>
    <row r="24" spans="2:54" ht="19.5" customHeight="1" x14ac:dyDescent="0.25">
      <c r="B24" s="2" t="s">
        <v>131</v>
      </c>
      <c r="C24" s="205" t="s">
        <v>60</v>
      </c>
      <c r="D24" s="2" t="s">
        <v>173</v>
      </c>
      <c r="E24" s="2"/>
      <c r="F24" s="2"/>
      <c r="G24" s="205"/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18</v>
      </c>
      <c r="S24" s="2" t="s">
        <v>80</v>
      </c>
      <c r="T24" s="2" t="s">
        <v>525</v>
      </c>
      <c r="U24" s="2" t="s">
        <v>20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s">
        <v>81</v>
      </c>
      <c r="AR24" s="2" t="s">
        <v>526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  <c r="BB24" s="2" t="s">
        <v>20</v>
      </c>
    </row>
    <row r="25" spans="2:54" ht="20.100000000000001" customHeight="1" x14ac:dyDescent="0.25">
      <c r="B25" s="2" t="s">
        <v>132</v>
      </c>
      <c r="C25" s="205" t="s">
        <v>60</v>
      </c>
      <c r="D25" s="2" t="s">
        <v>173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"/>
      <c r="O25" s="207"/>
      <c r="P25" s="207"/>
      <c r="Q25" s="207"/>
      <c r="R25" s="2" t="s">
        <v>18</v>
      </c>
      <c r="S25" s="2" t="s">
        <v>80</v>
      </c>
      <c r="T25" s="2" t="s">
        <v>60</v>
      </c>
      <c r="U25" s="2" t="s">
        <v>20</v>
      </c>
      <c r="V25" s="204"/>
      <c r="W25" s="204"/>
      <c r="X25" s="207"/>
      <c r="Y25" s="207"/>
      <c r="Z25" s="207"/>
      <c r="AA25" s="207"/>
      <c r="AB25" s="207"/>
      <c r="AC25" s="207"/>
      <c r="AD25" s="207" t="s">
        <v>81</v>
      </c>
      <c r="AE25" s="207" t="s">
        <v>18</v>
      </c>
      <c r="AF25" s="207" t="s">
        <v>510</v>
      </c>
      <c r="AG25" s="207" t="s">
        <v>510</v>
      </c>
      <c r="AH25" s="207" t="s">
        <v>510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13</v>
      </c>
      <c r="AR25" s="207" t="s">
        <v>350</v>
      </c>
      <c r="AS25" s="207" t="s">
        <v>350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  <c r="BB25" s="204" t="s">
        <v>77</v>
      </c>
    </row>
    <row r="26" spans="2:54" ht="21" customHeight="1" x14ac:dyDescent="0.3">
      <c r="B26" s="1179" t="s">
        <v>511</v>
      </c>
      <c r="C26" s="1179"/>
      <c r="D26" s="1179"/>
      <c r="E26" s="1179"/>
      <c r="F26" s="1179"/>
      <c r="G26" s="1179"/>
      <c r="H26" s="1179"/>
      <c r="I26" s="1179"/>
      <c r="J26" s="1179"/>
      <c r="K26" s="1180"/>
      <c r="L26" s="1180"/>
      <c r="M26" s="1180"/>
      <c r="N26" s="1180"/>
      <c r="O26" s="1180"/>
      <c r="P26" s="1180"/>
      <c r="Q26" s="1180"/>
      <c r="R26" s="1180"/>
      <c r="S26" s="1180"/>
      <c r="T26" s="1180"/>
      <c r="U26" s="1180"/>
      <c r="V26" s="1180"/>
      <c r="W26" s="1180"/>
      <c r="X26" s="1180"/>
      <c r="Y26" s="1180"/>
      <c r="Z26" s="1180"/>
      <c r="AA26" s="1180"/>
      <c r="AB26" s="1180"/>
      <c r="AC26" s="1180"/>
      <c r="AD26" s="1180"/>
      <c r="AE26" s="1180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  <c r="AU26" s="1180"/>
      <c r="AV26" s="1180"/>
      <c r="AW26" s="871"/>
      <c r="AX26" s="871"/>
      <c r="AY26" s="871"/>
      <c r="AZ26" s="871"/>
      <c r="BA26" s="871"/>
    </row>
    <row r="27" spans="2:54" x14ac:dyDescent="0.25">
      <c r="AW27" s="871"/>
      <c r="AX27" s="871"/>
      <c r="AY27" s="871"/>
      <c r="AZ27" s="871"/>
      <c r="BA27" s="871"/>
    </row>
    <row r="28" spans="2:54" ht="21.75" customHeight="1" x14ac:dyDescent="0.3">
      <c r="B28" s="872" t="s">
        <v>512</v>
      </c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  <c r="Y28" s="873"/>
      <c r="Z28" s="873"/>
      <c r="AA28" s="873"/>
      <c r="AB28" s="873"/>
      <c r="AC28" s="1181" t="s">
        <v>513</v>
      </c>
      <c r="AD28" s="1181"/>
      <c r="AE28" s="1181"/>
      <c r="AF28" s="1181"/>
      <c r="AG28" s="1181"/>
      <c r="AH28" s="1181"/>
      <c r="AI28" s="1181"/>
      <c r="AJ28" s="1181"/>
      <c r="AK28" s="1181"/>
      <c r="AL28" s="1181"/>
      <c r="AM28" s="1181"/>
      <c r="AN28" s="1181"/>
      <c r="AO28" s="1181"/>
      <c r="AP28" s="873"/>
      <c r="AQ28" s="1181" t="s">
        <v>514</v>
      </c>
      <c r="AR28" s="1181"/>
      <c r="AS28" s="1181"/>
      <c r="AT28" s="1181"/>
      <c r="AU28" s="1181"/>
      <c r="AV28" s="1181"/>
      <c r="AW28" s="1181"/>
      <c r="AX28" s="1181"/>
      <c r="AY28" s="1181"/>
      <c r="AZ28" s="1181"/>
      <c r="BA28" s="1181"/>
      <c r="BB28" s="1181"/>
    </row>
    <row r="29" spans="2:54" ht="22.5" customHeight="1" x14ac:dyDescent="0.25">
      <c r="B29" s="1182" t="s">
        <v>12</v>
      </c>
      <c r="C29" s="1171"/>
      <c r="D29" s="1183" t="s">
        <v>515</v>
      </c>
      <c r="E29" s="1184"/>
      <c r="F29" s="1184"/>
      <c r="G29" s="1183" t="s">
        <v>61</v>
      </c>
      <c r="H29" s="1183"/>
      <c r="I29" s="1183"/>
      <c r="J29" s="1185" t="s">
        <v>516</v>
      </c>
      <c r="K29" s="1186"/>
      <c r="L29" s="1186"/>
      <c r="M29" s="1191" t="s">
        <v>517</v>
      </c>
      <c r="N29" s="1191"/>
      <c r="O29" s="1191"/>
      <c r="P29" s="1192" t="s">
        <v>518</v>
      </c>
      <c r="Q29" s="1193"/>
      <c r="R29" s="1170" t="s">
        <v>519</v>
      </c>
      <c r="S29" s="1198"/>
      <c r="T29" s="1199"/>
      <c r="U29" s="1170" t="s">
        <v>15</v>
      </c>
      <c r="V29" s="1171"/>
      <c r="W29" s="1172"/>
      <c r="X29" s="1170" t="s">
        <v>102</v>
      </c>
      <c r="Y29" s="1171"/>
      <c r="Z29" s="1172"/>
      <c r="AA29" s="874"/>
      <c r="AB29" s="875"/>
      <c r="AC29" s="1214" t="s">
        <v>106</v>
      </c>
      <c r="AD29" s="1215"/>
      <c r="AE29" s="1215"/>
      <c r="AF29" s="1215"/>
      <c r="AG29" s="1215"/>
      <c r="AH29" s="1215"/>
      <c r="AI29" s="1216"/>
      <c r="AJ29" s="1170" t="s">
        <v>520</v>
      </c>
      <c r="AK29" s="1206"/>
      <c r="AL29" s="1207"/>
      <c r="AM29" s="1170" t="s">
        <v>108</v>
      </c>
      <c r="AN29" s="1206"/>
      <c r="AO29" s="1207"/>
      <c r="AP29" s="876"/>
      <c r="AQ29" s="1223" t="s">
        <v>435</v>
      </c>
      <c r="AR29" s="1224"/>
      <c r="AS29" s="1225"/>
      <c r="AT29" s="1170" t="s">
        <v>521</v>
      </c>
      <c r="AU29" s="1206"/>
      <c r="AV29" s="1206"/>
      <c r="AW29" s="1206"/>
      <c r="AX29" s="1206"/>
      <c r="AY29" s="1207"/>
      <c r="AZ29" s="1170" t="s">
        <v>266</v>
      </c>
      <c r="BA29" s="1206"/>
      <c r="BB29" s="1207"/>
    </row>
    <row r="30" spans="2:54" ht="15.75" customHeight="1" x14ac:dyDescent="0.25">
      <c r="B30" s="1173"/>
      <c r="C30" s="1174"/>
      <c r="D30" s="1184"/>
      <c r="E30" s="1184"/>
      <c r="F30" s="1184"/>
      <c r="G30" s="1183"/>
      <c r="H30" s="1183"/>
      <c r="I30" s="1183"/>
      <c r="J30" s="1187"/>
      <c r="K30" s="1188"/>
      <c r="L30" s="1188"/>
      <c r="M30" s="1191"/>
      <c r="N30" s="1191"/>
      <c r="O30" s="1191"/>
      <c r="P30" s="1194"/>
      <c r="Q30" s="1195"/>
      <c r="R30" s="1200"/>
      <c r="S30" s="1201"/>
      <c r="T30" s="1202"/>
      <c r="U30" s="1173"/>
      <c r="V30" s="1174"/>
      <c r="W30" s="1175"/>
      <c r="X30" s="1173"/>
      <c r="Y30" s="1174"/>
      <c r="Z30" s="1175"/>
      <c r="AA30" s="874"/>
      <c r="AB30" s="875"/>
      <c r="AC30" s="1217"/>
      <c r="AD30" s="1218"/>
      <c r="AE30" s="1218"/>
      <c r="AF30" s="1218"/>
      <c r="AG30" s="1218"/>
      <c r="AH30" s="1218"/>
      <c r="AI30" s="1219"/>
      <c r="AJ30" s="1208"/>
      <c r="AK30" s="1209"/>
      <c r="AL30" s="1210"/>
      <c r="AM30" s="1208"/>
      <c r="AN30" s="1209"/>
      <c r="AO30" s="1210"/>
      <c r="AP30" s="877"/>
      <c r="AQ30" s="1226"/>
      <c r="AR30" s="1227"/>
      <c r="AS30" s="1228"/>
      <c r="AT30" s="1208"/>
      <c r="AU30" s="1209"/>
      <c r="AV30" s="1209"/>
      <c r="AW30" s="1209"/>
      <c r="AX30" s="1209"/>
      <c r="AY30" s="1210"/>
      <c r="AZ30" s="1208"/>
      <c r="BA30" s="1209"/>
      <c r="BB30" s="1210"/>
    </row>
    <row r="31" spans="2:54" ht="38.25" customHeight="1" x14ac:dyDescent="0.25">
      <c r="B31" s="1176"/>
      <c r="C31" s="1177"/>
      <c r="D31" s="1184"/>
      <c r="E31" s="1184"/>
      <c r="F31" s="1184"/>
      <c r="G31" s="1183"/>
      <c r="H31" s="1183"/>
      <c r="I31" s="1183"/>
      <c r="J31" s="1189"/>
      <c r="K31" s="1190"/>
      <c r="L31" s="1190"/>
      <c r="M31" s="1191"/>
      <c r="N31" s="1191"/>
      <c r="O31" s="1191"/>
      <c r="P31" s="1196"/>
      <c r="Q31" s="1197"/>
      <c r="R31" s="1203"/>
      <c r="S31" s="1204"/>
      <c r="T31" s="1205"/>
      <c r="U31" s="1176"/>
      <c r="V31" s="1177"/>
      <c r="W31" s="1178"/>
      <c r="X31" s="1176"/>
      <c r="Y31" s="1177"/>
      <c r="Z31" s="1178"/>
      <c r="AA31" s="874"/>
      <c r="AB31" s="875"/>
      <c r="AC31" s="1220"/>
      <c r="AD31" s="1221"/>
      <c r="AE31" s="1221"/>
      <c r="AF31" s="1221"/>
      <c r="AG31" s="1221"/>
      <c r="AH31" s="1221"/>
      <c r="AI31" s="1222"/>
      <c r="AJ31" s="1211"/>
      <c r="AK31" s="1212"/>
      <c r="AL31" s="1213"/>
      <c r="AM31" s="1211"/>
      <c r="AN31" s="1212"/>
      <c r="AO31" s="1213"/>
      <c r="AP31" s="877"/>
      <c r="AQ31" s="1229"/>
      <c r="AR31" s="1230"/>
      <c r="AS31" s="1231"/>
      <c r="AT31" s="1211"/>
      <c r="AU31" s="1212"/>
      <c r="AV31" s="1212"/>
      <c r="AW31" s="1212"/>
      <c r="AX31" s="1212"/>
      <c r="AY31" s="1213"/>
      <c r="AZ31" s="1211"/>
      <c r="BA31" s="1212"/>
      <c r="BB31" s="1213"/>
    </row>
    <row r="32" spans="2:54" ht="21" customHeight="1" x14ac:dyDescent="0.3">
      <c r="B32" s="1166">
        <v>1</v>
      </c>
      <c r="C32" s="1167"/>
      <c r="D32" s="1106">
        <v>36</v>
      </c>
      <c r="E32" s="1107"/>
      <c r="F32" s="1108"/>
      <c r="G32" s="1106">
        <v>2</v>
      </c>
      <c r="H32" s="1107"/>
      <c r="I32" s="1108"/>
      <c r="J32" s="1125">
        <v>2</v>
      </c>
      <c r="K32" s="1126"/>
      <c r="L32" s="1126"/>
      <c r="M32" s="1124"/>
      <c r="N32" s="1124"/>
      <c r="O32" s="1124"/>
      <c r="P32" s="1168"/>
      <c r="Q32" s="1169"/>
      <c r="R32" s="1111"/>
      <c r="S32" s="1096"/>
      <c r="T32" s="1097"/>
      <c r="U32" s="1106">
        <v>12</v>
      </c>
      <c r="V32" s="1107"/>
      <c r="W32" s="1108"/>
      <c r="X32" s="1106">
        <f>SUM(D32:W32)</f>
        <v>52</v>
      </c>
      <c r="Y32" s="1107"/>
      <c r="Z32" s="1108"/>
      <c r="AA32" s="874"/>
      <c r="AB32" s="878"/>
      <c r="AC32" s="1154" t="s">
        <v>459</v>
      </c>
      <c r="AD32" s="1155"/>
      <c r="AE32" s="1155"/>
      <c r="AF32" s="1155"/>
      <c r="AG32" s="1155"/>
      <c r="AH32" s="1155"/>
      <c r="AI32" s="1156"/>
      <c r="AJ32" s="1089">
        <v>4</v>
      </c>
      <c r="AK32" s="1090"/>
      <c r="AL32" s="1091"/>
      <c r="AM32" s="1089">
        <v>2</v>
      </c>
      <c r="AN32" s="1090"/>
      <c r="AO32" s="1091"/>
      <c r="AP32" s="879"/>
      <c r="AQ32" s="1136">
        <v>1</v>
      </c>
      <c r="AR32" s="1137"/>
      <c r="AS32" s="1138"/>
      <c r="AT32" s="1145" t="s">
        <v>420</v>
      </c>
      <c r="AU32" s="1146"/>
      <c r="AV32" s="1146"/>
      <c r="AW32" s="1146"/>
      <c r="AX32" s="1146"/>
      <c r="AY32" s="1147"/>
      <c r="AZ32" s="1127">
        <v>10</v>
      </c>
      <c r="BA32" s="1128"/>
      <c r="BB32" s="1129"/>
    </row>
    <row r="33" spans="2:54" ht="18" customHeight="1" x14ac:dyDescent="0.3">
      <c r="B33" s="1118">
        <v>2</v>
      </c>
      <c r="C33" s="1119"/>
      <c r="D33" s="1106">
        <v>34</v>
      </c>
      <c r="E33" s="1107"/>
      <c r="F33" s="1108"/>
      <c r="G33" s="1106">
        <v>2</v>
      </c>
      <c r="H33" s="1107"/>
      <c r="I33" s="1108"/>
      <c r="J33" s="1125">
        <v>2</v>
      </c>
      <c r="K33" s="1126"/>
      <c r="L33" s="1126"/>
      <c r="M33" s="1124">
        <v>2</v>
      </c>
      <c r="N33" s="1124"/>
      <c r="O33" s="1124"/>
      <c r="P33" s="1116"/>
      <c r="Q33" s="1117"/>
      <c r="R33" s="1111"/>
      <c r="S33" s="1096"/>
      <c r="T33" s="1097"/>
      <c r="U33" s="1106">
        <v>12</v>
      </c>
      <c r="V33" s="1107"/>
      <c r="W33" s="1108"/>
      <c r="X33" s="1106">
        <f>SUM(D33:W33)</f>
        <v>52</v>
      </c>
      <c r="Y33" s="1107"/>
      <c r="Z33" s="1108"/>
      <c r="AA33" s="874"/>
      <c r="AB33" s="878"/>
      <c r="AC33" s="1157"/>
      <c r="AD33" s="1158"/>
      <c r="AE33" s="1158"/>
      <c r="AF33" s="1158"/>
      <c r="AG33" s="1158"/>
      <c r="AH33" s="1158"/>
      <c r="AI33" s="1159"/>
      <c r="AJ33" s="1092"/>
      <c r="AK33" s="1093"/>
      <c r="AL33" s="1094"/>
      <c r="AM33" s="1092"/>
      <c r="AN33" s="1093"/>
      <c r="AO33" s="1094"/>
      <c r="AP33" s="880"/>
      <c r="AQ33" s="1139"/>
      <c r="AR33" s="1140"/>
      <c r="AS33" s="1141"/>
      <c r="AT33" s="1148"/>
      <c r="AU33" s="1149"/>
      <c r="AV33" s="1149"/>
      <c r="AW33" s="1149"/>
      <c r="AX33" s="1149"/>
      <c r="AY33" s="1150"/>
      <c r="AZ33" s="1130"/>
      <c r="BA33" s="1131"/>
      <c r="BB33" s="1132"/>
    </row>
    <row r="34" spans="2:54" ht="21.75" customHeight="1" x14ac:dyDescent="0.3">
      <c r="B34" s="1118">
        <v>3</v>
      </c>
      <c r="C34" s="1119"/>
      <c r="D34" s="1106">
        <v>35</v>
      </c>
      <c r="E34" s="1107"/>
      <c r="F34" s="1108"/>
      <c r="G34" s="1101">
        <v>3</v>
      </c>
      <c r="H34" s="1102"/>
      <c r="I34" s="1103"/>
      <c r="J34" s="1125">
        <v>3</v>
      </c>
      <c r="K34" s="1126"/>
      <c r="L34" s="1126"/>
      <c r="M34" s="1124"/>
      <c r="N34" s="1124"/>
      <c r="O34" s="1124"/>
      <c r="P34" s="1116"/>
      <c r="Q34" s="1117"/>
      <c r="R34" s="1111"/>
      <c r="S34" s="1096"/>
      <c r="T34" s="1097"/>
      <c r="U34" s="1106">
        <v>11</v>
      </c>
      <c r="V34" s="1107"/>
      <c r="W34" s="1108"/>
      <c r="X34" s="1106">
        <f>SUM(D34:W34)</f>
        <v>52</v>
      </c>
      <c r="Y34" s="1107"/>
      <c r="Z34" s="1108"/>
      <c r="AA34" s="874"/>
      <c r="AB34" s="878"/>
      <c r="AC34" s="1160" t="s">
        <v>460</v>
      </c>
      <c r="AD34" s="1161"/>
      <c r="AE34" s="1161"/>
      <c r="AF34" s="1161"/>
      <c r="AG34" s="1161"/>
      <c r="AH34" s="1161"/>
      <c r="AI34" s="1162"/>
      <c r="AJ34" s="1089">
        <v>8</v>
      </c>
      <c r="AK34" s="1090"/>
      <c r="AL34" s="1091"/>
      <c r="AM34" s="1089">
        <v>2</v>
      </c>
      <c r="AN34" s="1090"/>
      <c r="AO34" s="1091"/>
      <c r="AP34" s="880"/>
      <c r="AQ34" s="1139"/>
      <c r="AR34" s="1140"/>
      <c r="AS34" s="1141"/>
      <c r="AT34" s="1148"/>
      <c r="AU34" s="1149"/>
      <c r="AV34" s="1149"/>
      <c r="AW34" s="1149"/>
      <c r="AX34" s="1149"/>
      <c r="AY34" s="1150"/>
      <c r="AZ34" s="1130"/>
      <c r="BA34" s="1131"/>
      <c r="BB34" s="1132"/>
    </row>
    <row r="35" spans="2:54" ht="20.25" customHeight="1" x14ac:dyDescent="0.3">
      <c r="B35" s="1118">
        <v>4</v>
      </c>
      <c r="C35" s="1119"/>
      <c r="D35" s="1106">
        <v>33</v>
      </c>
      <c r="E35" s="1107"/>
      <c r="F35" s="1108"/>
      <c r="G35" s="1101">
        <v>3</v>
      </c>
      <c r="H35" s="1102"/>
      <c r="I35" s="1103"/>
      <c r="J35" s="1125">
        <v>3</v>
      </c>
      <c r="K35" s="1126"/>
      <c r="L35" s="1126"/>
      <c r="M35" s="1124">
        <v>2</v>
      </c>
      <c r="N35" s="1124"/>
      <c r="O35" s="1124"/>
      <c r="P35" s="1116"/>
      <c r="Q35" s="1117"/>
      <c r="R35" s="1095"/>
      <c r="S35" s="1096"/>
      <c r="T35" s="1097"/>
      <c r="U35" s="1106">
        <v>11</v>
      </c>
      <c r="V35" s="1107"/>
      <c r="W35" s="1108"/>
      <c r="X35" s="1106">
        <f>SUM(D35:W35)</f>
        <v>52</v>
      </c>
      <c r="Y35" s="1107"/>
      <c r="Z35" s="1108"/>
      <c r="AA35" s="874"/>
      <c r="AB35" s="881"/>
      <c r="AC35" s="1163"/>
      <c r="AD35" s="1164"/>
      <c r="AE35" s="1164"/>
      <c r="AF35" s="1164"/>
      <c r="AG35" s="1164"/>
      <c r="AH35" s="1164"/>
      <c r="AI35" s="1165"/>
      <c r="AJ35" s="1092"/>
      <c r="AK35" s="1093"/>
      <c r="AL35" s="1094"/>
      <c r="AM35" s="1092"/>
      <c r="AN35" s="1093"/>
      <c r="AO35" s="1094"/>
      <c r="AP35" s="882"/>
      <c r="AQ35" s="1139"/>
      <c r="AR35" s="1140"/>
      <c r="AS35" s="1141"/>
      <c r="AT35" s="1148"/>
      <c r="AU35" s="1149"/>
      <c r="AV35" s="1149"/>
      <c r="AW35" s="1149"/>
      <c r="AX35" s="1149"/>
      <c r="AY35" s="1150"/>
      <c r="AZ35" s="1130"/>
      <c r="BA35" s="1131"/>
      <c r="BB35" s="1132"/>
    </row>
    <row r="36" spans="2:54" ht="19.5" customHeight="1" x14ac:dyDescent="0.25">
      <c r="B36" s="1118">
        <v>5</v>
      </c>
      <c r="C36" s="1119"/>
      <c r="D36" s="1098">
        <v>24</v>
      </c>
      <c r="E36" s="1099"/>
      <c r="F36" s="1100"/>
      <c r="G36" s="1098">
        <v>2</v>
      </c>
      <c r="H36" s="1107"/>
      <c r="I36" s="1108"/>
      <c r="J36" s="1106">
        <v>2</v>
      </c>
      <c r="K36" s="1120"/>
      <c r="L36" s="1120"/>
      <c r="M36" s="1121">
        <v>3</v>
      </c>
      <c r="N36" s="1121"/>
      <c r="O36" s="1121"/>
      <c r="P36" s="1122">
        <v>9</v>
      </c>
      <c r="Q36" s="1123"/>
      <c r="R36" s="1095">
        <v>2</v>
      </c>
      <c r="S36" s="1109"/>
      <c r="T36" s="1110"/>
      <c r="U36" s="1098">
        <v>1</v>
      </c>
      <c r="V36" s="1099"/>
      <c r="W36" s="1100"/>
      <c r="X36" s="1106">
        <f>SUM(D36:W36)</f>
        <v>43</v>
      </c>
      <c r="Y36" s="1107"/>
      <c r="Z36" s="1108"/>
      <c r="AA36" s="874"/>
      <c r="AB36" s="881"/>
      <c r="AC36" s="1104" t="s">
        <v>107</v>
      </c>
      <c r="AD36" s="1104"/>
      <c r="AE36" s="1104"/>
      <c r="AF36" s="1104"/>
      <c r="AG36" s="1104"/>
      <c r="AH36" s="1104"/>
      <c r="AI36" s="1104"/>
      <c r="AJ36" s="1105">
        <v>10</v>
      </c>
      <c r="AK36" s="1105"/>
      <c r="AL36" s="1105"/>
      <c r="AM36" s="1105">
        <v>3</v>
      </c>
      <c r="AN36" s="1105"/>
      <c r="AO36" s="1105"/>
      <c r="AP36" s="882"/>
      <c r="AQ36" s="1139"/>
      <c r="AR36" s="1140"/>
      <c r="AS36" s="1141"/>
      <c r="AT36" s="1148"/>
      <c r="AU36" s="1149"/>
      <c r="AV36" s="1149"/>
      <c r="AW36" s="1149"/>
      <c r="AX36" s="1149"/>
      <c r="AY36" s="1150"/>
      <c r="AZ36" s="1130"/>
      <c r="BA36" s="1131"/>
      <c r="BB36" s="1132"/>
    </row>
    <row r="37" spans="2:54" ht="21.75" customHeight="1" x14ac:dyDescent="0.3">
      <c r="B37" s="1112" t="s">
        <v>23</v>
      </c>
      <c r="C37" s="1113"/>
      <c r="D37" s="1101">
        <f>SUM(D32:D36)</f>
        <v>162</v>
      </c>
      <c r="E37" s="1114"/>
      <c r="F37" s="1115"/>
      <c r="G37" s="1101">
        <f>SUM(G32:G36)</f>
        <v>12</v>
      </c>
      <c r="H37" s="1102"/>
      <c r="I37" s="1103"/>
      <c r="J37" s="1101">
        <f>SUM(J32:J36)</f>
        <v>12</v>
      </c>
      <c r="K37" s="1102"/>
      <c r="L37" s="1103"/>
      <c r="M37" s="1101">
        <f>SUM(M32:M36)</f>
        <v>7</v>
      </c>
      <c r="N37" s="1102"/>
      <c r="O37" s="1103"/>
      <c r="P37" s="1116">
        <f>P36</f>
        <v>9</v>
      </c>
      <c r="Q37" s="1117"/>
      <c r="R37" s="1095">
        <f>SUM(R36)</f>
        <v>2</v>
      </c>
      <c r="S37" s="1096"/>
      <c r="T37" s="1097"/>
      <c r="U37" s="1098">
        <f>SUM(U32:W36)</f>
        <v>47</v>
      </c>
      <c r="V37" s="1099"/>
      <c r="W37" s="1100"/>
      <c r="X37" s="1101">
        <f>SUM(X32:Z36)</f>
        <v>251</v>
      </c>
      <c r="Y37" s="1102"/>
      <c r="Z37" s="1103"/>
      <c r="AA37" s="874"/>
      <c r="AB37" s="883"/>
      <c r="AC37" s="1104"/>
      <c r="AD37" s="1104"/>
      <c r="AE37" s="1104"/>
      <c r="AF37" s="1104"/>
      <c r="AG37" s="1104"/>
      <c r="AH37" s="1104"/>
      <c r="AI37" s="1104"/>
      <c r="AJ37" s="1105"/>
      <c r="AK37" s="1105"/>
      <c r="AL37" s="1105"/>
      <c r="AM37" s="1105"/>
      <c r="AN37" s="1105"/>
      <c r="AO37" s="1105"/>
      <c r="AP37" s="884"/>
      <c r="AQ37" s="1142"/>
      <c r="AR37" s="1143"/>
      <c r="AS37" s="1144"/>
      <c r="AT37" s="1151"/>
      <c r="AU37" s="1152"/>
      <c r="AV37" s="1152"/>
      <c r="AW37" s="1152"/>
      <c r="AX37" s="1152"/>
      <c r="AY37" s="1153"/>
      <c r="AZ37" s="1133"/>
      <c r="BA37" s="1134"/>
      <c r="BB37" s="1135"/>
    </row>
  </sheetData>
  <sheetProtection selectLockedCells="1" selectUnlockedCells="1"/>
  <mergeCells count="119">
    <mergeCell ref="B2:P2"/>
    <mergeCell ref="Q2:AO2"/>
    <mergeCell ref="AP2:BB4"/>
    <mergeCell ref="B3:P3"/>
    <mergeCell ref="B4:P4"/>
    <mergeCell ref="Q4:AO4"/>
    <mergeCell ref="B9:P9"/>
    <mergeCell ref="Q9:AB9"/>
    <mergeCell ref="Q10:AL10"/>
    <mergeCell ref="AO10:BB11"/>
    <mergeCell ref="Q11:AL12"/>
    <mergeCell ref="Q13:AO13"/>
    <mergeCell ref="AP13:BB13"/>
    <mergeCell ref="B5:P5"/>
    <mergeCell ref="AO5:BB7"/>
    <mergeCell ref="B6:P6"/>
    <mergeCell ref="B8:P8"/>
    <mergeCell ref="Q8:AN8"/>
    <mergeCell ref="AO8:BB8"/>
    <mergeCell ref="AC19:AF19"/>
    <mergeCell ref="AG19:AJ19"/>
    <mergeCell ref="AK19:AO19"/>
    <mergeCell ref="AP19:AS19"/>
    <mergeCell ref="AT19:AX19"/>
    <mergeCell ref="AY19:BB19"/>
    <mergeCell ref="Q14:AQ14"/>
    <mergeCell ref="Q15:AN15"/>
    <mergeCell ref="B17:BB17"/>
    <mergeCell ref="B19:B20"/>
    <mergeCell ref="C19:F19"/>
    <mergeCell ref="G19:J19"/>
    <mergeCell ref="K19:N19"/>
    <mergeCell ref="O19:S19"/>
    <mergeCell ref="T19:X19"/>
    <mergeCell ref="Y19:AB19"/>
    <mergeCell ref="B26:AV26"/>
    <mergeCell ref="AC28:AO28"/>
    <mergeCell ref="AQ28:BB28"/>
    <mergeCell ref="B29:C31"/>
    <mergeCell ref="D29:F31"/>
    <mergeCell ref="G29:I31"/>
    <mergeCell ref="J29:L31"/>
    <mergeCell ref="M29:O31"/>
    <mergeCell ref="P29:Q31"/>
    <mergeCell ref="R29:T31"/>
    <mergeCell ref="AT29:AY31"/>
    <mergeCell ref="AZ29:BB31"/>
    <mergeCell ref="X29:Z31"/>
    <mergeCell ref="AC29:AI31"/>
    <mergeCell ref="AJ29:AL31"/>
    <mergeCell ref="AM29:AO31"/>
    <mergeCell ref="AQ29:AS31"/>
    <mergeCell ref="B32:C32"/>
    <mergeCell ref="D32:F32"/>
    <mergeCell ref="G32:I32"/>
    <mergeCell ref="J32:L32"/>
    <mergeCell ref="M32:O32"/>
    <mergeCell ref="P32:Q32"/>
    <mergeCell ref="R32:T32"/>
    <mergeCell ref="U32:W32"/>
    <mergeCell ref="U29:W31"/>
    <mergeCell ref="AZ32:BB37"/>
    <mergeCell ref="B33:C33"/>
    <mergeCell ref="D33:F33"/>
    <mergeCell ref="G33:I33"/>
    <mergeCell ref="J33:L33"/>
    <mergeCell ref="M33:O33"/>
    <mergeCell ref="P33:Q33"/>
    <mergeCell ref="R33:T33"/>
    <mergeCell ref="U33:W33"/>
    <mergeCell ref="X33:Z33"/>
    <mergeCell ref="X32:Z32"/>
    <mergeCell ref="AQ32:AS37"/>
    <mergeCell ref="AT32:AY37"/>
    <mergeCell ref="X36:Z36"/>
    <mergeCell ref="AC32:AI33"/>
    <mergeCell ref="AC34:AI35"/>
    <mergeCell ref="AJ32:AL33"/>
    <mergeCell ref="X35:Z35"/>
    <mergeCell ref="AJ34:AL35"/>
    <mergeCell ref="AM32:AO33"/>
    <mergeCell ref="B35:C35"/>
    <mergeCell ref="D35:F35"/>
    <mergeCell ref="G35:I35"/>
    <mergeCell ref="J35:L35"/>
    <mergeCell ref="M35:O35"/>
    <mergeCell ref="P35:Q35"/>
    <mergeCell ref="R35:T35"/>
    <mergeCell ref="B34:C34"/>
    <mergeCell ref="D34:F34"/>
    <mergeCell ref="G34:I34"/>
    <mergeCell ref="J34:L34"/>
    <mergeCell ref="M34:O34"/>
    <mergeCell ref="P34:Q34"/>
    <mergeCell ref="B37:C37"/>
    <mergeCell ref="D37:F37"/>
    <mergeCell ref="G37:I37"/>
    <mergeCell ref="J37:L37"/>
    <mergeCell ref="M37:O37"/>
    <mergeCell ref="P37:Q37"/>
    <mergeCell ref="B36:C36"/>
    <mergeCell ref="D36:F36"/>
    <mergeCell ref="G36:I36"/>
    <mergeCell ref="J36:L36"/>
    <mergeCell ref="M36:O36"/>
    <mergeCell ref="P36:Q36"/>
    <mergeCell ref="AM34:AO35"/>
    <mergeCell ref="R37:T37"/>
    <mergeCell ref="U37:W37"/>
    <mergeCell ref="X37:Z37"/>
    <mergeCell ref="AC36:AI37"/>
    <mergeCell ref="AJ36:AL37"/>
    <mergeCell ref="AM36:AO37"/>
    <mergeCell ref="U35:W35"/>
    <mergeCell ref="R36:T36"/>
    <mergeCell ref="U36:W36"/>
    <mergeCell ref="R34:T34"/>
    <mergeCell ref="U34:W34"/>
    <mergeCell ref="X34:Z34"/>
  </mergeCells>
  <pageMargins left="0.39374999999999999" right="0.39374999999999999" top="0.78749999999999998" bottom="0.39374999999999999" header="0.51180555555555551" footer="0.51180555555555551"/>
  <pageSetup paperSize="9" scale="56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A5"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610" t="s">
        <v>530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28" ht="15.75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</row>
    <row r="3" spans="1:28" ht="15.75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</row>
    <row r="4" spans="1:28" ht="15.75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</row>
    <row r="5" spans="1:28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</row>
    <row r="6" spans="1:28" ht="15.75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371</v>
      </c>
      <c r="B10" s="656" t="s">
        <v>37</v>
      </c>
      <c r="C10" s="190"/>
      <c r="D10" s="187" t="s">
        <v>387</v>
      </c>
      <c r="E10" s="187"/>
      <c r="F10" s="563"/>
      <c r="G10" s="190">
        <v>2</v>
      </c>
      <c r="H10" s="190">
        <f t="shared" ref="H10" si="0">G10*30</f>
        <v>60</v>
      </c>
      <c r="I10" s="190">
        <v>4</v>
      </c>
      <c r="J10" s="190"/>
      <c r="K10" s="190"/>
      <c r="L10" s="187" t="s">
        <v>134</v>
      </c>
      <c r="M10" s="190">
        <f t="shared" ref="M10:M13" si="1">H10-I10</f>
        <v>56</v>
      </c>
      <c r="N10" s="37"/>
      <c r="O10" s="616"/>
      <c r="P10" s="617"/>
      <c r="Q10" s="187"/>
      <c r="R10" s="614"/>
      <c r="S10" s="615"/>
      <c r="T10" s="187"/>
      <c r="U10" s="614"/>
      <c r="V10" s="615"/>
      <c r="W10" s="456"/>
      <c r="X10" s="616"/>
      <c r="Y10" s="617"/>
      <c r="Z10" s="37" t="s">
        <v>134</v>
      </c>
      <c r="AA10" s="37"/>
      <c r="AB10" s="37"/>
    </row>
    <row r="11" spans="1:28" ht="15.75" x14ac:dyDescent="0.2">
      <c r="A11" s="424" t="s">
        <v>277</v>
      </c>
      <c r="B11" s="631" t="s">
        <v>380</v>
      </c>
      <c r="C11" s="412">
        <v>9</v>
      </c>
      <c r="D11" s="412"/>
      <c r="E11" s="412"/>
      <c r="F11" s="628"/>
      <c r="G11" s="412">
        <v>3</v>
      </c>
      <c r="H11" s="412">
        <f>G11*30</f>
        <v>90</v>
      </c>
      <c r="I11" s="412">
        <v>4</v>
      </c>
      <c r="J11" s="542" t="s">
        <v>134</v>
      </c>
      <c r="K11" s="412"/>
      <c r="L11" s="412"/>
      <c r="M11" s="412">
        <f t="shared" si="1"/>
        <v>86</v>
      </c>
      <c r="N11" s="424"/>
      <c r="O11" s="1452"/>
      <c r="P11" s="1452"/>
      <c r="Q11" s="424"/>
      <c r="R11" s="1452"/>
      <c r="S11" s="1452"/>
      <c r="T11" s="542"/>
      <c r="U11" s="1401"/>
      <c r="V11" s="1401"/>
      <c r="W11" s="483"/>
      <c r="X11" s="1527"/>
      <c r="Y11" s="1527"/>
      <c r="Z11" s="621" t="s">
        <v>134</v>
      </c>
      <c r="AA11" s="621"/>
      <c r="AB11" s="621"/>
    </row>
    <row r="12" spans="1:28" ht="31.5" x14ac:dyDescent="0.2">
      <c r="A12" s="424" t="s">
        <v>389</v>
      </c>
      <c r="B12" s="224" t="s">
        <v>386</v>
      </c>
      <c r="C12" s="104"/>
      <c r="D12" s="542" t="s">
        <v>387</v>
      </c>
      <c r="E12" s="542"/>
      <c r="F12" s="104"/>
      <c r="G12" s="541">
        <v>3</v>
      </c>
      <c r="H12" s="633">
        <f t="shared" ref="H12:H13" si="2">G12*30</f>
        <v>90</v>
      </c>
      <c r="I12" s="633">
        <v>4</v>
      </c>
      <c r="J12" s="104" t="s">
        <v>134</v>
      </c>
      <c r="K12" s="104"/>
      <c r="L12" s="104"/>
      <c r="M12" s="190">
        <f t="shared" si="1"/>
        <v>86</v>
      </c>
      <c r="N12" s="424"/>
      <c r="O12" s="634"/>
      <c r="P12" s="635"/>
      <c r="Q12" s="601"/>
      <c r="R12" s="1517"/>
      <c r="S12" s="1518"/>
      <c r="T12" s="601"/>
      <c r="U12" s="1477"/>
      <c r="V12" s="1478"/>
      <c r="W12" s="636"/>
      <c r="X12" s="1477"/>
      <c r="Y12" s="1478"/>
      <c r="Z12" s="637" t="s">
        <v>134</v>
      </c>
      <c r="AA12" s="637"/>
      <c r="AB12" s="637"/>
    </row>
    <row r="13" spans="1:28" ht="15.75" x14ac:dyDescent="0.2">
      <c r="A13" s="413" t="s">
        <v>540</v>
      </c>
      <c r="B13" s="674" t="s">
        <v>409</v>
      </c>
      <c r="C13" s="672"/>
      <c r="D13" s="672"/>
      <c r="E13" s="672">
        <v>9</v>
      </c>
      <c r="F13" s="672"/>
      <c r="G13" s="423">
        <v>1</v>
      </c>
      <c r="H13" s="410">
        <f t="shared" si="2"/>
        <v>30</v>
      </c>
      <c r="I13" s="410">
        <v>4</v>
      </c>
      <c r="J13" s="413"/>
      <c r="K13" s="413"/>
      <c r="L13" s="413" t="s">
        <v>401</v>
      </c>
      <c r="M13" s="670">
        <f t="shared" si="1"/>
        <v>26</v>
      </c>
      <c r="N13" s="413"/>
      <c r="O13" s="1410"/>
      <c r="P13" s="1411"/>
      <c r="Q13" s="413"/>
      <c r="R13" s="1408"/>
      <c r="S13" s="1409"/>
      <c r="T13" s="413"/>
      <c r="U13" s="1400"/>
      <c r="V13" s="1400"/>
      <c r="W13" s="414"/>
      <c r="X13" s="1435"/>
      <c r="Y13" s="1436"/>
      <c r="Z13" s="540" t="s">
        <v>401</v>
      </c>
      <c r="AA13" s="540"/>
      <c r="AB13" s="655"/>
    </row>
    <row r="14" spans="1:28" ht="15.75" x14ac:dyDescent="0.2">
      <c r="A14" s="1452" t="s">
        <v>536</v>
      </c>
      <c r="B14" s="1452"/>
      <c r="C14" s="1452"/>
      <c r="D14" s="1452"/>
      <c r="E14" s="1452"/>
      <c r="F14" s="1452"/>
      <c r="G14" s="1452"/>
      <c r="H14" s="1452"/>
      <c r="I14" s="1452"/>
      <c r="J14" s="1452"/>
      <c r="K14" s="1452"/>
      <c r="L14" s="1452"/>
      <c r="M14" s="1452"/>
      <c r="N14" s="1452"/>
      <c r="O14" s="1452"/>
      <c r="P14" s="1452"/>
      <c r="Q14" s="1452"/>
      <c r="R14" s="1452"/>
      <c r="S14" s="1452"/>
      <c r="T14" s="1452"/>
      <c r="U14" s="1452"/>
      <c r="V14" s="1452"/>
      <c r="W14" s="1452"/>
      <c r="X14" s="1452"/>
      <c r="Y14" s="1452"/>
      <c r="Z14" s="1452"/>
      <c r="AA14" s="1452"/>
      <c r="AB14" s="1452"/>
    </row>
    <row r="15" spans="1:28" ht="15.75" x14ac:dyDescent="0.2">
      <c r="A15" s="424" t="s">
        <v>489</v>
      </c>
      <c r="B15" s="613" t="s">
        <v>490</v>
      </c>
      <c r="C15" s="415"/>
      <c r="D15" s="821"/>
      <c r="E15" s="415"/>
      <c r="F15" s="415"/>
      <c r="G15" s="654">
        <v>18</v>
      </c>
      <c r="H15" s="415"/>
      <c r="I15" s="415"/>
      <c r="J15" s="415"/>
      <c r="K15" s="415"/>
      <c r="L15" s="415"/>
      <c r="M15" s="415"/>
      <c r="N15" s="415"/>
      <c r="O15" s="1402"/>
      <c r="P15" s="1403"/>
      <c r="Q15" s="415"/>
      <c r="R15" s="1402"/>
      <c r="S15" s="1403"/>
      <c r="T15" s="415"/>
      <c r="U15" s="1402"/>
      <c r="V15" s="1403"/>
      <c r="W15" s="415"/>
      <c r="X15" s="1402"/>
      <c r="Y15" s="1403"/>
      <c r="Z15" s="542" t="s">
        <v>538</v>
      </c>
      <c r="AA15" s="415"/>
      <c r="AB15" s="415"/>
    </row>
    <row r="16" spans="1:28" ht="31.5" x14ac:dyDescent="0.2">
      <c r="A16" s="424"/>
      <c r="B16" s="683" t="s">
        <v>485</v>
      </c>
      <c r="C16" s="104"/>
      <c r="D16" s="822">
        <v>9</v>
      </c>
      <c r="E16" s="36"/>
      <c r="F16" s="36"/>
      <c r="G16" s="811">
        <v>6</v>
      </c>
      <c r="H16" s="414">
        <f t="shared" ref="H16:H20" si="3">G16*30</f>
        <v>180</v>
      </c>
      <c r="I16" s="414">
        <v>8</v>
      </c>
      <c r="J16" s="540" t="s">
        <v>97</v>
      </c>
      <c r="K16" s="414"/>
      <c r="L16" s="414"/>
      <c r="M16" s="414">
        <f>H16-I16</f>
        <v>172</v>
      </c>
      <c r="N16" s="414"/>
      <c r="O16" s="1402"/>
      <c r="P16" s="1403"/>
      <c r="Q16" s="414"/>
      <c r="R16" s="1402"/>
      <c r="S16" s="1403"/>
      <c r="T16" s="414"/>
      <c r="U16" s="1402"/>
      <c r="V16" s="1403"/>
      <c r="W16" s="414"/>
      <c r="X16" s="1402"/>
      <c r="Y16" s="1403"/>
      <c r="Z16" s="540" t="s">
        <v>97</v>
      </c>
      <c r="AA16" s="414"/>
      <c r="AB16" s="414"/>
    </row>
    <row r="17" spans="1:28" ht="15.75" x14ac:dyDescent="0.2">
      <c r="A17" s="424"/>
      <c r="B17" s="819" t="s">
        <v>414</v>
      </c>
      <c r="C17" s="652"/>
      <c r="D17" s="822">
        <v>9</v>
      </c>
      <c r="E17" s="733"/>
      <c r="F17" s="733"/>
      <c r="G17" s="811">
        <v>6</v>
      </c>
      <c r="H17" s="414">
        <f t="shared" si="3"/>
        <v>180</v>
      </c>
      <c r="I17" s="410">
        <v>8</v>
      </c>
      <c r="J17" s="540" t="s">
        <v>97</v>
      </c>
      <c r="K17" s="36"/>
      <c r="L17" s="410"/>
      <c r="M17" s="414">
        <f>H17-I17</f>
        <v>172</v>
      </c>
      <c r="N17" s="413"/>
      <c r="O17" s="1410"/>
      <c r="P17" s="1411"/>
      <c r="Q17" s="413"/>
      <c r="R17" s="1408"/>
      <c r="S17" s="1409"/>
      <c r="T17" s="413"/>
      <c r="U17" s="1400"/>
      <c r="V17" s="1400"/>
      <c r="W17" s="414"/>
      <c r="X17" s="1419"/>
      <c r="Y17" s="1419"/>
      <c r="Z17" s="540" t="s">
        <v>97</v>
      </c>
      <c r="AA17" s="540"/>
      <c r="AB17" s="540"/>
    </row>
    <row r="18" spans="1:28" ht="15.75" x14ac:dyDescent="0.2">
      <c r="A18" s="424"/>
      <c r="B18" s="737" t="s">
        <v>537</v>
      </c>
      <c r="C18" s="605"/>
      <c r="D18" s="823">
        <v>9</v>
      </c>
      <c r="E18" s="820"/>
      <c r="F18" s="820"/>
      <c r="G18" s="811">
        <v>6</v>
      </c>
      <c r="H18" s="414">
        <f t="shared" si="3"/>
        <v>180</v>
      </c>
      <c r="I18" s="2">
        <v>8</v>
      </c>
      <c r="J18" s="540" t="s">
        <v>97</v>
      </c>
      <c r="K18" s="2"/>
      <c r="L18" s="2"/>
      <c r="M18" s="414">
        <f>H18-I18</f>
        <v>172</v>
      </c>
      <c r="N18" s="820"/>
      <c r="O18" s="1410"/>
      <c r="P18" s="1411"/>
      <c r="Q18" s="820"/>
      <c r="R18" s="1408"/>
      <c r="S18" s="1409"/>
      <c r="T18" s="820"/>
      <c r="U18" s="1400"/>
      <c r="V18" s="1400"/>
      <c r="W18" s="820"/>
      <c r="X18" s="1419"/>
      <c r="Y18" s="1419"/>
      <c r="Z18" s="540" t="s">
        <v>97</v>
      </c>
      <c r="AA18" s="2"/>
      <c r="AB18" s="820"/>
    </row>
    <row r="19" spans="1:28" ht="15.75" x14ac:dyDescent="0.2">
      <c r="A19" s="424"/>
      <c r="B19" s="824" t="s">
        <v>469</v>
      </c>
      <c r="C19" s="415"/>
      <c r="D19" s="672">
        <v>9</v>
      </c>
      <c r="E19" s="415"/>
      <c r="F19" s="415"/>
      <c r="G19" s="811">
        <v>6</v>
      </c>
      <c r="H19" s="414">
        <f t="shared" si="3"/>
        <v>180</v>
      </c>
      <c r="I19" s="415"/>
      <c r="J19" s="415"/>
      <c r="K19" s="415"/>
      <c r="L19" s="415"/>
      <c r="M19" s="415"/>
      <c r="N19" s="415"/>
      <c r="O19" s="1402"/>
      <c r="P19" s="1403"/>
      <c r="Q19" s="415"/>
      <c r="R19" s="1402"/>
      <c r="S19" s="1403"/>
      <c r="T19" s="415"/>
      <c r="U19" s="1402"/>
      <c r="V19" s="1403"/>
      <c r="W19" s="415"/>
      <c r="X19" s="1402"/>
      <c r="Y19" s="1403"/>
      <c r="Z19" s="415"/>
      <c r="AA19" s="415"/>
      <c r="AB19" s="415"/>
    </row>
    <row r="20" spans="1:28" ht="15.75" x14ac:dyDescent="0.2">
      <c r="A20" s="424"/>
      <c r="B20" s="415" t="s">
        <v>469</v>
      </c>
      <c r="C20" s="415"/>
      <c r="D20" s="672">
        <v>9</v>
      </c>
      <c r="E20" s="415"/>
      <c r="F20" s="415"/>
      <c r="G20" s="811">
        <v>6</v>
      </c>
      <c r="H20" s="414">
        <f t="shared" si="3"/>
        <v>180</v>
      </c>
      <c r="I20" s="415"/>
      <c r="J20" s="415"/>
      <c r="K20" s="415"/>
      <c r="L20" s="415"/>
      <c r="M20" s="415"/>
      <c r="N20" s="415"/>
      <c r="O20" s="1402"/>
      <c r="P20" s="1403"/>
      <c r="Q20" s="415"/>
      <c r="R20" s="1402"/>
      <c r="S20" s="1403"/>
      <c r="T20" s="415"/>
      <c r="U20" s="1402"/>
      <c r="V20" s="1403"/>
      <c r="W20" s="415"/>
      <c r="X20" s="1402"/>
      <c r="Y20" s="1403"/>
      <c r="Z20" s="415"/>
      <c r="AA20" s="415"/>
      <c r="AB20" s="415"/>
    </row>
    <row r="21" spans="1:28" x14ac:dyDescent="0.2">
      <c r="G21" s="917">
        <f>SUM(G10:G13)+G15</f>
        <v>27</v>
      </c>
    </row>
    <row r="23" spans="1:28" ht="31.5" x14ac:dyDescent="0.2">
      <c r="A23" s="424" t="s">
        <v>457</v>
      </c>
      <c r="B23" s="224" t="s">
        <v>412</v>
      </c>
      <c r="C23" s="889" t="s">
        <v>252</v>
      </c>
      <c r="D23" s="651"/>
      <c r="E23" s="651"/>
      <c r="F23" s="651"/>
      <c r="G23" s="418">
        <v>3</v>
      </c>
      <c r="H23" s="411">
        <f t="shared" ref="H23:H25" si="4">G23*30</f>
        <v>90</v>
      </c>
      <c r="I23" s="411">
        <v>8</v>
      </c>
      <c r="J23" s="411" t="s">
        <v>134</v>
      </c>
      <c r="K23" s="412" t="s">
        <v>385</v>
      </c>
      <c r="L23" s="411"/>
      <c r="M23" s="411">
        <f t="shared" ref="M23:M25" si="5">H23-I23</f>
        <v>82</v>
      </c>
      <c r="N23" s="413"/>
      <c r="O23" s="1410"/>
      <c r="P23" s="1411"/>
      <c r="Q23" s="413"/>
      <c r="R23" s="1425"/>
      <c r="S23" s="1426"/>
      <c r="T23" s="413"/>
      <c r="U23" s="1425"/>
      <c r="V23" s="1426"/>
      <c r="W23" s="540"/>
      <c r="X23" s="1501"/>
      <c r="Y23" s="1502"/>
      <c r="Z23" s="542"/>
      <c r="AA23" s="590" t="s">
        <v>97</v>
      </c>
      <c r="AB23" s="638"/>
    </row>
    <row r="24" spans="1:28" ht="15.75" x14ac:dyDescent="0.2">
      <c r="A24" s="424" t="s">
        <v>541</v>
      </c>
      <c r="B24" s="631" t="s">
        <v>413</v>
      </c>
      <c r="C24" s="653" t="s">
        <v>252</v>
      </c>
      <c r="D24" s="798"/>
      <c r="E24" s="798"/>
      <c r="F24" s="798"/>
      <c r="G24" s="800">
        <v>4</v>
      </c>
      <c r="H24" s="410">
        <f t="shared" si="4"/>
        <v>120</v>
      </c>
      <c r="I24" s="812">
        <v>8</v>
      </c>
      <c r="J24" s="645" t="s">
        <v>134</v>
      </c>
      <c r="K24" s="413" t="s">
        <v>385</v>
      </c>
      <c r="L24" s="587"/>
      <c r="M24" s="813">
        <f t="shared" si="5"/>
        <v>112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892"/>
      <c r="Y24" s="893"/>
      <c r="Z24" s="590"/>
      <c r="AA24" s="590" t="s">
        <v>97</v>
      </c>
      <c r="AB24" s="894"/>
    </row>
    <row r="25" spans="1:28" ht="16.5" thickBot="1" x14ac:dyDescent="0.25">
      <c r="A25" s="424" t="s">
        <v>542</v>
      </c>
      <c r="B25" s="750" t="s">
        <v>388</v>
      </c>
      <c r="C25" s="752"/>
      <c r="D25" s="754" t="s">
        <v>252</v>
      </c>
      <c r="E25" s="754"/>
      <c r="F25" s="752"/>
      <c r="G25" s="755">
        <v>3</v>
      </c>
      <c r="H25" s="756">
        <f t="shared" si="4"/>
        <v>90</v>
      </c>
      <c r="I25" s="756">
        <v>4</v>
      </c>
      <c r="J25" s="752" t="s">
        <v>134</v>
      </c>
      <c r="K25" s="752"/>
      <c r="L25" s="752"/>
      <c r="M25" s="755">
        <f t="shared" si="5"/>
        <v>86</v>
      </c>
      <c r="N25" s="757"/>
      <c r="O25" s="758"/>
      <c r="P25" s="759"/>
      <c r="Q25" s="757"/>
      <c r="R25" s="760"/>
      <c r="S25" s="761"/>
      <c r="T25" s="757"/>
      <c r="U25" s="758"/>
      <c r="V25" s="759"/>
      <c r="W25" s="762"/>
      <c r="X25" s="763"/>
      <c r="Y25" s="764"/>
      <c r="Z25" s="765"/>
      <c r="AA25" s="765" t="s">
        <v>134</v>
      </c>
      <c r="AB25" s="765"/>
    </row>
    <row r="26" spans="1:28" x14ac:dyDescent="0.2">
      <c r="G26" s="918">
        <f>SUM(G23:G25)</f>
        <v>10</v>
      </c>
    </row>
    <row r="28" spans="1:28" ht="16.5" thickBot="1" x14ac:dyDescent="0.25">
      <c r="A28" s="689" t="s">
        <v>324</v>
      </c>
      <c r="B28" s="690" t="s">
        <v>390</v>
      </c>
      <c r="C28" s="691"/>
      <c r="D28" s="692" t="s">
        <v>253</v>
      </c>
      <c r="E28" s="69"/>
      <c r="F28" s="693"/>
      <c r="G28" s="694">
        <v>3</v>
      </c>
      <c r="H28" s="69">
        <f>PRODUCT(G28,30)</f>
        <v>90</v>
      </c>
      <c r="I28" s="66"/>
      <c r="J28" s="68"/>
      <c r="K28" s="225"/>
      <c r="L28" s="62"/>
      <c r="M28" s="225"/>
      <c r="N28" s="154"/>
      <c r="O28" s="1450"/>
      <c r="P28" s="1451"/>
      <c r="Q28" s="154"/>
      <c r="R28" s="1450"/>
      <c r="S28" s="1451"/>
      <c r="T28" s="154"/>
      <c r="U28" s="1450"/>
      <c r="V28" s="1451"/>
      <c r="W28" s="68"/>
      <c r="X28" s="1437"/>
      <c r="Y28" s="1438"/>
      <c r="Z28" s="65"/>
      <c r="AA28" s="767"/>
      <c r="AB28" s="768"/>
    </row>
    <row r="29" spans="1:28" ht="16.5" thickBot="1" x14ac:dyDescent="0.25">
      <c r="A29" s="780" t="s">
        <v>419</v>
      </c>
      <c r="B29" s="781" t="s">
        <v>420</v>
      </c>
      <c r="C29" s="607"/>
      <c r="D29" s="457"/>
      <c r="E29" s="457"/>
      <c r="F29" s="782"/>
      <c r="G29" s="609">
        <v>7</v>
      </c>
      <c r="H29" s="783">
        <f>G29*30</f>
        <v>210</v>
      </c>
      <c r="I29" s="604"/>
      <c r="J29" s="446"/>
      <c r="K29" s="537"/>
      <c r="L29" s="784"/>
      <c r="M29" s="537"/>
      <c r="N29" s="446"/>
      <c r="O29" s="1482"/>
      <c r="P29" s="1482"/>
      <c r="Q29" s="446"/>
      <c r="R29" s="1482"/>
      <c r="S29" s="1482"/>
      <c r="T29" s="446"/>
      <c r="U29" s="1503"/>
      <c r="V29" s="1503"/>
      <c r="W29" s="467"/>
      <c r="X29" s="1464"/>
      <c r="Y29" s="1464"/>
      <c r="Z29" s="467"/>
      <c r="AA29" s="785"/>
      <c r="AB29" s="606"/>
    </row>
    <row r="30" spans="1:28" x14ac:dyDescent="0.2">
      <c r="G30">
        <f>SUM(G28:G29)</f>
        <v>10</v>
      </c>
    </row>
    <row r="32" spans="1:28" x14ac:dyDescent="0.2">
      <c r="B32" t="s">
        <v>23</v>
      </c>
      <c r="G32" s="917">
        <f>G21+G26+G30</f>
        <v>47</v>
      </c>
    </row>
    <row r="34" spans="2:5" x14ac:dyDescent="0.2">
      <c r="B34" t="s">
        <v>552</v>
      </c>
      <c r="C34">
        <f>'1 курс'!G28</f>
        <v>59</v>
      </c>
    </row>
    <row r="35" spans="2:5" x14ac:dyDescent="0.2">
      <c r="B35" t="s">
        <v>553</v>
      </c>
      <c r="C35">
        <f>'2 курс'!G25</f>
        <v>47</v>
      </c>
    </row>
    <row r="36" spans="2:5" x14ac:dyDescent="0.2">
      <c r="B36" t="s">
        <v>554</v>
      </c>
      <c r="C36">
        <f>'3 курс'!G28</f>
        <v>40</v>
      </c>
      <c r="E36">
        <f>SUM(C34:C36)</f>
        <v>146</v>
      </c>
    </row>
    <row r="37" spans="2:5" x14ac:dyDescent="0.2">
      <c r="B37" t="s">
        <v>555</v>
      </c>
      <c r="C37">
        <f>'4 курс'!G34</f>
        <v>47</v>
      </c>
    </row>
    <row r="38" spans="2:5" x14ac:dyDescent="0.2">
      <c r="B38" t="s">
        <v>556</v>
      </c>
      <c r="C38" s="917">
        <f>G32</f>
        <v>47</v>
      </c>
    </row>
    <row r="40" spans="2:5" x14ac:dyDescent="0.2">
      <c r="B40" t="s">
        <v>23</v>
      </c>
      <c r="C40">
        <f>SUM(C34:C39)</f>
        <v>240</v>
      </c>
    </row>
  </sheetData>
  <mergeCells count="86">
    <mergeCell ref="O28:P28"/>
    <mergeCell ref="R28:S28"/>
    <mergeCell ref="U28:V28"/>
    <mergeCell ref="X28:Y28"/>
    <mergeCell ref="O29:P29"/>
    <mergeCell ref="R29:S29"/>
    <mergeCell ref="U29:V29"/>
    <mergeCell ref="X29:Y29"/>
    <mergeCell ref="O20:P20"/>
    <mergeCell ref="R20:S20"/>
    <mergeCell ref="U20:V20"/>
    <mergeCell ref="X20:Y20"/>
    <mergeCell ref="O23:P23"/>
    <mergeCell ref="R23:S23"/>
    <mergeCell ref="U23:V23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16:P16"/>
    <mergeCell ref="R16:S16"/>
    <mergeCell ref="U16:V16"/>
    <mergeCell ref="X16:Y16"/>
    <mergeCell ref="O17:P17"/>
    <mergeCell ref="R17:S17"/>
    <mergeCell ref="U17:V17"/>
    <mergeCell ref="X17:Y17"/>
    <mergeCell ref="O15:P15"/>
    <mergeCell ref="R15:S15"/>
    <mergeCell ref="U15:V15"/>
    <mergeCell ref="X15:Y15"/>
    <mergeCell ref="O11:P11"/>
    <mergeCell ref="R11:S11"/>
    <mergeCell ref="U11:V11"/>
    <mergeCell ref="X11:Y11"/>
    <mergeCell ref="R12:S12"/>
    <mergeCell ref="U12:V12"/>
    <mergeCell ref="X12:Y12"/>
    <mergeCell ref="O13:P13"/>
    <mergeCell ref="R13:S13"/>
    <mergeCell ref="U13:V13"/>
    <mergeCell ref="X13:Y13"/>
    <mergeCell ref="A14:AB14"/>
    <mergeCell ref="O8:P8"/>
    <mergeCell ref="R8:S8"/>
    <mergeCell ref="U8:V8"/>
    <mergeCell ref="X8:Y8"/>
    <mergeCell ref="R6:S6"/>
    <mergeCell ref="U6:V6"/>
    <mergeCell ref="X6:Y6"/>
    <mergeCell ref="O7:P7"/>
    <mergeCell ref="R7:S7"/>
    <mergeCell ref="U7:V7"/>
    <mergeCell ref="X7:Y7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3"/>
  <sheetViews>
    <sheetView zoomScale="75" zoomScaleNormal="75" zoomScaleSheetLayoutView="80" workbookViewId="0">
      <pane ySplit="8" topLeftCell="A141" activePane="bottomLeft" state="frozen"/>
      <selection pane="bottomLeft" sqref="A1:IV65536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hidden="1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0" style="12" hidden="1" customWidth="1"/>
    <col min="49" max="49" width="12.85546875" style="484" hidden="1" customWidth="1"/>
    <col min="50" max="50" width="0" style="484" hidden="1" customWidth="1"/>
    <col min="51" max="51" width="0" style="12" hidden="1" customWidth="1"/>
    <col min="52" max="16384" width="9.140625" style="12"/>
  </cols>
  <sheetData>
    <row r="1" spans="1:50" s="34" customFormat="1" x14ac:dyDescent="0.2">
      <c r="A1" s="1610" t="s">
        <v>370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  <c r="AW1" s="35"/>
      <c r="AX1" s="35"/>
    </row>
    <row r="2" spans="1:50" s="34" customFormat="1" ht="18.75" customHeight="1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/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  <c r="AW2" s="35"/>
      <c r="AX2" s="35"/>
    </row>
    <row r="3" spans="1:50" s="34" customFormat="1" ht="24.75" customHeight="1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  <c r="AF3" s="34">
        <v>1</v>
      </c>
      <c r="AW3" s="35"/>
      <c r="AX3" s="35"/>
    </row>
    <row r="4" spans="1:50" s="34" customFormat="1" ht="18" customHeight="1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216"/>
      <c r="AF4" s="34">
        <v>2</v>
      </c>
      <c r="AW4" s="35"/>
      <c r="AX4" s="35"/>
    </row>
    <row r="5" spans="1:50" s="34" customFormat="1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  <c r="AE5" s="217"/>
      <c r="AF5" s="34">
        <v>3</v>
      </c>
      <c r="AW5" s="35"/>
      <c r="AX5" s="35"/>
    </row>
    <row r="6" spans="1:50" s="34" customFormat="1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5"/>
      <c r="AX6" s="35"/>
    </row>
    <row r="7" spans="1:50" s="34" customFormat="1" ht="42" customHeight="1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  <c r="AE7" s="217"/>
      <c r="AF7" s="34">
        <v>5</v>
      </c>
      <c r="AW7" s="35"/>
      <c r="AX7" s="35"/>
    </row>
    <row r="8" spans="1:50" s="34" customFormat="1" ht="16.5" hidden="1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/>
      <c r="P8" s="1546"/>
      <c r="Q8" s="33"/>
      <c r="R8" s="1545"/>
      <c r="S8" s="1546"/>
      <c r="T8" s="33"/>
      <c r="U8" s="1545"/>
      <c r="V8" s="1546"/>
      <c r="W8" s="33"/>
      <c r="X8" s="1545"/>
      <c r="Y8" s="1546"/>
      <c r="Z8" s="33"/>
      <c r="AA8" s="33"/>
      <c r="AB8" s="33"/>
      <c r="AE8" s="217"/>
      <c r="AW8" s="35"/>
      <c r="AX8" s="35"/>
    </row>
    <row r="9" spans="1:50" s="34" customFormat="1" ht="19.5" hidden="1" thickBot="1" x14ac:dyDescent="0.25">
      <c r="A9" s="1569" t="s">
        <v>171</v>
      </c>
      <c r="B9" s="1570"/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0"/>
      <c r="Y9" s="1570"/>
      <c r="Z9" s="1570"/>
      <c r="AA9" s="1570"/>
      <c r="AB9" s="1571"/>
      <c r="AE9" s="217"/>
      <c r="AW9" s="35"/>
      <c r="AX9" s="35"/>
    </row>
    <row r="10" spans="1:50" s="34" customFormat="1" ht="16.5" hidden="1" thickBot="1" x14ac:dyDescent="0.25">
      <c r="A10" s="1572" t="s">
        <v>84</v>
      </c>
      <c r="B10" s="1573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4"/>
      <c r="Z10" s="1574"/>
      <c r="AA10" s="1574"/>
      <c r="AB10" s="1575"/>
      <c r="AE10" s="217"/>
      <c r="AW10" s="35">
        <v>5</v>
      </c>
      <c r="AX10" s="35">
        <v>6</v>
      </c>
    </row>
    <row r="11" spans="1:50" s="34" customFormat="1" ht="31.5" hidden="1" x14ac:dyDescent="0.2">
      <c r="A11" s="446" t="s">
        <v>144</v>
      </c>
      <c r="B11" s="536" t="s">
        <v>351</v>
      </c>
      <c r="C11" s="537"/>
      <c r="D11" s="446"/>
      <c r="E11" s="446"/>
      <c r="F11" s="447"/>
      <c r="G11" s="448">
        <f>H11/30</f>
        <v>6.5</v>
      </c>
      <c r="H11" s="537">
        <v>195</v>
      </c>
      <c r="I11" s="446"/>
      <c r="J11" s="537"/>
      <c r="K11" s="537"/>
      <c r="L11" s="537"/>
      <c r="M11" s="537"/>
      <c r="N11" s="446"/>
      <c r="O11" s="1537"/>
      <c r="P11" s="1538"/>
      <c r="Q11" s="446"/>
      <c r="R11" s="1537"/>
      <c r="S11" s="1538"/>
      <c r="T11" s="446"/>
      <c r="U11" s="1537"/>
      <c r="V11" s="1538"/>
      <c r="W11" s="449"/>
      <c r="X11" s="1543"/>
      <c r="Y11" s="1544"/>
      <c r="Z11" s="450"/>
      <c r="AA11" s="450"/>
      <c r="AB11" s="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35" t="str">
        <f>IF(T11&lt;&gt;"","так","")</f>
        <v/>
      </c>
      <c r="AX11" s="35" t="str">
        <f>IF(U11&lt;&gt;"","так","")</f>
        <v/>
      </c>
    </row>
    <row r="12" spans="1:50" s="34" customFormat="1" ht="31.5" hidden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3</v>
      </c>
      <c r="H12" s="190">
        <f>G12*30</f>
        <v>90</v>
      </c>
      <c r="I12" s="190">
        <v>4</v>
      </c>
      <c r="J12" s="190"/>
      <c r="K12" s="190"/>
      <c r="L12" s="187" t="s">
        <v>134</v>
      </c>
      <c r="M12" s="190">
        <f>H12-I12</f>
        <v>86</v>
      </c>
      <c r="N12" s="35"/>
      <c r="O12" s="1586"/>
      <c r="P12" s="1586"/>
      <c r="Q12" s="187" t="s">
        <v>134</v>
      </c>
      <c r="R12" s="1410"/>
      <c r="S12" s="1411"/>
      <c r="T12" s="187"/>
      <c r="U12" s="1410"/>
      <c r="V12" s="1411"/>
      <c r="W12" s="171"/>
      <c r="X12" s="1415"/>
      <c r="Y12" s="1416"/>
      <c r="Z12" s="35"/>
      <c r="AA12" s="35"/>
      <c r="AB12" s="87"/>
      <c r="AE12" s="217"/>
      <c r="AF12" s="34">
        <v>2</v>
      </c>
      <c r="AI12" s="34" t="s">
        <v>299</v>
      </c>
      <c r="AJ12" s="396">
        <f>SUMIF(AF$11:AF$22,AF$3,G$11:G$22)</f>
        <v>0</v>
      </c>
      <c r="AK12" s="35" t="s">
        <v>313</v>
      </c>
      <c r="AL12" s="35">
        <f t="shared" ref="AL12:AU12" si="0">COUNTIF($C$11:$C$22,AL$11)</f>
        <v>0</v>
      </c>
      <c r="AM12" s="35">
        <f t="shared" si="0"/>
        <v>0</v>
      </c>
      <c r="AN12" s="35">
        <f t="shared" si="0"/>
        <v>1</v>
      </c>
      <c r="AO12" s="35">
        <f t="shared" si="0"/>
        <v>2</v>
      </c>
      <c r="AP12" s="35">
        <f t="shared" si="0"/>
        <v>0</v>
      </c>
      <c r="AQ12" s="35">
        <f t="shared" si="0"/>
        <v>0</v>
      </c>
      <c r="AR12" s="35">
        <f t="shared" si="0"/>
        <v>0</v>
      </c>
      <c r="AS12" s="35">
        <f t="shared" si="0"/>
        <v>0</v>
      </c>
      <c r="AT12" s="35">
        <f t="shared" si="0"/>
        <v>0</v>
      </c>
      <c r="AU12" s="35">
        <f t="shared" si="0"/>
        <v>0</v>
      </c>
      <c r="AW12" s="35" t="str">
        <f t="shared" ref="AW12:AX51" si="1">IF(T12&lt;&gt;"","так","")</f>
        <v/>
      </c>
      <c r="AX12" s="35" t="str">
        <f t="shared" si="1"/>
        <v/>
      </c>
    </row>
    <row r="13" spans="1:50" s="34" customFormat="1" ht="31.5" hidden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3.5</v>
      </c>
      <c r="H13" s="190">
        <f>G13*30</f>
        <v>105</v>
      </c>
      <c r="I13" s="190">
        <v>4</v>
      </c>
      <c r="J13" s="190"/>
      <c r="K13" s="190"/>
      <c r="L13" s="187" t="s">
        <v>134</v>
      </c>
      <c r="M13" s="190">
        <f>H13-I13</f>
        <v>101</v>
      </c>
      <c r="N13" s="35"/>
      <c r="O13" s="1586"/>
      <c r="P13" s="1586"/>
      <c r="Q13" s="187"/>
      <c r="R13" s="1410" t="s">
        <v>134</v>
      </c>
      <c r="S13" s="1411"/>
      <c r="T13" s="187"/>
      <c r="U13" s="1410"/>
      <c r="V13" s="1411"/>
      <c r="W13" s="171"/>
      <c r="X13" s="1415"/>
      <c r="Y13" s="1416"/>
      <c r="Z13" s="35"/>
      <c r="AA13" s="35"/>
      <c r="AB13" s="87"/>
      <c r="AE13" s="217"/>
      <c r="AF13" s="34">
        <v>2</v>
      </c>
      <c r="AI13" s="34" t="s">
        <v>300</v>
      </c>
      <c r="AJ13" s="396">
        <f>SUMIF(AF$11:AF$22,AF$4,G$11:G$22)</f>
        <v>13.5</v>
      </c>
      <c r="AK13" s="35" t="s">
        <v>314</v>
      </c>
      <c r="AL13" s="35">
        <f t="shared" ref="AL13:AU13" si="2">COUNTIF($D$11:$D$22,AL$11)</f>
        <v>0</v>
      </c>
      <c r="AM13" s="35">
        <f t="shared" si="2"/>
        <v>0</v>
      </c>
      <c r="AN13" s="35">
        <f t="shared" si="2"/>
        <v>1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W13" s="35" t="str">
        <f t="shared" si="1"/>
        <v/>
      </c>
      <c r="AX13" s="35" t="str">
        <f t="shared" si="1"/>
        <v/>
      </c>
    </row>
    <row r="14" spans="1:50" s="34" customFormat="1" hidden="1" x14ac:dyDescent="0.2">
      <c r="A14" s="187" t="s">
        <v>145</v>
      </c>
      <c r="B14" s="381" t="s">
        <v>36</v>
      </c>
      <c r="C14" s="190">
        <v>3</v>
      </c>
      <c r="D14" s="190"/>
      <c r="E14" s="190"/>
      <c r="F14" s="149"/>
      <c r="G14" s="412">
        <v>4</v>
      </c>
      <c r="H14" s="190">
        <f>G14*30</f>
        <v>120</v>
      </c>
      <c r="I14" s="190">
        <v>4</v>
      </c>
      <c r="J14" s="187" t="s">
        <v>134</v>
      </c>
      <c r="K14" s="190"/>
      <c r="L14" s="190"/>
      <c r="M14" s="190">
        <f>H14-I14</f>
        <v>116</v>
      </c>
      <c r="O14" s="1410"/>
      <c r="P14" s="1411"/>
      <c r="Q14" s="187" t="s">
        <v>134</v>
      </c>
      <c r="R14" s="1410"/>
      <c r="S14" s="1411"/>
      <c r="T14" s="187"/>
      <c r="U14" s="1410"/>
      <c r="V14" s="1411"/>
      <c r="W14" s="171"/>
      <c r="X14" s="1415"/>
      <c r="Y14" s="1416"/>
      <c r="Z14" s="35"/>
      <c r="AA14" s="35"/>
      <c r="AB14" s="87"/>
      <c r="AE14" s="217"/>
      <c r="AF14" s="34">
        <v>2</v>
      </c>
      <c r="AI14" s="34" t="s">
        <v>301</v>
      </c>
      <c r="AJ14" s="396">
        <f>SUMIF(AF$11:AF$22,AF$5,G$11:G$22)</f>
        <v>0</v>
      </c>
      <c r="AW14" s="35" t="str">
        <f t="shared" si="1"/>
        <v/>
      </c>
      <c r="AX14" s="35" t="str">
        <f t="shared" si="1"/>
        <v/>
      </c>
    </row>
    <row r="15" spans="1:50" s="34" customFormat="1" ht="36.75" hidden="1" customHeight="1" x14ac:dyDescent="0.2">
      <c r="A15" s="187" t="s">
        <v>148</v>
      </c>
      <c r="B15" s="381" t="s">
        <v>62</v>
      </c>
      <c r="C15" s="190">
        <v>4</v>
      </c>
      <c r="D15" s="190"/>
      <c r="E15" s="190"/>
      <c r="F15" s="149"/>
      <c r="G15" s="412">
        <v>3</v>
      </c>
      <c r="H15" s="190">
        <f>G15*30</f>
        <v>90</v>
      </c>
      <c r="I15" s="190">
        <v>4</v>
      </c>
      <c r="J15" s="187" t="s">
        <v>134</v>
      </c>
      <c r="K15" s="190"/>
      <c r="L15" s="187"/>
      <c r="M15" s="190">
        <f>H15-I15</f>
        <v>86</v>
      </c>
      <c r="N15" s="187"/>
      <c r="O15" s="1410"/>
      <c r="P15" s="1411"/>
      <c r="Q15" s="187"/>
      <c r="R15" s="1410" t="s">
        <v>134</v>
      </c>
      <c r="S15" s="1411"/>
      <c r="T15" s="187"/>
      <c r="U15" s="1410"/>
      <c r="V15" s="1411"/>
      <c r="W15" s="171"/>
      <c r="X15" s="1415"/>
      <c r="Y15" s="1416"/>
      <c r="Z15" s="35"/>
      <c r="AA15" s="35"/>
      <c r="AB15" s="87"/>
      <c r="AE15" s="217"/>
      <c r="AF15" s="34">
        <v>2</v>
      </c>
      <c r="AI15" s="34" t="s">
        <v>303</v>
      </c>
      <c r="AJ15" s="396">
        <f>SUMIF(AF$11:AF$22,AF$7,G$11:G$22)</f>
        <v>0</v>
      </c>
      <c r="AW15" s="35" t="str">
        <f t="shared" si="1"/>
        <v/>
      </c>
      <c r="AX15" s="35" t="str">
        <f t="shared" si="1"/>
        <v/>
      </c>
    </row>
    <row r="16" spans="1:50" s="34" customFormat="1" hidden="1" x14ac:dyDescent="0.2">
      <c r="A16" s="154"/>
      <c r="B16" s="451"/>
      <c r="C16" s="225"/>
      <c r="D16" s="225"/>
      <c r="E16" s="225"/>
      <c r="F16" s="30"/>
      <c r="G16" s="69"/>
      <c r="H16" s="225"/>
      <c r="I16" s="225"/>
      <c r="J16" s="68"/>
      <c r="K16" s="225"/>
      <c r="L16" s="225"/>
      <c r="M16" s="225"/>
      <c r="N16" s="154"/>
      <c r="O16" s="1450"/>
      <c r="P16" s="1451"/>
      <c r="Q16" s="154"/>
      <c r="R16" s="1450"/>
      <c r="S16" s="1451"/>
      <c r="T16" s="68"/>
      <c r="U16" s="1437"/>
      <c r="V16" s="1438"/>
      <c r="W16" s="452"/>
      <c r="X16" s="1687"/>
      <c r="Y16" s="1688"/>
      <c r="Z16" s="453"/>
      <c r="AA16" s="453"/>
      <c r="AB16" s="91"/>
      <c r="AE16" s="217"/>
      <c r="AJ16" s="397"/>
      <c r="AW16" s="35"/>
      <c r="AX16" s="35"/>
    </row>
    <row r="17" spans="1:50" s="331" customFormat="1" hidden="1" x14ac:dyDescent="0.2">
      <c r="A17" s="187"/>
      <c r="B17" s="381"/>
      <c r="C17" s="190"/>
      <c r="D17" s="190"/>
      <c r="E17" s="190"/>
      <c r="F17" s="454"/>
      <c r="G17" s="455"/>
      <c r="H17" s="190"/>
      <c r="I17" s="190"/>
      <c r="J17" s="68"/>
      <c r="K17" s="190"/>
      <c r="L17" s="190"/>
      <c r="M17" s="190"/>
      <c r="N17" s="187"/>
      <c r="O17" s="1410"/>
      <c r="P17" s="1411"/>
      <c r="Q17" s="187"/>
      <c r="R17" s="1410"/>
      <c r="S17" s="1411"/>
      <c r="T17" s="68"/>
      <c r="U17" s="1437"/>
      <c r="V17" s="1438"/>
      <c r="W17" s="456"/>
      <c r="X17" s="1689"/>
      <c r="Y17" s="1690"/>
      <c r="Z17" s="37"/>
      <c r="AA17" s="37"/>
      <c r="AB17" s="330"/>
      <c r="AE17" s="332"/>
      <c r="AW17" s="35"/>
      <c r="AX17" s="35"/>
    </row>
    <row r="18" spans="1:50" s="34" customFormat="1" hidden="1" x14ac:dyDescent="0.2">
      <c r="A18" s="187"/>
      <c r="B18" s="381"/>
      <c r="C18" s="190"/>
      <c r="D18" s="190"/>
      <c r="E18" s="190"/>
      <c r="F18" s="149"/>
      <c r="G18" s="455"/>
      <c r="H18" s="190"/>
      <c r="I18" s="190"/>
      <c r="J18" s="68"/>
      <c r="K18" s="190"/>
      <c r="L18" s="190"/>
      <c r="M18" s="190"/>
      <c r="N18" s="187"/>
      <c r="O18" s="1410"/>
      <c r="P18" s="1411"/>
      <c r="Q18" s="187"/>
      <c r="R18" s="1410"/>
      <c r="S18" s="1411"/>
      <c r="T18" s="68"/>
      <c r="U18" s="1437"/>
      <c r="V18" s="1438"/>
      <c r="W18" s="171"/>
      <c r="X18" s="1687"/>
      <c r="Y18" s="1688"/>
      <c r="Z18" s="35"/>
      <c r="AA18" s="35"/>
      <c r="AB18" s="87"/>
      <c r="AE18" s="217"/>
      <c r="AW18" s="35"/>
      <c r="AX18" s="35"/>
    </row>
    <row r="19" spans="1:50" s="34" customFormat="1" hidden="1" x14ac:dyDescent="0.2">
      <c r="A19" s="187"/>
      <c r="B19" s="381"/>
      <c r="C19" s="190"/>
      <c r="D19" s="190"/>
      <c r="E19" s="190"/>
      <c r="F19" s="149"/>
      <c r="G19" s="455"/>
      <c r="H19" s="190"/>
      <c r="I19" s="190"/>
      <c r="J19" s="68"/>
      <c r="K19" s="190"/>
      <c r="L19" s="190"/>
      <c r="M19" s="190"/>
      <c r="N19" s="187"/>
      <c r="O19" s="1410"/>
      <c r="P19" s="1411"/>
      <c r="Q19" s="187"/>
      <c r="R19" s="1410"/>
      <c r="S19" s="1411"/>
      <c r="T19" s="68"/>
      <c r="U19" s="1437"/>
      <c r="V19" s="1438"/>
      <c r="W19" s="171"/>
      <c r="X19" s="1415"/>
      <c r="Y19" s="1416"/>
      <c r="Z19" s="35"/>
      <c r="AA19" s="35"/>
      <c r="AB19" s="87"/>
      <c r="AE19" s="217"/>
      <c r="AW19" s="35"/>
      <c r="AX19" s="35"/>
    </row>
    <row r="20" spans="1:50" s="34" customFormat="1" hidden="1" x14ac:dyDescent="0.2">
      <c r="A20" s="187"/>
      <c r="B20" s="381"/>
      <c r="C20" s="190"/>
      <c r="D20" s="190"/>
      <c r="E20" s="190"/>
      <c r="F20" s="149"/>
      <c r="G20" s="455"/>
      <c r="H20" s="190"/>
      <c r="I20" s="190"/>
      <c r="J20" s="68"/>
      <c r="K20" s="190"/>
      <c r="L20" s="190"/>
      <c r="M20" s="190"/>
      <c r="N20" s="187"/>
      <c r="O20" s="1410"/>
      <c r="P20" s="1411"/>
      <c r="Q20" s="187"/>
      <c r="R20" s="1410"/>
      <c r="S20" s="1411"/>
      <c r="T20" s="68"/>
      <c r="U20" s="1437"/>
      <c r="V20" s="1438"/>
      <c r="W20" s="171"/>
      <c r="X20" s="1415"/>
      <c r="Y20" s="1416"/>
      <c r="Z20" s="35"/>
      <c r="AA20" s="35"/>
      <c r="AB20" s="87"/>
      <c r="AE20" s="217"/>
      <c r="AW20" s="35"/>
      <c r="AX20" s="35"/>
    </row>
    <row r="21" spans="1:50" s="34" customFormat="1" hidden="1" x14ac:dyDescent="0.2">
      <c r="A21" s="187"/>
      <c r="B21" s="381"/>
      <c r="C21" s="190"/>
      <c r="D21" s="190"/>
      <c r="E21" s="190"/>
      <c r="F21" s="149"/>
      <c r="G21" s="455"/>
      <c r="H21" s="190"/>
      <c r="I21" s="190"/>
      <c r="J21" s="68"/>
      <c r="K21" s="190"/>
      <c r="L21" s="190"/>
      <c r="M21" s="190"/>
      <c r="N21" s="187"/>
      <c r="O21" s="1410"/>
      <c r="P21" s="1411"/>
      <c r="Q21" s="187"/>
      <c r="R21" s="1410"/>
      <c r="S21" s="1411"/>
      <c r="T21" s="68"/>
      <c r="U21" s="1437"/>
      <c r="V21" s="1438"/>
      <c r="W21" s="171"/>
      <c r="X21" s="1415"/>
      <c r="Y21" s="1416"/>
      <c r="Z21" s="35"/>
      <c r="AA21" s="35"/>
      <c r="AB21" s="87"/>
      <c r="AE21" s="217"/>
      <c r="AW21" s="35"/>
      <c r="AX21" s="35"/>
    </row>
    <row r="22" spans="1:50" s="34" customFormat="1" hidden="1" x14ac:dyDescent="0.2">
      <c r="A22" s="187"/>
      <c r="B22" s="381"/>
      <c r="C22" s="190"/>
      <c r="D22" s="190"/>
      <c r="E22" s="190"/>
      <c r="F22" s="149"/>
      <c r="G22" s="455"/>
      <c r="H22" s="190"/>
      <c r="I22" s="190"/>
      <c r="J22" s="68"/>
      <c r="K22" s="190"/>
      <c r="L22" s="190"/>
      <c r="M22" s="190"/>
      <c r="N22" s="187"/>
      <c r="O22" s="1410"/>
      <c r="P22" s="1411"/>
      <c r="Q22" s="187"/>
      <c r="R22" s="1410"/>
      <c r="S22" s="1411"/>
      <c r="T22" s="68"/>
      <c r="U22" s="1691"/>
      <c r="V22" s="1691"/>
      <c r="W22" s="171"/>
      <c r="X22" s="1586"/>
      <c r="Y22" s="1586"/>
      <c r="Z22" s="35"/>
      <c r="AA22" s="35"/>
      <c r="AB22" s="87"/>
      <c r="AE22" s="217"/>
      <c r="AW22" s="35"/>
      <c r="AX22" s="35"/>
    </row>
    <row r="23" spans="1:50" s="34" customFormat="1" ht="17.25" hidden="1" customHeight="1" thickBot="1" x14ac:dyDescent="0.25">
      <c r="A23" s="1467" t="s">
        <v>88</v>
      </c>
      <c r="B23" s="1592"/>
      <c r="C23" s="1584"/>
      <c r="D23" s="1584"/>
      <c r="E23" s="1584"/>
      <c r="F23" s="1585"/>
      <c r="G23" s="457">
        <f>G11+G14+G15+G16+G17+G18+G19+G20+G21+G22</f>
        <v>13.5</v>
      </c>
      <c r="H23" s="457">
        <f>H11+H14+H15+H16+H17+H18+H19+H20+H21+H22</f>
        <v>405</v>
      </c>
      <c r="I23" s="457">
        <f>SUM(I12:I22)</f>
        <v>16</v>
      </c>
      <c r="J23" s="457">
        <v>40</v>
      </c>
      <c r="K23" s="457"/>
      <c r="L23" s="457">
        <v>8</v>
      </c>
      <c r="M23" s="457">
        <f>H23-I23</f>
        <v>389</v>
      </c>
      <c r="N23" s="458"/>
      <c r="O23" s="1696"/>
      <c r="P23" s="1697"/>
      <c r="Q23" s="459" t="s">
        <v>135</v>
      </c>
      <c r="R23" s="1467" t="s">
        <v>135</v>
      </c>
      <c r="S23" s="1698"/>
      <c r="T23" s="460"/>
      <c r="U23" s="1401"/>
      <c r="V23" s="1401"/>
      <c r="W23" s="461"/>
      <c r="X23" s="1586"/>
      <c r="Y23" s="1586"/>
      <c r="Z23" s="462"/>
      <c r="AA23" s="462"/>
      <c r="AB23" s="324"/>
      <c r="AE23" s="217"/>
      <c r="AW23" s="35" t="str">
        <f t="shared" si="1"/>
        <v/>
      </c>
      <c r="AX23" s="35" t="str">
        <f t="shared" si="1"/>
        <v/>
      </c>
    </row>
    <row r="24" spans="1:50" s="34" customFormat="1" ht="18.75" hidden="1" customHeight="1" thickBot="1" x14ac:dyDescent="0.25">
      <c r="A24" s="1692" t="s">
        <v>85</v>
      </c>
      <c r="B24" s="1692"/>
      <c r="C24" s="1692"/>
      <c r="D24" s="1692"/>
      <c r="E24" s="1692"/>
      <c r="F24" s="1692"/>
      <c r="G24" s="1692"/>
      <c r="H24" s="1692"/>
      <c r="I24" s="1692"/>
      <c r="J24" s="1692"/>
      <c r="K24" s="1692"/>
      <c r="L24" s="1692"/>
      <c r="M24" s="1692"/>
      <c r="N24" s="1692"/>
      <c r="O24" s="1692"/>
      <c r="P24" s="1692"/>
      <c r="Q24" s="1692"/>
      <c r="R24" s="1692"/>
      <c r="S24" s="1692"/>
      <c r="T24" s="1692"/>
      <c r="U24" s="1693"/>
      <c r="V24" s="1693"/>
      <c r="W24" s="1692"/>
      <c r="X24" s="1693"/>
      <c r="Y24" s="1693"/>
      <c r="Z24" s="1692"/>
      <c r="AA24" s="1692"/>
      <c r="AB24" s="1692"/>
      <c r="AE24" s="217"/>
      <c r="AW24" s="35" t="str">
        <f t="shared" si="1"/>
        <v/>
      </c>
      <c r="AX24" s="35" t="str">
        <f t="shared" si="1"/>
        <v/>
      </c>
    </row>
    <row r="25" spans="1:50" s="34" customFormat="1" ht="18.75" hidden="1" customHeight="1" x14ac:dyDescent="0.2">
      <c r="A25" s="187" t="s">
        <v>151</v>
      </c>
      <c r="B25" s="463" t="s">
        <v>50</v>
      </c>
      <c r="C25" s="175"/>
      <c r="D25" s="191">
        <v>3</v>
      </c>
      <c r="E25" s="191"/>
      <c r="F25" s="191"/>
      <c r="G25" s="464">
        <v>3</v>
      </c>
      <c r="H25" s="200">
        <f>G25*30</f>
        <v>90</v>
      </c>
      <c r="I25" s="465">
        <v>4</v>
      </c>
      <c r="J25" s="191" t="s">
        <v>134</v>
      </c>
      <c r="K25" s="191"/>
      <c r="L25" s="191"/>
      <c r="M25" s="190">
        <f>H25-I25</f>
        <v>86</v>
      </c>
      <c r="N25" s="187"/>
      <c r="O25" s="1537"/>
      <c r="P25" s="1538"/>
      <c r="Q25" s="187" t="s">
        <v>134</v>
      </c>
      <c r="R25" s="1537"/>
      <c r="S25" s="1538"/>
      <c r="T25" s="187"/>
      <c r="U25" s="1537"/>
      <c r="V25" s="1538"/>
      <c r="W25" s="175"/>
      <c r="X25" s="1694"/>
      <c r="Y25" s="1695"/>
      <c r="Z25" s="192"/>
      <c r="AA25" s="192"/>
      <c r="AB25" s="94"/>
      <c r="AE25" s="217"/>
      <c r="AF25" s="34">
        <v>2</v>
      </c>
      <c r="AI25" s="34" t="s">
        <v>299</v>
      </c>
      <c r="AJ25" s="396">
        <f>SUMIF(AF$25:AF$41,AF3,G$25:G$41)</f>
        <v>40</v>
      </c>
      <c r="AK25" s="35"/>
      <c r="AL25" s="35">
        <v>1</v>
      </c>
      <c r="AM25" s="35">
        <v>2</v>
      </c>
      <c r="AN25" s="35">
        <v>3</v>
      </c>
      <c r="AO25" s="35">
        <v>4</v>
      </c>
      <c r="AP25" s="35">
        <v>5</v>
      </c>
      <c r="AQ25" s="35">
        <v>6</v>
      </c>
      <c r="AR25" s="35">
        <v>7</v>
      </c>
      <c r="AS25" s="35">
        <v>8</v>
      </c>
      <c r="AT25" s="35">
        <v>9</v>
      </c>
      <c r="AU25" s="35">
        <v>10</v>
      </c>
      <c r="AW25" s="35" t="str">
        <f t="shared" si="1"/>
        <v/>
      </c>
      <c r="AX25" s="35" t="str">
        <f t="shared" si="1"/>
        <v/>
      </c>
    </row>
    <row r="26" spans="1:50" s="38" customFormat="1" hidden="1" x14ac:dyDescent="0.2">
      <c r="A26" s="187" t="s">
        <v>152</v>
      </c>
      <c r="B26" s="463" t="s">
        <v>41</v>
      </c>
      <c r="C26" s="191"/>
      <c r="D26" s="175"/>
      <c r="E26" s="175"/>
      <c r="F26" s="191"/>
      <c r="G26" s="466">
        <v>8</v>
      </c>
      <c r="H26" s="200">
        <f>G26*30</f>
        <v>240</v>
      </c>
      <c r="I26" s="465"/>
      <c r="J26" s="191"/>
      <c r="K26" s="191"/>
      <c r="L26" s="191"/>
      <c r="M26" s="190"/>
      <c r="N26" s="187"/>
      <c r="O26" s="1410"/>
      <c r="P26" s="1411"/>
      <c r="Q26" s="187"/>
      <c r="R26" s="1410"/>
      <c r="S26" s="1411"/>
      <c r="T26" s="187"/>
      <c r="U26" s="1410"/>
      <c r="V26" s="1411"/>
      <c r="W26" s="456"/>
      <c r="X26" s="1528"/>
      <c r="Y26" s="1529"/>
      <c r="Z26" s="37"/>
      <c r="AA26" s="37"/>
      <c r="AB26" s="95"/>
      <c r="AE26" s="218"/>
      <c r="AI26" s="34" t="s">
        <v>300</v>
      </c>
      <c r="AJ26" s="396">
        <f>SUMIF(AF$25:AF$41,AF4,G$25:G$41)</f>
        <v>13</v>
      </c>
      <c r="AK26" s="35" t="s">
        <v>313</v>
      </c>
      <c r="AL26" s="35">
        <f t="shared" ref="AL26:AU26" si="3">COUNTIF($C$25:$C$41,AL$11)</f>
        <v>2</v>
      </c>
      <c r="AM26" s="35">
        <f t="shared" si="3"/>
        <v>4</v>
      </c>
      <c r="AN26" s="35">
        <f t="shared" si="3"/>
        <v>0</v>
      </c>
      <c r="AO26" s="35">
        <f t="shared" si="3"/>
        <v>0</v>
      </c>
      <c r="AP26" s="35">
        <f t="shared" si="3"/>
        <v>0</v>
      </c>
      <c r="AQ26" s="35">
        <f t="shared" si="3"/>
        <v>0</v>
      </c>
      <c r="AR26" s="35">
        <f t="shared" si="3"/>
        <v>0</v>
      </c>
      <c r="AS26" s="35">
        <f t="shared" si="3"/>
        <v>0</v>
      </c>
      <c r="AT26" s="35">
        <f t="shared" si="3"/>
        <v>0</v>
      </c>
      <c r="AU26" s="35">
        <f t="shared" si="3"/>
        <v>0</v>
      </c>
      <c r="AW26" s="35" t="str">
        <f t="shared" si="1"/>
        <v/>
      </c>
      <c r="AX26" s="35" t="str">
        <f t="shared" si="1"/>
        <v/>
      </c>
    </row>
    <row r="27" spans="1:50" s="575" customFormat="1" hidden="1" x14ac:dyDescent="0.2">
      <c r="A27" s="187" t="s">
        <v>163</v>
      </c>
      <c r="B27" s="463" t="s">
        <v>41</v>
      </c>
      <c r="C27" s="191"/>
      <c r="D27" s="191">
        <v>1</v>
      </c>
      <c r="E27" s="175"/>
      <c r="F27" s="191"/>
      <c r="G27" s="190">
        <v>4</v>
      </c>
      <c r="H27" s="465">
        <f>G27*30</f>
        <v>120</v>
      </c>
      <c r="I27" s="465">
        <v>8</v>
      </c>
      <c r="J27" s="467" t="s">
        <v>134</v>
      </c>
      <c r="K27" s="467" t="s">
        <v>134</v>
      </c>
      <c r="L27" s="467"/>
      <c r="M27" s="190">
        <f>H27-I27</f>
        <v>112</v>
      </c>
      <c r="N27" s="187" t="s">
        <v>135</v>
      </c>
      <c r="O27" s="1410"/>
      <c r="P27" s="1411"/>
      <c r="Q27" s="187"/>
      <c r="R27" s="1410"/>
      <c r="S27" s="1411"/>
      <c r="T27" s="572"/>
      <c r="U27" s="1699"/>
      <c r="V27" s="1700"/>
      <c r="W27" s="573"/>
      <c r="X27" s="1701"/>
      <c r="Y27" s="1702"/>
      <c r="Z27" s="574"/>
      <c r="AA27" s="574"/>
      <c r="AB27" s="574"/>
      <c r="AE27" s="576"/>
      <c r="AF27" s="575">
        <v>1</v>
      </c>
      <c r="AI27" s="575" t="s">
        <v>301</v>
      </c>
      <c r="AJ27" s="577">
        <f>SUMIF(AF$25:AF$41,AF5,G$25:G$41)</f>
        <v>0</v>
      </c>
      <c r="AK27" s="574" t="s">
        <v>314</v>
      </c>
      <c r="AL27" s="574">
        <f t="shared" ref="AL27:AU27" si="4">COUNTIF($D$25:$D$41,AL$11)</f>
        <v>3</v>
      </c>
      <c r="AM27" s="574">
        <f t="shared" si="4"/>
        <v>0</v>
      </c>
      <c r="AN27" s="574">
        <f t="shared" si="4"/>
        <v>2</v>
      </c>
      <c r="AO27" s="574">
        <f t="shared" si="4"/>
        <v>1</v>
      </c>
      <c r="AP27" s="574">
        <f t="shared" si="4"/>
        <v>0</v>
      </c>
      <c r="AQ27" s="574">
        <f t="shared" si="4"/>
        <v>0</v>
      </c>
      <c r="AR27" s="574">
        <f t="shared" si="4"/>
        <v>0</v>
      </c>
      <c r="AS27" s="574">
        <f t="shared" si="4"/>
        <v>0</v>
      </c>
      <c r="AT27" s="574">
        <f t="shared" si="4"/>
        <v>0</v>
      </c>
      <c r="AU27" s="574">
        <f t="shared" si="4"/>
        <v>0</v>
      </c>
      <c r="AW27" s="574" t="str">
        <f t="shared" si="1"/>
        <v/>
      </c>
      <c r="AX27" s="574" t="str">
        <f t="shared" si="1"/>
        <v/>
      </c>
    </row>
    <row r="28" spans="1:50" s="575" customFormat="1" hidden="1" x14ac:dyDescent="0.2">
      <c r="A28" s="187" t="s">
        <v>164</v>
      </c>
      <c r="B28" s="463" t="s">
        <v>41</v>
      </c>
      <c r="C28" s="191">
        <v>2</v>
      </c>
      <c r="D28" s="175"/>
      <c r="E28" s="175"/>
      <c r="F28" s="191"/>
      <c r="G28" s="190">
        <v>4</v>
      </c>
      <c r="H28" s="465">
        <f>G28*30</f>
        <v>120</v>
      </c>
      <c r="I28" s="465">
        <v>12</v>
      </c>
      <c r="J28" s="467" t="s">
        <v>134</v>
      </c>
      <c r="K28" s="467" t="s">
        <v>135</v>
      </c>
      <c r="L28" s="467"/>
      <c r="M28" s="190">
        <f>H28-I28</f>
        <v>108</v>
      </c>
      <c r="N28" s="187"/>
      <c r="O28" s="1410" t="s">
        <v>282</v>
      </c>
      <c r="P28" s="1411"/>
      <c r="Q28" s="187"/>
      <c r="R28" s="1410"/>
      <c r="S28" s="1411"/>
      <c r="T28" s="572"/>
      <c r="U28" s="1699"/>
      <c r="V28" s="1700"/>
      <c r="W28" s="573"/>
      <c r="X28" s="1701"/>
      <c r="Y28" s="1702"/>
      <c r="Z28" s="574"/>
      <c r="AA28" s="574"/>
      <c r="AB28" s="574"/>
      <c r="AE28" s="576"/>
      <c r="AF28" s="575">
        <v>1</v>
      </c>
      <c r="AI28" s="575" t="s">
        <v>302</v>
      </c>
      <c r="AJ28" s="577">
        <f>SUMIF(AF$25:AF$41,AF6,G$25:G$41)</f>
        <v>0</v>
      </c>
      <c r="AW28" s="574" t="str">
        <f t="shared" si="1"/>
        <v/>
      </c>
      <c r="AX28" s="574" t="str">
        <f t="shared" si="1"/>
        <v/>
      </c>
    </row>
    <row r="29" spans="1:50" s="38" customFormat="1" hidden="1" x14ac:dyDescent="0.2">
      <c r="A29" s="187" t="s">
        <v>153</v>
      </c>
      <c r="B29" s="463" t="s">
        <v>40</v>
      </c>
      <c r="C29" s="175"/>
      <c r="D29" s="175"/>
      <c r="E29" s="175"/>
      <c r="F29" s="191"/>
      <c r="G29" s="412">
        <f>G30+G31+G32</f>
        <v>16</v>
      </c>
      <c r="H29" s="465">
        <f t="shared" ref="H29:H34" si="5">G29*30</f>
        <v>480</v>
      </c>
      <c r="I29" s="465"/>
      <c r="J29" s="191"/>
      <c r="K29" s="191"/>
      <c r="L29" s="191"/>
      <c r="M29" s="190"/>
      <c r="N29" s="187"/>
      <c r="O29" s="1410"/>
      <c r="P29" s="1411"/>
      <c r="Q29" s="187"/>
      <c r="R29" s="1410"/>
      <c r="S29" s="1411"/>
      <c r="T29" s="187"/>
      <c r="U29" s="1410"/>
      <c r="V29" s="1411"/>
      <c r="W29" s="456"/>
      <c r="X29" s="1528"/>
      <c r="Y29" s="1529"/>
      <c r="Z29" s="37"/>
      <c r="AA29" s="37"/>
      <c r="AB29" s="95"/>
      <c r="AE29" s="218"/>
      <c r="AI29" s="34" t="s">
        <v>303</v>
      </c>
      <c r="AJ29" s="396">
        <f>SUMIF(AF$25:AF$41,AF7,G$25:G$41)</f>
        <v>0</v>
      </c>
      <c r="AW29" s="35" t="str">
        <f t="shared" si="1"/>
        <v/>
      </c>
      <c r="AX29" s="35" t="str">
        <f t="shared" si="1"/>
        <v/>
      </c>
    </row>
    <row r="30" spans="1:50" s="575" customFormat="1" hidden="1" x14ac:dyDescent="0.2">
      <c r="A30" s="187" t="s">
        <v>175</v>
      </c>
      <c r="B30" s="463" t="s">
        <v>40</v>
      </c>
      <c r="C30" s="191">
        <v>1</v>
      </c>
      <c r="D30" s="175"/>
      <c r="E30" s="175"/>
      <c r="F30" s="191"/>
      <c r="G30" s="190">
        <v>6.5</v>
      </c>
      <c r="H30" s="465">
        <f t="shared" si="5"/>
        <v>195</v>
      </c>
      <c r="I30" s="465">
        <v>16</v>
      </c>
      <c r="J30" s="175" t="s">
        <v>226</v>
      </c>
      <c r="K30" s="191"/>
      <c r="L30" s="467" t="s">
        <v>136</v>
      </c>
      <c r="M30" s="190">
        <f>H30-I30</f>
        <v>179</v>
      </c>
      <c r="N30" s="187" t="s">
        <v>238</v>
      </c>
      <c r="O30" s="1410"/>
      <c r="P30" s="1411"/>
      <c r="Q30" s="187"/>
      <c r="R30" s="1410"/>
      <c r="S30" s="1411"/>
      <c r="T30" s="572"/>
      <c r="U30" s="1699"/>
      <c r="V30" s="1700"/>
      <c r="W30" s="573"/>
      <c r="X30" s="1701"/>
      <c r="Y30" s="1702"/>
      <c r="Z30" s="574"/>
      <c r="AA30" s="574"/>
      <c r="AB30" s="574"/>
      <c r="AE30" s="576"/>
      <c r="AF30" s="575">
        <v>1</v>
      </c>
      <c r="AJ30" s="575">
        <f>SUM(AJ25:AJ29)</f>
        <v>53</v>
      </c>
      <c r="AW30" s="574" t="str">
        <f t="shared" si="1"/>
        <v/>
      </c>
      <c r="AX30" s="574" t="str">
        <f t="shared" si="1"/>
        <v/>
      </c>
    </row>
    <row r="31" spans="1:50" s="575" customFormat="1" hidden="1" x14ac:dyDescent="0.2">
      <c r="A31" s="187" t="s">
        <v>176</v>
      </c>
      <c r="B31" s="463" t="s">
        <v>40</v>
      </c>
      <c r="C31" s="191">
        <v>2</v>
      </c>
      <c r="D31" s="175"/>
      <c r="E31" s="175"/>
      <c r="F31" s="191"/>
      <c r="G31" s="190">
        <v>6.5</v>
      </c>
      <c r="H31" s="465">
        <f t="shared" si="5"/>
        <v>195</v>
      </c>
      <c r="I31" s="465">
        <v>16</v>
      </c>
      <c r="J31" s="175" t="s">
        <v>226</v>
      </c>
      <c r="K31" s="191"/>
      <c r="L31" s="467" t="s">
        <v>136</v>
      </c>
      <c r="M31" s="190">
        <f>H31-I31</f>
        <v>179</v>
      </c>
      <c r="N31" s="187"/>
      <c r="O31" s="1410" t="s">
        <v>238</v>
      </c>
      <c r="P31" s="1411"/>
      <c r="Q31" s="187"/>
      <c r="R31" s="1410"/>
      <c r="S31" s="1411"/>
      <c r="T31" s="572"/>
      <c r="U31" s="1699"/>
      <c r="V31" s="1700"/>
      <c r="W31" s="573"/>
      <c r="X31" s="1701"/>
      <c r="Y31" s="1702"/>
      <c r="Z31" s="574"/>
      <c r="AA31" s="574"/>
      <c r="AB31" s="574"/>
      <c r="AE31" s="576"/>
      <c r="AF31" s="575">
        <v>1</v>
      </c>
      <c r="AW31" s="574" t="str">
        <f t="shared" si="1"/>
        <v/>
      </c>
      <c r="AX31" s="574" t="str">
        <f t="shared" si="1"/>
        <v/>
      </c>
    </row>
    <row r="32" spans="1:50" s="403" customFormat="1" hidden="1" x14ac:dyDescent="0.2">
      <c r="A32" s="187" t="s">
        <v>177</v>
      </c>
      <c r="B32" s="463" t="s">
        <v>40</v>
      </c>
      <c r="C32" s="191"/>
      <c r="D32" s="191">
        <v>3</v>
      </c>
      <c r="E32" s="175"/>
      <c r="F32" s="191"/>
      <c r="G32" s="538">
        <v>3</v>
      </c>
      <c r="H32" s="465">
        <f t="shared" si="5"/>
        <v>90</v>
      </c>
      <c r="I32" s="465">
        <v>10</v>
      </c>
      <c r="J32" s="175" t="s">
        <v>236</v>
      </c>
      <c r="K32" s="191"/>
      <c r="L32" s="467" t="s">
        <v>235</v>
      </c>
      <c r="M32" s="190">
        <f>H32-I32</f>
        <v>80</v>
      </c>
      <c r="N32" s="187"/>
      <c r="O32" s="1410"/>
      <c r="P32" s="1411"/>
      <c r="Q32" s="187" t="s">
        <v>226</v>
      </c>
      <c r="R32" s="1410"/>
      <c r="S32" s="1411"/>
      <c r="T32" s="187"/>
      <c r="U32" s="1703"/>
      <c r="V32" s="1704"/>
      <c r="W32" s="183"/>
      <c r="X32" s="1705"/>
      <c r="Y32" s="1706"/>
      <c r="Z32" s="184"/>
      <c r="AA32" s="184"/>
      <c r="AB32" s="282"/>
      <c r="AE32" s="404"/>
      <c r="AF32" s="403">
        <v>2</v>
      </c>
      <c r="AW32" s="35" t="str">
        <f t="shared" si="1"/>
        <v/>
      </c>
      <c r="AX32" s="35" t="str">
        <f t="shared" si="1"/>
        <v/>
      </c>
    </row>
    <row r="33" spans="1:50" s="38" customFormat="1" ht="31.5" hidden="1" x14ac:dyDescent="0.2">
      <c r="A33" s="187" t="s">
        <v>178</v>
      </c>
      <c r="B33" s="463" t="s">
        <v>45</v>
      </c>
      <c r="C33" s="191"/>
      <c r="D33" s="175"/>
      <c r="E33" s="175"/>
      <c r="F33" s="191"/>
      <c r="G33" s="466">
        <v>8</v>
      </c>
      <c r="H33" s="465">
        <f t="shared" si="5"/>
        <v>240</v>
      </c>
      <c r="I33" s="465"/>
      <c r="J33" s="191"/>
      <c r="K33" s="191"/>
      <c r="L33" s="191"/>
      <c r="M33" s="190"/>
      <c r="N33" s="187"/>
      <c r="O33" s="1410"/>
      <c r="P33" s="1411"/>
      <c r="Q33" s="187"/>
      <c r="R33" s="1410"/>
      <c r="S33" s="1411"/>
      <c r="T33" s="187"/>
      <c r="U33" s="1410"/>
      <c r="V33" s="1411"/>
      <c r="W33" s="456"/>
      <c r="X33" s="1528"/>
      <c r="Y33" s="1529"/>
      <c r="Z33" s="37"/>
      <c r="AA33" s="37"/>
      <c r="AB33" s="95"/>
      <c r="AE33" s="218"/>
      <c r="AW33" s="35" t="str">
        <f t="shared" si="1"/>
        <v/>
      </c>
      <c r="AX33" s="35" t="str">
        <f t="shared" si="1"/>
        <v/>
      </c>
    </row>
    <row r="34" spans="1:50" s="575" customFormat="1" ht="31.5" hidden="1" x14ac:dyDescent="0.2">
      <c r="A34" s="190" t="s">
        <v>179</v>
      </c>
      <c r="B34" s="463" t="s">
        <v>45</v>
      </c>
      <c r="C34" s="191"/>
      <c r="D34" s="191">
        <v>1</v>
      </c>
      <c r="E34" s="175"/>
      <c r="F34" s="191"/>
      <c r="G34" s="190">
        <v>4</v>
      </c>
      <c r="H34" s="465">
        <f t="shared" si="5"/>
        <v>120</v>
      </c>
      <c r="I34" s="465">
        <v>16</v>
      </c>
      <c r="J34" s="191" t="s">
        <v>135</v>
      </c>
      <c r="K34" s="191"/>
      <c r="L34" s="175" t="s">
        <v>97</v>
      </c>
      <c r="M34" s="190">
        <f>H34-I34</f>
        <v>104</v>
      </c>
      <c r="N34" s="187" t="s">
        <v>238</v>
      </c>
      <c r="O34" s="1410"/>
      <c r="P34" s="1411"/>
      <c r="Q34" s="187"/>
      <c r="R34" s="1410"/>
      <c r="S34" s="1411"/>
      <c r="T34" s="572"/>
      <c r="U34" s="1699"/>
      <c r="V34" s="1700"/>
      <c r="W34" s="573"/>
      <c r="X34" s="1701"/>
      <c r="Y34" s="1702"/>
      <c r="Z34" s="574"/>
      <c r="AA34" s="574"/>
      <c r="AB34" s="574"/>
      <c r="AE34" s="576"/>
      <c r="AF34" s="575">
        <v>1</v>
      </c>
      <c r="AW34" s="574" t="str">
        <f t="shared" si="1"/>
        <v/>
      </c>
      <c r="AX34" s="574" t="str">
        <f t="shared" si="1"/>
        <v/>
      </c>
    </row>
    <row r="35" spans="1:50" s="575" customFormat="1" ht="31.5" hidden="1" x14ac:dyDescent="0.2">
      <c r="A35" s="190" t="s">
        <v>180</v>
      </c>
      <c r="B35" s="463" t="s">
        <v>45</v>
      </c>
      <c r="C35" s="191">
        <v>2</v>
      </c>
      <c r="D35" s="175"/>
      <c r="E35" s="175"/>
      <c r="F35" s="191"/>
      <c r="G35" s="190">
        <f>H35/30</f>
        <v>4</v>
      </c>
      <c r="H35" s="465">
        <v>120</v>
      </c>
      <c r="I35" s="465">
        <v>10</v>
      </c>
      <c r="J35" s="191"/>
      <c r="K35" s="191"/>
      <c r="L35" s="175" t="s">
        <v>226</v>
      </c>
      <c r="M35" s="190">
        <f>H35-I35</f>
        <v>110</v>
      </c>
      <c r="N35" s="187"/>
      <c r="O35" s="1523" t="s">
        <v>283</v>
      </c>
      <c r="P35" s="1524"/>
      <c r="Q35" s="187"/>
      <c r="R35" s="1410"/>
      <c r="S35" s="1411"/>
      <c r="T35" s="572"/>
      <c r="U35" s="1699"/>
      <c r="V35" s="1700"/>
      <c r="W35" s="573"/>
      <c r="X35" s="1701"/>
      <c r="Y35" s="1702"/>
      <c r="Z35" s="574"/>
      <c r="AA35" s="574"/>
      <c r="AB35" s="574"/>
      <c r="AE35" s="576"/>
      <c r="AF35" s="575">
        <v>1</v>
      </c>
      <c r="AW35" s="574" t="str">
        <f t="shared" si="1"/>
        <v/>
      </c>
      <c r="AX35" s="574" t="str">
        <f t="shared" si="1"/>
        <v/>
      </c>
    </row>
    <row r="36" spans="1:50" s="38" customFormat="1" ht="31.5" hidden="1" x14ac:dyDescent="0.2">
      <c r="A36" s="187" t="s">
        <v>154</v>
      </c>
      <c r="B36" s="468" t="s">
        <v>160</v>
      </c>
      <c r="C36" s="191"/>
      <c r="D36" s="191"/>
      <c r="E36" s="191"/>
      <c r="F36" s="191"/>
      <c r="G36" s="466">
        <v>4</v>
      </c>
      <c r="H36" s="200">
        <v>120</v>
      </c>
      <c r="I36" s="465"/>
      <c r="J36" s="175"/>
      <c r="K36" s="191"/>
      <c r="L36" s="191"/>
      <c r="M36" s="190"/>
      <c r="N36" s="187"/>
      <c r="O36" s="1410"/>
      <c r="P36" s="1411"/>
      <c r="Q36" s="187"/>
      <c r="R36" s="1410"/>
      <c r="S36" s="1411"/>
      <c r="T36" s="187"/>
      <c r="U36" s="1410"/>
      <c r="V36" s="1411"/>
      <c r="W36" s="175"/>
      <c r="X36" s="1528"/>
      <c r="Y36" s="1529"/>
      <c r="AA36" s="192"/>
      <c r="AB36" s="94"/>
      <c r="AE36" s="218"/>
      <c r="AW36" s="35" t="str">
        <f t="shared" si="1"/>
        <v/>
      </c>
      <c r="AX36" s="35" t="str">
        <f t="shared" si="1"/>
        <v/>
      </c>
    </row>
    <row r="37" spans="1:50" s="38" customFormat="1" hidden="1" x14ac:dyDescent="0.2">
      <c r="A37" s="187" t="s">
        <v>254</v>
      </c>
      <c r="B37" s="469" t="s">
        <v>255</v>
      </c>
      <c r="C37" s="191"/>
      <c r="D37" s="191">
        <v>4</v>
      </c>
      <c r="E37" s="191"/>
      <c r="F37" s="191"/>
      <c r="G37" s="466">
        <v>2</v>
      </c>
      <c r="H37" s="200">
        <v>60</v>
      </c>
      <c r="I37" s="465">
        <v>4</v>
      </c>
      <c r="J37" s="175" t="s">
        <v>134</v>
      </c>
      <c r="K37" s="191"/>
      <c r="L37" s="191"/>
      <c r="M37" s="190">
        <f>H37-I37</f>
        <v>56</v>
      </c>
      <c r="N37" s="187"/>
      <c r="Q37" s="187"/>
      <c r="R37" s="1410" t="s">
        <v>134</v>
      </c>
      <c r="S37" s="1411"/>
      <c r="T37" s="187"/>
      <c r="U37" s="1410"/>
      <c r="V37" s="1411"/>
      <c r="W37" s="175"/>
      <c r="X37" s="1528"/>
      <c r="Y37" s="1529"/>
      <c r="Z37" s="175"/>
      <c r="AA37" s="192"/>
      <c r="AB37" s="94"/>
      <c r="AE37" s="218"/>
      <c r="AF37" s="38">
        <v>2</v>
      </c>
      <c r="AW37" s="35" t="str">
        <f t="shared" si="1"/>
        <v/>
      </c>
      <c r="AX37" s="35" t="str">
        <f t="shared" si="1"/>
        <v/>
      </c>
    </row>
    <row r="38" spans="1:50" s="38" customFormat="1" hidden="1" x14ac:dyDescent="0.2">
      <c r="A38" s="187" t="s">
        <v>155</v>
      </c>
      <c r="B38" s="463" t="s">
        <v>39</v>
      </c>
      <c r="C38" s="175"/>
      <c r="D38" s="175"/>
      <c r="E38" s="175"/>
      <c r="F38" s="191"/>
      <c r="G38" s="470">
        <f>G39+G40</f>
        <v>11</v>
      </c>
      <c r="H38" s="470">
        <f>H39+H40</f>
        <v>330</v>
      </c>
      <c r="I38" s="465"/>
      <c r="J38" s="191"/>
      <c r="K38" s="175"/>
      <c r="L38" s="191"/>
      <c r="M38" s="215"/>
      <c r="N38" s="187"/>
      <c r="O38" s="1410"/>
      <c r="P38" s="1411"/>
      <c r="Q38" s="37"/>
      <c r="R38" s="1410"/>
      <c r="S38" s="1411"/>
      <c r="T38" s="187"/>
      <c r="U38" s="1410"/>
      <c r="V38" s="1411"/>
      <c r="W38" s="456"/>
      <c r="X38" s="1528"/>
      <c r="Y38" s="1529"/>
      <c r="Z38" s="37"/>
      <c r="AA38" s="37"/>
      <c r="AB38" s="95"/>
      <c r="AE38" s="218"/>
      <c r="AW38" s="35" t="str">
        <f t="shared" si="1"/>
        <v/>
      </c>
      <c r="AX38" s="35" t="str">
        <f t="shared" si="1"/>
        <v/>
      </c>
    </row>
    <row r="39" spans="1:50" s="575" customFormat="1" hidden="1" x14ac:dyDescent="0.2">
      <c r="A39" s="187" t="s">
        <v>181</v>
      </c>
      <c r="B39" s="463" t="s">
        <v>39</v>
      </c>
      <c r="C39" s="191"/>
      <c r="D39" s="191">
        <v>1</v>
      </c>
      <c r="E39" s="175"/>
      <c r="F39" s="191"/>
      <c r="G39" s="190">
        <v>5.5</v>
      </c>
      <c r="H39" s="465">
        <f>G39*30</f>
        <v>165</v>
      </c>
      <c r="I39" s="465">
        <v>16</v>
      </c>
      <c r="J39" s="175" t="s">
        <v>226</v>
      </c>
      <c r="K39" s="175" t="s">
        <v>133</v>
      </c>
      <c r="L39" s="191"/>
      <c r="M39" s="215">
        <f>H39-I39</f>
        <v>149</v>
      </c>
      <c r="N39" s="187" t="s">
        <v>287</v>
      </c>
      <c r="O39" s="1410"/>
      <c r="P39" s="1411"/>
      <c r="Q39" s="187"/>
      <c r="R39" s="1410"/>
      <c r="S39" s="1411"/>
      <c r="T39" s="572"/>
      <c r="U39" s="1699"/>
      <c r="V39" s="1700"/>
      <c r="W39" s="573"/>
      <c r="X39" s="1701"/>
      <c r="Y39" s="1702"/>
      <c r="Z39" s="574"/>
      <c r="AA39" s="574"/>
      <c r="AB39" s="574"/>
      <c r="AE39" s="576"/>
      <c r="AF39" s="575">
        <v>1</v>
      </c>
      <c r="AW39" s="574" t="str">
        <f t="shared" si="1"/>
        <v/>
      </c>
      <c r="AX39" s="574" t="str">
        <f t="shared" si="1"/>
        <v/>
      </c>
    </row>
    <row r="40" spans="1:50" s="575" customFormat="1" hidden="1" x14ac:dyDescent="0.2">
      <c r="A40" s="187" t="s">
        <v>182</v>
      </c>
      <c r="B40" s="463" t="s">
        <v>39</v>
      </c>
      <c r="C40" s="191">
        <v>2</v>
      </c>
      <c r="D40" s="175"/>
      <c r="E40" s="175"/>
      <c r="F40" s="191"/>
      <c r="G40" s="190">
        <f>H40/30</f>
        <v>5.5</v>
      </c>
      <c r="H40" s="465">
        <v>165</v>
      </c>
      <c r="I40" s="465">
        <v>16</v>
      </c>
      <c r="J40" s="175" t="s">
        <v>226</v>
      </c>
      <c r="K40" s="175" t="s">
        <v>133</v>
      </c>
      <c r="L40" s="191"/>
      <c r="M40" s="215">
        <f>H40-I40</f>
        <v>149</v>
      </c>
      <c r="N40" s="187"/>
      <c r="O40" s="1410" t="s">
        <v>287</v>
      </c>
      <c r="P40" s="1411"/>
      <c r="Q40" s="187"/>
      <c r="R40" s="1410"/>
      <c r="S40" s="1411"/>
      <c r="T40" s="572"/>
      <c r="U40" s="1699"/>
      <c r="V40" s="1700"/>
      <c r="W40" s="573"/>
      <c r="X40" s="1701"/>
      <c r="Y40" s="1702"/>
      <c r="Z40" s="574"/>
      <c r="AA40" s="574"/>
      <c r="AB40" s="574"/>
      <c r="AE40" s="576"/>
      <c r="AF40" s="575">
        <v>1</v>
      </c>
      <c r="AW40" s="574" t="str">
        <f t="shared" si="1"/>
        <v/>
      </c>
      <c r="AX40" s="574" t="str">
        <f t="shared" si="1"/>
        <v/>
      </c>
    </row>
    <row r="41" spans="1:50" s="582" customFormat="1" ht="16.5" hidden="1" thickBot="1" x14ac:dyDescent="0.25">
      <c r="A41" s="587" t="s">
        <v>156</v>
      </c>
      <c r="B41" s="588" t="s">
        <v>96</v>
      </c>
      <c r="C41" s="589">
        <v>1</v>
      </c>
      <c r="D41" s="590"/>
      <c r="E41" s="590"/>
      <c r="F41" s="589"/>
      <c r="G41" s="591">
        <f>H41/30</f>
        <v>5</v>
      </c>
      <c r="H41" s="592">
        <v>150</v>
      </c>
      <c r="I41" s="200">
        <v>10</v>
      </c>
      <c r="J41" s="540" t="s">
        <v>135</v>
      </c>
      <c r="K41" s="2"/>
      <c r="L41" s="540" t="s">
        <v>227</v>
      </c>
      <c r="M41" s="593">
        <f>H41-I41</f>
        <v>140</v>
      </c>
      <c r="N41" s="540" t="s">
        <v>226</v>
      </c>
      <c r="O41" s="1408"/>
      <c r="P41" s="1409"/>
      <c r="Q41" s="34"/>
      <c r="R41" s="1408"/>
      <c r="S41" s="1409"/>
      <c r="T41" s="581"/>
      <c r="U41" s="1707"/>
      <c r="V41" s="1708"/>
      <c r="W41" s="583"/>
      <c r="X41" s="1709"/>
      <c r="Y41" s="1710"/>
      <c r="Z41" s="584"/>
      <c r="AA41" s="584"/>
      <c r="AB41" s="584"/>
      <c r="AE41" s="585"/>
      <c r="AF41" s="582">
        <v>2</v>
      </c>
      <c r="AW41" s="586" t="str">
        <f t="shared" si="1"/>
        <v/>
      </c>
      <c r="AX41" s="586" t="str">
        <f t="shared" si="1"/>
        <v/>
      </c>
    </row>
    <row r="42" spans="1:50" s="38" customFormat="1" ht="16.5" hidden="1" thickBot="1" x14ac:dyDescent="0.25">
      <c r="A42" s="1606" t="s">
        <v>87</v>
      </c>
      <c r="B42" s="1607"/>
      <c r="C42" s="1570"/>
      <c r="D42" s="1570"/>
      <c r="E42" s="1570"/>
      <c r="F42" s="1571"/>
      <c r="G42" s="539">
        <f>G25+G26+G29+G33+G36+G38+G41</f>
        <v>55</v>
      </c>
      <c r="H42" s="130">
        <f>H25+H26+H29+H33+H36+H38+H41</f>
        <v>1650</v>
      </c>
      <c r="I42" s="130">
        <f>SUM(I25:I41)</f>
        <v>138</v>
      </c>
      <c r="J42" s="130">
        <v>102</v>
      </c>
      <c r="K42" s="130">
        <v>24</v>
      </c>
      <c r="L42" s="130">
        <v>40</v>
      </c>
      <c r="M42" s="130">
        <f>SUM(M25:M41)</f>
        <v>1452</v>
      </c>
      <c r="N42" s="244" t="s">
        <v>352</v>
      </c>
      <c r="O42" s="1473" t="s">
        <v>293</v>
      </c>
      <c r="P42" s="1483"/>
      <c r="Q42" s="244" t="s">
        <v>286</v>
      </c>
      <c r="R42" s="1473" t="s">
        <v>134</v>
      </c>
      <c r="S42" s="1483"/>
      <c r="T42" s="244"/>
      <c r="U42" s="1439"/>
      <c r="V42" s="1711"/>
      <c r="W42" s="131"/>
      <c r="X42" s="1439"/>
      <c r="Y42" s="1711"/>
      <c r="Z42" s="131"/>
      <c r="AA42" s="131"/>
      <c r="AB42" s="245"/>
      <c r="AE42" s="218"/>
      <c r="AW42" s="35" t="str">
        <f t="shared" si="1"/>
        <v/>
      </c>
      <c r="AX42" s="35" t="str">
        <f t="shared" si="1"/>
        <v/>
      </c>
    </row>
    <row r="43" spans="1:50" s="38" customFormat="1" hidden="1" x14ac:dyDescent="0.2">
      <c r="A43" s="1712" t="s">
        <v>161</v>
      </c>
      <c r="B43" s="1612"/>
      <c r="C43" s="1612"/>
      <c r="D43" s="1612"/>
      <c r="E43" s="1612"/>
      <c r="F43" s="1612"/>
      <c r="G43" s="1612"/>
      <c r="H43" s="1612"/>
      <c r="I43" s="1612"/>
      <c r="J43" s="1612"/>
      <c r="K43" s="1612"/>
      <c r="L43" s="1612"/>
      <c r="M43" s="1612"/>
      <c r="N43" s="1612"/>
      <c r="O43" s="1612"/>
      <c r="P43" s="1612"/>
      <c r="Q43" s="1612"/>
      <c r="R43" s="1612"/>
      <c r="S43" s="1612"/>
      <c r="T43" s="1612"/>
      <c r="U43" s="1612"/>
      <c r="V43" s="1612"/>
      <c r="W43" s="1612"/>
      <c r="X43" s="1612"/>
      <c r="Y43" s="1612"/>
      <c r="Z43" s="1612"/>
      <c r="AA43" s="1612"/>
      <c r="AB43" s="1713"/>
      <c r="AE43" s="218"/>
      <c r="AW43" s="35" t="str">
        <f t="shared" si="1"/>
        <v/>
      </c>
      <c r="AX43" s="35" t="str">
        <f t="shared" si="1"/>
        <v/>
      </c>
    </row>
    <row r="44" spans="1:50" s="38" customFormat="1" hidden="1" x14ac:dyDescent="0.2">
      <c r="A44" s="1714" t="s">
        <v>162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5"/>
      <c r="L44" s="1715"/>
      <c r="M44" s="1715"/>
      <c r="N44" s="1715"/>
      <c r="O44" s="1715"/>
      <c r="P44" s="1715"/>
      <c r="Q44" s="1715"/>
      <c r="R44" s="1715"/>
      <c r="S44" s="1715"/>
      <c r="T44" s="1715"/>
      <c r="U44" s="1715"/>
      <c r="V44" s="1715"/>
      <c r="W44" s="1715"/>
      <c r="X44" s="1715"/>
      <c r="Y44" s="1715"/>
      <c r="Z44" s="1715"/>
      <c r="AA44" s="1715"/>
      <c r="AB44" s="1716"/>
      <c r="AE44" s="218"/>
      <c r="AW44" s="35" t="str">
        <f t="shared" si="1"/>
        <v/>
      </c>
      <c r="AX44" s="35" t="str">
        <f t="shared" si="1"/>
        <v/>
      </c>
    </row>
    <row r="45" spans="1:50" s="38" customFormat="1" hidden="1" x14ac:dyDescent="0.2">
      <c r="A45" s="1714" t="s">
        <v>234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5"/>
      <c r="L45" s="1715"/>
      <c r="M45" s="1715"/>
      <c r="N45" s="1715"/>
      <c r="O45" s="1715"/>
      <c r="P45" s="1715"/>
      <c r="Q45" s="1715"/>
      <c r="R45" s="1715"/>
      <c r="S45" s="1715"/>
      <c r="T45" s="1715"/>
      <c r="U45" s="1715"/>
      <c r="V45" s="1715"/>
      <c r="W45" s="1715"/>
      <c r="X45" s="1715"/>
      <c r="Y45" s="1715"/>
      <c r="Z45" s="1715"/>
      <c r="AA45" s="1715"/>
      <c r="AB45" s="1716"/>
      <c r="AE45" s="218"/>
      <c r="AW45" s="35" t="str">
        <f t="shared" si="1"/>
        <v/>
      </c>
      <c r="AX45" s="35" t="str">
        <f t="shared" si="1"/>
        <v/>
      </c>
    </row>
    <row r="46" spans="1:50" s="38" customFormat="1" ht="31.5" hidden="1" x14ac:dyDescent="0.2">
      <c r="A46" s="187" t="s">
        <v>359</v>
      </c>
      <c r="B46" s="567" t="s">
        <v>357</v>
      </c>
      <c r="C46" s="36"/>
      <c r="D46" s="156"/>
      <c r="E46" s="156"/>
      <c r="F46" s="156"/>
      <c r="G46" s="472">
        <v>7.5</v>
      </c>
      <c r="H46" s="473">
        <f t="shared" ref="H46:H51" si="6">G46*30</f>
        <v>225</v>
      </c>
      <c r="I46" s="465">
        <v>20</v>
      </c>
      <c r="J46" s="191" t="s">
        <v>358</v>
      </c>
      <c r="K46" s="191" t="s">
        <v>133</v>
      </c>
      <c r="L46" s="191"/>
      <c r="M46" s="537">
        <f>H46-I46</f>
        <v>205</v>
      </c>
      <c r="N46" s="446"/>
      <c r="O46" s="1410"/>
      <c r="P46" s="1411"/>
      <c r="Q46" s="446"/>
      <c r="R46" s="1410"/>
      <c r="S46" s="1411"/>
      <c r="T46" s="446"/>
      <c r="U46" s="1717"/>
      <c r="V46" s="1718"/>
      <c r="W46" s="156"/>
      <c r="X46" s="1719"/>
      <c r="Y46" s="1720"/>
      <c r="Z46" s="156"/>
      <c r="AA46" s="156"/>
      <c r="AB46" s="156"/>
      <c r="AE46" s="218"/>
      <c r="AF46" s="38">
        <v>3</v>
      </c>
      <c r="AI46" s="34" t="s">
        <v>299</v>
      </c>
      <c r="AJ46" s="396">
        <f>SUMIF(AF$46:AF$51,AF3,G$46:G$51)</f>
        <v>0</v>
      </c>
      <c r="AK46" s="35"/>
      <c r="AL46" s="35">
        <v>1</v>
      </c>
      <c r="AM46" s="35">
        <v>2</v>
      </c>
      <c r="AN46" s="35">
        <v>3</v>
      </c>
      <c r="AO46" s="35">
        <v>4</v>
      </c>
      <c r="AP46" s="35">
        <v>5</v>
      </c>
      <c r="AQ46" s="35">
        <v>6</v>
      </c>
      <c r="AR46" s="35">
        <v>7</v>
      </c>
      <c r="AS46" s="35">
        <v>8</v>
      </c>
      <c r="AT46" s="35">
        <v>9</v>
      </c>
      <c r="AU46" s="35">
        <v>10</v>
      </c>
      <c r="AW46" s="35" t="str">
        <f t="shared" si="1"/>
        <v/>
      </c>
      <c r="AX46" s="35" t="str">
        <f t="shared" si="1"/>
        <v/>
      </c>
    </row>
    <row r="47" spans="1:50" s="38" customFormat="1" ht="31.5" hidden="1" x14ac:dyDescent="0.2">
      <c r="A47" s="187" t="s">
        <v>183</v>
      </c>
      <c r="B47" s="567" t="s">
        <v>357</v>
      </c>
      <c r="C47" s="191">
        <v>4</v>
      </c>
      <c r="D47" s="175"/>
      <c r="E47" s="175"/>
      <c r="F47" s="191"/>
      <c r="G47" s="568">
        <v>3.5</v>
      </c>
      <c r="H47" s="256">
        <f t="shared" si="6"/>
        <v>105</v>
      </c>
      <c r="I47" s="569">
        <v>12</v>
      </c>
      <c r="J47" s="255">
        <v>8</v>
      </c>
      <c r="K47" s="255">
        <v>4</v>
      </c>
      <c r="L47" s="425"/>
      <c r="M47" s="570">
        <v>81</v>
      </c>
      <c r="N47" s="571"/>
      <c r="O47" s="1410"/>
      <c r="P47" s="1411"/>
      <c r="Q47" s="35"/>
      <c r="R47" s="1721" t="s">
        <v>282</v>
      </c>
      <c r="S47" s="1722"/>
      <c r="T47" s="571"/>
      <c r="U47" s="1717"/>
      <c r="V47" s="1718"/>
      <c r="W47" s="175"/>
      <c r="X47" s="1719"/>
      <c r="Y47" s="1720"/>
      <c r="Z47" s="192"/>
      <c r="AA47" s="192"/>
      <c r="AB47" s="94"/>
      <c r="AE47" s="218"/>
      <c r="AF47" s="38">
        <v>3</v>
      </c>
      <c r="AI47" s="34" t="s">
        <v>300</v>
      </c>
      <c r="AJ47" s="396">
        <f>SUMIF(AF$46:AF$51,AF4,G$46:G$51)</f>
        <v>9</v>
      </c>
      <c r="AK47" s="35" t="s">
        <v>313</v>
      </c>
      <c r="AL47" s="35">
        <f t="shared" ref="AL47:AU47" si="7">COUNTIF($C$46:$C$51,AL$11)</f>
        <v>0</v>
      </c>
      <c r="AM47" s="35">
        <f t="shared" si="7"/>
        <v>0</v>
      </c>
      <c r="AN47" s="35">
        <f t="shared" si="7"/>
        <v>1</v>
      </c>
      <c r="AO47" s="35">
        <f t="shared" si="7"/>
        <v>2</v>
      </c>
      <c r="AP47" s="35">
        <f t="shared" si="7"/>
        <v>1</v>
      </c>
      <c r="AQ47" s="35">
        <f t="shared" si="7"/>
        <v>0</v>
      </c>
      <c r="AR47" s="35">
        <f t="shared" si="7"/>
        <v>0</v>
      </c>
      <c r="AS47" s="35">
        <f t="shared" si="7"/>
        <v>0</v>
      </c>
      <c r="AT47" s="35">
        <f t="shared" si="7"/>
        <v>0</v>
      </c>
      <c r="AU47" s="35">
        <f t="shared" si="7"/>
        <v>0</v>
      </c>
      <c r="AW47" s="35" t="e">
        <f>IF(#REF!&lt;&gt;"","так","")</f>
        <v>#REF!</v>
      </c>
      <c r="AX47" s="35" t="str">
        <f t="shared" si="1"/>
        <v/>
      </c>
    </row>
    <row r="48" spans="1:50" s="38" customFormat="1" ht="31.5" hidden="1" x14ac:dyDescent="0.2">
      <c r="A48" s="187" t="s">
        <v>184</v>
      </c>
      <c r="B48" s="567" t="s">
        <v>357</v>
      </c>
      <c r="C48" s="191">
        <v>5</v>
      </c>
      <c r="D48" s="175"/>
      <c r="E48" s="175"/>
      <c r="F48" s="191"/>
      <c r="G48" s="568">
        <v>4</v>
      </c>
      <c r="H48" s="256">
        <f t="shared" si="6"/>
        <v>120</v>
      </c>
      <c r="I48" s="569">
        <v>8</v>
      </c>
      <c r="J48" s="255">
        <v>6</v>
      </c>
      <c r="K48" s="255">
        <v>2</v>
      </c>
      <c r="L48" s="425"/>
      <c r="M48" s="570">
        <v>104</v>
      </c>
      <c r="N48" s="571"/>
      <c r="O48" s="1410"/>
      <c r="P48" s="1411"/>
      <c r="Q48" s="35"/>
      <c r="R48" s="1721"/>
      <c r="S48" s="1722"/>
      <c r="T48" s="571" t="s">
        <v>135</v>
      </c>
      <c r="U48" s="1410"/>
      <c r="V48" s="1411"/>
      <c r="W48" s="175"/>
      <c r="X48" s="1719"/>
      <c r="Y48" s="1720"/>
      <c r="Z48" s="192"/>
      <c r="AA48" s="192"/>
      <c r="AB48" s="94"/>
      <c r="AE48" s="218"/>
      <c r="AI48" s="34" t="s">
        <v>301</v>
      </c>
      <c r="AJ48" s="396">
        <f>SUMIF(AF$46:AF$51,AF5,G$46:G$51)</f>
        <v>11</v>
      </c>
      <c r="AK48" s="35" t="s">
        <v>314</v>
      </c>
      <c r="AL48" s="35">
        <f t="shared" ref="AL48:AU48" si="8">COUNTIF($D$46:$D$51,AL$11)</f>
        <v>0</v>
      </c>
      <c r="AM48" s="35">
        <f t="shared" si="8"/>
        <v>0</v>
      </c>
      <c r="AN48" s="35">
        <f t="shared" si="8"/>
        <v>0</v>
      </c>
      <c r="AO48" s="35">
        <f t="shared" si="8"/>
        <v>0</v>
      </c>
      <c r="AP48" s="35">
        <f t="shared" si="8"/>
        <v>0</v>
      </c>
      <c r="AQ48" s="35">
        <f t="shared" si="8"/>
        <v>0</v>
      </c>
      <c r="AR48" s="35">
        <f t="shared" si="8"/>
        <v>0</v>
      </c>
      <c r="AS48" s="35">
        <f t="shared" si="8"/>
        <v>0</v>
      </c>
      <c r="AT48" s="35">
        <f t="shared" si="8"/>
        <v>0</v>
      </c>
      <c r="AU48" s="35">
        <f t="shared" si="8"/>
        <v>0</v>
      </c>
      <c r="AW48" s="35" t="e">
        <f>IF(#REF!&lt;&gt;"","так","")</f>
        <v>#REF!</v>
      </c>
      <c r="AX48" s="35" t="str">
        <f t="shared" si="1"/>
        <v/>
      </c>
    </row>
    <row r="49" spans="1:50" s="38" customFormat="1" hidden="1" x14ac:dyDescent="0.2">
      <c r="A49" s="187" t="s">
        <v>360</v>
      </c>
      <c r="B49" s="463" t="s">
        <v>42</v>
      </c>
      <c r="C49" s="175"/>
      <c r="D49" s="175"/>
      <c r="E49" s="175"/>
      <c r="F49" s="191"/>
      <c r="G49" s="466">
        <f>G50+G51</f>
        <v>9</v>
      </c>
      <c r="H49" s="474">
        <f t="shared" si="6"/>
        <v>270</v>
      </c>
      <c r="I49" s="465"/>
      <c r="J49" s="191"/>
      <c r="K49" s="191"/>
      <c r="L49" s="191"/>
      <c r="M49" s="190"/>
      <c r="N49" s="187"/>
      <c r="O49" s="1410"/>
      <c r="P49" s="1411"/>
      <c r="Q49" s="187"/>
      <c r="R49" s="1410"/>
      <c r="S49" s="1411"/>
      <c r="T49" s="187"/>
      <c r="U49" s="1410"/>
      <c r="V49" s="1411"/>
      <c r="W49" s="456"/>
      <c r="X49" s="1719"/>
      <c r="Y49" s="1720"/>
      <c r="Z49" s="37"/>
      <c r="AA49" s="37"/>
      <c r="AB49" s="95"/>
      <c r="AE49" s="218"/>
      <c r="AW49" s="35" t="str">
        <f t="shared" si="1"/>
        <v/>
      </c>
      <c r="AX49" s="35" t="str">
        <f t="shared" si="1"/>
        <v/>
      </c>
    </row>
    <row r="50" spans="1:50" s="38" customFormat="1" hidden="1" x14ac:dyDescent="0.2">
      <c r="A50" s="187" t="s">
        <v>361</v>
      </c>
      <c r="B50" s="463" t="s">
        <v>42</v>
      </c>
      <c r="C50" s="191">
        <v>3</v>
      </c>
      <c r="D50" s="175"/>
      <c r="E50" s="175"/>
      <c r="F50" s="191"/>
      <c r="G50" s="36">
        <v>4</v>
      </c>
      <c r="H50" s="474">
        <f t="shared" si="6"/>
        <v>120</v>
      </c>
      <c r="I50" s="200">
        <v>14</v>
      </c>
      <c r="J50" s="2" t="s">
        <v>135</v>
      </c>
      <c r="K50" s="2"/>
      <c r="L50" s="2" t="s">
        <v>237</v>
      </c>
      <c r="M50" s="36">
        <f>H50-I50</f>
        <v>106</v>
      </c>
      <c r="N50" s="413"/>
      <c r="O50" s="1408"/>
      <c r="P50" s="1409"/>
      <c r="Q50" s="540" t="s">
        <v>286</v>
      </c>
      <c r="R50" s="1410"/>
      <c r="S50" s="1411"/>
      <c r="T50" s="187"/>
      <c r="U50" s="1410"/>
      <c r="V50" s="1411"/>
      <c r="W50" s="456"/>
      <c r="X50" s="1719"/>
      <c r="Y50" s="1720"/>
      <c r="Z50" s="37"/>
      <c r="AA50" s="37"/>
      <c r="AB50" s="95"/>
      <c r="AE50" s="218"/>
      <c r="AF50" s="38">
        <v>2</v>
      </c>
      <c r="AW50" s="35" t="str">
        <f t="shared" si="1"/>
        <v/>
      </c>
      <c r="AX50" s="35" t="str">
        <f t="shared" si="1"/>
        <v/>
      </c>
    </row>
    <row r="51" spans="1:50" s="38" customFormat="1" hidden="1" x14ac:dyDescent="0.2">
      <c r="A51" s="187" t="s">
        <v>362</v>
      </c>
      <c r="B51" s="463" t="s">
        <v>75</v>
      </c>
      <c r="C51" s="191">
        <v>4</v>
      </c>
      <c r="D51" s="175"/>
      <c r="E51" s="175"/>
      <c r="F51" s="191"/>
      <c r="G51" s="36">
        <v>5</v>
      </c>
      <c r="H51" s="474">
        <f t="shared" si="6"/>
        <v>150</v>
      </c>
      <c r="I51" s="465">
        <v>14</v>
      </c>
      <c r="J51" s="191" t="s">
        <v>135</v>
      </c>
      <c r="K51" s="191"/>
      <c r="L51" s="191" t="s">
        <v>237</v>
      </c>
      <c r="M51" s="190">
        <f>H51-I51</f>
        <v>136</v>
      </c>
      <c r="N51" s="187"/>
      <c r="O51" s="1410"/>
      <c r="P51" s="1411"/>
      <c r="Q51" s="187"/>
      <c r="R51" s="1717" t="s">
        <v>286</v>
      </c>
      <c r="S51" s="1718"/>
      <c r="T51" s="187"/>
      <c r="U51" s="1410"/>
      <c r="V51" s="1411"/>
      <c r="W51" s="456"/>
      <c r="X51" s="1719"/>
      <c r="Y51" s="1720"/>
      <c r="Z51" s="37"/>
      <c r="AA51" s="37"/>
      <c r="AB51" s="95"/>
      <c r="AE51" s="218"/>
      <c r="AF51" s="38">
        <v>2</v>
      </c>
      <c r="AW51" s="35" t="str">
        <f t="shared" si="1"/>
        <v/>
      </c>
      <c r="AX51" s="35" t="str">
        <f t="shared" si="1"/>
        <v/>
      </c>
    </row>
    <row r="52" spans="1:50" s="38" customFormat="1" hidden="1" x14ac:dyDescent="0.2">
      <c r="A52" s="412"/>
      <c r="B52" s="412" t="s">
        <v>168</v>
      </c>
      <c r="C52" s="409"/>
      <c r="D52" s="409"/>
      <c r="E52" s="409"/>
      <c r="F52" s="409"/>
      <c r="G52" s="541" t="e">
        <f>G47+G48+#REF!+#REF!+G49+#REF!+#REF!+#REF!+G46+#REF!+#REF!</f>
        <v>#REF!</v>
      </c>
      <c r="H52" s="541" t="e">
        <f>H47+H48+#REF!+#REF!+H49+#REF!+#REF!+#REF!+H46+#REF!+#REF!</f>
        <v>#REF!</v>
      </c>
      <c r="I52" s="541">
        <f>SUM(I46:I51)</f>
        <v>68</v>
      </c>
      <c r="J52" s="412">
        <v>90</v>
      </c>
      <c r="K52" s="409"/>
      <c r="L52" s="412">
        <v>48</v>
      </c>
      <c r="M52" s="541">
        <f>SUM(M46:M51)</f>
        <v>632</v>
      </c>
      <c r="N52" s="409"/>
      <c r="O52" s="1410"/>
      <c r="P52" s="1411"/>
      <c r="Q52" s="542" t="s">
        <v>286</v>
      </c>
      <c r="R52" s="1412" t="s">
        <v>290</v>
      </c>
      <c r="S52" s="1413"/>
      <c r="T52" s="542" t="s">
        <v>286</v>
      </c>
      <c r="U52" s="1723" t="s">
        <v>349</v>
      </c>
      <c r="V52" s="1724"/>
      <c r="W52" s="475" t="s">
        <v>289</v>
      </c>
      <c r="X52" s="1719"/>
      <c r="Y52" s="1720"/>
      <c r="Z52" s="475" t="s">
        <v>135</v>
      </c>
      <c r="AA52" s="475"/>
      <c r="AB52" s="284"/>
      <c r="AE52" s="218"/>
      <c r="AW52" s="37"/>
      <c r="AX52" s="37"/>
    </row>
    <row r="53" spans="1:50" s="38" customFormat="1" hidden="1" x14ac:dyDescent="0.2">
      <c r="A53" s="543"/>
      <c r="B53" s="544"/>
      <c r="C53" s="544"/>
      <c r="D53" s="544"/>
      <c r="E53" s="544"/>
      <c r="F53" s="544"/>
      <c r="G53" s="545"/>
      <c r="H53" s="545"/>
      <c r="I53" s="545"/>
      <c r="J53" s="544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305"/>
      <c r="W53" s="305"/>
      <c r="X53" s="305"/>
      <c r="Y53" s="305"/>
      <c r="Z53" s="305"/>
      <c r="AA53" s="305"/>
      <c r="AB53" s="288"/>
      <c r="AE53" s="218"/>
      <c r="AW53" s="37"/>
      <c r="AX53" s="37"/>
    </row>
    <row r="54" spans="1:50" s="38" customFormat="1" hidden="1" x14ac:dyDescent="0.2">
      <c r="A54" s="543"/>
      <c r="B54" s="546"/>
      <c r="C54" s="547"/>
      <c r="D54" s="547"/>
      <c r="E54" s="547"/>
      <c r="F54" s="547"/>
      <c r="G54" s="548"/>
      <c r="H54" s="548"/>
      <c r="I54" s="548"/>
      <c r="J54" s="549"/>
      <c r="K54" s="550"/>
      <c r="L54" s="551"/>
      <c r="M54" s="549"/>
      <c r="N54" s="552"/>
      <c r="O54" s="552"/>
      <c r="P54" s="552"/>
      <c r="Q54" s="552"/>
      <c r="R54" s="552"/>
      <c r="S54" s="552"/>
      <c r="T54" s="551"/>
      <c r="U54" s="551"/>
      <c r="V54" s="294"/>
      <c r="W54" s="294"/>
      <c r="X54" s="294"/>
      <c r="Y54" s="294"/>
      <c r="Z54" s="294"/>
      <c r="AA54" s="294"/>
      <c r="AB54" s="296"/>
      <c r="AE54" s="218"/>
      <c r="AW54" s="37"/>
      <c r="AX54" s="37"/>
    </row>
    <row r="55" spans="1:50" s="38" customFormat="1" ht="15.75" hidden="1" customHeight="1" x14ac:dyDescent="0.2">
      <c r="A55" s="1725" t="s">
        <v>194</v>
      </c>
      <c r="B55" s="1726"/>
      <c r="C55" s="1726"/>
      <c r="D55" s="1726"/>
      <c r="E55" s="1726"/>
      <c r="F55" s="1726"/>
      <c r="G55" s="1726"/>
      <c r="H55" s="1726"/>
      <c r="I55" s="1726"/>
      <c r="J55" s="1726"/>
      <c r="K55" s="1726"/>
      <c r="L55" s="1726"/>
      <c r="M55" s="1726"/>
      <c r="N55" s="1726"/>
      <c r="O55" s="1726"/>
      <c r="P55" s="1726"/>
      <c r="Q55" s="1726"/>
      <c r="R55" s="1726"/>
      <c r="S55" s="1726"/>
      <c r="T55" s="1726"/>
      <c r="U55" s="1726"/>
      <c r="V55" s="1726"/>
      <c r="W55" s="1726"/>
      <c r="X55" s="1726"/>
      <c r="Y55" s="1726"/>
      <c r="Z55" s="1726"/>
      <c r="AA55" s="1726"/>
      <c r="AB55" s="1727"/>
      <c r="AE55" s="218"/>
      <c r="AW55" s="37"/>
      <c r="AX55" s="37"/>
    </row>
    <row r="56" spans="1:50" s="38" customFormat="1" ht="15.75" hidden="1" customHeight="1" x14ac:dyDescent="0.2">
      <c r="A56" s="1714" t="s">
        <v>195</v>
      </c>
      <c r="B56" s="1728"/>
      <c r="C56" s="1728"/>
      <c r="D56" s="1728"/>
      <c r="E56" s="1728"/>
      <c r="F56" s="1728"/>
      <c r="G56" s="1728"/>
      <c r="H56" s="1728"/>
      <c r="I56" s="1728"/>
      <c r="J56" s="1728"/>
      <c r="K56" s="1728"/>
      <c r="L56" s="1728"/>
      <c r="M56" s="1728"/>
      <c r="N56" s="1728"/>
      <c r="O56" s="1728"/>
      <c r="P56" s="1728"/>
      <c r="Q56" s="1728"/>
      <c r="R56" s="1728"/>
      <c r="S56" s="1728"/>
      <c r="T56" s="1728"/>
      <c r="U56" s="1728"/>
      <c r="V56" s="1728"/>
      <c r="W56" s="1728"/>
      <c r="X56" s="1728"/>
      <c r="Y56" s="1728"/>
      <c r="Z56" s="1728"/>
      <c r="AA56" s="1728"/>
      <c r="AB56" s="1729"/>
      <c r="AE56" s="218"/>
      <c r="AW56" s="37"/>
      <c r="AX56" s="37"/>
    </row>
    <row r="57" spans="1:50" s="38" customFormat="1" ht="15.75" hidden="1" customHeight="1" x14ac:dyDescent="0.2">
      <c r="A57" s="1725" t="s">
        <v>223</v>
      </c>
      <c r="B57" s="1726"/>
      <c r="C57" s="1726"/>
      <c r="D57" s="1726"/>
      <c r="E57" s="1726"/>
      <c r="F57" s="1726"/>
      <c r="G57" s="1726"/>
      <c r="H57" s="1726"/>
      <c r="I57" s="1726"/>
      <c r="J57" s="1726"/>
      <c r="K57" s="1726"/>
      <c r="L57" s="1726"/>
      <c r="M57" s="1726"/>
      <c r="N57" s="1726"/>
      <c r="O57" s="1726"/>
      <c r="P57" s="1726"/>
      <c r="Q57" s="1726"/>
      <c r="R57" s="1726"/>
      <c r="S57" s="1726"/>
      <c r="T57" s="1726"/>
      <c r="U57" s="1726"/>
      <c r="V57" s="1726"/>
      <c r="W57" s="1726"/>
      <c r="X57" s="1726"/>
      <c r="Y57" s="1726"/>
      <c r="Z57" s="1726"/>
      <c r="AA57" s="1726"/>
      <c r="AB57" s="1727"/>
      <c r="AE57" s="218"/>
      <c r="AW57" s="37"/>
      <c r="AX57" s="37"/>
    </row>
    <row r="58" spans="1:50" s="38" customFormat="1" ht="31.5" hidden="1" x14ac:dyDescent="0.2">
      <c r="A58" s="175" t="s">
        <v>196</v>
      </c>
      <c r="B58" s="224" t="s">
        <v>56</v>
      </c>
      <c r="C58" s="190"/>
      <c r="D58" s="190">
        <v>10</v>
      </c>
      <c r="E58" s="190"/>
      <c r="F58" s="454"/>
      <c r="G58" s="470">
        <v>5</v>
      </c>
      <c r="H58" s="190">
        <f>G58*30</f>
        <v>150</v>
      </c>
      <c r="I58" s="215">
        <v>12</v>
      </c>
      <c r="J58" s="191">
        <v>12</v>
      </c>
      <c r="K58" s="190"/>
      <c r="L58" s="191">
        <v>0</v>
      </c>
      <c r="M58" s="190">
        <f>H58-I58</f>
        <v>138</v>
      </c>
      <c r="N58" s="187"/>
      <c r="O58" s="1410"/>
      <c r="P58" s="1411"/>
      <c r="Q58" s="187"/>
      <c r="R58" s="1410"/>
      <c r="S58" s="1411"/>
      <c r="T58" s="187"/>
      <c r="U58" s="1703"/>
      <c r="V58" s="1704"/>
      <c r="W58" s="183"/>
      <c r="X58" s="1730"/>
      <c r="Y58" s="1731"/>
      <c r="Z58" s="184"/>
      <c r="AA58" s="183" t="s">
        <v>282</v>
      </c>
      <c r="AB58" s="185"/>
      <c r="AE58" s="218"/>
      <c r="AF58" s="38">
        <v>5</v>
      </c>
      <c r="AI58" s="34" t="s">
        <v>299</v>
      </c>
      <c r="AJ58" s="398">
        <f>SUMIF(AF$58:AF$71,AF3,G$58:G$71)</f>
        <v>0</v>
      </c>
      <c r="AW58" s="37"/>
      <c r="AX58" s="37"/>
    </row>
    <row r="59" spans="1:50" s="38" customFormat="1" ht="31.5" hidden="1" x14ac:dyDescent="0.2">
      <c r="A59" s="175" t="s">
        <v>197</v>
      </c>
      <c r="B59" s="224" t="s">
        <v>248</v>
      </c>
      <c r="C59" s="535">
        <v>8</v>
      </c>
      <c r="D59" s="190"/>
      <c r="E59" s="190"/>
      <c r="F59" s="454"/>
      <c r="G59" s="470">
        <v>7</v>
      </c>
      <c r="H59" s="190">
        <v>210</v>
      </c>
      <c r="I59" s="215">
        <v>14</v>
      </c>
      <c r="J59" s="175" t="s">
        <v>292</v>
      </c>
      <c r="K59" s="190">
        <v>0</v>
      </c>
      <c r="L59" s="191">
        <v>2</v>
      </c>
      <c r="M59" s="190">
        <f>H59-I59</f>
        <v>196</v>
      </c>
      <c r="N59" s="187"/>
      <c r="O59" s="1410"/>
      <c r="P59" s="1411"/>
      <c r="Q59" s="187"/>
      <c r="R59" s="1410"/>
      <c r="S59" s="1411"/>
      <c r="T59" s="187"/>
      <c r="U59" s="1703"/>
      <c r="V59" s="1704"/>
      <c r="W59" s="183"/>
      <c r="X59" s="1730" t="s">
        <v>286</v>
      </c>
      <c r="Y59" s="1731"/>
      <c r="Z59" s="298"/>
      <c r="AA59" s="184"/>
      <c r="AB59" s="186"/>
      <c r="AE59" s="218"/>
      <c r="AF59" s="38">
        <v>4</v>
      </c>
      <c r="AI59" s="34" t="s">
        <v>300</v>
      </c>
      <c r="AJ59" s="398">
        <f>SUMIF(AF$58:AF$71,AF4,G$58:G$71)</f>
        <v>0</v>
      </c>
      <c r="AW59" s="37"/>
      <c r="AX59" s="37"/>
    </row>
    <row r="60" spans="1:50" s="38" customFormat="1" hidden="1" x14ac:dyDescent="0.2">
      <c r="A60" s="175" t="s">
        <v>203</v>
      </c>
      <c r="B60" s="553" t="s">
        <v>198</v>
      </c>
      <c r="C60" s="535"/>
      <c r="D60" s="190"/>
      <c r="E60" s="190"/>
      <c r="F60" s="454"/>
      <c r="G60" s="470">
        <f>G61+G62+G63+G64</f>
        <v>15.5</v>
      </c>
      <c r="H60" s="215">
        <f t="shared" ref="H60:H70" si="9">G60*30</f>
        <v>465</v>
      </c>
      <c r="I60" s="215"/>
      <c r="J60" s="191"/>
      <c r="K60" s="190"/>
      <c r="L60" s="191"/>
      <c r="M60" s="190"/>
      <c r="N60" s="187"/>
      <c r="O60" s="1410"/>
      <c r="P60" s="1411"/>
      <c r="Q60" s="187"/>
      <c r="R60" s="1410"/>
      <c r="S60" s="1411"/>
      <c r="T60" s="187"/>
      <c r="U60" s="1703"/>
      <c r="V60" s="1704"/>
      <c r="W60" s="183"/>
      <c r="X60" s="1730"/>
      <c r="Y60" s="1731"/>
      <c r="Z60" s="184"/>
      <c r="AA60" s="183"/>
      <c r="AB60" s="185"/>
      <c r="AE60" s="218"/>
      <c r="AI60" s="34" t="s">
        <v>301</v>
      </c>
      <c r="AJ60" s="398">
        <f>SUMIF(AF$58:AF$71,AF5,G$58:G$71)</f>
        <v>0</v>
      </c>
      <c r="AW60" s="37"/>
      <c r="AX60" s="37"/>
    </row>
    <row r="61" spans="1:50" s="38" customFormat="1" hidden="1" x14ac:dyDescent="0.2">
      <c r="A61" s="175" t="s">
        <v>204</v>
      </c>
      <c r="B61" s="226" t="s">
        <v>249</v>
      </c>
      <c r="C61" s="191">
        <v>7</v>
      </c>
      <c r="D61" s="191"/>
      <c r="E61" s="191"/>
      <c r="F61" s="191"/>
      <c r="G61" s="470">
        <v>4.5</v>
      </c>
      <c r="H61" s="215">
        <f t="shared" si="9"/>
        <v>135</v>
      </c>
      <c r="I61" s="465">
        <v>12</v>
      </c>
      <c r="J61" s="175" t="s">
        <v>282</v>
      </c>
      <c r="K61" s="191"/>
      <c r="L61" s="175" t="s">
        <v>228</v>
      </c>
      <c r="M61" s="190">
        <f>H61-I61</f>
        <v>123</v>
      </c>
      <c r="N61" s="187"/>
      <c r="O61" s="1410"/>
      <c r="P61" s="1411"/>
      <c r="Q61" s="187"/>
      <c r="R61" s="1410"/>
      <c r="S61" s="1411"/>
      <c r="T61" s="175"/>
      <c r="U61" s="1703"/>
      <c r="V61" s="1704"/>
      <c r="W61" s="175" t="s">
        <v>282</v>
      </c>
      <c r="X61" s="1730"/>
      <c r="Y61" s="1731"/>
      <c r="Z61" s="157"/>
      <c r="AA61" s="157"/>
      <c r="AB61" s="235"/>
      <c r="AE61" s="218"/>
      <c r="AF61" s="38">
        <v>4</v>
      </c>
      <c r="AI61" s="34" t="s">
        <v>302</v>
      </c>
      <c r="AJ61" s="398">
        <f>SUMIF(AF$58:AF$71,AF6,G$58:G$71)</f>
        <v>35.5</v>
      </c>
      <c r="AW61" s="37"/>
      <c r="AX61" s="37"/>
    </row>
    <row r="62" spans="1:50" s="38" customFormat="1" ht="31.5" hidden="1" x14ac:dyDescent="0.2">
      <c r="A62" s="175" t="s">
        <v>205</v>
      </c>
      <c r="B62" s="227" t="s">
        <v>53</v>
      </c>
      <c r="C62" s="190">
        <v>9</v>
      </c>
      <c r="D62" s="190"/>
      <c r="E62" s="190"/>
      <c r="F62" s="454"/>
      <c r="G62" s="470">
        <v>5</v>
      </c>
      <c r="H62" s="215">
        <f t="shared" si="9"/>
        <v>150</v>
      </c>
      <c r="I62" s="215">
        <v>18</v>
      </c>
      <c r="J62" s="187" t="s">
        <v>282</v>
      </c>
      <c r="K62" s="190" t="s">
        <v>68</v>
      </c>
      <c r="L62" s="191"/>
      <c r="M62" s="190">
        <f>H62-I62</f>
        <v>132</v>
      </c>
      <c r="N62" s="187"/>
      <c r="O62" s="1410"/>
      <c r="P62" s="1411"/>
      <c r="Q62" s="187"/>
      <c r="R62" s="1410"/>
      <c r="S62" s="1411"/>
      <c r="T62" s="187"/>
      <c r="U62" s="1703"/>
      <c r="V62" s="1704"/>
      <c r="W62" s="183"/>
      <c r="X62" s="1730"/>
      <c r="Y62" s="1731"/>
      <c r="Z62" s="175" t="s">
        <v>83</v>
      </c>
      <c r="AA62" s="188"/>
      <c r="AB62" s="186"/>
      <c r="AE62" s="218"/>
      <c r="AF62" s="38">
        <v>5</v>
      </c>
      <c r="AI62" s="34" t="s">
        <v>303</v>
      </c>
      <c r="AJ62" s="398">
        <f>SUMIF(AF$58:AF$71,AF7,G$58:G$71)+G74+G76+G77</f>
        <v>29</v>
      </c>
      <c r="AW62" s="37"/>
      <c r="AX62" s="37"/>
    </row>
    <row r="63" spans="1:50" s="38" customFormat="1" ht="53.25" hidden="1" customHeight="1" x14ac:dyDescent="0.2">
      <c r="A63" s="175" t="s">
        <v>206</v>
      </c>
      <c r="B63" s="229" t="s">
        <v>64</v>
      </c>
      <c r="C63" s="190"/>
      <c r="D63" s="190"/>
      <c r="E63" s="190"/>
      <c r="F63" s="454">
        <v>10</v>
      </c>
      <c r="G63" s="470">
        <v>1</v>
      </c>
      <c r="H63" s="215">
        <f t="shared" si="9"/>
        <v>30</v>
      </c>
      <c r="I63" s="215">
        <v>4</v>
      </c>
      <c r="J63" s="191"/>
      <c r="K63" s="190"/>
      <c r="L63" s="191" t="s">
        <v>229</v>
      </c>
      <c r="M63" s="190">
        <f>H63-I63</f>
        <v>26</v>
      </c>
      <c r="N63" s="187"/>
      <c r="O63" s="1410"/>
      <c r="P63" s="1411"/>
      <c r="Q63" s="187"/>
      <c r="R63" s="1410"/>
      <c r="S63" s="1411"/>
      <c r="T63" s="187"/>
      <c r="U63" s="1703"/>
      <c r="V63" s="1704"/>
      <c r="W63" s="183"/>
      <c r="X63" s="1730"/>
      <c r="Y63" s="1731"/>
      <c r="Z63" s="184"/>
      <c r="AA63" s="183" t="s">
        <v>134</v>
      </c>
      <c r="AB63" s="185"/>
      <c r="AE63" s="218"/>
      <c r="AF63" s="38">
        <v>5</v>
      </c>
      <c r="AJ63" s="399">
        <f>SUM(AJ58:AJ62)</f>
        <v>64.5</v>
      </c>
      <c r="AW63" s="37"/>
      <c r="AX63" s="37"/>
    </row>
    <row r="64" spans="1:50" s="38" customFormat="1" ht="31.5" hidden="1" x14ac:dyDescent="0.2">
      <c r="A64" s="175" t="s">
        <v>207</v>
      </c>
      <c r="B64" s="229" t="s">
        <v>54</v>
      </c>
      <c r="C64" s="190">
        <v>10</v>
      </c>
      <c r="D64" s="190"/>
      <c r="E64" s="190"/>
      <c r="F64" s="454"/>
      <c r="G64" s="470">
        <v>5</v>
      </c>
      <c r="H64" s="215">
        <f t="shared" si="9"/>
        <v>150</v>
      </c>
      <c r="I64" s="215">
        <v>18</v>
      </c>
      <c r="J64" s="190">
        <v>12</v>
      </c>
      <c r="K64" s="190" t="s">
        <v>68</v>
      </c>
      <c r="L64" s="190"/>
      <c r="M64" s="190">
        <f>H64-I64</f>
        <v>132</v>
      </c>
      <c r="N64" s="187"/>
      <c r="O64" s="1410"/>
      <c r="P64" s="1411"/>
      <c r="Q64" s="187"/>
      <c r="R64" s="1410"/>
      <c r="S64" s="1411"/>
      <c r="T64" s="187"/>
      <c r="U64" s="1703"/>
      <c r="V64" s="1704"/>
      <c r="W64" s="183"/>
      <c r="X64" s="1730"/>
      <c r="Y64" s="1731"/>
      <c r="Z64" s="184"/>
      <c r="AA64" s="183" t="s">
        <v>83</v>
      </c>
      <c r="AB64" s="185"/>
      <c r="AE64" s="218"/>
      <c r="AF64" s="38">
        <v>5</v>
      </c>
      <c r="AW64" s="37"/>
      <c r="AX64" s="37"/>
    </row>
    <row r="65" spans="1:256" s="38" customFormat="1" ht="31.5" hidden="1" x14ac:dyDescent="0.2">
      <c r="A65" s="175" t="s">
        <v>208</v>
      </c>
      <c r="B65" s="224" t="s">
        <v>199</v>
      </c>
      <c r="C65" s="535"/>
      <c r="D65" s="190"/>
      <c r="E65" s="190"/>
      <c r="F65" s="454"/>
      <c r="G65" s="470">
        <f>G66+G67</f>
        <v>12</v>
      </c>
      <c r="H65" s="190">
        <f t="shared" si="9"/>
        <v>360</v>
      </c>
      <c r="I65" s="215"/>
      <c r="J65" s="191"/>
      <c r="K65" s="190"/>
      <c r="L65" s="191"/>
      <c r="M65" s="190"/>
      <c r="N65" s="187"/>
      <c r="O65" s="1410"/>
      <c r="P65" s="1411"/>
      <c r="Q65" s="187"/>
      <c r="R65" s="1410"/>
      <c r="S65" s="1411"/>
      <c r="T65" s="187"/>
      <c r="U65" s="1703"/>
      <c r="V65" s="1704"/>
      <c r="W65" s="183"/>
      <c r="X65" s="1730"/>
      <c r="Y65" s="1731"/>
      <c r="Z65" s="184"/>
      <c r="AA65" s="183"/>
      <c r="AB65" s="185"/>
      <c r="AE65" s="218"/>
      <c r="AW65" s="37"/>
      <c r="AX65" s="37"/>
    </row>
    <row r="66" spans="1:256" s="38" customFormat="1" hidden="1" x14ac:dyDescent="0.2">
      <c r="A66" s="175" t="s">
        <v>209</v>
      </c>
      <c r="B66" s="229" t="s">
        <v>51</v>
      </c>
      <c r="C66" s="190">
        <v>7</v>
      </c>
      <c r="D66" s="190"/>
      <c r="E66" s="190"/>
      <c r="F66" s="554"/>
      <c r="G66" s="470">
        <v>6</v>
      </c>
      <c r="H66" s="190">
        <f t="shared" si="9"/>
        <v>180</v>
      </c>
      <c r="I66" s="215">
        <v>14</v>
      </c>
      <c r="J66" s="187" t="s">
        <v>282</v>
      </c>
      <c r="K66" s="190"/>
      <c r="L66" s="191" t="s">
        <v>227</v>
      </c>
      <c r="M66" s="190">
        <f>H66-I66</f>
        <v>166</v>
      </c>
      <c r="N66" s="187"/>
      <c r="O66" s="1410"/>
      <c r="P66" s="1411"/>
      <c r="Q66" s="187"/>
      <c r="R66" s="1410"/>
      <c r="S66" s="1411"/>
      <c r="T66" s="187"/>
      <c r="U66" s="1703"/>
      <c r="V66" s="1704"/>
      <c r="W66" s="182" t="s">
        <v>286</v>
      </c>
      <c r="X66" s="1730"/>
      <c r="Y66" s="1731"/>
      <c r="Z66" s="184"/>
      <c r="AA66" s="184"/>
      <c r="AB66" s="186"/>
      <c r="AE66" s="218"/>
      <c r="AF66" s="38">
        <v>4</v>
      </c>
      <c r="AW66" s="37"/>
      <c r="AX66" s="37"/>
    </row>
    <row r="67" spans="1:256" s="38" customFormat="1" ht="31.5" hidden="1" x14ac:dyDescent="0.2">
      <c r="A67" s="175" t="s">
        <v>210</v>
      </c>
      <c r="B67" s="229" t="s">
        <v>52</v>
      </c>
      <c r="C67" s="190">
        <v>8</v>
      </c>
      <c r="D67" s="190"/>
      <c r="E67" s="190"/>
      <c r="F67" s="454"/>
      <c r="G67" s="470">
        <v>6</v>
      </c>
      <c r="H67" s="190">
        <f t="shared" si="9"/>
        <v>180</v>
      </c>
      <c r="I67" s="215">
        <v>14</v>
      </c>
      <c r="J67" s="175" t="s">
        <v>282</v>
      </c>
      <c r="K67" s="190"/>
      <c r="L67" s="175" t="s">
        <v>227</v>
      </c>
      <c r="M67" s="190">
        <f>H67-I67</f>
        <v>166</v>
      </c>
      <c r="N67" s="187"/>
      <c r="O67" s="1410"/>
      <c r="P67" s="1411"/>
      <c r="Q67" s="187"/>
      <c r="R67" s="1410"/>
      <c r="S67" s="1411"/>
      <c r="T67" s="187"/>
      <c r="U67" s="1703"/>
      <c r="V67" s="1704"/>
      <c r="W67" s="183"/>
      <c r="X67" s="1730" t="s">
        <v>286</v>
      </c>
      <c r="Y67" s="1731"/>
      <c r="Z67" s="184"/>
      <c r="AA67" s="184"/>
      <c r="AB67" s="186"/>
      <c r="AE67" s="218"/>
      <c r="AF67" s="38">
        <v>4</v>
      </c>
      <c r="AW67" s="37"/>
      <c r="AX67" s="37"/>
    </row>
    <row r="68" spans="1:256" s="38" customFormat="1" ht="32.25" hidden="1" customHeight="1" x14ac:dyDescent="0.2">
      <c r="A68" s="175" t="s">
        <v>211</v>
      </c>
      <c r="B68" s="224" t="s">
        <v>200</v>
      </c>
      <c r="C68" s="535"/>
      <c r="D68" s="190"/>
      <c r="E68" s="190"/>
      <c r="F68" s="454"/>
      <c r="G68" s="470">
        <f>G69+G70</f>
        <v>12</v>
      </c>
      <c r="H68" s="190">
        <f t="shared" si="9"/>
        <v>360</v>
      </c>
      <c r="I68" s="215"/>
      <c r="J68" s="191"/>
      <c r="K68" s="190"/>
      <c r="L68" s="191"/>
      <c r="M68" s="190"/>
      <c r="N68" s="187"/>
      <c r="O68" s="1410"/>
      <c r="P68" s="1411"/>
      <c r="Q68" s="187"/>
      <c r="R68" s="1410"/>
      <c r="S68" s="1411"/>
      <c r="T68" s="187"/>
      <c r="U68" s="1703"/>
      <c r="V68" s="1704"/>
      <c r="W68" s="183"/>
      <c r="X68" s="1730"/>
      <c r="Y68" s="1731"/>
      <c r="Z68" s="184"/>
      <c r="AA68" s="183"/>
      <c r="AB68" s="185"/>
      <c r="AE68" s="218"/>
      <c r="AW68" s="37"/>
      <c r="AX68" s="37"/>
    </row>
    <row r="69" spans="1:256" s="38" customFormat="1" hidden="1" x14ac:dyDescent="0.2">
      <c r="A69" s="175" t="s">
        <v>212</v>
      </c>
      <c r="B69" s="229" t="s">
        <v>73</v>
      </c>
      <c r="C69" s="190">
        <v>8</v>
      </c>
      <c r="D69" s="190"/>
      <c r="E69" s="190"/>
      <c r="F69" s="454"/>
      <c r="G69" s="470">
        <v>6</v>
      </c>
      <c r="H69" s="190">
        <f t="shared" si="9"/>
        <v>180</v>
      </c>
      <c r="I69" s="215">
        <v>12</v>
      </c>
      <c r="J69" s="175" t="s">
        <v>135</v>
      </c>
      <c r="K69" s="190"/>
      <c r="L69" s="175" t="s">
        <v>134</v>
      </c>
      <c r="M69" s="190">
        <f>H69-I69</f>
        <v>168</v>
      </c>
      <c r="N69" s="187"/>
      <c r="O69" s="1410"/>
      <c r="P69" s="1411"/>
      <c r="Q69" s="187"/>
      <c r="R69" s="1410"/>
      <c r="S69" s="1411"/>
      <c r="T69" s="187"/>
      <c r="U69" s="1703"/>
      <c r="V69" s="1704"/>
      <c r="W69" s="183"/>
      <c r="X69" s="1730" t="s">
        <v>282</v>
      </c>
      <c r="Y69" s="1731"/>
      <c r="Z69" s="184"/>
      <c r="AA69" s="184"/>
      <c r="AB69" s="186"/>
      <c r="AE69" s="218"/>
      <c r="AF69" s="38">
        <v>4</v>
      </c>
      <c r="AW69" s="37"/>
      <c r="AX69" s="37"/>
    </row>
    <row r="70" spans="1:256" s="38" customFormat="1" hidden="1" x14ac:dyDescent="0.2">
      <c r="A70" s="175" t="s">
        <v>213</v>
      </c>
      <c r="B70" s="229" t="s">
        <v>55</v>
      </c>
      <c r="C70" s="190"/>
      <c r="D70" s="190">
        <v>9</v>
      </c>
      <c r="E70" s="190"/>
      <c r="F70" s="454"/>
      <c r="G70" s="470">
        <v>6</v>
      </c>
      <c r="H70" s="190">
        <f t="shared" si="9"/>
        <v>180</v>
      </c>
      <c r="I70" s="215">
        <v>12</v>
      </c>
      <c r="J70" s="175" t="s">
        <v>135</v>
      </c>
      <c r="K70" s="190"/>
      <c r="L70" s="175" t="s">
        <v>134</v>
      </c>
      <c r="M70" s="190">
        <f>H70-I70</f>
        <v>168</v>
      </c>
      <c r="N70" s="187"/>
      <c r="O70" s="1410"/>
      <c r="P70" s="1411"/>
      <c r="Q70" s="187"/>
      <c r="R70" s="1410"/>
      <c r="S70" s="1411"/>
      <c r="T70" s="187"/>
      <c r="U70" s="1703"/>
      <c r="V70" s="1704"/>
      <c r="W70" s="183"/>
      <c r="X70" s="1730"/>
      <c r="Y70" s="1731"/>
      <c r="Z70" s="175" t="s">
        <v>282</v>
      </c>
      <c r="AA70" s="183"/>
      <c r="AB70" s="185"/>
      <c r="AE70" s="218"/>
      <c r="AF70" s="38">
        <v>4</v>
      </c>
      <c r="AW70" s="37"/>
      <c r="AX70" s="37"/>
    </row>
    <row r="71" spans="1:256" s="38" customFormat="1" hidden="1" x14ac:dyDescent="0.2">
      <c r="A71" s="187"/>
      <c r="B71" s="463"/>
      <c r="C71" s="190"/>
      <c r="D71" s="190"/>
      <c r="E71" s="190"/>
      <c r="F71" s="454"/>
      <c r="G71" s="470"/>
      <c r="H71" s="190"/>
      <c r="I71" s="215"/>
      <c r="J71" s="175"/>
      <c r="K71" s="190"/>
      <c r="L71" s="175"/>
      <c r="M71" s="190"/>
      <c r="N71" s="187"/>
      <c r="O71" s="1410"/>
      <c r="P71" s="1411"/>
      <c r="Q71" s="187"/>
      <c r="R71" s="1410"/>
      <c r="S71" s="1411"/>
      <c r="T71" s="187"/>
      <c r="U71" s="1703"/>
      <c r="V71" s="1704"/>
      <c r="W71" s="183"/>
      <c r="X71" s="1730"/>
      <c r="Y71" s="1731"/>
      <c r="Z71" s="175"/>
      <c r="AA71" s="183"/>
      <c r="AB71" s="185"/>
      <c r="AE71" s="218"/>
      <c r="AW71" s="37"/>
      <c r="AX71" s="37"/>
    </row>
    <row r="72" spans="1:256" s="38" customFormat="1" ht="15.75" hidden="1" customHeight="1" x14ac:dyDescent="0.2">
      <c r="A72" s="1725" t="s">
        <v>201</v>
      </c>
      <c r="B72" s="1726"/>
      <c r="C72" s="1726"/>
      <c r="D72" s="1726"/>
      <c r="E72" s="1726"/>
      <c r="F72" s="1726"/>
      <c r="G72" s="1726"/>
      <c r="H72" s="1726"/>
      <c r="I72" s="1726"/>
      <c r="J72" s="1726"/>
      <c r="K72" s="1726"/>
      <c r="L72" s="1726"/>
      <c r="M72" s="1726"/>
      <c r="N72" s="1726"/>
      <c r="O72" s="1726"/>
      <c r="P72" s="1726"/>
      <c r="Q72" s="1726"/>
      <c r="R72" s="1726"/>
      <c r="S72" s="1726"/>
      <c r="T72" s="1726"/>
      <c r="U72" s="1726"/>
      <c r="V72" s="1726"/>
      <c r="W72" s="1726"/>
      <c r="X72" s="1726"/>
      <c r="Y72" s="1726"/>
      <c r="Z72" s="1726"/>
      <c r="AA72" s="1726"/>
      <c r="AB72" s="1727"/>
      <c r="AE72" s="218"/>
      <c r="AW72" s="37"/>
      <c r="AX72" s="37"/>
    </row>
    <row r="73" spans="1:256" s="38" customFormat="1" hidden="1" x14ac:dyDescent="0.2">
      <c r="A73" s="175"/>
      <c r="B73" s="224"/>
      <c r="C73" s="535"/>
      <c r="D73" s="190"/>
      <c r="E73" s="190"/>
      <c r="F73" s="454"/>
      <c r="G73" s="470"/>
      <c r="H73" s="190"/>
      <c r="I73" s="215"/>
      <c r="J73" s="175"/>
      <c r="K73" s="190"/>
      <c r="L73" s="175"/>
      <c r="M73" s="190"/>
      <c r="N73" s="187"/>
      <c r="O73" s="1410"/>
      <c r="P73" s="1411"/>
      <c r="Q73" s="187"/>
      <c r="R73" s="1410"/>
      <c r="S73" s="1411"/>
      <c r="T73" s="187"/>
      <c r="U73" s="1703"/>
      <c r="V73" s="1704"/>
      <c r="W73" s="183"/>
      <c r="X73" s="1730"/>
      <c r="Y73" s="1731"/>
      <c r="Z73" s="175"/>
      <c r="AA73" s="183"/>
      <c r="AB73" s="185"/>
      <c r="AE73" s="218"/>
      <c r="AW73" s="37"/>
      <c r="AX73" s="37"/>
    </row>
    <row r="74" spans="1:256" s="38" customFormat="1" hidden="1" x14ac:dyDescent="0.2">
      <c r="A74" s="175" t="s">
        <v>214</v>
      </c>
      <c r="B74" s="380" t="s">
        <v>57</v>
      </c>
      <c r="C74" s="190"/>
      <c r="D74" s="190">
        <v>9</v>
      </c>
      <c r="E74" s="190"/>
      <c r="F74" s="191"/>
      <c r="G74" s="470">
        <v>4</v>
      </c>
      <c r="H74" s="190">
        <f>30*G74</f>
        <v>120</v>
      </c>
      <c r="I74" s="215">
        <v>8</v>
      </c>
      <c r="J74" s="191">
        <v>4</v>
      </c>
      <c r="K74" s="190">
        <v>4</v>
      </c>
      <c r="L74" s="191">
        <v>0</v>
      </c>
      <c r="M74" s="190">
        <f>H74-I74</f>
        <v>112</v>
      </c>
      <c r="N74" s="187"/>
      <c r="O74" s="1410"/>
      <c r="P74" s="1411"/>
      <c r="Q74" s="187"/>
      <c r="R74" s="1410"/>
      <c r="S74" s="1411"/>
      <c r="T74" s="187"/>
      <c r="U74" s="1703"/>
      <c r="V74" s="1704"/>
      <c r="W74" s="175"/>
      <c r="X74" s="1730"/>
      <c r="Y74" s="1731"/>
      <c r="Z74" s="175" t="s">
        <v>135</v>
      </c>
      <c r="AA74" s="37"/>
      <c r="AB74" s="193"/>
      <c r="AE74" s="218"/>
      <c r="AW74" s="37"/>
      <c r="AX74" s="37"/>
    </row>
    <row r="75" spans="1:256" s="38" customFormat="1" hidden="1" x14ac:dyDescent="0.2">
      <c r="A75" s="175"/>
      <c r="B75" s="224"/>
      <c r="C75" s="535"/>
      <c r="D75" s="190"/>
      <c r="E75" s="190"/>
      <c r="F75" s="454"/>
      <c r="G75" s="470"/>
      <c r="H75" s="190"/>
      <c r="I75" s="215"/>
      <c r="J75" s="191"/>
      <c r="K75" s="190"/>
      <c r="L75" s="191"/>
      <c r="M75" s="190"/>
      <c r="N75" s="187"/>
      <c r="O75" s="1410"/>
      <c r="P75" s="1411"/>
      <c r="Q75" s="187"/>
      <c r="R75" s="1410"/>
      <c r="S75" s="1411"/>
      <c r="T75" s="187"/>
      <c r="U75" s="1703"/>
      <c r="V75" s="1704"/>
      <c r="W75" s="183"/>
      <c r="X75" s="1730"/>
      <c r="Y75" s="1731"/>
      <c r="Z75" s="184"/>
      <c r="AA75" s="183"/>
      <c r="AB75" s="185"/>
      <c r="AE75" s="218"/>
      <c r="AW75" s="37"/>
      <c r="AX75" s="37"/>
    </row>
    <row r="76" spans="1:256" s="37" customFormat="1" ht="31.5" hidden="1" x14ac:dyDescent="0.2">
      <c r="A76" s="175" t="s">
        <v>215</v>
      </c>
      <c r="B76" s="381" t="s">
        <v>142</v>
      </c>
      <c r="C76" s="190"/>
      <c r="D76" s="190">
        <v>9</v>
      </c>
      <c r="E76" s="190"/>
      <c r="F76" s="191"/>
      <c r="G76" s="470">
        <v>4</v>
      </c>
      <c r="H76" s="190">
        <f>G76*30</f>
        <v>120</v>
      </c>
      <c r="I76" s="190">
        <v>8</v>
      </c>
      <c r="J76" s="191">
        <v>8</v>
      </c>
      <c r="K76" s="190"/>
      <c r="L76" s="191"/>
      <c r="M76" s="190">
        <f>H76-I76</f>
        <v>112</v>
      </c>
      <c r="N76" s="187"/>
      <c r="O76" s="1410"/>
      <c r="P76" s="1411"/>
      <c r="Q76" s="187"/>
      <c r="R76" s="1410"/>
      <c r="S76" s="1411"/>
      <c r="T76" s="187"/>
      <c r="U76" s="1703"/>
      <c r="V76" s="1704"/>
      <c r="W76" s="175"/>
      <c r="X76" s="1730"/>
      <c r="Y76" s="1731"/>
      <c r="Z76" s="175" t="s">
        <v>135</v>
      </c>
      <c r="AA76" s="192"/>
      <c r="AB76" s="193"/>
      <c r="AC76" s="174"/>
      <c r="AE76" s="219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 s="37" customFormat="1" hidden="1" x14ac:dyDescent="0.2">
      <c r="A77" s="175" t="s">
        <v>216</v>
      </c>
      <c r="B77" s="229" t="s">
        <v>76</v>
      </c>
      <c r="C77" s="190"/>
      <c r="D77" s="190">
        <v>10</v>
      </c>
      <c r="E77" s="190"/>
      <c r="F77" s="191"/>
      <c r="G77" s="470">
        <v>5</v>
      </c>
      <c r="H77" s="190">
        <f>G77*30</f>
        <v>150</v>
      </c>
      <c r="I77" s="190">
        <v>12</v>
      </c>
      <c r="J77" s="191">
        <v>12</v>
      </c>
      <c r="K77" s="190"/>
      <c r="L77" s="191">
        <v>0</v>
      </c>
      <c r="M77" s="190">
        <f>H77-I77</f>
        <v>138</v>
      </c>
      <c r="N77" s="187"/>
      <c r="O77" s="1410"/>
      <c r="P77" s="1411"/>
      <c r="Q77" s="187"/>
      <c r="R77" s="1410"/>
      <c r="S77" s="1411"/>
      <c r="T77" s="187"/>
      <c r="U77" s="1703"/>
      <c r="V77" s="1704"/>
      <c r="W77" s="175"/>
      <c r="X77" s="1730"/>
      <c r="Y77" s="1731"/>
      <c r="AA77" s="175" t="s">
        <v>282</v>
      </c>
      <c r="AB77" s="193"/>
      <c r="AC77" s="174"/>
      <c r="AE77" s="21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pans="1:256" s="37" customFormat="1" ht="15.75" hidden="1" customHeight="1" x14ac:dyDescent="0.2">
      <c r="A78" s="1725" t="s">
        <v>224</v>
      </c>
      <c r="B78" s="1726"/>
      <c r="C78" s="1726"/>
      <c r="D78" s="1726"/>
      <c r="E78" s="1726"/>
      <c r="F78" s="1726"/>
      <c r="G78" s="1726"/>
      <c r="H78" s="1726"/>
      <c r="I78" s="1726"/>
      <c r="J78" s="1726"/>
      <c r="K78" s="1726"/>
      <c r="L78" s="1726"/>
      <c r="M78" s="1726"/>
      <c r="N78" s="1726"/>
      <c r="O78" s="1726"/>
      <c r="P78" s="1726"/>
      <c r="Q78" s="1726"/>
      <c r="R78" s="1726"/>
      <c r="S78" s="1726"/>
      <c r="T78" s="1726"/>
      <c r="U78" s="1726"/>
      <c r="V78" s="1726"/>
      <c r="W78" s="1726"/>
      <c r="X78" s="1726"/>
      <c r="Y78" s="1726"/>
      <c r="Z78" s="1726"/>
      <c r="AA78" s="1726"/>
      <c r="AB78" s="1727"/>
      <c r="AC78" s="174"/>
      <c r="AE78" s="21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pans="1:256" s="37" customFormat="1" ht="31.5" hidden="1" x14ac:dyDescent="0.2">
      <c r="A79" s="175" t="s">
        <v>216</v>
      </c>
      <c r="B79" s="230" t="s">
        <v>202</v>
      </c>
      <c r="C79" s="225"/>
      <c r="D79" s="225">
        <v>9</v>
      </c>
      <c r="E79" s="225"/>
      <c r="F79" s="62"/>
      <c r="G79" s="471">
        <v>13</v>
      </c>
      <c r="H79" s="225">
        <f>G79*30</f>
        <v>390</v>
      </c>
      <c r="I79" s="225">
        <v>8</v>
      </c>
      <c r="J79" s="62">
        <v>8</v>
      </c>
      <c r="K79" s="225"/>
      <c r="L79" s="62"/>
      <c r="M79" s="190">
        <f>H79-I79</f>
        <v>382</v>
      </c>
      <c r="N79" s="154"/>
      <c r="O79" s="1410"/>
      <c r="P79" s="1411"/>
      <c r="Q79" s="154"/>
      <c r="R79" s="1410"/>
      <c r="S79" s="1411"/>
      <c r="T79" s="154"/>
      <c r="U79" s="1703"/>
      <c r="V79" s="1704"/>
      <c r="W79" s="260"/>
      <c r="X79" s="1730"/>
      <c r="Y79" s="1731"/>
      <c r="Z79" s="183" t="s">
        <v>135</v>
      </c>
      <c r="AA79" s="261"/>
      <c r="AB79" s="262"/>
      <c r="AC79" s="174"/>
      <c r="AE79" s="21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pans="1:256" s="37" customFormat="1" ht="16.5" hidden="1" thickBot="1" x14ac:dyDescent="0.25">
      <c r="A80" s="194"/>
      <c r="B80" s="195"/>
      <c r="C80" s="196"/>
      <c r="D80" s="196"/>
      <c r="E80" s="196"/>
      <c r="F80" s="197"/>
      <c r="G80" s="555"/>
      <c r="H80" s="196"/>
      <c r="I80" s="196"/>
      <c r="J80" s="197"/>
      <c r="K80" s="196"/>
      <c r="L80" s="197"/>
      <c r="M80" s="196"/>
      <c r="N80" s="556"/>
      <c r="O80" s="1480"/>
      <c r="P80" s="1481"/>
      <c r="Q80" s="556"/>
      <c r="R80" s="1480"/>
      <c r="S80" s="1481"/>
      <c r="T80" s="556"/>
      <c r="U80" s="1732"/>
      <c r="V80" s="1733"/>
      <c r="W80" s="267"/>
      <c r="X80" s="1734"/>
      <c r="Y80" s="1735"/>
      <c r="Z80" s="268"/>
      <c r="AA80" s="267"/>
      <c r="AB80" s="269"/>
      <c r="AC80" s="231"/>
      <c r="AD80" s="232"/>
      <c r="AE80" s="233"/>
      <c r="AF80" s="234"/>
      <c r="AG80" s="38">
        <v>24</v>
      </c>
      <c r="AH80" s="38">
        <v>2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pans="1:256" s="37" customFormat="1" ht="16.5" hidden="1" thickBot="1" x14ac:dyDescent="0.25">
      <c r="A81" s="1744" t="s">
        <v>169</v>
      </c>
      <c r="B81" s="1745"/>
      <c r="C81" s="198"/>
      <c r="D81" s="198"/>
      <c r="E81" s="198"/>
      <c r="F81" s="199"/>
      <c r="G81" s="557">
        <f>G58+G59+G60+G65+G68+G74+G76+G77</f>
        <v>64.5</v>
      </c>
      <c r="H81" s="557">
        <f>H58+H59+H60+H65+H68+H74+H76+H77</f>
        <v>1935</v>
      </c>
      <c r="I81" s="558">
        <f>I58+I59+I61+I62+I63+I64+I66+I67+I69+I70+I74+I76+I77</f>
        <v>158</v>
      </c>
      <c r="J81" s="559">
        <f>'вспом расчет'!J96</f>
        <v>124</v>
      </c>
      <c r="K81" s="559">
        <f>'вспом расчет'!K96</f>
        <v>16</v>
      </c>
      <c r="L81" s="559">
        <f>'вспом расчет'!L96</f>
        <v>18</v>
      </c>
      <c r="M81" s="558">
        <f>M58+M59+M61+M62+M63+M64+M66+M67+M69+M70+M74+M76+M77</f>
        <v>1777</v>
      </c>
      <c r="N81" s="560"/>
      <c r="O81" s="1746"/>
      <c r="P81" s="1747"/>
      <c r="Q81" s="560"/>
      <c r="R81" s="1746"/>
      <c r="S81" s="1747"/>
      <c r="T81" s="560"/>
      <c r="U81" s="1748"/>
      <c r="V81" s="1749"/>
      <c r="W81" s="274" t="s">
        <v>295</v>
      </c>
      <c r="X81" s="1736" t="s">
        <v>296</v>
      </c>
      <c r="Y81" s="1737"/>
      <c r="Z81" s="274" t="s">
        <v>297</v>
      </c>
      <c r="AA81" s="274" t="s">
        <v>297</v>
      </c>
      <c r="AB81" s="275"/>
      <c r="AC81" s="232"/>
      <c r="AD81" s="232"/>
      <c r="AE81" s="233"/>
      <c r="AF81" s="234"/>
      <c r="AG81" s="38">
        <v>36</v>
      </c>
      <c r="AH81" s="38">
        <v>4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pans="1:256" s="49" customFormat="1" ht="17.25" hidden="1" customHeight="1" thickBot="1" x14ac:dyDescent="0.25">
      <c r="A82" s="476"/>
      <c r="B82" s="477"/>
      <c r="C82" s="27"/>
      <c r="D82" s="478"/>
      <c r="E82" s="478"/>
      <c r="F82" s="479"/>
      <c r="G82" s="480"/>
      <c r="H82" s="480"/>
      <c r="I82" s="481"/>
      <c r="J82" s="481"/>
      <c r="K82" s="480"/>
      <c r="L82" s="481"/>
      <c r="M82" s="480"/>
      <c r="N82" s="478"/>
      <c r="O82" s="478"/>
      <c r="P82" s="478"/>
      <c r="Q82" s="478"/>
      <c r="R82" s="478"/>
      <c r="S82" s="27"/>
      <c r="T82" s="478"/>
      <c r="U82" s="478"/>
      <c r="V82" s="482"/>
      <c r="W82" s="482"/>
      <c r="X82" s="482"/>
      <c r="Y82" s="482"/>
      <c r="Z82" s="482"/>
      <c r="AA82" s="482"/>
      <c r="AB82" s="167"/>
      <c r="AE82" s="220"/>
      <c r="AG82" s="49">
        <v>40</v>
      </c>
      <c r="AH82" s="49">
        <v>6</v>
      </c>
      <c r="AW82" s="415"/>
      <c r="AX82" s="415"/>
    </row>
    <row r="83" spans="1:256" s="49" customFormat="1" ht="17.25" hidden="1" customHeight="1" thickBot="1" x14ac:dyDescent="0.25">
      <c r="A83" s="1738" t="s">
        <v>86</v>
      </c>
      <c r="B83" s="1510"/>
      <c r="C83" s="1510"/>
      <c r="D83" s="1510"/>
      <c r="E83" s="1510"/>
      <c r="F83" s="1739"/>
      <c r="G83" s="126" t="e">
        <f t="shared" ref="G83:M83" si="10">G81+G52</f>
        <v>#REF!</v>
      </c>
      <c r="H83" s="127" t="e">
        <f t="shared" si="10"/>
        <v>#REF!</v>
      </c>
      <c r="I83" s="127">
        <f t="shared" si="10"/>
        <v>226</v>
      </c>
      <c r="J83" s="127">
        <f t="shared" si="10"/>
        <v>214</v>
      </c>
      <c r="K83" s="127">
        <f t="shared" si="10"/>
        <v>16</v>
      </c>
      <c r="L83" s="127">
        <f t="shared" si="10"/>
        <v>66</v>
      </c>
      <c r="M83" s="127">
        <f t="shared" si="10"/>
        <v>2409</v>
      </c>
      <c r="N83" s="123"/>
      <c r="O83" s="1740"/>
      <c r="P83" s="1741"/>
      <c r="Q83" s="123"/>
      <c r="R83" s="1740"/>
      <c r="S83" s="1741"/>
      <c r="T83" s="123"/>
      <c r="U83" s="1740"/>
      <c r="V83" s="1741"/>
      <c r="W83" s="124"/>
      <c r="X83" s="1742"/>
      <c r="Y83" s="1743"/>
      <c r="Z83" s="124"/>
      <c r="AA83" s="124"/>
      <c r="AB83" s="125"/>
      <c r="AC83" s="57"/>
      <c r="AE83" s="220"/>
      <c r="AG83" s="49">
        <v>40</v>
      </c>
      <c r="AH83" s="49">
        <v>6</v>
      </c>
      <c r="AW83" s="415"/>
      <c r="AX83" s="415"/>
    </row>
    <row r="84" spans="1:256" s="49" customFormat="1" ht="17.25" hidden="1" customHeight="1" thickBot="1" x14ac:dyDescent="0.25">
      <c r="A84" s="59"/>
      <c r="B84" s="145"/>
      <c r="C84" s="146"/>
      <c r="D84" s="146"/>
      <c r="E84" s="146"/>
      <c r="F84" s="146"/>
      <c r="G84" s="147"/>
      <c r="H84" s="148"/>
      <c r="I84" s="148"/>
      <c r="J84" s="148"/>
      <c r="K84" s="54"/>
      <c r="L84" s="148"/>
      <c r="M84" s="148"/>
      <c r="N84" s="52"/>
      <c r="O84" s="52"/>
      <c r="P84" s="52"/>
      <c r="Q84" s="52"/>
      <c r="R84" s="52"/>
      <c r="S84" s="51"/>
      <c r="T84" s="52"/>
      <c r="U84" s="52"/>
      <c r="V84" s="56"/>
      <c r="W84" s="56"/>
      <c r="X84" s="56"/>
      <c r="Y84" s="56"/>
      <c r="Z84" s="56"/>
      <c r="AA84" s="56"/>
      <c r="AB84" s="61"/>
      <c r="AC84" s="57"/>
      <c r="AE84" s="220"/>
      <c r="AI84" s="34" t="s">
        <v>299</v>
      </c>
      <c r="AJ84" s="396">
        <f>AJ12+AJ25+AJ46+AJ58</f>
        <v>40</v>
      </c>
      <c r="AW84" s="415"/>
      <c r="AX84" s="415"/>
    </row>
    <row r="85" spans="1:256" s="49" customFormat="1" ht="17.25" hidden="1" customHeight="1" thickBot="1" x14ac:dyDescent="0.25">
      <c r="A85" s="301" t="s">
        <v>217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57"/>
      <c r="AE85" s="220"/>
      <c r="AG85" s="49">
        <f>64*30</f>
        <v>1920</v>
      </c>
      <c r="AI85" s="34" t="s">
        <v>300</v>
      </c>
      <c r="AJ85" s="396">
        <f>AJ13+AJ26+AJ47+AJ59</f>
        <v>35.5</v>
      </c>
      <c r="AW85" s="415"/>
      <c r="AX85" s="415"/>
    </row>
    <row r="86" spans="1:256" s="49" customFormat="1" ht="17.25" hidden="1" customHeight="1" thickBot="1" x14ac:dyDescent="0.25">
      <c r="A86" s="154" t="s">
        <v>157</v>
      </c>
      <c r="B86" s="67" t="s">
        <v>22</v>
      </c>
      <c r="C86" s="62"/>
      <c r="D86" s="68" t="s">
        <v>253</v>
      </c>
      <c r="E86" s="68"/>
      <c r="F86" s="65"/>
      <c r="G86" s="129">
        <v>16.5</v>
      </c>
      <c r="H86" s="63">
        <f>G86*30</f>
        <v>495</v>
      </c>
      <c r="I86" s="63"/>
      <c r="J86" s="63"/>
      <c r="K86" s="62"/>
      <c r="L86" s="62"/>
      <c r="M86" s="66"/>
      <c r="N86" s="69"/>
      <c r="O86" s="302"/>
      <c r="P86" s="303"/>
      <c r="Q86" s="69"/>
      <c r="R86" s="302"/>
      <c r="S86" s="303"/>
      <c r="T86" s="69"/>
      <c r="U86" s="1750"/>
      <c r="V86" s="1751"/>
      <c r="W86" s="64"/>
      <c r="X86" s="1752"/>
      <c r="Y86" s="1753"/>
      <c r="Z86" s="65"/>
      <c r="AA86" s="65"/>
      <c r="AB86" s="65"/>
      <c r="AC86" s="57"/>
      <c r="AE86" s="220"/>
      <c r="AI86" s="34" t="s">
        <v>301</v>
      </c>
      <c r="AJ86" s="396">
        <f>AJ14+AJ27+AJ48+AJ60</f>
        <v>11</v>
      </c>
      <c r="AW86" s="415"/>
      <c r="AX86" s="415"/>
    </row>
    <row r="87" spans="1:256" s="49" customFormat="1" ht="17.25" hidden="1" customHeight="1" thickBot="1" x14ac:dyDescent="0.25">
      <c r="A87" s="1754" t="s">
        <v>38</v>
      </c>
      <c r="B87" s="1755"/>
      <c r="C87" s="1755"/>
      <c r="D87" s="1755"/>
      <c r="E87" s="1755"/>
      <c r="F87" s="1756"/>
      <c r="G87" s="122">
        <f>G86</f>
        <v>16.5</v>
      </c>
      <c r="H87" s="130">
        <f>SUM(H86:H86)</f>
        <v>495</v>
      </c>
      <c r="I87" s="136"/>
      <c r="J87" s="136"/>
      <c r="K87" s="136"/>
      <c r="L87" s="136"/>
      <c r="M87" s="136"/>
      <c r="N87" s="136"/>
      <c r="O87" s="1757"/>
      <c r="P87" s="1758"/>
      <c r="Q87" s="136"/>
      <c r="R87" s="1757"/>
      <c r="S87" s="1758"/>
      <c r="T87" s="136"/>
      <c r="U87" s="1757"/>
      <c r="V87" s="1758"/>
      <c r="W87" s="136"/>
      <c r="X87" s="1757"/>
      <c r="Y87" s="1758"/>
      <c r="Z87" s="136"/>
      <c r="AA87" s="136"/>
      <c r="AB87" s="136"/>
      <c r="AC87" s="57"/>
      <c r="AE87" s="220"/>
      <c r="AI87" s="34" t="s">
        <v>302</v>
      </c>
      <c r="AJ87" s="396" t="e">
        <f>#REF!+AJ28+#REF!+AJ61</f>
        <v>#REF!</v>
      </c>
      <c r="AW87" s="415"/>
      <c r="AX87" s="415"/>
    </row>
    <row r="88" spans="1:256" s="49" customFormat="1" ht="17.25" hidden="1" customHeight="1" thickBot="1" x14ac:dyDescent="0.25">
      <c r="A88" s="1759" t="s">
        <v>170</v>
      </c>
      <c r="B88" s="1760"/>
      <c r="C88" s="1760"/>
      <c r="D88" s="1760"/>
      <c r="E88" s="1760"/>
      <c r="F88" s="1760"/>
      <c r="G88" s="1760"/>
      <c r="H88" s="1760"/>
      <c r="I88" s="1760"/>
      <c r="J88" s="1760"/>
      <c r="K88" s="1760"/>
      <c r="L88" s="1760"/>
      <c r="M88" s="1760"/>
      <c r="N88" s="1760"/>
      <c r="O88" s="1760"/>
      <c r="P88" s="1760"/>
      <c r="Q88" s="1760"/>
      <c r="R88" s="1760"/>
      <c r="S88" s="1760"/>
      <c r="T88" s="1760"/>
      <c r="U88" s="1760"/>
      <c r="V88" s="1760"/>
      <c r="W88" s="1760"/>
      <c r="X88" s="1760"/>
      <c r="Y88" s="1760"/>
      <c r="Z88" s="1760"/>
      <c r="AA88" s="1760"/>
      <c r="AB88" s="1761"/>
      <c r="AC88" s="57"/>
      <c r="AE88" s="220"/>
      <c r="AI88" s="34" t="s">
        <v>303</v>
      </c>
      <c r="AJ88" s="396" t="e">
        <f>AJ15+AJ29+#REF!+AJ62</f>
        <v>#REF!</v>
      </c>
      <c r="AW88" s="415"/>
      <c r="AX88" s="415"/>
    </row>
    <row r="89" spans="1:256" s="49" customFormat="1" ht="17.25" hidden="1" customHeight="1" thickBot="1" x14ac:dyDescent="0.25">
      <c r="A89" s="155" t="s">
        <v>158</v>
      </c>
      <c r="B89" s="71" t="s">
        <v>82</v>
      </c>
      <c r="C89" s="70" t="s">
        <v>253</v>
      </c>
      <c r="D89" s="72"/>
      <c r="E89" s="72"/>
      <c r="F89" s="73"/>
      <c r="G89" s="137">
        <v>3</v>
      </c>
      <c r="H89" s="104">
        <f>G89*30</f>
        <v>90</v>
      </c>
      <c r="I89" s="72"/>
      <c r="J89" s="72"/>
      <c r="K89" s="72"/>
      <c r="L89" s="72"/>
      <c r="M89" s="72"/>
      <c r="N89" s="74"/>
      <c r="O89" s="1762"/>
      <c r="P89" s="1763"/>
      <c r="Q89" s="75"/>
      <c r="R89" s="1545"/>
      <c r="S89" s="1546"/>
      <c r="T89" s="75"/>
      <c r="U89" s="1545"/>
      <c r="V89" s="1546"/>
      <c r="W89" s="75"/>
      <c r="X89" s="1545"/>
      <c r="Y89" s="1546"/>
      <c r="Z89" s="76"/>
      <c r="AA89" s="76"/>
      <c r="AB89" s="76"/>
      <c r="AC89" s="57"/>
      <c r="AE89" s="220"/>
      <c r="AI89" s="49" t="s">
        <v>304</v>
      </c>
      <c r="AJ89" s="396">
        <f>G87+G90</f>
        <v>19.5</v>
      </c>
      <c r="AW89" s="415"/>
      <c r="AX89" s="415"/>
    </row>
    <row r="90" spans="1:256" s="49" customFormat="1" ht="17.25" hidden="1" customHeight="1" thickBot="1" x14ac:dyDescent="0.25">
      <c r="A90" s="1754" t="s">
        <v>38</v>
      </c>
      <c r="B90" s="1755"/>
      <c r="C90" s="1755"/>
      <c r="D90" s="1755"/>
      <c r="E90" s="1755"/>
      <c r="F90" s="1756"/>
      <c r="G90" s="122">
        <v>3</v>
      </c>
      <c r="H90" s="104">
        <f>G90*30</f>
        <v>90</v>
      </c>
      <c r="I90" s="135"/>
      <c r="J90" s="135"/>
      <c r="K90" s="135"/>
      <c r="L90" s="135"/>
      <c r="M90" s="135"/>
      <c r="N90" s="133"/>
      <c r="O90" s="1762"/>
      <c r="P90" s="1763"/>
      <c r="Q90" s="134"/>
      <c r="R90" s="1545"/>
      <c r="S90" s="1546"/>
      <c r="T90" s="134"/>
      <c r="U90" s="1545"/>
      <c r="V90" s="1546"/>
      <c r="W90" s="134"/>
      <c r="X90" s="1545"/>
      <c r="Y90" s="1546"/>
      <c r="Z90" s="128"/>
      <c r="AA90" s="128"/>
      <c r="AB90" s="128"/>
      <c r="AC90" s="57"/>
      <c r="AE90" s="220"/>
      <c r="AJ90" s="396" t="e">
        <f>SUM(AJ84:AJ89)</f>
        <v>#REF!</v>
      </c>
      <c r="AW90" s="415"/>
      <c r="AX90" s="415"/>
    </row>
    <row r="91" spans="1:256" s="49" customFormat="1" ht="17.25" hidden="1" customHeight="1" x14ac:dyDescent="0.2">
      <c r="A91" s="59"/>
      <c r="B91" s="145"/>
      <c r="C91" s="146"/>
      <c r="D91" s="146"/>
      <c r="E91" s="146"/>
      <c r="F91" s="146"/>
      <c r="G91" s="147"/>
      <c r="H91" s="148"/>
      <c r="I91" s="148"/>
      <c r="J91" s="148"/>
      <c r="K91" s="54"/>
      <c r="L91" s="148"/>
      <c r="M91" s="148"/>
      <c r="N91" s="52"/>
      <c r="O91" s="52"/>
      <c r="P91" s="52"/>
      <c r="Q91" s="52"/>
      <c r="R91" s="52"/>
      <c r="S91" s="51"/>
      <c r="T91" s="52"/>
      <c r="U91" s="52"/>
      <c r="V91" s="56"/>
      <c r="W91" s="56"/>
      <c r="X91" s="56"/>
      <c r="Y91" s="56"/>
      <c r="Z91" s="56"/>
      <c r="AA91" s="56"/>
      <c r="AB91" s="61"/>
      <c r="AC91" s="57"/>
      <c r="AE91" s="220"/>
      <c r="AW91" s="415"/>
      <c r="AX91" s="415"/>
    </row>
    <row r="92" spans="1:256" s="49" customFormat="1" ht="12" hidden="1" customHeight="1" x14ac:dyDescent="0.2">
      <c r="A92" s="59"/>
      <c r="B92" s="60"/>
      <c r="C92" s="51"/>
      <c r="D92" s="52"/>
      <c r="E92" s="52"/>
      <c r="F92" s="53"/>
      <c r="G92" s="54"/>
      <c r="H92" s="54"/>
      <c r="I92" s="55"/>
      <c r="J92" s="55"/>
      <c r="K92" s="54"/>
      <c r="L92" s="55"/>
      <c r="M92" s="54"/>
      <c r="N92" s="52"/>
      <c r="O92" s="52"/>
      <c r="P92" s="52"/>
      <c r="Q92" s="52"/>
      <c r="R92" s="52"/>
      <c r="S92" s="51"/>
      <c r="T92" s="52"/>
      <c r="U92" s="52"/>
      <c r="V92" s="56"/>
      <c r="W92" s="56"/>
      <c r="X92" s="56"/>
      <c r="Y92" s="56"/>
      <c r="Z92" s="56"/>
      <c r="AA92" s="56"/>
      <c r="AB92" s="61"/>
      <c r="AE92" s="220"/>
      <c r="AW92" s="415"/>
      <c r="AX92" s="415"/>
    </row>
    <row r="93" spans="1:256" s="578" customFormat="1" ht="18.75" hidden="1" customHeight="1" x14ac:dyDescent="0.2">
      <c r="A93" s="154" t="s">
        <v>366</v>
      </c>
      <c r="B93" s="176" t="s">
        <v>354</v>
      </c>
      <c r="C93" s="190"/>
      <c r="D93" s="187" t="s">
        <v>143</v>
      </c>
      <c r="E93" s="187"/>
      <c r="F93" s="600"/>
      <c r="G93" s="455">
        <v>3.5</v>
      </c>
      <c r="H93" s="455">
        <v>105</v>
      </c>
      <c r="I93" s="601" t="s">
        <v>347</v>
      </c>
      <c r="J93" s="601" t="s">
        <v>134</v>
      </c>
      <c r="K93" s="455"/>
      <c r="L93" s="601" t="s">
        <v>227</v>
      </c>
      <c r="M93" s="455">
        <v>99</v>
      </c>
      <c r="N93" s="187"/>
      <c r="O93" s="1525" t="s">
        <v>136</v>
      </c>
      <c r="P93" s="1525"/>
      <c r="Q93" s="187"/>
      <c r="R93" s="1525"/>
      <c r="S93" s="1525"/>
      <c r="T93" s="572"/>
      <c r="U93" s="1699"/>
      <c r="V93" s="1700"/>
      <c r="W93" s="602"/>
      <c r="X93" s="1764"/>
      <c r="Y93" s="1765"/>
      <c r="Z93" s="602"/>
      <c r="AA93" s="602"/>
      <c r="AB93" s="580"/>
      <c r="AE93" s="579"/>
      <c r="AW93" s="594"/>
      <c r="AX93" s="594"/>
    </row>
    <row r="94" spans="1:256" s="580" customFormat="1" ht="18.75" hidden="1" customHeight="1" x14ac:dyDescent="0.2">
      <c r="A94" s="187"/>
      <c r="B94" s="297" t="s">
        <v>367</v>
      </c>
      <c r="C94" s="190"/>
      <c r="D94" s="187"/>
      <c r="E94" s="187"/>
      <c r="F94" s="600"/>
      <c r="G94" s="603">
        <f>G47+G48+G50+G51+G93</f>
        <v>20</v>
      </c>
      <c r="H94" s="603">
        <f>H47+H48+H50+H51+H93</f>
        <v>600</v>
      </c>
      <c r="I94" s="603">
        <f>I47+I48+I50+I51+I93</f>
        <v>54</v>
      </c>
      <c r="J94" s="601" t="s">
        <v>368</v>
      </c>
      <c r="K94" s="455">
        <v>6</v>
      </c>
      <c r="L94" s="601" t="s">
        <v>369</v>
      </c>
      <c r="M94" s="603">
        <f>M47+M48+M50+M51+M93</f>
        <v>526</v>
      </c>
      <c r="N94" s="187"/>
      <c r="O94" s="1410" t="s">
        <v>136</v>
      </c>
      <c r="P94" s="1411"/>
      <c r="Q94" s="187" t="s">
        <v>286</v>
      </c>
      <c r="R94" s="1410" t="s">
        <v>295</v>
      </c>
      <c r="S94" s="1411"/>
      <c r="T94" s="572" t="s">
        <v>135</v>
      </c>
      <c r="U94" s="1699"/>
      <c r="V94" s="1700"/>
      <c r="W94" s="602"/>
      <c r="X94" s="1764"/>
      <c r="Y94" s="1765"/>
      <c r="Z94" s="602"/>
      <c r="AA94" s="602"/>
    </row>
    <row r="95" spans="1:256" s="49" customFormat="1" ht="17.25" hidden="1" customHeight="1" thickBot="1" x14ac:dyDescent="0.25">
      <c r="A95" s="1583" t="s">
        <v>306</v>
      </c>
      <c r="B95" s="1584"/>
      <c r="C95" s="1584"/>
      <c r="D95" s="1584"/>
      <c r="E95" s="1584"/>
      <c r="F95" s="1585"/>
      <c r="G95" s="595"/>
      <c r="H95" s="595"/>
      <c r="I95" s="595"/>
      <c r="J95" s="595"/>
      <c r="K95" s="595"/>
      <c r="L95" s="595"/>
      <c r="M95" s="595"/>
      <c r="N95" s="596"/>
      <c r="O95" s="1770"/>
      <c r="P95" s="1771"/>
      <c r="Q95" s="596"/>
      <c r="R95" s="1770"/>
      <c r="S95" s="1771"/>
      <c r="T95" s="596"/>
      <c r="U95" s="1772"/>
      <c r="V95" s="1773"/>
      <c r="W95" s="597"/>
      <c r="X95" s="1766"/>
      <c r="Y95" s="1767"/>
      <c r="Z95" s="597"/>
      <c r="AA95" s="597"/>
      <c r="AB95" s="598"/>
      <c r="AE95" s="220"/>
      <c r="AW95" s="599"/>
      <c r="AX95" s="599"/>
    </row>
    <row r="96" spans="1:256" s="34" customFormat="1" hidden="1" x14ac:dyDescent="0.2">
      <c r="A96" s="1587" t="s">
        <v>32</v>
      </c>
      <c r="B96" s="1587"/>
      <c r="C96" s="1587"/>
      <c r="D96" s="1587"/>
      <c r="E96" s="1587"/>
      <c r="F96" s="1587"/>
      <c r="G96" s="1587"/>
      <c r="H96" s="1587"/>
      <c r="I96" s="1587"/>
      <c r="J96" s="1587"/>
      <c r="K96" s="1587"/>
      <c r="L96" s="1587"/>
      <c r="M96" s="1587"/>
      <c r="N96" s="561" t="s">
        <v>352</v>
      </c>
      <c r="O96" s="1578" t="s">
        <v>363</v>
      </c>
      <c r="P96" s="1579"/>
      <c r="Q96" s="562" t="s">
        <v>364</v>
      </c>
      <c r="R96" s="1578" t="s">
        <v>365</v>
      </c>
      <c r="S96" s="1579"/>
      <c r="T96" s="562"/>
      <c r="U96" s="1768"/>
      <c r="V96" s="1769"/>
      <c r="W96" s="252"/>
      <c r="X96" s="1768"/>
      <c r="Y96" s="1769"/>
      <c r="Z96" s="252"/>
      <c r="AA96" s="252"/>
      <c r="AB96" s="254"/>
      <c r="AE96" s="217"/>
      <c r="AW96" s="35"/>
      <c r="AX96" s="35"/>
    </row>
    <row r="97" spans="1:50" s="38" customFormat="1" hidden="1" x14ac:dyDescent="0.2">
      <c r="A97" s="1485" t="s">
        <v>33</v>
      </c>
      <c r="B97" s="1485"/>
      <c r="C97" s="1485"/>
      <c r="D97" s="1485"/>
      <c r="E97" s="1485"/>
      <c r="F97" s="1485"/>
      <c r="G97" s="1485"/>
      <c r="H97" s="1485"/>
      <c r="I97" s="1485"/>
      <c r="J97" s="1485"/>
      <c r="K97" s="1485"/>
      <c r="L97" s="1485"/>
      <c r="M97" s="1485"/>
      <c r="N97" s="171">
        <v>2</v>
      </c>
      <c r="O97" s="1484">
        <f>AM98</f>
        <v>4</v>
      </c>
      <c r="P97" s="1405"/>
      <c r="Q97" s="563">
        <v>2</v>
      </c>
      <c r="R97" s="1484">
        <f>AO98</f>
        <v>4</v>
      </c>
      <c r="S97" s="1405"/>
      <c r="T97" s="563"/>
      <c r="U97" s="1774"/>
      <c r="V97" s="1775"/>
      <c r="W97" s="256"/>
      <c r="X97" s="1774"/>
      <c r="Y97" s="1775"/>
      <c r="Z97" s="256"/>
      <c r="AA97" s="256"/>
      <c r="AB97" s="256"/>
      <c r="AE97" s="218"/>
      <c r="AK97" s="35"/>
      <c r="AL97" s="35">
        <v>1</v>
      </c>
      <c r="AM97" s="35">
        <v>2</v>
      </c>
      <c r="AN97" s="35">
        <v>3</v>
      </c>
      <c r="AO97" s="35">
        <v>4</v>
      </c>
      <c r="AP97" s="35">
        <v>5</v>
      </c>
      <c r="AQ97" s="35">
        <v>6</v>
      </c>
      <c r="AR97" s="35">
        <v>7</v>
      </c>
      <c r="AS97" s="35">
        <v>8</v>
      </c>
      <c r="AT97" s="35">
        <v>9</v>
      </c>
      <c r="AU97" s="35">
        <v>10</v>
      </c>
      <c r="AW97" s="37"/>
      <c r="AX97" s="37"/>
    </row>
    <row r="98" spans="1:50" s="38" customFormat="1" hidden="1" x14ac:dyDescent="0.2">
      <c r="A98" s="1485" t="s">
        <v>34</v>
      </c>
      <c r="B98" s="1485"/>
      <c r="C98" s="1485"/>
      <c r="D98" s="1485"/>
      <c r="E98" s="1485"/>
      <c r="F98" s="1485"/>
      <c r="G98" s="1485"/>
      <c r="H98" s="1485"/>
      <c r="I98" s="1485"/>
      <c r="J98" s="1485"/>
      <c r="K98" s="1485"/>
      <c r="L98" s="1485"/>
      <c r="M98" s="1485"/>
      <c r="N98" s="171">
        <f>AL99</f>
        <v>3</v>
      </c>
      <c r="O98" s="1484">
        <v>1</v>
      </c>
      <c r="P98" s="1405"/>
      <c r="Q98" s="563">
        <f>AN99</f>
        <v>3</v>
      </c>
      <c r="R98" s="1484">
        <f>AO99</f>
        <v>1</v>
      </c>
      <c r="S98" s="1405"/>
      <c r="T98" s="563"/>
      <c r="U98" s="1774"/>
      <c r="V98" s="1775"/>
      <c r="W98" s="200"/>
      <c r="X98" s="1417"/>
      <c r="Y98" s="1418"/>
      <c r="Z98" s="171"/>
      <c r="AA98" s="171"/>
      <c r="AB98" s="171"/>
      <c r="AE98" s="218"/>
      <c r="AK98" s="35" t="s">
        <v>313</v>
      </c>
      <c r="AL98" s="35">
        <f t="shared" ref="AL98:AU99" si="11">AL12+AL26+AL47</f>
        <v>2</v>
      </c>
      <c r="AM98" s="35">
        <f t="shared" si="11"/>
        <v>4</v>
      </c>
      <c r="AN98" s="35">
        <f t="shared" si="11"/>
        <v>2</v>
      </c>
      <c r="AO98" s="35">
        <f t="shared" si="11"/>
        <v>4</v>
      </c>
      <c r="AP98" s="35">
        <f t="shared" si="11"/>
        <v>1</v>
      </c>
      <c r="AQ98" s="35">
        <f t="shared" si="11"/>
        <v>0</v>
      </c>
      <c r="AR98" s="35">
        <f t="shared" si="11"/>
        <v>0</v>
      </c>
      <c r="AS98" s="35">
        <f t="shared" si="11"/>
        <v>0</v>
      </c>
      <c r="AT98" s="35">
        <f t="shared" si="11"/>
        <v>0</v>
      </c>
      <c r="AU98" s="35">
        <f t="shared" si="11"/>
        <v>0</v>
      </c>
      <c r="AW98" s="37"/>
      <c r="AX98" s="37"/>
    </row>
    <row r="99" spans="1:50" s="38" customFormat="1" hidden="1" x14ac:dyDescent="0.2">
      <c r="A99" s="1485" t="s">
        <v>35</v>
      </c>
      <c r="B99" s="1485"/>
      <c r="C99" s="1485"/>
      <c r="D99" s="1485"/>
      <c r="E99" s="1485"/>
      <c r="F99" s="1485"/>
      <c r="G99" s="1485"/>
      <c r="H99" s="1485"/>
      <c r="I99" s="1485"/>
      <c r="J99" s="1485"/>
      <c r="K99" s="1485"/>
      <c r="L99" s="1485"/>
      <c r="M99" s="1485"/>
      <c r="N99" s="2"/>
      <c r="O99" s="1391"/>
      <c r="P99" s="1493"/>
      <c r="Q99" s="171"/>
      <c r="R99" s="1415"/>
      <c r="S99" s="1416"/>
      <c r="T99" s="171"/>
      <c r="U99" s="1415"/>
      <c r="V99" s="1416"/>
      <c r="W99" s="171"/>
      <c r="X99" s="1415"/>
      <c r="Y99" s="1416"/>
      <c r="Z99" s="171"/>
      <c r="AA99" s="171"/>
      <c r="AB99" s="171"/>
      <c r="AE99" s="218"/>
      <c r="AK99" s="35" t="s">
        <v>314</v>
      </c>
      <c r="AL99" s="35">
        <f t="shared" si="11"/>
        <v>3</v>
      </c>
      <c r="AM99" s="35">
        <f t="shared" si="11"/>
        <v>0</v>
      </c>
      <c r="AN99" s="35">
        <f t="shared" si="11"/>
        <v>3</v>
      </c>
      <c r="AO99" s="35">
        <f t="shared" si="11"/>
        <v>1</v>
      </c>
      <c r="AP99" s="35">
        <f t="shared" si="11"/>
        <v>0</v>
      </c>
      <c r="AQ99" s="35">
        <f t="shared" si="11"/>
        <v>0</v>
      </c>
      <c r="AR99" s="35">
        <f t="shared" si="11"/>
        <v>0</v>
      </c>
      <c r="AS99" s="35">
        <f t="shared" si="11"/>
        <v>0</v>
      </c>
      <c r="AT99" s="35">
        <f t="shared" si="11"/>
        <v>0</v>
      </c>
      <c r="AU99" s="35">
        <f t="shared" si="11"/>
        <v>0</v>
      </c>
      <c r="AW99" s="37"/>
      <c r="AX99" s="37"/>
    </row>
    <row r="100" spans="1:50" s="38" customFormat="1" hidden="1" x14ac:dyDescent="0.2">
      <c r="A100" s="1485" t="s">
        <v>59</v>
      </c>
      <c r="B100" s="1485"/>
      <c r="C100" s="1485"/>
      <c r="D100" s="1485"/>
      <c r="E100" s="1485"/>
      <c r="F100" s="1485"/>
      <c r="G100" s="1485"/>
      <c r="H100" s="1485"/>
      <c r="I100" s="1485"/>
      <c r="J100" s="1485"/>
      <c r="K100" s="1485"/>
      <c r="L100" s="1485"/>
      <c r="M100" s="1485"/>
      <c r="N100" s="201"/>
      <c r="O100" s="1391"/>
      <c r="P100" s="1493"/>
      <c r="Q100" s="171"/>
      <c r="R100" s="1415"/>
      <c r="S100" s="1416"/>
      <c r="T100" s="171"/>
      <c r="U100" s="1415"/>
      <c r="V100" s="1416"/>
      <c r="W100" s="171"/>
      <c r="X100" s="1415"/>
      <c r="Y100" s="1416"/>
      <c r="Z100" s="35"/>
      <c r="AA100" s="35"/>
      <c r="AB100" s="35"/>
      <c r="AE100" s="218"/>
      <c r="AW100" s="37"/>
      <c r="AX100" s="37"/>
    </row>
    <row r="101" spans="1:50" s="38" customFormat="1" hidden="1" x14ac:dyDescent="0.2">
      <c r="A101" s="1485" t="s">
        <v>63</v>
      </c>
      <c r="B101" s="1485"/>
      <c r="C101" s="1485"/>
      <c r="D101" s="1485"/>
      <c r="E101" s="1485"/>
      <c r="F101" s="1485"/>
      <c r="G101" s="1485"/>
      <c r="H101" s="1485"/>
      <c r="I101" s="1485"/>
      <c r="J101" s="1485"/>
      <c r="K101" s="1485"/>
      <c r="L101" s="1485"/>
      <c r="M101" s="1485"/>
      <c r="N101" s="1586"/>
      <c r="O101" s="1586"/>
      <c r="P101" s="1586"/>
      <c r="Q101" s="1586"/>
      <c r="R101" s="1586"/>
      <c r="S101" s="1586"/>
      <c r="T101" s="1586"/>
      <c r="U101" s="1586"/>
      <c r="V101" s="1586"/>
      <c r="W101" s="1586"/>
      <c r="X101" s="1586"/>
      <c r="Y101" s="1586"/>
      <c r="Z101" s="1586"/>
      <c r="AA101" s="1586"/>
      <c r="AB101" s="1586"/>
      <c r="AE101" s="218"/>
      <c r="AW101" s="37"/>
      <c r="AX101" s="37"/>
    </row>
    <row r="102" spans="1:50" s="38" customFormat="1" hidden="1" x14ac:dyDescent="0.2">
      <c r="A102" s="40"/>
      <c r="B102" s="564"/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1776"/>
      <c r="O102" s="1777"/>
      <c r="P102" s="1777"/>
      <c r="Q102" s="1776"/>
      <c r="R102" s="1777"/>
      <c r="S102" s="1777"/>
      <c r="T102" s="1776"/>
      <c r="U102" s="1777"/>
      <c r="V102" s="1777"/>
      <c r="W102" s="1586"/>
      <c r="X102" s="1586"/>
      <c r="Y102" s="1586"/>
      <c r="Z102" s="1778"/>
      <c r="AA102" s="1778"/>
      <c r="AB102" s="1778"/>
      <c r="AC102" s="34"/>
      <c r="AD102" s="12"/>
      <c r="AE102" s="12"/>
      <c r="AW102" s="37"/>
      <c r="AX102" s="37"/>
    </row>
    <row r="103" spans="1:50" s="38" customFormat="1" hidden="1" x14ac:dyDescent="0.2">
      <c r="A103" s="40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776"/>
      <c r="O103" s="1777"/>
      <c r="P103" s="1777"/>
      <c r="Q103" s="1777"/>
      <c r="R103" s="1777"/>
      <c r="S103" s="1777"/>
      <c r="T103" s="1777"/>
      <c r="U103" s="1777"/>
      <c r="V103" s="1777"/>
      <c r="W103" s="1777"/>
      <c r="X103" s="1777"/>
      <c r="Y103" s="1777"/>
      <c r="Z103" s="1777"/>
      <c r="AA103" s="1777"/>
      <c r="AB103" s="1777"/>
      <c r="AC103" s="34"/>
      <c r="AD103" s="12"/>
      <c r="AE103" s="12"/>
      <c r="AW103" s="37"/>
      <c r="AX103" s="37"/>
    </row>
    <row r="104" spans="1:50" s="38" customFormat="1" hidden="1" x14ac:dyDescent="0.2">
      <c r="A104" s="40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23"/>
      <c r="W104" s="23"/>
      <c r="X104" s="23"/>
      <c r="Y104" s="34"/>
      <c r="Z104" s="34"/>
      <c r="AA104" s="34"/>
      <c r="AB104" s="34"/>
      <c r="AC104" s="34"/>
      <c r="AD104" s="12"/>
      <c r="AE104" s="12"/>
      <c r="AW104" s="37"/>
      <c r="AX104" s="37"/>
    </row>
    <row r="105" spans="1:50" s="38" customFormat="1" ht="21.75" hidden="1" customHeight="1" x14ac:dyDescent="0.2">
      <c r="A105" s="40"/>
      <c r="B105" s="60" t="s">
        <v>172</v>
      </c>
      <c r="C105" s="144"/>
      <c r="D105" s="221"/>
      <c r="E105" s="221"/>
      <c r="F105" s="221"/>
      <c r="G105" s="221"/>
      <c r="H105" s="221"/>
      <c r="I105" s="144"/>
      <c r="J105" s="1591" t="s">
        <v>159</v>
      </c>
      <c r="K105" s="1779"/>
      <c r="L105" s="1779"/>
      <c r="M105" s="1779"/>
      <c r="N105" s="1779"/>
      <c r="O105" s="144"/>
      <c r="P105" s="144"/>
      <c r="Q105" s="144"/>
      <c r="R105" s="144"/>
      <c r="S105" s="144"/>
      <c r="T105" s="144"/>
      <c r="U105" s="144"/>
      <c r="V105" s="23"/>
      <c r="W105" s="23"/>
      <c r="X105" s="23"/>
      <c r="Y105" s="34"/>
      <c r="Z105" s="34"/>
      <c r="AA105" s="34"/>
      <c r="AB105" s="34"/>
      <c r="AC105" s="34"/>
      <c r="AD105" s="12"/>
      <c r="AE105" s="12"/>
      <c r="AW105" s="37"/>
      <c r="AX105" s="37"/>
    </row>
    <row r="106" spans="1:50" s="38" customFormat="1" ht="21.75" hidden="1" customHeight="1" x14ac:dyDescent="0.2">
      <c r="A106" s="40"/>
      <c r="B106" s="60"/>
      <c r="C106" s="144"/>
      <c r="D106" s="222"/>
      <c r="E106" s="222"/>
      <c r="F106" s="222"/>
      <c r="G106" s="222"/>
      <c r="H106" s="222"/>
      <c r="I106" s="144"/>
      <c r="J106" s="565"/>
      <c r="K106" s="566"/>
      <c r="L106" s="566"/>
      <c r="M106" s="566"/>
      <c r="N106" s="566"/>
      <c r="O106" s="144"/>
      <c r="P106" s="144"/>
      <c r="Q106" s="144"/>
      <c r="R106" s="144"/>
      <c r="S106" s="144"/>
      <c r="T106" s="144"/>
      <c r="U106" s="144"/>
      <c r="V106" s="23"/>
      <c r="W106" s="23"/>
      <c r="X106" s="23"/>
      <c r="Y106" s="34"/>
      <c r="Z106" s="34"/>
      <c r="AA106" s="34"/>
      <c r="AB106" s="34"/>
      <c r="AC106" s="34"/>
      <c r="AD106" s="12"/>
      <c r="AE106" s="12"/>
      <c r="AW106" s="37"/>
      <c r="AX106" s="37"/>
    </row>
    <row r="107" spans="1:50" s="38" customFormat="1" ht="21.75" hidden="1" customHeight="1" x14ac:dyDescent="0.2">
      <c r="A107" s="40"/>
      <c r="B107" s="60" t="s">
        <v>307</v>
      </c>
      <c r="C107" s="144"/>
      <c r="D107" s="221"/>
      <c r="E107" s="221"/>
      <c r="F107" s="221"/>
      <c r="G107" s="221"/>
      <c r="H107" s="221"/>
      <c r="I107" s="144"/>
      <c r="J107" s="1591" t="s">
        <v>308</v>
      </c>
      <c r="K107" s="1591"/>
      <c r="L107" s="1591"/>
      <c r="M107" s="566"/>
      <c r="N107" s="566"/>
      <c r="O107" s="144"/>
      <c r="P107" s="144"/>
      <c r="Q107" s="144"/>
      <c r="R107" s="144"/>
      <c r="S107" s="144"/>
      <c r="T107" s="144"/>
      <c r="U107" s="144"/>
      <c r="V107" s="23"/>
      <c r="W107" s="23"/>
      <c r="X107" s="23"/>
      <c r="Y107" s="34"/>
      <c r="Z107" s="34"/>
      <c r="AA107" s="34"/>
      <c r="AB107" s="34"/>
      <c r="AC107" s="34"/>
      <c r="AD107" s="12"/>
      <c r="AE107" s="12"/>
      <c r="AW107" s="37"/>
      <c r="AX107" s="37"/>
    </row>
    <row r="108" spans="1:50" s="38" customFormat="1" ht="21.75" hidden="1" customHeight="1" x14ac:dyDescent="0.2">
      <c r="A108" s="40"/>
      <c r="B108" s="60"/>
      <c r="C108" s="144"/>
      <c r="D108" s="221"/>
      <c r="E108" s="221"/>
      <c r="F108" s="221"/>
      <c r="G108" s="221"/>
      <c r="H108" s="221"/>
      <c r="I108" s="144"/>
      <c r="J108" s="565"/>
      <c r="K108" s="565"/>
      <c r="L108" s="565"/>
      <c r="M108" s="566"/>
      <c r="N108" s="566"/>
      <c r="O108" s="144"/>
      <c r="P108" s="144"/>
      <c r="Q108" s="144"/>
      <c r="R108" s="144"/>
      <c r="S108" s="144"/>
      <c r="T108" s="144"/>
      <c r="U108" s="144"/>
      <c r="V108" s="23"/>
      <c r="W108" s="23"/>
      <c r="X108" s="23"/>
      <c r="Y108" s="34"/>
      <c r="Z108" s="34"/>
      <c r="AA108" s="34"/>
      <c r="AB108" s="34"/>
      <c r="AC108" s="34"/>
      <c r="AD108" s="12"/>
      <c r="AE108" s="12"/>
      <c r="AW108" s="37"/>
      <c r="AX108" s="37"/>
    </row>
    <row r="109" spans="1:50" s="38" customFormat="1" ht="21.75" hidden="1" customHeight="1" x14ac:dyDescent="0.2">
      <c r="A109" s="40"/>
      <c r="B109" s="60" t="s">
        <v>356</v>
      </c>
      <c r="C109" s="144"/>
      <c r="D109" s="221"/>
      <c r="E109" s="221"/>
      <c r="F109" s="221"/>
      <c r="G109" s="221"/>
      <c r="H109" s="221"/>
      <c r="I109" s="144"/>
      <c r="J109" s="1591" t="s">
        <v>355</v>
      </c>
      <c r="K109" s="1591"/>
      <c r="L109" s="1591"/>
      <c r="M109" s="566"/>
      <c r="N109" s="566"/>
      <c r="O109" s="144"/>
      <c r="P109" s="144"/>
      <c r="Q109" s="144"/>
      <c r="R109" s="144"/>
      <c r="S109" s="144"/>
      <c r="T109" s="144"/>
      <c r="U109" s="144"/>
      <c r="V109" s="23"/>
      <c r="W109" s="23"/>
      <c r="X109" s="23"/>
      <c r="Y109" s="34"/>
      <c r="Z109" s="34"/>
      <c r="AA109" s="34"/>
      <c r="AB109" s="34"/>
      <c r="AC109" s="34"/>
      <c r="AD109" s="12"/>
      <c r="AE109" s="12"/>
      <c r="AW109" s="37"/>
      <c r="AX109" s="37"/>
    </row>
    <row r="110" spans="1:50" s="38" customFormat="1" ht="21.75" hidden="1" customHeight="1" x14ac:dyDescent="0.2">
      <c r="A110" s="40"/>
      <c r="B110" s="60"/>
      <c r="C110" s="144"/>
      <c r="D110" s="221"/>
      <c r="E110" s="221"/>
      <c r="F110" s="221"/>
      <c r="G110" s="221"/>
      <c r="H110" s="221"/>
      <c r="I110" s="144"/>
      <c r="J110" s="565"/>
      <c r="K110" s="566"/>
      <c r="L110" s="566"/>
      <c r="M110" s="566"/>
      <c r="N110" s="566"/>
      <c r="O110" s="144"/>
      <c r="P110" s="144"/>
      <c r="Q110" s="144"/>
      <c r="R110" s="144"/>
      <c r="S110" s="144"/>
      <c r="T110" s="144"/>
      <c r="U110" s="144"/>
      <c r="V110" s="23"/>
      <c r="W110" s="23"/>
      <c r="X110" s="23"/>
      <c r="Y110" s="34"/>
      <c r="Z110" s="34"/>
      <c r="AA110" s="34"/>
      <c r="AB110" s="34"/>
      <c r="AC110" s="34"/>
      <c r="AD110" s="12"/>
      <c r="AE110" s="12"/>
      <c r="AW110" s="37"/>
      <c r="AX110" s="37"/>
    </row>
    <row r="111" spans="1:50" s="38" customFormat="1" ht="19.5" hidden="1" customHeight="1" x14ac:dyDescent="0.2">
      <c r="A111" s="40"/>
      <c r="B111" s="138" t="s">
        <v>250</v>
      </c>
      <c r="C111" s="144"/>
      <c r="D111" s="222"/>
      <c r="E111" s="222"/>
      <c r="F111" s="222"/>
      <c r="G111" s="222"/>
      <c r="H111" s="222"/>
      <c r="I111" s="144"/>
      <c r="J111" s="1581" t="s">
        <v>251</v>
      </c>
      <c r="K111" s="1582"/>
      <c r="L111" s="1582"/>
      <c r="M111" s="1582"/>
      <c r="N111" s="1582"/>
      <c r="O111" s="144"/>
      <c r="P111" s="144"/>
      <c r="Q111" s="144"/>
      <c r="R111" s="144"/>
      <c r="S111" s="144"/>
      <c r="T111" s="144"/>
      <c r="U111" s="144"/>
      <c r="V111" s="23"/>
      <c r="W111" s="23"/>
      <c r="X111" s="23"/>
      <c r="Y111" s="34"/>
      <c r="Z111" s="34"/>
      <c r="AA111" s="34"/>
      <c r="AB111" s="34"/>
      <c r="AC111" s="34"/>
      <c r="AD111" s="12"/>
      <c r="AE111" s="12"/>
      <c r="AW111" s="37"/>
      <c r="AX111" s="37"/>
    </row>
    <row r="112" spans="1:50" s="38" customFormat="1" ht="39" hidden="1" customHeight="1" x14ac:dyDescent="0.2">
      <c r="A112" s="15"/>
      <c r="B112" s="138"/>
      <c r="C112" s="138"/>
      <c r="D112" s="223"/>
      <c r="E112" s="223"/>
      <c r="F112" s="223"/>
      <c r="G112" s="223"/>
      <c r="H112" s="223"/>
      <c r="I112" s="138"/>
      <c r="J112" s="1581"/>
      <c r="K112" s="1582"/>
      <c r="L112" s="1582"/>
      <c r="M112" s="1582"/>
      <c r="N112" s="1582"/>
      <c r="O112" s="16"/>
      <c r="P112" s="16"/>
      <c r="Q112" s="16"/>
      <c r="R112" s="16"/>
      <c r="S112" s="16"/>
      <c r="T112" s="16"/>
      <c r="U112" s="16"/>
      <c r="V112" s="24"/>
      <c r="W112" s="24"/>
      <c r="X112" s="24"/>
      <c r="Y112" s="34"/>
      <c r="Z112" s="34"/>
      <c r="AA112" s="34"/>
      <c r="AB112" s="34"/>
      <c r="AC112" s="34"/>
      <c r="AD112" s="12"/>
      <c r="AE112" s="12"/>
      <c r="AW112" s="37"/>
      <c r="AX112" s="37"/>
    </row>
    <row r="113" spans="1:50" s="38" customFormat="1" ht="24" hidden="1" customHeight="1" x14ac:dyDescent="0.2">
      <c r="A113" s="15"/>
      <c r="B113" s="138"/>
      <c r="C113" s="138"/>
      <c r="D113" s="138"/>
      <c r="E113" s="138"/>
      <c r="F113" s="138"/>
      <c r="G113" s="138"/>
      <c r="H113" s="138"/>
      <c r="I113" s="138"/>
      <c r="J113" s="172"/>
      <c r="K113" s="173"/>
      <c r="L113" s="173"/>
      <c r="M113" s="173"/>
      <c r="N113" s="173"/>
      <c r="O113" s="16"/>
      <c r="P113" s="16"/>
      <c r="Q113" s="16"/>
      <c r="R113" s="16"/>
      <c r="S113" s="16"/>
      <c r="T113" s="16"/>
      <c r="U113" s="16"/>
      <c r="V113" s="24"/>
      <c r="W113" s="24"/>
      <c r="X113" s="24"/>
      <c r="Y113" s="34"/>
      <c r="Z113" s="34"/>
      <c r="AA113" s="34"/>
      <c r="AB113" s="34"/>
      <c r="AC113" s="34"/>
      <c r="AD113" s="12"/>
      <c r="AE113" s="12"/>
      <c r="AW113" s="37"/>
      <c r="AX113" s="37"/>
    </row>
    <row r="114" spans="1:50" s="38" customFormat="1" hidden="1" x14ac:dyDescent="0.2">
      <c r="A114" s="15"/>
      <c r="B114" s="138"/>
      <c r="C114" s="138"/>
      <c r="D114" s="138"/>
      <c r="E114" s="138"/>
      <c r="F114" s="138"/>
      <c r="G114" s="138"/>
      <c r="H114" s="138"/>
      <c r="I114" s="138"/>
      <c r="J114" s="172"/>
      <c r="K114" s="173"/>
      <c r="L114" s="173"/>
      <c r="M114" s="173"/>
      <c r="N114" s="173"/>
      <c r="O114" s="16"/>
      <c r="P114" s="16"/>
      <c r="Q114" s="16"/>
      <c r="R114" s="16"/>
      <c r="S114" s="16"/>
      <c r="T114" s="16"/>
      <c r="U114" s="16"/>
      <c r="V114" s="24"/>
      <c r="W114" s="24"/>
      <c r="X114" s="24"/>
      <c r="Y114" s="34"/>
      <c r="Z114" s="34"/>
      <c r="AA114" s="34"/>
      <c r="AB114" s="34"/>
      <c r="AC114" s="34"/>
      <c r="AD114" s="12"/>
      <c r="AE114" s="12"/>
      <c r="AW114" s="37"/>
      <c r="AX114" s="37"/>
    </row>
    <row r="115" spans="1:50" s="38" customFormat="1" hidden="1" x14ac:dyDescent="0.2">
      <c r="A115" s="15"/>
      <c r="B115" s="138"/>
      <c r="C115" s="138"/>
      <c r="D115" s="138"/>
      <c r="E115" s="138"/>
      <c r="F115" s="138"/>
      <c r="G115" s="138"/>
      <c r="H115" s="138"/>
      <c r="I115" s="138"/>
      <c r="J115" s="172"/>
      <c r="K115" s="173"/>
      <c r="L115" s="173"/>
      <c r="M115" s="173"/>
      <c r="N115" s="173"/>
      <c r="O115" s="16"/>
      <c r="P115" s="16"/>
      <c r="Q115" s="16"/>
      <c r="R115" s="16"/>
      <c r="S115" s="16"/>
      <c r="T115" s="16"/>
      <c r="U115" s="16"/>
      <c r="V115" s="24"/>
      <c r="W115" s="24"/>
      <c r="X115" s="24"/>
      <c r="Y115" s="34"/>
      <c r="Z115" s="34"/>
      <c r="AA115" s="34"/>
      <c r="AB115" s="34"/>
      <c r="AC115" s="34"/>
      <c r="AD115" s="12"/>
      <c r="AE115" s="12"/>
      <c r="AW115" s="37"/>
      <c r="AX115" s="37"/>
    </row>
    <row r="116" spans="1:50" s="38" customFormat="1" hidden="1" x14ac:dyDescent="0.2">
      <c r="A116" s="15"/>
      <c r="B116" s="138"/>
      <c r="C116" s="138"/>
      <c r="D116" s="138"/>
      <c r="E116" s="138"/>
      <c r="F116" s="138"/>
      <c r="G116" s="138"/>
      <c r="H116" s="138"/>
      <c r="I116" s="138"/>
      <c r="J116" s="172"/>
      <c r="K116" s="173"/>
      <c r="L116" s="173"/>
      <c r="M116" s="173"/>
      <c r="N116" s="173"/>
      <c r="O116" s="16"/>
      <c r="P116" s="16"/>
      <c r="Q116" s="16"/>
      <c r="R116" s="16"/>
      <c r="S116" s="16"/>
      <c r="T116" s="16"/>
      <c r="U116" s="16"/>
      <c r="V116" s="24"/>
      <c r="W116" s="24"/>
      <c r="X116" s="24"/>
      <c r="Y116" s="34"/>
      <c r="Z116" s="34"/>
      <c r="AA116" s="34"/>
      <c r="AB116" s="34"/>
      <c r="AC116" s="34"/>
      <c r="AD116" s="12"/>
      <c r="AE116" s="12"/>
      <c r="AW116" s="37"/>
      <c r="AX116" s="37"/>
    </row>
    <row r="117" spans="1:50" s="38" customFormat="1" hidden="1" x14ac:dyDescent="0.2">
      <c r="A117" s="15"/>
      <c r="B117" s="138"/>
      <c r="C117" s="138"/>
      <c r="D117" s="138"/>
      <c r="E117" s="138"/>
      <c r="F117" s="138"/>
      <c r="G117" s="138"/>
      <c r="H117" s="138"/>
      <c r="I117" s="138"/>
      <c r="J117" s="172"/>
      <c r="K117" s="173"/>
      <c r="L117" s="173"/>
      <c r="M117" s="173"/>
      <c r="N117" s="173"/>
      <c r="O117" s="16"/>
      <c r="P117" s="16"/>
      <c r="Q117" s="16"/>
      <c r="R117" s="16"/>
      <c r="S117" s="16"/>
      <c r="T117" s="16"/>
      <c r="U117" s="16"/>
      <c r="V117" s="24"/>
      <c r="W117" s="24"/>
      <c r="X117" s="24"/>
      <c r="Y117" s="34"/>
      <c r="Z117" s="34"/>
      <c r="AA117" s="34"/>
      <c r="AB117" s="34"/>
      <c r="AC117" s="34"/>
      <c r="AD117" s="12"/>
      <c r="AE117" s="12"/>
      <c r="AW117" s="37"/>
      <c r="AX117" s="37"/>
    </row>
    <row r="118" spans="1:50" s="38" customFormat="1" hidden="1" x14ac:dyDescent="0.2">
      <c r="A118" s="15"/>
      <c r="B118" s="138"/>
      <c r="C118" s="138"/>
      <c r="D118" s="138"/>
      <c r="E118" s="138"/>
      <c r="F118" s="138"/>
      <c r="G118" s="138"/>
      <c r="H118" s="138"/>
      <c r="I118" s="138"/>
      <c r="J118" s="172"/>
      <c r="K118" s="173"/>
      <c r="L118" s="173"/>
      <c r="M118" s="173"/>
      <c r="N118" s="173"/>
      <c r="O118" s="16"/>
      <c r="P118" s="16"/>
      <c r="Q118" s="16"/>
      <c r="R118" s="16"/>
      <c r="S118" s="16"/>
      <c r="T118" s="16"/>
      <c r="U118" s="16"/>
      <c r="V118" s="24"/>
      <c r="W118" s="24"/>
      <c r="X118" s="24"/>
      <c r="Y118" s="34"/>
      <c r="Z118" s="34"/>
      <c r="AA118" s="34"/>
      <c r="AB118" s="34"/>
      <c r="AC118" s="34"/>
      <c r="AD118" s="12"/>
      <c r="AE118" s="12"/>
      <c r="AW118" s="37"/>
      <c r="AX118" s="37"/>
    </row>
    <row r="119" spans="1:50" s="38" customFormat="1" hidden="1" x14ac:dyDescent="0.2">
      <c r="A119" s="15"/>
      <c r="B119" s="138"/>
      <c r="C119" s="138"/>
      <c r="D119" s="138"/>
      <c r="E119" s="138"/>
      <c r="F119" s="138"/>
      <c r="G119" s="138"/>
      <c r="H119" s="138"/>
      <c r="I119" s="138"/>
      <c r="J119" s="172"/>
      <c r="K119" s="173"/>
      <c r="L119" s="173"/>
      <c r="M119" s="173"/>
      <c r="N119" s="173"/>
      <c r="O119" s="16"/>
      <c r="P119" s="16"/>
      <c r="Q119" s="16"/>
      <c r="R119" s="16"/>
      <c r="S119" s="16"/>
      <c r="T119" s="16"/>
      <c r="U119" s="16"/>
      <c r="V119" s="24"/>
      <c r="W119" s="24"/>
      <c r="X119" s="24"/>
      <c r="Y119" s="34"/>
      <c r="Z119" s="34"/>
      <c r="AA119" s="34"/>
      <c r="AB119" s="34"/>
      <c r="AC119" s="34"/>
      <c r="AD119" s="12"/>
      <c r="AE119" s="12"/>
      <c r="AW119" s="37"/>
      <c r="AX119" s="37"/>
    </row>
    <row r="120" spans="1:50" s="38" customFormat="1" hidden="1" x14ac:dyDescent="0.2">
      <c r="A120" s="15"/>
      <c r="B120" s="138"/>
      <c r="C120" s="138"/>
      <c r="D120" s="138"/>
      <c r="E120" s="138"/>
      <c r="F120" s="138"/>
      <c r="G120" s="138"/>
      <c r="H120" s="138"/>
      <c r="I120" s="138"/>
      <c r="J120" s="172"/>
      <c r="K120" s="173"/>
      <c r="L120" s="173"/>
      <c r="M120" s="173"/>
      <c r="N120" s="173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  <c r="AW120" s="37"/>
      <c r="AX120" s="37"/>
    </row>
    <row r="121" spans="1:50" s="38" customFormat="1" hidden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  <c r="AW121" s="37"/>
      <c r="AX121" s="37"/>
    </row>
    <row r="122" spans="1:50" s="39" customFormat="1" hidden="1" x14ac:dyDescent="0.2">
      <c r="A122" s="11"/>
      <c r="B122" s="17"/>
      <c r="C122" s="18"/>
      <c r="D122" s="18"/>
      <c r="E122" s="18"/>
      <c r="F122" s="17"/>
      <c r="G122" s="17"/>
      <c r="H122" s="17"/>
      <c r="I122" s="17"/>
      <c r="J122" s="17"/>
      <c r="K122" s="18"/>
      <c r="L122" s="18"/>
      <c r="M122" s="19"/>
      <c r="N122" s="19"/>
      <c r="O122" s="19"/>
      <c r="P122" s="19"/>
      <c r="Q122" s="19"/>
      <c r="R122" s="19"/>
      <c r="S122" s="19"/>
      <c r="T122" s="19"/>
      <c r="U122" s="19"/>
      <c r="V122" s="13"/>
      <c r="W122" s="13"/>
      <c r="X122" s="13"/>
      <c r="Y122" s="12"/>
      <c r="Z122" s="12"/>
      <c r="AA122" s="12"/>
      <c r="AB122" s="12"/>
      <c r="AC122" s="12"/>
      <c r="AD122" s="12"/>
      <c r="AE122" s="12"/>
      <c r="AW122" s="483"/>
      <c r="AX122" s="483"/>
    </row>
    <row r="123" spans="1:50" s="34" customFormat="1" hidden="1" x14ac:dyDescent="0.2">
      <c r="A123" s="11"/>
      <c r="B123" s="17"/>
      <c r="C123" s="18"/>
      <c r="D123" s="18"/>
      <c r="E123" s="18"/>
      <c r="F123" s="17"/>
      <c r="G123" s="17"/>
      <c r="H123" s="17"/>
      <c r="I123" s="17"/>
      <c r="J123" s="17"/>
      <c r="K123" s="18"/>
      <c r="L123" s="18"/>
      <c r="M123" s="19"/>
      <c r="N123" s="19"/>
      <c r="O123" s="19"/>
      <c r="P123" s="19"/>
      <c r="Q123" s="19"/>
      <c r="R123" s="19"/>
      <c r="S123" s="19"/>
      <c r="T123" s="19"/>
      <c r="U123" s="19"/>
      <c r="V123" s="13"/>
      <c r="W123" s="13"/>
      <c r="X123" s="13"/>
      <c r="Y123" s="12"/>
      <c r="Z123" s="12"/>
      <c r="AA123" s="12"/>
      <c r="AB123" s="12"/>
      <c r="AC123" s="12"/>
      <c r="AD123" s="12"/>
      <c r="AE123" s="12"/>
      <c r="AW123" s="35"/>
      <c r="AX123" s="35"/>
    </row>
    <row r="124" spans="1:50" s="34" customFormat="1" hidden="1" x14ac:dyDescent="0.2">
      <c r="A124" s="11"/>
      <c r="B124" s="17"/>
      <c r="C124" s="18"/>
      <c r="D124" s="18"/>
      <c r="E124" s="18"/>
      <c r="F124" s="17"/>
      <c r="G124" s="17"/>
      <c r="H124" s="17"/>
      <c r="I124" s="17"/>
      <c r="J124" s="17"/>
      <c r="K124" s="18"/>
      <c r="L124" s="18"/>
      <c r="M124" s="19"/>
      <c r="N124" s="19"/>
      <c r="O124" s="19"/>
      <c r="P124" s="19"/>
      <c r="Q124" s="19"/>
      <c r="R124" s="19"/>
      <c r="S124" s="19"/>
      <c r="T124" s="19"/>
      <c r="U124" s="19"/>
      <c r="V124" s="13"/>
      <c r="W124" s="13"/>
      <c r="X124" s="13"/>
      <c r="Y124" s="12"/>
      <c r="Z124" s="12"/>
      <c r="AA124" s="12"/>
      <c r="AB124" s="12"/>
      <c r="AC124" s="12"/>
      <c r="AD124" s="12"/>
      <c r="AE124" s="12"/>
      <c r="AW124" s="35"/>
      <c r="AX124" s="35"/>
    </row>
    <row r="125" spans="1:50" s="34" customFormat="1" hidden="1" x14ac:dyDescent="0.2">
      <c r="A125" s="11"/>
      <c r="B125" s="17"/>
      <c r="C125" s="18"/>
      <c r="D125" s="18"/>
      <c r="E125" s="18"/>
      <c r="F125" s="17"/>
      <c r="G125" s="17"/>
      <c r="H125" s="17"/>
      <c r="I125" s="17"/>
      <c r="J125" s="17"/>
      <c r="K125" s="18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3"/>
      <c r="W125" s="13"/>
      <c r="X125" s="13"/>
      <c r="Y125" s="12"/>
      <c r="Z125" s="12"/>
      <c r="AA125" s="12"/>
      <c r="AB125" s="12"/>
      <c r="AC125" s="12"/>
      <c r="AD125" s="12"/>
      <c r="AE125" s="12"/>
      <c r="AW125" s="35"/>
      <c r="AX125" s="35"/>
    </row>
    <row r="126" spans="1:50" s="34" customFormat="1" hidden="1" x14ac:dyDescent="0.2">
      <c r="A126" s="11"/>
      <c r="B126" s="17"/>
      <c r="C126" s="18"/>
      <c r="D126" s="18"/>
      <c r="E126" s="18"/>
      <c r="F126" s="17"/>
      <c r="G126" s="17"/>
      <c r="H126" s="17"/>
      <c r="I126" s="17"/>
      <c r="J126" s="17"/>
      <c r="K126" s="18"/>
      <c r="L126" s="18"/>
      <c r="M126" s="19"/>
      <c r="N126" s="19"/>
      <c r="O126" s="19"/>
      <c r="P126" s="19"/>
      <c r="Q126" s="19"/>
      <c r="R126" s="19"/>
      <c r="S126" s="19"/>
      <c r="T126" s="19"/>
      <c r="U126" s="19"/>
      <c r="V126" s="13"/>
      <c r="W126" s="13"/>
      <c r="X126" s="13"/>
      <c r="Y126" s="12"/>
      <c r="Z126" s="12"/>
      <c r="AA126" s="12"/>
      <c r="AB126" s="12"/>
      <c r="AC126" s="12"/>
      <c r="AD126" s="12"/>
      <c r="AE126" s="12"/>
      <c r="AW126" s="35"/>
      <c r="AX126" s="35"/>
    </row>
    <row r="127" spans="1:50" s="34" customFormat="1" hidden="1" x14ac:dyDescent="0.2">
      <c r="A127" s="11"/>
      <c r="B127" s="17"/>
      <c r="C127" s="18"/>
      <c r="D127" s="18"/>
      <c r="E127" s="18"/>
      <c r="F127" s="17"/>
      <c r="G127" s="17"/>
      <c r="H127" s="17"/>
      <c r="I127" s="17"/>
      <c r="J127" s="17"/>
      <c r="K127" s="18"/>
      <c r="L127" s="18"/>
      <c r="M127" s="19"/>
      <c r="N127" s="19"/>
      <c r="O127" s="19"/>
      <c r="P127" s="19"/>
      <c r="Q127" s="19"/>
      <c r="R127" s="19"/>
      <c r="S127" s="19"/>
      <c r="T127" s="19"/>
      <c r="U127" s="19"/>
      <c r="V127" s="13"/>
      <c r="W127" s="13"/>
      <c r="X127" s="13"/>
      <c r="Y127" s="12"/>
      <c r="Z127" s="12"/>
      <c r="AA127" s="12"/>
      <c r="AB127" s="12"/>
      <c r="AC127" s="12"/>
      <c r="AD127" s="12"/>
      <c r="AE127" s="12"/>
      <c r="AW127" s="35"/>
      <c r="AX127" s="35"/>
    </row>
    <row r="128" spans="1:50" s="34" customFormat="1" hidden="1" x14ac:dyDescent="0.2">
      <c r="A128" s="11"/>
      <c r="B128" s="17"/>
      <c r="C128" s="18"/>
      <c r="D128" s="18"/>
      <c r="E128" s="18"/>
      <c r="F128" s="17"/>
      <c r="G128" s="17"/>
      <c r="H128" s="17"/>
      <c r="I128" s="17"/>
      <c r="J128" s="17"/>
      <c r="K128" s="18"/>
      <c r="L128" s="18"/>
      <c r="M128" s="19"/>
      <c r="N128" s="19"/>
      <c r="O128" s="19"/>
      <c r="P128" s="19"/>
      <c r="Q128" s="19"/>
      <c r="R128" s="19"/>
      <c r="S128" s="19"/>
      <c r="T128" s="19"/>
      <c r="U128" s="19"/>
      <c r="V128" s="13"/>
      <c r="W128" s="13"/>
      <c r="X128" s="13"/>
      <c r="Y128" s="12"/>
      <c r="Z128" s="12"/>
      <c r="AA128" s="12"/>
      <c r="AB128" s="12"/>
      <c r="AC128" s="12"/>
      <c r="AD128" s="12"/>
      <c r="AE128" s="12"/>
      <c r="AW128" s="35"/>
      <c r="AX128" s="35"/>
    </row>
    <row r="129" spans="1:237" s="34" customFormat="1" ht="18.75" hidden="1" customHeight="1" x14ac:dyDescent="0.2">
      <c r="A129" s="11"/>
      <c r="B129" s="17"/>
      <c r="C129" s="18"/>
      <c r="D129" s="18"/>
      <c r="E129" s="18"/>
      <c r="F129" s="17"/>
      <c r="G129" s="17"/>
      <c r="H129" s="17"/>
      <c r="I129" s="17"/>
      <c r="J129" s="17"/>
      <c r="K129" s="18"/>
      <c r="L129" s="18"/>
      <c r="M129" s="19"/>
      <c r="N129" s="19"/>
      <c r="O129" s="19"/>
      <c r="P129" s="19"/>
      <c r="Q129" s="19"/>
      <c r="R129" s="19"/>
      <c r="S129" s="19"/>
      <c r="T129" s="19"/>
      <c r="U129" s="19"/>
      <c r="V129" s="13"/>
      <c r="W129" s="13"/>
      <c r="X129" s="13"/>
      <c r="Y129" s="12"/>
      <c r="Z129" s="12"/>
      <c r="AA129" s="12"/>
      <c r="AB129" s="12"/>
      <c r="AC129" s="12"/>
      <c r="AD129" s="12"/>
      <c r="AE129" s="12"/>
      <c r="AW129" s="35"/>
      <c r="AX129" s="35"/>
    </row>
    <row r="130" spans="1:237" s="34" customFormat="1" hidden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  <c r="AW130" s="35"/>
      <c r="AX130" s="35"/>
    </row>
    <row r="131" spans="1:237" s="34" customFormat="1" hidden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  <c r="AW131" s="35"/>
      <c r="AX131" s="35"/>
    </row>
    <row r="132" spans="1:237" s="34" customFormat="1" hidden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  <c r="AW132" s="35"/>
      <c r="AX132" s="35"/>
    </row>
    <row r="133" spans="1:237" s="34" customFormat="1" hidden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  <c r="AW133" s="35"/>
      <c r="AX133" s="35"/>
    </row>
    <row r="134" spans="1:237" s="34" customFormat="1" hidden="1" x14ac:dyDescent="0.2">
      <c r="A134" s="11"/>
      <c r="B134" s="12"/>
      <c r="C134" s="13"/>
      <c r="D134" s="14"/>
      <c r="E134" s="14"/>
      <c r="F134" s="13"/>
      <c r="G134" s="13"/>
      <c r="H134" s="12"/>
      <c r="I134" s="12"/>
      <c r="J134" s="12"/>
      <c r="K134" s="12"/>
      <c r="L134" s="42"/>
      <c r="M134" s="12"/>
      <c r="N134" s="12"/>
      <c r="O134" s="12"/>
      <c r="P134" s="12"/>
      <c r="Q134" s="12"/>
      <c r="R134" s="12"/>
      <c r="S134" s="12"/>
      <c r="T134" s="12"/>
      <c r="U134" s="12"/>
      <c r="V134" s="20"/>
      <c r="W134" s="20"/>
      <c r="X134" s="20"/>
      <c r="Y134" s="12"/>
      <c r="Z134" s="12"/>
      <c r="AA134" s="12"/>
      <c r="AB134" s="12"/>
      <c r="AC134" s="12"/>
      <c r="AD134" s="12"/>
      <c r="AE134" s="12"/>
      <c r="AW134" s="35"/>
      <c r="AX134" s="35"/>
    </row>
    <row r="135" spans="1:237" s="34" customFormat="1" hidden="1" x14ac:dyDescent="0.2">
      <c r="A135" s="11"/>
      <c r="B135" s="12"/>
      <c r="C135" s="13"/>
      <c r="D135" s="14"/>
      <c r="E135" s="14"/>
      <c r="F135" s="13"/>
      <c r="G135" s="13"/>
      <c r="H135" s="12"/>
      <c r="I135" s="12"/>
      <c r="J135" s="12"/>
      <c r="K135" s="12"/>
      <c r="L135" s="42"/>
      <c r="M135" s="12"/>
      <c r="N135" s="12"/>
      <c r="O135" s="12"/>
      <c r="P135" s="12"/>
      <c r="Q135" s="12"/>
      <c r="R135" s="12"/>
      <c r="S135" s="12"/>
      <c r="T135" s="12"/>
      <c r="U135" s="12"/>
      <c r="V135" s="20"/>
      <c r="W135" s="20"/>
      <c r="X135" s="20"/>
      <c r="Y135" s="12"/>
      <c r="Z135" s="12"/>
      <c r="AA135" s="12"/>
      <c r="AB135" s="12"/>
      <c r="AC135" s="21"/>
      <c r="AD135" s="12"/>
      <c r="AE135" s="12"/>
      <c r="AW135" s="35"/>
      <c r="AX135" s="35"/>
    </row>
    <row r="136" spans="1:237" hidden="1" x14ac:dyDescent="0.2">
      <c r="W136" s="21"/>
      <c r="X136" s="21"/>
      <c r="Y136" s="21"/>
      <c r="Z136" s="21"/>
      <c r="AA136" s="21"/>
      <c r="AB136" s="21"/>
      <c r="AC136" s="13"/>
    </row>
    <row r="137" spans="1:237" hidden="1" x14ac:dyDescent="0.2">
      <c r="W137" s="13"/>
      <c r="X137" s="13"/>
      <c r="Y137" s="13"/>
      <c r="Z137" s="13"/>
      <c r="AA137" s="13"/>
      <c r="AB137" s="13"/>
      <c r="AC137" s="13"/>
    </row>
    <row r="138" spans="1:237" hidden="1" x14ac:dyDescent="0.2">
      <c r="W138" s="13"/>
      <c r="X138" s="13"/>
      <c r="Y138" s="13"/>
      <c r="Z138" s="13"/>
      <c r="AA138" s="13"/>
      <c r="AB138" s="13"/>
      <c r="AC138" s="13"/>
    </row>
    <row r="139" spans="1:237" hidden="1" x14ac:dyDescent="0.2">
      <c r="W139" s="13"/>
      <c r="X139" s="13"/>
      <c r="Y139" s="13"/>
      <c r="Z139" s="13"/>
      <c r="AA139" s="13"/>
      <c r="AB139" s="13"/>
    </row>
    <row r="140" spans="1:237" hidden="1" x14ac:dyDescent="0.2"/>
    <row r="142" spans="1:237" ht="31.5" x14ac:dyDescent="0.2">
      <c r="A142" s="187" t="s">
        <v>146</v>
      </c>
      <c r="B142" s="381" t="s">
        <v>37</v>
      </c>
      <c r="C142" s="190"/>
      <c r="D142" s="190">
        <v>3</v>
      </c>
      <c r="E142" s="187"/>
      <c r="F142" s="445"/>
      <c r="G142" s="190">
        <v>3</v>
      </c>
      <c r="H142" s="190">
        <v>90</v>
      </c>
      <c r="I142" s="190">
        <v>4</v>
      </c>
      <c r="J142" s="190"/>
      <c r="K142" s="190"/>
      <c r="L142" s="187" t="s">
        <v>134</v>
      </c>
      <c r="M142" s="190">
        <v>86</v>
      </c>
      <c r="N142" s="35"/>
      <c r="O142" s="1586"/>
      <c r="P142" s="1586"/>
      <c r="Q142" s="187" t="s">
        <v>134</v>
      </c>
      <c r="R142" s="1410"/>
      <c r="S142" s="1411"/>
      <c r="T142" s="187"/>
      <c r="U142" s="1410"/>
      <c r="V142" s="1411"/>
      <c r="W142" s="171"/>
      <c r="X142" s="1415"/>
      <c r="Y142" s="1416"/>
      <c r="Z142" s="35"/>
      <c r="AA142" s="35"/>
      <c r="AB142" s="87"/>
      <c r="AC142" s="34"/>
      <c r="AD142" s="35" t="s">
        <v>342</v>
      </c>
      <c r="AE142" s="35" t="s">
        <v>342</v>
      </c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pans="1:237" ht="16.5" thickBot="1" x14ac:dyDescent="0.25">
      <c r="A143" s="187" t="s">
        <v>145</v>
      </c>
      <c r="B143" s="381" t="s">
        <v>36</v>
      </c>
      <c r="C143" s="190">
        <v>3</v>
      </c>
      <c r="D143" s="190"/>
      <c r="E143" s="190"/>
      <c r="F143" s="149"/>
      <c r="G143" s="412">
        <v>4</v>
      </c>
      <c r="H143" s="190">
        <v>120</v>
      </c>
      <c r="I143" s="190">
        <v>4</v>
      </c>
      <c r="J143" s="187" t="s">
        <v>134</v>
      </c>
      <c r="K143" s="190"/>
      <c r="L143" s="190"/>
      <c r="M143" s="190">
        <v>116</v>
      </c>
      <c r="N143" s="34"/>
      <c r="O143" s="1410"/>
      <c r="P143" s="1411"/>
      <c r="Q143" s="187" t="s">
        <v>134</v>
      </c>
      <c r="R143" s="1410"/>
      <c r="S143" s="1411"/>
      <c r="T143" s="187"/>
      <c r="U143" s="1410"/>
      <c r="V143" s="1411"/>
      <c r="W143" s="171"/>
      <c r="X143" s="1415"/>
      <c r="Y143" s="1416"/>
      <c r="Z143" s="35"/>
      <c r="AA143" s="35"/>
      <c r="AB143" s="87"/>
      <c r="AC143" s="34"/>
      <c r="AD143" s="35" t="s">
        <v>342</v>
      </c>
      <c r="AE143" s="35" t="s">
        <v>342</v>
      </c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pans="1:237" x14ac:dyDescent="0.2">
      <c r="A144" s="187" t="s">
        <v>151</v>
      </c>
      <c r="B144" s="463" t="s">
        <v>50</v>
      </c>
      <c r="C144" s="175"/>
      <c r="D144" s="191">
        <v>3</v>
      </c>
      <c r="E144" s="191"/>
      <c r="F144" s="191"/>
      <c r="G144" s="464">
        <v>3</v>
      </c>
      <c r="H144" s="200">
        <v>90</v>
      </c>
      <c r="I144" s="465">
        <v>4</v>
      </c>
      <c r="J144" s="191" t="s">
        <v>134</v>
      </c>
      <c r="K144" s="191"/>
      <c r="L144" s="191"/>
      <c r="M144" s="190">
        <v>86</v>
      </c>
      <c r="N144" s="187"/>
      <c r="O144" s="1537"/>
      <c r="P144" s="1538"/>
      <c r="Q144" s="187" t="s">
        <v>134</v>
      </c>
      <c r="R144" s="1537"/>
      <c r="S144" s="1538"/>
      <c r="T144" s="187"/>
      <c r="U144" s="1537"/>
      <c r="V144" s="1538"/>
      <c r="W144" s="175"/>
      <c r="X144" s="1694"/>
      <c r="Y144" s="1695"/>
      <c r="Z144" s="192"/>
      <c r="AA144" s="192"/>
      <c r="AB144" s="94"/>
      <c r="AC144" s="34"/>
      <c r="AD144" s="35" t="s">
        <v>342</v>
      </c>
      <c r="AE144" s="35" t="s">
        <v>342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pans="1:237" x14ac:dyDescent="0.2">
      <c r="A145" s="187" t="s">
        <v>177</v>
      </c>
      <c r="B145" s="463" t="s">
        <v>40</v>
      </c>
      <c r="C145" s="191"/>
      <c r="D145" s="191">
        <v>3</v>
      </c>
      <c r="E145" s="175"/>
      <c r="F145" s="191"/>
      <c r="G145" s="538">
        <v>3</v>
      </c>
      <c r="H145" s="465">
        <v>90</v>
      </c>
      <c r="I145" s="465">
        <v>10</v>
      </c>
      <c r="J145" s="175" t="s">
        <v>236</v>
      </c>
      <c r="K145" s="191"/>
      <c r="L145" s="467" t="s">
        <v>235</v>
      </c>
      <c r="M145" s="190">
        <v>80</v>
      </c>
      <c r="N145" s="187"/>
      <c r="O145" s="1410"/>
      <c r="P145" s="1411"/>
      <c r="Q145" s="187" t="s">
        <v>226</v>
      </c>
      <c r="R145" s="1410"/>
      <c r="S145" s="1411"/>
      <c r="T145" s="187"/>
      <c r="U145" s="1703"/>
      <c r="V145" s="1704"/>
      <c r="W145" s="183"/>
      <c r="X145" s="1705"/>
      <c r="Y145" s="1706"/>
      <c r="Z145" s="184"/>
      <c r="AA145" s="184"/>
      <c r="AB145" s="282"/>
      <c r="AC145" s="403"/>
      <c r="AD145" s="35" t="s">
        <v>342</v>
      </c>
      <c r="AE145" s="35" t="s">
        <v>342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3"/>
      <c r="CM145" s="403"/>
      <c r="CN145" s="403"/>
      <c r="CO145" s="403"/>
      <c r="CP145" s="403"/>
      <c r="CQ145" s="403"/>
      <c r="CR145" s="403"/>
      <c r="CS145" s="403"/>
      <c r="CT145" s="403"/>
      <c r="CU145" s="403"/>
      <c r="CV145" s="403"/>
      <c r="CW145" s="403"/>
      <c r="CX145" s="403"/>
      <c r="CY145" s="403"/>
      <c r="CZ145" s="403"/>
      <c r="DA145" s="403"/>
      <c r="DB145" s="403"/>
      <c r="DC145" s="403"/>
      <c r="DD145" s="403"/>
      <c r="DE145" s="403"/>
      <c r="DF145" s="403"/>
      <c r="DG145" s="403"/>
      <c r="DH145" s="403"/>
      <c r="DI145" s="403"/>
      <c r="DJ145" s="403"/>
      <c r="DK145" s="403"/>
      <c r="DL145" s="403"/>
      <c r="DM145" s="403"/>
      <c r="DN145" s="403"/>
      <c r="DO145" s="403"/>
      <c r="DP145" s="403"/>
      <c r="DQ145" s="403"/>
      <c r="DR145" s="403"/>
      <c r="DS145" s="403"/>
      <c r="DT145" s="403"/>
      <c r="DU145" s="403"/>
      <c r="DV145" s="403"/>
      <c r="DW145" s="403"/>
      <c r="DX145" s="403"/>
      <c r="DY145" s="403"/>
      <c r="DZ145" s="403"/>
      <c r="EA145" s="403"/>
      <c r="EB145" s="403"/>
      <c r="EC145" s="403"/>
      <c r="ED145" s="403"/>
      <c r="EE145" s="403"/>
      <c r="EF145" s="403"/>
      <c r="EG145" s="403"/>
      <c r="EH145" s="403"/>
      <c r="EI145" s="403"/>
      <c r="EJ145" s="403"/>
      <c r="EK145" s="403"/>
      <c r="EL145" s="403"/>
      <c r="EM145" s="403"/>
      <c r="EN145" s="403"/>
      <c r="EO145" s="403"/>
      <c r="EP145" s="403"/>
      <c r="EQ145" s="403"/>
      <c r="ER145" s="403"/>
      <c r="ES145" s="403"/>
      <c r="ET145" s="403"/>
      <c r="EU145" s="403"/>
      <c r="EV145" s="403"/>
      <c r="EW145" s="403"/>
      <c r="EX145" s="403"/>
      <c r="EY145" s="403"/>
      <c r="EZ145" s="403"/>
      <c r="FA145" s="403"/>
      <c r="FB145" s="403"/>
      <c r="FC145" s="403"/>
      <c r="FD145" s="403"/>
      <c r="FE145" s="403"/>
      <c r="FF145" s="403"/>
      <c r="FG145" s="403"/>
      <c r="FH145" s="403"/>
      <c r="FI145" s="403"/>
      <c r="FJ145" s="403"/>
      <c r="FK145" s="403"/>
      <c r="FL145" s="403"/>
      <c r="FM145" s="403"/>
      <c r="FN145" s="403"/>
      <c r="FO145" s="403"/>
      <c r="FP145" s="403"/>
      <c r="FQ145" s="403"/>
      <c r="FR145" s="403"/>
      <c r="FS145" s="403"/>
      <c r="FT145" s="403"/>
      <c r="FU145" s="403"/>
      <c r="FV145" s="403"/>
      <c r="FW145" s="403"/>
      <c r="FX145" s="403"/>
      <c r="FY145" s="403"/>
      <c r="FZ145" s="403"/>
      <c r="GA145" s="403"/>
      <c r="GB145" s="403"/>
      <c r="GC145" s="403"/>
      <c r="GD145" s="403"/>
      <c r="GE145" s="403"/>
      <c r="GF145" s="403"/>
      <c r="GG145" s="403"/>
      <c r="GH145" s="403"/>
      <c r="GI145" s="403"/>
      <c r="GJ145" s="403"/>
      <c r="GK145" s="403"/>
      <c r="GL145" s="403"/>
      <c r="GM145" s="403"/>
      <c r="GN145" s="403"/>
      <c r="GO145" s="403"/>
      <c r="GP145" s="403"/>
      <c r="GQ145" s="403"/>
      <c r="GR145" s="403"/>
      <c r="GS145" s="403"/>
      <c r="GT145" s="403"/>
      <c r="GU145" s="403"/>
      <c r="GV145" s="403"/>
      <c r="GW145" s="403"/>
      <c r="GX145" s="403"/>
      <c r="GY145" s="403"/>
      <c r="GZ145" s="403"/>
      <c r="HA145" s="403"/>
      <c r="HB145" s="403"/>
      <c r="HC145" s="403"/>
      <c r="HD145" s="403"/>
      <c r="HE145" s="403"/>
      <c r="HF145" s="403"/>
      <c r="HG145" s="403"/>
      <c r="HH145" s="403"/>
      <c r="HI145" s="403"/>
      <c r="HJ145" s="403"/>
      <c r="HK145" s="403"/>
      <c r="HL145" s="403"/>
      <c r="HM145" s="403"/>
      <c r="HN145" s="403"/>
      <c r="HO145" s="403"/>
      <c r="HP145" s="403"/>
      <c r="HQ145" s="403"/>
      <c r="HR145" s="403"/>
      <c r="HS145" s="403"/>
      <c r="HT145" s="403"/>
      <c r="HU145" s="403"/>
      <c r="HV145" s="403"/>
      <c r="HW145" s="403"/>
      <c r="HX145" s="403"/>
      <c r="HY145" s="403"/>
      <c r="HZ145" s="403"/>
      <c r="IA145" s="403"/>
      <c r="IB145" s="403"/>
      <c r="IC145" s="403"/>
    </row>
    <row r="146" spans="1:237" x14ac:dyDescent="0.2">
      <c r="A146" s="187" t="s">
        <v>361</v>
      </c>
      <c r="B146" s="463" t="s">
        <v>42</v>
      </c>
      <c r="C146" s="191">
        <v>3</v>
      </c>
      <c r="D146" s="175"/>
      <c r="E146" s="175"/>
      <c r="F146" s="191"/>
      <c r="G146" s="36">
        <v>4</v>
      </c>
      <c r="H146" s="474">
        <f>G146*30</f>
        <v>120</v>
      </c>
      <c r="I146" s="200">
        <v>14</v>
      </c>
      <c r="J146" s="2" t="s">
        <v>135</v>
      </c>
      <c r="K146" s="2"/>
      <c r="L146" s="2" t="s">
        <v>237</v>
      </c>
      <c r="M146" s="36">
        <f>H146-I146</f>
        <v>106</v>
      </c>
      <c r="N146" s="413"/>
      <c r="O146" s="1408"/>
      <c r="P146" s="1409"/>
      <c r="Q146" s="540" t="s">
        <v>286</v>
      </c>
    </row>
    <row r="149" spans="1:237" ht="31.5" x14ac:dyDescent="0.2">
      <c r="A149" s="187" t="s">
        <v>147</v>
      </c>
      <c r="B149" s="381" t="s">
        <v>37</v>
      </c>
      <c r="C149" s="190">
        <v>4</v>
      </c>
      <c r="D149" s="187"/>
      <c r="E149" s="187"/>
      <c r="F149" s="445"/>
      <c r="G149" s="190">
        <v>3.5</v>
      </c>
      <c r="H149" s="190">
        <v>105</v>
      </c>
      <c r="I149" s="190">
        <v>4</v>
      </c>
      <c r="J149" s="190"/>
      <c r="K149" s="190"/>
      <c r="L149" s="187" t="s">
        <v>134</v>
      </c>
      <c r="M149" s="190">
        <v>101</v>
      </c>
      <c r="N149" s="35"/>
      <c r="O149" s="1586"/>
      <c r="P149" s="1586"/>
      <c r="Q149" s="187"/>
      <c r="R149" s="1410" t="s">
        <v>134</v>
      </c>
      <c r="S149" s="1411"/>
      <c r="T149" s="187"/>
      <c r="U149" s="1410"/>
      <c r="V149" s="1411"/>
      <c r="W149" s="171"/>
      <c r="X149" s="1415"/>
      <c r="Y149" s="1416"/>
      <c r="Z149" s="35"/>
      <c r="AA149" s="35"/>
      <c r="AB149" s="87"/>
      <c r="AC149" s="34"/>
      <c r="AD149" s="35" t="s">
        <v>342</v>
      </c>
      <c r="AE149" s="35" t="s">
        <v>342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pans="1:237" ht="31.5" x14ac:dyDescent="0.2">
      <c r="A150" s="187" t="s">
        <v>148</v>
      </c>
      <c r="B150" s="381" t="s">
        <v>62</v>
      </c>
      <c r="C150" s="190">
        <v>4</v>
      </c>
      <c r="D150" s="190"/>
      <c r="E150" s="190"/>
      <c r="F150" s="149"/>
      <c r="G150" s="412">
        <v>3</v>
      </c>
      <c r="H150" s="190">
        <v>90</v>
      </c>
      <c r="I150" s="190">
        <v>4</v>
      </c>
      <c r="J150" s="187" t="s">
        <v>134</v>
      </c>
      <c r="K150" s="190"/>
      <c r="L150" s="187"/>
      <c r="M150" s="190">
        <v>86</v>
      </c>
      <c r="N150" s="187"/>
      <c r="O150" s="1410"/>
      <c r="P150" s="1411"/>
      <c r="Q150" s="187"/>
      <c r="R150" s="1410" t="s">
        <v>134</v>
      </c>
      <c r="S150" s="1411"/>
      <c r="T150" s="187"/>
      <c r="U150" s="1410"/>
      <c r="V150" s="1411"/>
      <c r="W150" s="171"/>
      <c r="X150" s="1415"/>
      <c r="Y150" s="1416"/>
      <c r="Z150" s="35"/>
      <c r="AA150" s="35"/>
      <c r="AB150" s="87"/>
      <c r="AC150" s="34"/>
      <c r="AD150" s="35" t="s">
        <v>342</v>
      </c>
      <c r="AE150" s="35" t="s">
        <v>342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pans="1:237" x14ac:dyDescent="0.2">
      <c r="A151" s="187" t="s">
        <v>254</v>
      </c>
      <c r="B151" s="469" t="s">
        <v>255</v>
      </c>
      <c r="C151" s="191"/>
      <c r="D151" s="191">
        <v>4</v>
      </c>
      <c r="E151" s="191"/>
      <c r="F151" s="191"/>
      <c r="G151" s="466">
        <v>2</v>
      </c>
      <c r="H151" s="200">
        <v>60</v>
      </c>
      <c r="I151" s="465">
        <v>4</v>
      </c>
      <c r="J151" s="175" t="s">
        <v>134</v>
      </c>
      <c r="K151" s="191"/>
      <c r="L151" s="191"/>
      <c r="M151" s="190">
        <v>56</v>
      </c>
      <c r="N151" s="187"/>
      <c r="O151" s="38"/>
      <c r="P151" s="38"/>
      <c r="Q151" s="187"/>
      <c r="R151" s="1410" t="s">
        <v>134</v>
      </c>
      <c r="S151" s="1411"/>
      <c r="T151" s="187"/>
      <c r="U151" s="1410"/>
      <c r="V151" s="1411"/>
      <c r="W151" s="175"/>
      <c r="X151" s="1528"/>
      <c r="Y151" s="1529"/>
      <c r="Z151" s="175"/>
      <c r="AA151" s="192"/>
      <c r="AB151" s="94"/>
      <c r="AC151" s="38"/>
      <c r="AD151" s="35" t="s">
        <v>342</v>
      </c>
      <c r="AE151" s="35" t="s">
        <v>342</v>
      </c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 spans="1:237" ht="31.5" x14ac:dyDescent="0.2">
      <c r="A152" s="187" t="s">
        <v>183</v>
      </c>
      <c r="B152" s="567" t="s">
        <v>357</v>
      </c>
      <c r="C152" s="191">
        <v>4</v>
      </c>
      <c r="D152" s="175"/>
      <c r="E152" s="175"/>
      <c r="F152" s="191"/>
      <c r="G152" s="568">
        <v>3.5</v>
      </c>
      <c r="H152" s="256">
        <v>105</v>
      </c>
      <c r="I152" s="569">
        <v>12</v>
      </c>
      <c r="J152" s="255">
        <v>8</v>
      </c>
      <c r="K152" s="255">
        <v>4</v>
      </c>
      <c r="L152" s="425"/>
      <c r="M152" s="570">
        <v>81</v>
      </c>
      <c r="N152" s="571"/>
      <c r="O152" s="1410"/>
      <c r="P152" s="1411"/>
      <c r="Q152" s="35"/>
      <c r="R152" s="1721" t="s">
        <v>282</v>
      </c>
      <c r="S152" s="1722"/>
      <c r="T152" s="571"/>
      <c r="U152" s="1717"/>
      <c r="V152" s="1718"/>
      <c r="W152" s="175"/>
      <c r="X152" s="1719"/>
      <c r="Y152" s="1720"/>
      <c r="Z152" s="192"/>
      <c r="AA152" s="192"/>
      <c r="AB152" s="94"/>
      <c r="AC152" s="38"/>
      <c r="AD152" s="35" t="e">
        <v>#REF!</v>
      </c>
      <c r="AE152" s="35" t="s">
        <v>342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 spans="1:237" x14ac:dyDescent="0.2">
      <c r="A153" s="187" t="s">
        <v>362</v>
      </c>
      <c r="B153" s="463" t="s">
        <v>75</v>
      </c>
      <c r="C153" s="191">
        <v>4</v>
      </c>
      <c r="D153" s="175"/>
      <c r="E153" s="175"/>
      <c r="F153" s="191"/>
      <c r="G153" s="36">
        <v>5</v>
      </c>
      <c r="H153" s="474">
        <v>150</v>
      </c>
      <c r="I153" s="465">
        <v>14</v>
      </c>
      <c r="J153" s="191" t="s">
        <v>135</v>
      </c>
      <c r="K153" s="191"/>
      <c r="L153" s="191" t="s">
        <v>237</v>
      </c>
      <c r="M153" s="190">
        <v>136</v>
      </c>
      <c r="N153" s="187"/>
      <c r="O153" s="1410"/>
      <c r="P153" s="1411"/>
      <c r="Q153" s="187"/>
      <c r="R153" s="1717" t="s">
        <v>286</v>
      </c>
      <c r="S153" s="1718"/>
      <c r="T153" s="187"/>
      <c r="U153" s="1410"/>
      <c r="V153" s="1411"/>
      <c r="W153" s="456"/>
      <c r="X153" s="1719"/>
      <c r="Y153" s="1720"/>
      <c r="Z153" s="37"/>
      <c r="AA153" s="37"/>
      <c r="AB153" s="95"/>
      <c r="AC153" s="38"/>
      <c r="AD153" s="35" t="s">
        <v>342</v>
      </c>
      <c r="AE153" s="35" t="s">
        <v>342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</sheetData>
  <mergeCells count="404">
    <mergeCell ref="X152:Y152"/>
    <mergeCell ref="O153:P153"/>
    <mergeCell ref="R153:S153"/>
    <mergeCell ref="U153:V153"/>
    <mergeCell ref="X153:Y153"/>
    <mergeCell ref="R151:S151"/>
    <mergeCell ref="U151:V151"/>
    <mergeCell ref="X151:Y151"/>
    <mergeCell ref="O152:P152"/>
    <mergeCell ref="R152:S152"/>
    <mergeCell ref="U152:V152"/>
    <mergeCell ref="O146:P146"/>
    <mergeCell ref="O149:P149"/>
    <mergeCell ref="R149:S149"/>
    <mergeCell ref="U149:V149"/>
    <mergeCell ref="O144:P144"/>
    <mergeCell ref="R144:S144"/>
    <mergeCell ref="U144:V144"/>
    <mergeCell ref="X149:Y149"/>
    <mergeCell ref="O150:P150"/>
    <mergeCell ref="R150:S150"/>
    <mergeCell ref="U150:V150"/>
    <mergeCell ref="X150:Y150"/>
    <mergeCell ref="X144:Y144"/>
    <mergeCell ref="O145:P145"/>
    <mergeCell ref="R145:S145"/>
    <mergeCell ref="U145:V145"/>
    <mergeCell ref="X145:Y145"/>
    <mergeCell ref="R142:S142"/>
    <mergeCell ref="U142:V142"/>
    <mergeCell ref="X142:Y142"/>
    <mergeCell ref="O143:P143"/>
    <mergeCell ref="R143:S143"/>
    <mergeCell ref="N103:AB103"/>
    <mergeCell ref="U143:V143"/>
    <mergeCell ref="X143:Y143"/>
    <mergeCell ref="J105:N105"/>
    <mergeCell ref="J107:L107"/>
    <mergeCell ref="J109:L109"/>
    <mergeCell ref="J111:N111"/>
    <mergeCell ref="J112:N112"/>
    <mergeCell ref="O142:P142"/>
    <mergeCell ref="A101:M101"/>
    <mergeCell ref="N101:P101"/>
    <mergeCell ref="Q101:S101"/>
    <mergeCell ref="T101:V101"/>
    <mergeCell ref="W101:Y101"/>
    <mergeCell ref="Z101:AB101"/>
    <mergeCell ref="N102:P102"/>
    <mergeCell ref="Q102:S102"/>
    <mergeCell ref="T102:V102"/>
    <mergeCell ref="W102:Y102"/>
    <mergeCell ref="Z102:AB102"/>
    <mergeCell ref="X99:Y99"/>
    <mergeCell ref="A100:M100"/>
    <mergeCell ref="O100:P100"/>
    <mergeCell ref="R100:S100"/>
    <mergeCell ref="U100:V100"/>
    <mergeCell ref="X100:Y100"/>
    <mergeCell ref="A99:M99"/>
    <mergeCell ref="O99:P99"/>
    <mergeCell ref="R99:S99"/>
    <mergeCell ref="U99:V99"/>
    <mergeCell ref="X97:Y97"/>
    <mergeCell ref="A98:M98"/>
    <mergeCell ref="O98:P98"/>
    <mergeCell ref="R98:S98"/>
    <mergeCell ref="U98:V98"/>
    <mergeCell ref="X98:Y98"/>
    <mergeCell ref="A97:M97"/>
    <mergeCell ref="O97:P97"/>
    <mergeCell ref="R97:S97"/>
    <mergeCell ref="U97:V97"/>
    <mergeCell ref="O94:P94"/>
    <mergeCell ref="R94:S94"/>
    <mergeCell ref="U94:V94"/>
    <mergeCell ref="X94:Y94"/>
    <mergeCell ref="X95:Y95"/>
    <mergeCell ref="A96:M96"/>
    <mergeCell ref="O96:P96"/>
    <mergeCell ref="R96:S96"/>
    <mergeCell ref="U96:V96"/>
    <mergeCell ref="X96:Y96"/>
    <mergeCell ref="A95:F95"/>
    <mergeCell ref="O95:P95"/>
    <mergeCell ref="R95:S95"/>
    <mergeCell ref="U95:V95"/>
    <mergeCell ref="A90:F90"/>
    <mergeCell ref="O90:P90"/>
    <mergeCell ref="R90:S90"/>
    <mergeCell ref="U90:V90"/>
    <mergeCell ref="X90:Y90"/>
    <mergeCell ref="O93:P93"/>
    <mergeCell ref="R93:S93"/>
    <mergeCell ref="U93:V93"/>
    <mergeCell ref="X93:Y93"/>
    <mergeCell ref="U86:V86"/>
    <mergeCell ref="X86:Y86"/>
    <mergeCell ref="A87:F87"/>
    <mergeCell ref="O87:P87"/>
    <mergeCell ref="R87:S87"/>
    <mergeCell ref="U87:V87"/>
    <mergeCell ref="X87:Y87"/>
    <mergeCell ref="A88:AB88"/>
    <mergeCell ref="O89:P89"/>
    <mergeCell ref="R89:S89"/>
    <mergeCell ref="U89:V89"/>
    <mergeCell ref="X89:Y89"/>
    <mergeCell ref="O80:P80"/>
    <mergeCell ref="R80:S80"/>
    <mergeCell ref="U80:V80"/>
    <mergeCell ref="X80:Y80"/>
    <mergeCell ref="X81:Y81"/>
    <mergeCell ref="A83:F83"/>
    <mergeCell ref="O83:P83"/>
    <mergeCell ref="R83:S83"/>
    <mergeCell ref="U83:V83"/>
    <mergeCell ref="X83:Y83"/>
    <mergeCell ref="A81:B81"/>
    <mergeCell ref="O81:P81"/>
    <mergeCell ref="R81:S81"/>
    <mergeCell ref="U81:V81"/>
    <mergeCell ref="O77:P77"/>
    <mergeCell ref="R77:S77"/>
    <mergeCell ref="U77:V77"/>
    <mergeCell ref="X77:Y77"/>
    <mergeCell ref="A78:AB78"/>
    <mergeCell ref="O79:P79"/>
    <mergeCell ref="R79:S79"/>
    <mergeCell ref="U79:V79"/>
    <mergeCell ref="X79:Y79"/>
    <mergeCell ref="O74:P74"/>
    <mergeCell ref="R74:S74"/>
    <mergeCell ref="U74:V74"/>
    <mergeCell ref="X74:Y74"/>
    <mergeCell ref="O75:P75"/>
    <mergeCell ref="R75:S75"/>
    <mergeCell ref="U75:V75"/>
    <mergeCell ref="X75:Y75"/>
    <mergeCell ref="O76:P76"/>
    <mergeCell ref="R76:S76"/>
    <mergeCell ref="U76:V76"/>
    <mergeCell ref="X76:Y76"/>
    <mergeCell ref="O71:P71"/>
    <mergeCell ref="R71:S71"/>
    <mergeCell ref="U71:V71"/>
    <mergeCell ref="X71:Y71"/>
    <mergeCell ref="A72:AB72"/>
    <mergeCell ref="O73:P73"/>
    <mergeCell ref="R73:S73"/>
    <mergeCell ref="U73:V73"/>
    <mergeCell ref="X73:Y73"/>
    <mergeCell ref="O68:P68"/>
    <mergeCell ref="R68:S68"/>
    <mergeCell ref="U68:V68"/>
    <mergeCell ref="X68:Y68"/>
    <mergeCell ref="O69:P69"/>
    <mergeCell ref="R69:S69"/>
    <mergeCell ref="U69:V69"/>
    <mergeCell ref="X69:Y69"/>
    <mergeCell ref="O70:P70"/>
    <mergeCell ref="R70:S70"/>
    <mergeCell ref="U70:V70"/>
    <mergeCell ref="X70:Y70"/>
    <mergeCell ref="O65:P65"/>
    <mergeCell ref="R65:S65"/>
    <mergeCell ref="U65:V65"/>
    <mergeCell ref="X65:Y65"/>
    <mergeCell ref="O66:P66"/>
    <mergeCell ref="R66:S66"/>
    <mergeCell ref="U66:V66"/>
    <mergeCell ref="X66:Y66"/>
    <mergeCell ref="O67:P67"/>
    <mergeCell ref="R67:S67"/>
    <mergeCell ref="U67:V67"/>
    <mergeCell ref="X67:Y67"/>
    <mergeCell ref="O62:P62"/>
    <mergeCell ref="R62:S62"/>
    <mergeCell ref="U62:V62"/>
    <mergeCell ref="X62:Y62"/>
    <mergeCell ref="O63:P63"/>
    <mergeCell ref="R63:S63"/>
    <mergeCell ref="U63:V63"/>
    <mergeCell ref="X63:Y63"/>
    <mergeCell ref="O64:P64"/>
    <mergeCell ref="R64:S64"/>
    <mergeCell ref="U64:V64"/>
    <mergeCell ref="X64:Y64"/>
    <mergeCell ref="O59:P59"/>
    <mergeCell ref="R59:S59"/>
    <mergeCell ref="U59:V59"/>
    <mergeCell ref="X59:Y59"/>
    <mergeCell ref="O60:P60"/>
    <mergeCell ref="R60:S60"/>
    <mergeCell ref="U60:V60"/>
    <mergeCell ref="X60:Y60"/>
    <mergeCell ref="O61:P61"/>
    <mergeCell ref="R61:S61"/>
    <mergeCell ref="U61:V61"/>
    <mergeCell ref="X61:Y61"/>
    <mergeCell ref="O52:P52"/>
    <mergeCell ref="R52:S52"/>
    <mergeCell ref="U52:V52"/>
    <mergeCell ref="X52:Y52"/>
    <mergeCell ref="A55:AB55"/>
    <mergeCell ref="A56:AB56"/>
    <mergeCell ref="A57:AB57"/>
    <mergeCell ref="O58:P58"/>
    <mergeCell ref="R58:S58"/>
    <mergeCell ref="U58:V58"/>
    <mergeCell ref="X58:Y58"/>
    <mergeCell ref="O49:P49"/>
    <mergeCell ref="R49:S49"/>
    <mergeCell ref="U49:V49"/>
    <mergeCell ref="X49:Y49"/>
    <mergeCell ref="O50:P50"/>
    <mergeCell ref="R50:S50"/>
    <mergeCell ref="U50:V50"/>
    <mergeCell ref="X50:Y50"/>
    <mergeCell ref="O51:P51"/>
    <mergeCell ref="R51:S51"/>
    <mergeCell ref="U51:V51"/>
    <mergeCell ref="X51:Y51"/>
    <mergeCell ref="O46:P46"/>
    <mergeCell ref="R46:S46"/>
    <mergeCell ref="U46:V46"/>
    <mergeCell ref="X46:Y46"/>
    <mergeCell ref="O47:P47"/>
    <mergeCell ref="R47:S47"/>
    <mergeCell ref="U47:V47"/>
    <mergeCell ref="X47:Y47"/>
    <mergeCell ref="O48:P48"/>
    <mergeCell ref="R48:S48"/>
    <mergeCell ref="U48:V48"/>
    <mergeCell ref="X48:Y48"/>
    <mergeCell ref="O41:P41"/>
    <mergeCell ref="R41:S41"/>
    <mergeCell ref="U41:V41"/>
    <mergeCell ref="X41:Y41"/>
    <mergeCell ref="X42:Y42"/>
    <mergeCell ref="A43:AB43"/>
    <mergeCell ref="A44:AB44"/>
    <mergeCell ref="A45:AB45"/>
    <mergeCell ref="A42:F42"/>
    <mergeCell ref="O42:P42"/>
    <mergeCell ref="R42:S42"/>
    <mergeCell ref="U42:V42"/>
    <mergeCell ref="O38:P38"/>
    <mergeCell ref="R38:S38"/>
    <mergeCell ref="U38:V38"/>
    <mergeCell ref="X38:Y38"/>
    <mergeCell ref="O39:P39"/>
    <mergeCell ref="R39:S39"/>
    <mergeCell ref="U39:V39"/>
    <mergeCell ref="X39:Y39"/>
    <mergeCell ref="O40:P40"/>
    <mergeCell ref="R40:S40"/>
    <mergeCell ref="U40:V40"/>
    <mergeCell ref="X40:Y40"/>
    <mergeCell ref="O35:P35"/>
    <mergeCell ref="R35:S35"/>
    <mergeCell ref="U35:V35"/>
    <mergeCell ref="X35:Y35"/>
    <mergeCell ref="O36:P36"/>
    <mergeCell ref="R36:S36"/>
    <mergeCell ref="U36:V36"/>
    <mergeCell ref="X36:Y36"/>
    <mergeCell ref="R37:S37"/>
    <mergeCell ref="U37:V37"/>
    <mergeCell ref="X37:Y37"/>
    <mergeCell ref="O32:P32"/>
    <mergeCell ref="R32:S32"/>
    <mergeCell ref="U32:V32"/>
    <mergeCell ref="X32:Y32"/>
    <mergeCell ref="O33:P33"/>
    <mergeCell ref="R33:S33"/>
    <mergeCell ref="U33:V33"/>
    <mergeCell ref="X33:Y33"/>
    <mergeCell ref="O34:P34"/>
    <mergeCell ref="R34:S34"/>
    <mergeCell ref="U34:V34"/>
    <mergeCell ref="X34:Y34"/>
    <mergeCell ref="O29:P29"/>
    <mergeCell ref="R29:S29"/>
    <mergeCell ref="U29:V29"/>
    <mergeCell ref="X29:Y29"/>
    <mergeCell ref="O30:P30"/>
    <mergeCell ref="R30:S30"/>
    <mergeCell ref="U30:V30"/>
    <mergeCell ref="X30:Y30"/>
    <mergeCell ref="O31:P31"/>
    <mergeCell ref="R31:S31"/>
    <mergeCell ref="U31:V31"/>
    <mergeCell ref="X31:Y31"/>
    <mergeCell ref="O26:P26"/>
    <mergeCell ref="R26:S26"/>
    <mergeCell ref="U26:V26"/>
    <mergeCell ref="X26:Y26"/>
    <mergeCell ref="O27:P27"/>
    <mergeCell ref="R27:S27"/>
    <mergeCell ref="U27:V27"/>
    <mergeCell ref="X27:Y27"/>
    <mergeCell ref="O28:P28"/>
    <mergeCell ref="R28:S28"/>
    <mergeCell ref="U28:V28"/>
    <mergeCell ref="X28:Y28"/>
    <mergeCell ref="A24:AB24"/>
    <mergeCell ref="O25:P25"/>
    <mergeCell ref="R25:S25"/>
    <mergeCell ref="U25:V25"/>
    <mergeCell ref="X25:Y25"/>
    <mergeCell ref="A23:F23"/>
    <mergeCell ref="O23:P23"/>
    <mergeCell ref="R23:S23"/>
    <mergeCell ref="U23:V23"/>
    <mergeCell ref="O21:P21"/>
    <mergeCell ref="R21:S21"/>
    <mergeCell ref="U21:V21"/>
    <mergeCell ref="X21:Y21"/>
    <mergeCell ref="O22:P22"/>
    <mergeCell ref="R22:S22"/>
    <mergeCell ref="U22:V22"/>
    <mergeCell ref="X22:Y22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15:P15"/>
    <mergeCell ref="R15:S15"/>
    <mergeCell ref="U15:V15"/>
    <mergeCell ref="X15:Y15"/>
    <mergeCell ref="O16:P16"/>
    <mergeCell ref="R16:S16"/>
    <mergeCell ref="U16:V16"/>
    <mergeCell ref="X16:Y16"/>
    <mergeCell ref="O17:P17"/>
    <mergeCell ref="R17:S17"/>
    <mergeCell ref="U17:V17"/>
    <mergeCell ref="X17:Y17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8:P8"/>
    <mergeCell ref="R8:S8"/>
    <mergeCell ref="U8:V8"/>
    <mergeCell ref="X8:Y8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C4:C7"/>
    <mergeCell ref="D4:D7"/>
    <mergeCell ref="E4:F4"/>
    <mergeCell ref="I4:I7"/>
    <mergeCell ref="J4:L4"/>
    <mergeCell ref="N4:P4"/>
    <mergeCell ref="O6:P6"/>
    <mergeCell ref="Q4:S4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8"/>
  <sheetViews>
    <sheetView view="pageBreakPreview" zoomScale="80" zoomScaleNormal="50" zoomScaleSheetLayoutView="80" workbookViewId="0">
      <pane ySplit="7" topLeftCell="A8" activePane="bottomLeft" state="frozen"/>
      <selection pane="bottomLeft" activeCell="C16" sqref="C16"/>
    </sheetView>
  </sheetViews>
  <sheetFormatPr defaultColWidth="9.140625" defaultRowHeight="15.75" x14ac:dyDescent="0.2"/>
  <cols>
    <col min="1" max="1" width="11" style="11" customWidth="1"/>
    <col min="2" max="2" width="66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36.5703125" style="12" customWidth="1"/>
    <col min="49" max="50" width="9.140625" style="484"/>
    <col min="51" max="16384" width="9.140625" style="12"/>
  </cols>
  <sheetData>
    <row r="1" spans="1:237" s="34" customFormat="1" ht="20.25" x14ac:dyDescent="0.2">
      <c r="A1" s="1781" t="s">
        <v>344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  <c r="S1" s="1781"/>
      <c r="T1" s="1781"/>
      <c r="U1" s="1781"/>
      <c r="V1" s="1781"/>
      <c r="W1" s="1781"/>
      <c r="X1" s="1781"/>
      <c r="Y1" s="1782"/>
      <c r="Z1" s="1782"/>
      <c r="AA1" s="1782"/>
      <c r="AB1" s="1782"/>
      <c r="AW1" s="35"/>
      <c r="AX1" s="35"/>
    </row>
    <row r="2" spans="1:237" s="34" customFormat="1" ht="18.75" customHeight="1" x14ac:dyDescent="0.2">
      <c r="A2" s="1613" t="s">
        <v>24</v>
      </c>
      <c r="B2" s="1549" t="s">
        <v>127</v>
      </c>
      <c r="C2" s="1549" t="s">
        <v>265</v>
      </c>
      <c r="D2" s="1549"/>
      <c r="E2" s="1783"/>
      <c r="F2" s="1783"/>
      <c r="G2" s="1566" t="s">
        <v>126</v>
      </c>
      <c r="H2" s="1549" t="s">
        <v>113</v>
      </c>
      <c r="I2" s="1549"/>
      <c r="J2" s="1549"/>
      <c r="K2" s="1549"/>
      <c r="L2" s="1549"/>
      <c r="M2" s="1549"/>
      <c r="N2" s="1598"/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8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1586" t="s">
        <v>343</v>
      </c>
      <c r="AW2" s="485"/>
      <c r="AX2" s="35"/>
    </row>
    <row r="3" spans="1:237" s="34" customFormat="1" ht="24.75" customHeight="1" x14ac:dyDescent="0.2">
      <c r="A3" s="1613"/>
      <c r="B3" s="1549"/>
      <c r="C3" s="1549"/>
      <c r="D3" s="1549"/>
      <c r="E3" s="1783"/>
      <c r="F3" s="1783"/>
      <c r="G3" s="1566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8"/>
      <c r="AF3" s="35">
        <v>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1586"/>
      <c r="AW3" s="485"/>
      <c r="AX3" s="35"/>
    </row>
    <row r="4" spans="1:237" s="34" customFormat="1" ht="18" customHeight="1" x14ac:dyDescent="0.25">
      <c r="A4" s="1613"/>
      <c r="B4" s="1549"/>
      <c r="C4" s="1566" t="s">
        <v>25</v>
      </c>
      <c r="D4" s="1566" t="s">
        <v>26</v>
      </c>
      <c r="E4" s="1789" t="s">
        <v>119</v>
      </c>
      <c r="F4" s="1790"/>
      <c r="G4" s="1566"/>
      <c r="H4" s="1566"/>
      <c r="I4" s="1566" t="s">
        <v>115</v>
      </c>
      <c r="J4" s="1549" t="s">
        <v>116</v>
      </c>
      <c r="K4" s="1783"/>
      <c r="L4" s="1783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35"/>
      <c r="AF4" s="35">
        <v>2</v>
      </c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1586"/>
      <c r="AW4" s="485"/>
      <c r="AX4" s="35"/>
    </row>
    <row r="5" spans="1:237" s="34" customFormat="1" ht="18.75" x14ac:dyDescent="0.2">
      <c r="A5" s="1613"/>
      <c r="B5" s="1549"/>
      <c r="C5" s="1566"/>
      <c r="D5" s="1566"/>
      <c r="E5" s="1566" t="s">
        <v>120</v>
      </c>
      <c r="F5" s="1566" t="s">
        <v>121</v>
      </c>
      <c r="G5" s="1566"/>
      <c r="H5" s="1566"/>
      <c r="I5" s="1566"/>
      <c r="J5" s="1566" t="s">
        <v>65</v>
      </c>
      <c r="K5" s="1788" t="s">
        <v>66</v>
      </c>
      <c r="L5" s="1791" t="s">
        <v>67</v>
      </c>
      <c r="M5" s="1566"/>
      <c r="N5" s="1785"/>
      <c r="O5" s="1785"/>
      <c r="P5" s="1786"/>
      <c r="Q5" s="1786"/>
      <c r="R5" s="1786"/>
      <c r="S5" s="1786"/>
      <c r="T5" s="1786"/>
      <c r="U5" s="1786"/>
      <c r="V5" s="1786"/>
      <c r="W5" s="1786"/>
      <c r="X5" s="1786"/>
      <c r="Y5" s="1786"/>
      <c r="Z5" s="1786"/>
      <c r="AA5" s="1786"/>
      <c r="AB5" s="1786"/>
      <c r="AC5" s="35"/>
      <c r="AD5" s="35"/>
      <c r="AE5" s="35"/>
      <c r="AF5" s="35">
        <v>3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1586"/>
      <c r="AW5" s="485"/>
      <c r="AX5" s="35"/>
    </row>
    <row r="6" spans="1:237" s="34" customFormat="1" x14ac:dyDescent="0.2">
      <c r="A6" s="1613"/>
      <c r="B6" s="1549"/>
      <c r="C6" s="1566"/>
      <c r="D6" s="1566"/>
      <c r="E6" s="1787"/>
      <c r="F6" s="1787"/>
      <c r="G6" s="1566"/>
      <c r="H6" s="1566"/>
      <c r="I6" s="1566"/>
      <c r="J6" s="1787"/>
      <c r="K6" s="1787"/>
      <c r="L6" s="1787"/>
      <c r="M6" s="1566"/>
      <c r="N6" s="149">
        <v>1</v>
      </c>
      <c r="O6" s="1784">
        <v>2</v>
      </c>
      <c r="P6" s="1784"/>
      <c r="Q6" s="149">
        <v>3</v>
      </c>
      <c r="R6" s="1784">
        <v>4</v>
      </c>
      <c r="S6" s="1784"/>
      <c r="T6" s="149">
        <v>5</v>
      </c>
      <c r="U6" s="1784">
        <v>6</v>
      </c>
      <c r="V6" s="1784"/>
      <c r="W6" s="149">
        <v>7</v>
      </c>
      <c r="X6" s="1784">
        <v>8</v>
      </c>
      <c r="Y6" s="1784"/>
      <c r="Z6" s="149">
        <v>9</v>
      </c>
      <c r="AA6" s="149" t="s">
        <v>252</v>
      </c>
      <c r="AB6" s="149" t="s">
        <v>253</v>
      </c>
      <c r="AC6" s="35"/>
      <c r="AD6" s="35"/>
      <c r="AE6" s="35"/>
      <c r="AF6" s="35">
        <v>4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1586"/>
      <c r="AW6" s="485"/>
      <c r="AX6" s="35"/>
    </row>
    <row r="7" spans="1:237" s="34" customFormat="1" ht="42" customHeight="1" x14ac:dyDescent="0.2">
      <c r="A7" s="1613"/>
      <c r="B7" s="1549"/>
      <c r="C7" s="1566"/>
      <c r="D7" s="1566"/>
      <c r="E7" s="1787"/>
      <c r="F7" s="1787"/>
      <c r="G7" s="1566"/>
      <c r="H7" s="1566"/>
      <c r="I7" s="1566"/>
      <c r="J7" s="1787"/>
      <c r="K7" s="1787"/>
      <c r="L7" s="1787"/>
      <c r="M7" s="1566"/>
      <c r="N7" s="149"/>
      <c r="O7" s="1784"/>
      <c r="P7" s="1784"/>
      <c r="Q7" s="149"/>
      <c r="R7" s="1784"/>
      <c r="S7" s="1784"/>
      <c r="T7" s="149"/>
      <c r="U7" s="1784"/>
      <c r="V7" s="1784"/>
      <c r="W7" s="149"/>
      <c r="X7" s="1784"/>
      <c r="Y7" s="1784"/>
      <c r="Z7" s="149"/>
      <c r="AA7" s="149"/>
      <c r="AB7" s="149"/>
      <c r="AC7" s="35"/>
      <c r="AD7" s="35"/>
      <c r="AE7" s="35"/>
      <c r="AF7" s="35">
        <v>5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1586"/>
      <c r="AW7" s="485"/>
      <c r="AX7" s="35"/>
    </row>
    <row r="8" spans="1:237" s="497" customFormat="1" ht="20.25" x14ac:dyDescent="0.2">
      <c r="A8" s="487" t="s">
        <v>148</v>
      </c>
      <c r="B8" s="488" t="s">
        <v>71</v>
      </c>
      <c r="C8" s="489"/>
      <c r="D8" s="489">
        <v>5</v>
      </c>
      <c r="E8" s="489"/>
      <c r="F8" s="490"/>
      <c r="G8" s="491">
        <v>2</v>
      </c>
      <c r="H8" s="489">
        <v>60</v>
      </c>
      <c r="I8" s="489">
        <v>4</v>
      </c>
      <c r="J8" s="487" t="s">
        <v>134</v>
      </c>
      <c r="K8" s="489"/>
      <c r="L8" s="487"/>
      <c r="M8" s="489">
        <v>56</v>
      </c>
      <c r="N8" s="487"/>
      <c r="O8" s="1792"/>
      <c r="P8" s="1792"/>
      <c r="Q8" s="492"/>
      <c r="R8" s="1792"/>
      <c r="S8" s="1792"/>
      <c r="T8" s="493" t="s">
        <v>134</v>
      </c>
      <c r="U8" s="1792"/>
      <c r="V8" s="1792"/>
      <c r="W8" s="494"/>
      <c r="X8" s="1794"/>
      <c r="Y8" s="1794"/>
      <c r="Z8" s="492"/>
      <c r="AA8" s="492"/>
      <c r="AB8" s="495"/>
      <c r="AC8" s="492"/>
      <c r="AD8" s="492" t="s">
        <v>341</v>
      </c>
      <c r="AE8" s="492" t="s">
        <v>342</v>
      </c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  <c r="AV8" s="492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</row>
    <row r="9" spans="1:237" s="497" customFormat="1" ht="20.25" x14ac:dyDescent="0.2">
      <c r="A9" s="487" t="s">
        <v>150</v>
      </c>
      <c r="B9" s="488" t="s">
        <v>345</v>
      </c>
      <c r="C9" s="489">
        <v>5</v>
      </c>
      <c r="D9" s="489"/>
      <c r="E9" s="489"/>
      <c r="F9" s="490"/>
      <c r="G9" s="491">
        <v>4.5</v>
      </c>
      <c r="H9" s="489">
        <v>135</v>
      </c>
      <c r="I9" s="489">
        <v>4</v>
      </c>
      <c r="J9" s="498" t="s">
        <v>134</v>
      </c>
      <c r="K9" s="489"/>
      <c r="L9" s="489"/>
      <c r="M9" s="489">
        <v>131</v>
      </c>
      <c r="N9" s="487"/>
      <c r="O9" s="1792"/>
      <c r="P9" s="1792"/>
      <c r="Q9" s="487"/>
      <c r="R9" s="1792"/>
      <c r="S9" s="1792"/>
      <c r="T9" s="498" t="s">
        <v>134</v>
      </c>
      <c r="U9" s="1793"/>
      <c r="V9" s="1793"/>
      <c r="W9" s="494"/>
      <c r="X9" s="1794"/>
      <c r="Y9" s="1794"/>
      <c r="Z9" s="492"/>
      <c r="AA9" s="492"/>
      <c r="AB9" s="495"/>
      <c r="AC9" s="492"/>
      <c r="AD9" s="492" t="s">
        <v>341</v>
      </c>
      <c r="AE9" s="492" t="s">
        <v>342</v>
      </c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496"/>
      <c r="BO9" s="496"/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6"/>
      <c r="CN9" s="496"/>
      <c r="CO9" s="496"/>
      <c r="CP9" s="496"/>
      <c r="CQ9" s="496"/>
      <c r="CR9" s="496"/>
      <c r="CS9" s="496"/>
      <c r="CT9" s="496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496"/>
      <c r="DJ9" s="496"/>
      <c r="DK9" s="496"/>
      <c r="DL9" s="496"/>
      <c r="DM9" s="496"/>
      <c r="DN9" s="496"/>
      <c r="DO9" s="496"/>
      <c r="DP9" s="496"/>
      <c r="DQ9" s="496"/>
      <c r="DR9" s="496"/>
      <c r="DS9" s="496"/>
      <c r="DT9" s="496"/>
      <c r="DU9" s="496"/>
      <c r="DV9" s="496"/>
      <c r="DW9" s="496"/>
      <c r="DX9" s="496"/>
      <c r="DY9" s="496"/>
      <c r="DZ9" s="496"/>
      <c r="EA9" s="496"/>
      <c r="EB9" s="496"/>
      <c r="EC9" s="496"/>
      <c r="ED9" s="496"/>
      <c r="EE9" s="496"/>
      <c r="EF9" s="496"/>
      <c r="EG9" s="496"/>
      <c r="EH9" s="496"/>
      <c r="EI9" s="496"/>
      <c r="EJ9" s="496"/>
      <c r="EK9" s="496"/>
      <c r="EL9" s="496"/>
      <c r="EM9" s="496"/>
      <c r="EN9" s="496"/>
      <c r="EO9" s="496"/>
      <c r="EP9" s="496"/>
      <c r="EQ9" s="496"/>
      <c r="ER9" s="496"/>
      <c r="ES9" s="496"/>
      <c r="ET9" s="496"/>
      <c r="EU9" s="496"/>
      <c r="EV9" s="496"/>
      <c r="EW9" s="496"/>
      <c r="EX9" s="496"/>
      <c r="EY9" s="496"/>
      <c r="EZ9" s="496"/>
      <c r="FA9" s="496"/>
      <c r="FB9" s="496"/>
      <c r="FC9" s="496"/>
      <c r="FD9" s="496"/>
      <c r="FE9" s="496"/>
      <c r="FF9" s="496"/>
      <c r="FG9" s="496"/>
      <c r="FH9" s="496"/>
      <c r="FI9" s="496"/>
      <c r="FJ9" s="496"/>
      <c r="FK9" s="496"/>
      <c r="FL9" s="496"/>
      <c r="FM9" s="496"/>
      <c r="FN9" s="496"/>
      <c r="FO9" s="496"/>
      <c r="FP9" s="496"/>
      <c r="FQ9" s="496"/>
      <c r="FR9" s="496"/>
      <c r="FS9" s="496"/>
      <c r="FT9" s="496"/>
      <c r="FU9" s="496"/>
      <c r="FV9" s="496"/>
      <c r="FW9" s="496"/>
      <c r="FX9" s="496"/>
      <c r="FY9" s="496"/>
      <c r="FZ9" s="496"/>
      <c r="GA9" s="496"/>
      <c r="GB9" s="496"/>
      <c r="GC9" s="496"/>
      <c r="GD9" s="496"/>
      <c r="GE9" s="496"/>
      <c r="GF9" s="496"/>
      <c r="GG9" s="496"/>
      <c r="GH9" s="496"/>
      <c r="GI9" s="496"/>
      <c r="GJ9" s="496"/>
      <c r="GK9" s="496"/>
      <c r="GL9" s="496"/>
      <c r="GM9" s="496"/>
      <c r="GN9" s="496"/>
      <c r="GO9" s="496"/>
      <c r="GP9" s="496"/>
      <c r="GQ9" s="496"/>
      <c r="GR9" s="496"/>
      <c r="GS9" s="496"/>
      <c r="GT9" s="496"/>
      <c r="GU9" s="496"/>
      <c r="GV9" s="496"/>
      <c r="GW9" s="496"/>
      <c r="GX9" s="496"/>
      <c r="GY9" s="496"/>
      <c r="GZ9" s="496"/>
      <c r="HA9" s="496"/>
      <c r="HB9" s="496"/>
      <c r="HC9" s="496"/>
      <c r="HD9" s="496"/>
      <c r="HE9" s="496"/>
      <c r="HF9" s="496"/>
      <c r="HG9" s="496"/>
      <c r="HH9" s="496"/>
      <c r="HI9" s="496"/>
      <c r="HJ9" s="496"/>
      <c r="HK9" s="496"/>
      <c r="HL9" s="496"/>
      <c r="HM9" s="496"/>
      <c r="HN9" s="496"/>
      <c r="HO9" s="496"/>
      <c r="HP9" s="496"/>
      <c r="HQ9" s="496"/>
      <c r="HR9" s="496"/>
      <c r="HS9" s="496"/>
      <c r="HT9" s="496"/>
      <c r="HU9" s="496"/>
      <c r="HV9" s="496"/>
      <c r="HW9" s="496"/>
      <c r="HX9" s="496"/>
      <c r="HY9" s="496"/>
      <c r="HZ9" s="496"/>
      <c r="IA9" s="496"/>
      <c r="IB9" s="496"/>
      <c r="IC9" s="496"/>
    </row>
    <row r="10" spans="1:237" s="497" customFormat="1" ht="20.25" x14ac:dyDescent="0.2">
      <c r="A10" s="487" t="s">
        <v>269</v>
      </c>
      <c r="B10" s="488" t="s">
        <v>270</v>
      </c>
      <c r="C10" s="489"/>
      <c r="D10" s="489">
        <v>5</v>
      </c>
      <c r="E10" s="489"/>
      <c r="F10" s="499"/>
      <c r="G10" s="500">
        <v>3</v>
      </c>
      <c r="H10" s="489">
        <v>90</v>
      </c>
      <c r="I10" s="489">
        <v>4</v>
      </c>
      <c r="J10" s="498" t="s">
        <v>134</v>
      </c>
      <c r="K10" s="489"/>
      <c r="L10" s="489"/>
      <c r="M10" s="489">
        <v>86</v>
      </c>
      <c r="N10" s="487"/>
      <c r="O10" s="1792"/>
      <c r="P10" s="1792"/>
      <c r="Q10" s="487"/>
      <c r="R10" s="1792"/>
      <c r="S10" s="1792"/>
      <c r="T10" s="498" t="s">
        <v>134</v>
      </c>
      <c r="U10" s="1793"/>
      <c r="V10" s="1793"/>
      <c r="W10" s="501"/>
      <c r="X10" s="1796"/>
      <c r="Y10" s="1796"/>
      <c r="Z10" s="502"/>
      <c r="AA10" s="502"/>
      <c r="AB10" s="503"/>
      <c r="AC10" s="503"/>
      <c r="AD10" s="492" t="s">
        <v>341</v>
      </c>
      <c r="AE10" s="492" t="s">
        <v>342</v>
      </c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</row>
    <row r="11" spans="1:237" s="497" customFormat="1" ht="20.25" x14ac:dyDescent="0.2">
      <c r="A11" s="487" t="s">
        <v>271</v>
      </c>
      <c r="B11" s="488" t="s">
        <v>272</v>
      </c>
      <c r="C11" s="489"/>
      <c r="D11" s="489">
        <v>5</v>
      </c>
      <c r="E11" s="489"/>
      <c r="F11" s="490"/>
      <c r="G11" s="500">
        <v>3</v>
      </c>
      <c r="H11" s="489">
        <v>90</v>
      </c>
      <c r="I11" s="489">
        <v>4</v>
      </c>
      <c r="J11" s="498" t="s">
        <v>134</v>
      </c>
      <c r="K11" s="489"/>
      <c r="L11" s="489"/>
      <c r="M11" s="489">
        <v>86</v>
      </c>
      <c r="N11" s="487"/>
      <c r="O11" s="1792"/>
      <c r="P11" s="1792"/>
      <c r="Q11" s="487"/>
      <c r="R11" s="1792"/>
      <c r="S11" s="1792"/>
      <c r="T11" s="498" t="s">
        <v>134</v>
      </c>
      <c r="U11" s="1793"/>
      <c r="V11" s="1793"/>
      <c r="W11" s="494"/>
      <c r="X11" s="1794"/>
      <c r="Y11" s="1794"/>
      <c r="Z11" s="492"/>
      <c r="AA11" s="492"/>
      <c r="AB11" s="495"/>
      <c r="AC11" s="492"/>
      <c r="AD11" s="492" t="s">
        <v>341</v>
      </c>
      <c r="AE11" s="492" t="s">
        <v>342</v>
      </c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496"/>
      <c r="DJ11" s="496"/>
      <c r="DK11" s="496"/>
      <c r="DL11" s="496"/>
      <c r="DM11" s="496"/>
      <c r="DN11" s="496"/>
      <c r="DO11" s="496"/>
      <c r="DP11" s="496"/>
      <c r="DQ11" s="496"/>
      <c r="DR11" s="496"/>
      <c r="DS11" s="496"/>
      <c r="DT11" s="496"/>
      <c r="DU11" s="496"/>
      <c r="DV11" s="496"/>
      <c r="DW11" s="496"/>
      <c r="DX11" s="496"/>
      <c r="DY11" s="496"/>
      <c r="DZ11" s="496"/>
      <c r="EA11" s="496"/>
      <c r="EB11" s="496"/>
      <c r="EC11" s="496"/>
      <c r="ED11" s="496"/>
      <c r="EE11" s="496"/>
      <c r="EF11" s="496"/>
      <c r="EG11" s="496"/>
      <c r="EH11" s="496"/>
      <c r="EI11" s="496"/>
      <c r="EJ11" s="496"/>
      <c r="EK11" s="496"/>
      <c r="EL11" s="496"/>
      <c r="EM11" s="496"/>
      <c r="EN11" s="496"/>
      <c r="EO11" s="496"/>
      <c r="EP11" s="496"/>
      <c r="EQ11" s="496"/>
      <c r="ER11" s="496"/>
      <c r="ES11" s="496"/>
      <c r="ET11" s="496"/>
      <c r="EU11" s="496"/>
      <c r="EV11" s="496"/>
      <c r="EW11" s="496"/>
      <c r="EX11" s="496"/>
      <c r="EY11" s="496"/>
      <c r="EZ11" s="496"/>
      <c r="FA11" s="496"/>
      <c r="FB11" s="496"/>
      <c r="FC11" s="496"/>
      <c r="FD11" s="496"/>
      <c r="FE11" s="496"/>
      <c r="FF11" s="496"/>
      <c r="FG11" s="496"/>
      <c r="FH11" s="496"/>
      <c r="FI11" s="496"/>
      <c r="FJ11" s="496"/>
      <c r="FK11" s="496"/>
      <c r="FL11" s="496"/>
      <c r="FM11" s="496"/>
      <c r="FN11" s="496"/>
      <c r="FO11" s="496"/>
      <c r="FP11" s="496"/>
      <c r="FQ11" s="496"/>
      <c r="FR11" s="496"/>
      <c r="FS11" s="496"/>
      <c r="FT11" s="496"/>
      <c r="FU11" s="496"/>
      <c r="FV11" s="496"/>
      <c r="FW11" s="496"/>
      <c r="FX11" s="496"/>
      <c r="FY11" s="496"/>
      <c r="FZ11" s="496"/>
      <c r="GA11" s="496"/>
      <c r="GB11" s="496"/>
      <c r="GC11" s="496"/>
      <c r="GD11" s="496"/>
      <c r="GE11" s="496"/>
      <c r="GF11" s="496"/>
      <c r="GG11" s="496"/>
      <c r="GH11" s="496"/>
      <c r="GI11" s="496"/>
      <c r="GJ11" s="496"/>
      <c r="GK11" s="496"/>
      <c r="GL11" s="496"/>
      <c r="GM11" s="496"/>
      <c r="GN11" s="496"/>
      <c r="GO11" s="496"/>
      <c r="GP11" s="496"/>
      <c r="GQ11" s="496"/>
      <c r="GR11" s="496"/>
      <c r="GS11" s="496"/>
      <c r="GT11" s="496"/>
      <c r="GU11" s="496"/>
      <c r="GV11" s="496"/>
      <c r="GW11" s="496"/>
      <c r="GX11" s="496"/>
      <c r="GY11" s="496"/>
      <c r="GZ11" s="496"/>
      <c r="HA11" s="496"/>
      <c r="HB11" s="496"/>
      <c r="HC11" s="496"/>
      <c r="HD11" s="496"/>
      <c r="HE11" s="496"/>
      <c r="HF11" s="496"/>
      <c r="HG11" s="496"/>
      <c r="HH11" s="496"/>
      <c r="HI11" s="496"/>
      <c r="HJ11" s="496"/>
      <c r="HK11" s="496"/>
      <c r="HL11" s="496"/>
      <c r="HM11" s="496"/>
      <c r="HN11" s="496"/>
      <c r="HO11" s="496"/>
      <c r="HP11" s="496"/>
      <c r="HQ11" s="496"/>
      <c r="HR11" s="496"/>
      <c r="HS11" s="496"/>
      <c r="HT11" s="496"/>
      <c r="HU11" s="496"/>
      <c r="HV11" s="496"/>
      <c r="HW11" s="496"/>
      <c r="HX11" s="496"/>
      <c r="HY11" s="496"/>
      <c r="HZ11" s="496"/>
      <c r="IA11" s="496"/>
      <c r="IB11" s="496"/>
      <c r="IC11" s="496"/>
    </row>
    <row r="12" spans="1:237" s="497" customFormat="1" ht="20.25" x14ac:dyDescent="0.2">
      <c r="A12" s="487" t="s">
        <v>277</v>
      </c>
      <c r="B12" s="488" t="s">
        <v>279</v>
      </c>
      <c r="C12" s="489"/>
      <c r="D12" s="489">
        <v>5</v>
      </c>
      <c r="E12" s="489"/>
      <c r="F12" s="490"/>
      <c r="G12" s="500">
        <v>3</v>
      </c>
      <c r="H12" s="489">
        <v>90</v>
      </c>
      <c r="I12" s="489">
        <v>4</v>
      </c>
      <c r="J12" s="498" t="s">
        <v>134</v>
      </c>
      <c r="K12" s="489"/>
      <c r="L12" s="489"/>
      <c r="M12" s="489">
        <v>86</v>
      </c>
      <c r="N12" s="487"/>
      <c r="O12" s="1792"/>
      <c r="P12" s="1792"/>
      <c r="Q12" s="487"/>
      <c r="R12" s="1792"/>
      <c r="S12" s="1792"/>
      <c r="T12" s="498" t="s">
        <v>134</v>
      </c>
      <c r="U12" s="1793"/>
      <c r="V12" s="1793"/>
      <c r="W12" s="494"/>
      <c r="X12" s="1794"/>
      <c r="Y12" s="1794"/>
      <c r="Z12" s="492"/>
      <c r="AA12" s="492"/>
      <c r="AB12" s="495"/>
      <c r="AC12" s="492"/>
      <c r="AD12" s="492" t="s">
        <v>341</v>
      </c>
      <c r="AE12" s="492" t="s">
        <v>342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</row>
    <row r="13" spans="1:237" s="497" customFormat="1" ht="20.25" x14ac:dyDescent="0.2">
      <c r="A13" s="487" t="s">
        <v>166</v>
      </c>
      <c r="B13" s="505" t="s">
        <v>43</v>
      </c>
      <c r="C13" s="506">
        <v>5</v>
      </c>
      <c r="D13" s="498"/>
      <c r="E13" s="498"/>
      <c r="F13" s="506"/>
      <c r="G13" s="489">
        <v>4</v>
      </c>
      <c r="H13" s="507">
        <v>120</v>
      </c>
      <c r="I13" s="507">
        <v>14</v>
      </c>
      <c r="J13" s="506" t="s">
        <v>284</v>
      </c>
      <c r="K13" s="506"/>
      <c r="L13" s="506" t="s">
        <v>285</v>
      </c>
      <c r="M13" s="489">
        <v>106</v>
      </c>
      <c r="N13" s="487"/>
      <c r="O13" s="1792"/>
      <c r="P13" s="1792"/>
      <c r="Q13" s="487"/>
      <c r="R13" s="1792"/>
      <c r="S13" s="1792"/>
      <c r="T13" s="487" t="s">
        <v>286</v>
      </c>
      <c r="U13" s="1792"/>
      <c r="V13" s="1792"/>
      <c r="W13" s="501"/>
      <c r="X13" s="1796"/>
      <c r="Y13" s="1796"/>
      <c r="Z13" s="502"/>
      <c r="AA13" s="502"/>
      <c r="AB13" s="508"/>
      <c r="AC13" s="502"/>
      <c r="AD13" s="492" t="s">
        <v>341</v>
      </c>
      <c r="AE13" s="492" t="s">
        <v>342</v>
      </c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</row>
    <row r="14" spans="1:237" s="497" customFormat="1" ht="20.25" x14ac:dyDescent="0.2">
      <c r="U14" s="1793"/>
      <c r="V14" s="1793"/>
      <c r="W14" s="498"/>
      <c r="X14" s="1795"/>
      <c r="Y14" s="1795"/>
      <c r="Z14" s="515"/>
      <c r="AA14" s="515"/>
      <c r="AB14" s="516"/>
      <c r="AC14" s="502"/>
      <c r="AD14" s="492" t="s">
        <v>341</v>
      </c>
      <c r="AE14" s="492" t="s">
        <v>342</v>
      </c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</row>
    <row r="15" spans="1:237" s="497" customFormat="1" ht="40.5" x14ac:dyDescent="0.2">
      <c r="A15" s="487" t="s">
        <v>222</v>
      </c>
      <c r="B15" s="505" t="s">
        <v>44</v>
      </c>
      <c r="C15" s="506">
        <v>5</v>
      </c>
      <c r="D15" s="498"/>
      <c r="E15" s="498"/>
      <c r="F15" s="502"/>
      <c r="G15" s="512">
        <v>5</v>
      </c>
      <c r="H15" s="517">
        <v>150</v>
      </c>
      <c r="I15" s="507">
        <v>14</v>
      </c>
      <c r="J15" s="506" t="s">
        <v>135</v>
      </c>
      <c r="K15" s="506"/>
      <c r="L15" s="506" t="s">
        <v>237</v>
      </c>
      <c r="M15" s="489">
        <v>136</v>
      </c>
      <c r="N15" s="487"/>
      <c r="O15" s="1792"/>
      <c r="P15" s="1792"/>
      <c r="Q15" s="487"/>
      <c r="R15" s="1792"/>
      <c r="S15" s="1792"/>
      <c r="T15" s="498" t="s">
        <v>286</v>
      </c>
      <c r="U15" s="1792"/>
      <c r="V15" s="1792"/>
      <c r="W15" s="501"/>
      <c r="X15" s="1795"/>
      <c r="Y15" s="1795"/>
      <c r="Z15" s="502"/>
      <c r="AA15" s="502"/>
      <c r="AB15" s="508"/>
      <c r="AC15" s="502"/>
      <c r="AD15" s="492" t="s">
        <v>341</v>
      </c>
      <c r="AE15" s="492" t="s">
        <v>342</v>
      </c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</row>
    <row r="16" spans="1:237" s="497" customFormat="1" ht="20.25" x14ac:dyDescent="0.2">
      <c r="A16" s="506"/>
      <c r="B16" s="518"/>
      <c r="C16" s="519">
        <v>3</v>
      </c>
      <c r="D16" s="520">
        <v>4</v>
      </c>
      <c r="E16" s="520"/>
      <c r="F16" s="519"/>
      <c r="G16" s="519"/>
      <c r="H16" s="518"/>
      <c r="I16" s="518">
        <f>SUM(I8:I15)</f>
        <v>48</v>
      </c>
      <c r="J16" s="518"/>
      <c r="K16" s="518"/>
      <c r="L16" s="521"/>
      <c r="M16" s="518"/>
      <c r="N16" s="518"/>
      <c r="O16" s="518"/>
      <c r="P16" s="518"/>
      <c r="Q16" s="518"/>
      <c r="R16" s="518"/>
      <c r="S16" s="518"/>
      <c r="T16" s="518"/>
      <c r="U16" s="518"/>
      <c r="V16" s="522"/>
      <c r="W16" s="522"/>
      <c r="X16" s="522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23"/>
      <c r="AX16" s="518"/>
    </row>
    <row r="18" spans="1:4" x14ac:dyDescent="0.2">
      <c r="A18" s="1780" t="s">
        <v>348</v>
      </c>
      <c r="B18" s="1780"/>
      <c r="C18" s="1780"/>
      <c r="D18" s="1780"/>
    </row>
  </sheetData>
  <mergeCells count="66">
    <mergeCell ref="AV2:AV7"/>
    <mergeCell ref="U14:V14"/>
    <mergeCell ref="X14:Y14"/>
    <mergeCell ref="U12:V12"/>
    <mergeCell ref="X10:Y10"/>
    <mergeCell ref="U11:V11"/>
    <mergeCell ref="U8:V8"/>
    <mergeCell ref="X8:Y8"/>
    <mergeCell ref="W4:Y4"/>
    <mergeCell ref="Z4:AB4"/>
    <mergeCell ref="X9:Y9"/>
    <mergeCell ref="U10:V10"/>
    <mergeCell ref="U13:V13"/>
    <mergeCell ref="X13:Y13"/>
    <mergeCell ref="U6:V6"/>
    <mergeCell ref="X6:Y6"/>
    <mergeCell ref="U9:V9"/>
    <mergeCell ref="X11:Y11"/>
    <mergeCell ref="R12:S12"/>
    <mergeCell ref="O15:P15"/>
    <mergeCell ref="R15:S15"/>
    <mergeCell ref="U15:V15"/>
    <mergeCell ref="X15:Y15"/>
    <mergeCell ref="O13:P13"/>
    <mergeCell ref="R13:S13"/>
    <mergeCell ref="O10:P10"/>
    <mergeCell ref="R10:S10"/>
    <mergeCell ref="O11:P11"/>
    <mergeCell ref="X12:Y12"/>
    <mergeCell ref="O12:P12"/>
    <mergeCell ref="O9:P9"/>
    <mergeCell ref="R9:S9"/>
    <mergeCell ref="O8:P8"/>
    <mergeCell ref="R8:S8"/>
    <mergeCell ref="R11:S11"/>
    <mergeCell ref="R6:S6"/>
    <mergeCell ref="O7:P7"/>
    <mergeCell ref="J5:J7"/>
    <mergeCell ref="K5:K7"/>
    <mergeCell ref="R7:S7"/>
    <mergeCell ref="C4:C7"/>
    <mergeCell ref="D4:D7"/>
    <mergeCell ref="E4:F4"/>
    <mergeCell ref="I4:I7"/>
    <mergeCell ref="J4:L4"/>
    <mergeCell ref="E5:E7"/>
    <mergeCell ref="F5:F7"/>
    <mergeCell ref="L5:L7"/>
    <mergeCell ref="H3:H7"/>
    <mergeCell ref="I3:L3"/>
    <mergeCell ref="A18:D18"/>
    <mergeCell ref="A1:AB1"/>
    <mergeCell ref="A2:A7"/>
    <mergeCell ref="B2:B7"/>
    <mergeCell ref="C2:F3"/>
    <mergeCell ref="G2:G7"/>
    <mergeCell ref="H2:M2"/>
    <mergeCell ref="N2:AE3"/>
    <mergeCell ref="Q4:S4"/>
    <mergeCell ref="T4:V4"/>
    <mergeCell ref="N4:P4"/>
    <mergeCell ref="O6:P6"/>
    <mergeCell ref="M3:M7"/>
    <mergeCell ref="N5:AB5"/>
    <mergeCell ref="U7:V7"/>
    <mergeCell ref="X7:Y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4"/>
  <sheetViews>
    <sheetView view="pageBreakPreview" zoomScale="80" zoomScaleNormal="50" zoomScaleSheetLayoutView="80" workbookViewId="0">
      <pane ySplit="7" topLeftCell="A8" activePane="bottomLeft" state="frozen"/>
      <selection pane="bottomLeft" activeCell="D9" sqref="D9"/>
    </sheetView>
  </sheetViews>
  <sheetFormatPr defaultColWidth="9.140625" defaultRowHeight="15.75" x14ac:dyDescent="0.2"/>
  <cols>
    <col min="1" max="1" width="11" style="11" customWidth="1"/>
    <col min="2" max="2" width="62.2851562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hidden="1" customWidth="1"/>
    <col min="21" max="21" width="5.140625" style="12" customWidth="1"/>
    <col min="22" max="22" width="4.42578125" style="20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45.28515625" style="12" customWidth="1"/>
    <col min="49" max="50" width="9.140625" style="484"/>
    <col min="51" max="16384" width="9.140625" style="12"/>
  </cols>
  <sheetData>
    <row r="1" spans="1:237" s="34" customFormat="1" x14ac:dyDescent="0.2">
      <c r="A1" s="1610" t="s">
        <v>344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  <c r="AW1" s="35"/>
      <c r="AX1" s="35"/>
    </row>
    <row r="2" spans="1:237" s="34" customFormat="1" ht="18.75" customHeight="1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/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  <c r="AV2" s="1586" t="s">
        <v>343</v>
      </c>
      <c r="AW2" s="35"/>
      <c r="AX2" s="35"/>
    </row>
    <row r="3" spans="1:237" s="34" customFormat="1" ht="24.75" customHeight="1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  <c r="AF3" s="34">
        <v>1</v>
      </c>
      <c r="AV3" s="1586"/>
      <c r="AW3" s="35"/>
      <c r="AX3" s="35"/>
    </row>
    <row r="4" spans="1:237" s="34" customFormat="1" ht="18" customHeight="1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216"/>
      <c r="AF4" s="34">
        <v>2</v>
      </c>
      <c r="AV4" s="1586"/>
      <c r="AW4" s="35"/>
      <c r="AX4" s="35"/>
    </row>
    <row r="5" spans="1:237" s="34" customFormat="1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/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  <c r="AE5" s="217"/>
      <c r="AF5" s="34">
        <v>3</v>
      </c>
      <c r="AV5" s="1586"/>
      <c r="AW5" s="35"/>
      <c r="AX5" s="35"/>
    </row>
    <row r="6" spans="1:237" s="34" customFormat="1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  <c r="AE6" s="217"/>
      <c r="AF6" s="34">
        <v>4</v>
      </c>
      <c r="AV6" s="1586"/>
      <c r="AW6" s="35"/>
      <c r="AX6" s="35"/>
    </row>
    <row r="7" spans="1:237" s="34" customFormat="1" ht="42" customHeight="1" x14ac:dyDescent="0.2">
      <c r="A7" s="1614"/>
      <c r="B7" s="1550"/>
      <c r="C7" s="1567"/>
      <c r="D7" s="1567"/>
      <c r="E7" s="1554"/>
      <c r="F7" s="1554"/>
      <c r="G7" s="1568"/>
      <c r="H7" s="1567"/>
      <c r="I7" s="1567"/>
      <c r="J7" s="1554"/>
      <c r="K7" s="1554"/>
      <c r="L7" s="1554"/>
      <c r="M7" s="1567"/>
      <c r="N7" s="30"/>
      <c r="O7" s="1798"/>
      <c r="P7" s="1799"/>
      <c r="Q7" s="30"/>
      <c r="R7" s="1798"/>
      <c r="S7" s="1799"/>
      <c r="T7" s="30"/>
      <c r="U7" s="1798"/>
      <c r="V7" s="1799"/>
      <c r="W7" s="30"/>
      <c r="X7" s="1798"/>
      <c r="Y7" s="1799"/>
      <c r="Z7" s="30"/>
      <c r="AA7" s="30"/>
      <c r="AB7" s="30"/>
      <c r="AE7" s="217"/>
      <c r="AF7" s="34">
        <v>5</v>
      </c>
      <c r="AV7" s="1800"/>
      <c r="AW7" s="35"/>
      <c r="AX7" s="35"/>
    </row>
    <row r="8" spans="1:237" ht="40.5" x14ac:dyDescent="0.2">
      <c r="A8" s="487" t="s">
        <v>183</v>
      </c>
      <c r="B8" s="524" t="s">
        <v>46</v>
      </c>
      <c r="C8" s="514">
        <v>6</v>
      </c>
      <c r="D8" s="524"/>
      <c r="E8" s="524"/>
      <c r="F8" s="524"/>
      <c r="G8" s="526">
        <v>5</v>
      </c>
      <c r="H8" s="513">
        <v>150</v>
      </c>
      <c r="I8" s="507">
        <v>12</v>
      </c>
      <c r="J8" s="506" t="s">
        <v>135</v>
      </c>
      <c r="K8" s="506"/>
      <c r="L8" s="506" t="s">
        <v>134</v>
      </c>
      <c r="M8" s="489">
        <v>138</v>
      </c>
      <c r="N8" s="487"/>
      <c r="O8" s="1792"/>
      <c r="P8" s="1792"/>
      <c r="Q8" s="487"/>
      <c r="R8" s="1792"/>
      <c r="S8" s="1792"/>
      <c r="T8" s="487"/>
      <c r="U8" s="1793" t="s">
        <v>282</v>
      </c>
      <c r="V8" s="1793"/>
      <c r="W8" s="524"/>
      <c r="X8" s="1795"/>
      <c r="Y8" s="1795"/>
      <c r="Z8" s="524"/>
      <c r="AA8" s="524"/>
      <c r="AB8" s="524"/>
      <c r="AC8" s="502"/>
      <c r="AD8" s="492" t="s">
        <v>342</v>
      </c>
      <c r="AE8" s="492" t="s">
        <v>341</v>
      </c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pans="1:237" ht="20.25" x14ac:dyDescent="0.2">
      <c r="A9" s="487" t="s">
        <v>184</v>
      </c>
      <c r="B9" s="505" t="s">
        <v>49</v>
      </c>
      <c r="C9" s="506"/>
      <c r="D9" s="527" t="s">
        <v>347</v>
      </c>
      <c r="E9" s="498"/>
      <c r="F9" s="506"/>
      <c r="G9" s="512">
        <v>4</v>
      </c>
      <c r="H9" s="513">
        <v>120</v>
      </c>
      <c r="I9" s="507">
        <v>12</v>
      </c>
      <c r="J9" s="498" t="s">
        <v>135</v>
      </c>
      <c r="K9" s="506"/>
      <c r="L9" s="498" t="s">
        <v>134</v>
      </c>
      <c r="M9" s="489">
        <v>108</v>
      </c>
      <c r="N9" s="487"/>
      <c r="O9" s="1792"/>
      <c r="P9" s="1792"/>
      <c r="Q9" s="487"/>
      <c r="R9" s="1792"/>
      <c r="S9" s="1792"/>
      <c r="T9" s="487"/>
      <c r="U9" s="1793" t="s">
        <v>282</v>
      </c>
      <c r="V9" s="1793"/>
      <c r="W9" s="498"/>
      <c r="X9" s="1795"/>
      <c r="Y9" s="1795"/>
      <c r="Z9" s="515"/>
      <c r="AA9" s="515"/>
      <c r="AB9" s="516"/>
      <c r="AC9" s="502"/>
      <c r="AD9" s="492" t="s">
        <v>342</v>
      </c>
      <c r="AE9" s="492" t="s">
        <v>341</v>
      </c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pans="1:237" ht="40.5" x14ac:dyDescent="0.2">
      <c r="A10" s="487" t="s">
        <v>219</v>
      </c>
      <c r="B10" s="510" t="s">
        <v>47</v>
      </c>
      <c r="C10" s="511">
        <v>6</v>
      </c>
      <c r="D10" s="498"/>
      <c r="E10" s="498"/>
      <c r="F10" s="502"/>
      <c r="G10" s="512">
        <v>7.5</v>
      </c>
      <c r="H10" s="513">
        <v>225</v>
      </c>
      <c r="I10" s="507">
        <v>16</v>
      </c>
      <c r="J10" s="498" t="s">
        <v>226</v>
      </c>
      <c r="K10" s="506"/>
      <c r="L10" s="506" t="s">
        <v>237</v>
      </c>
      <c r="M10" s="489">
        <v>209</v>
      </c>
      <c r="N10" s="487"/>
      <c r="O10" s="1792"/>
      <c r="P10" s="1792"/>
      <c r="Q10" s="487"/>
      <c r="R10" s="1792"/>
      <c r="S10" s="1792"/>
      <c r="T10" s="487"/>
      <c r="U10" s="1793" t="s">
        <v>238</v>
      </c>
      <c r="V10" s="1793"/>
      <c r="W10" s="498"/>
      <c r="X10" s="1795"/>
      <c r="Y10" s="1795"/>
      <c r="Z10" s="515"/>
      <c r="AA10" s="515"/>
      <c r="AB10" s="516"/>
      <c r="AC10" s="502"/>
      <c r="AD10" s="492" t="s">
        <v>342</v>
      </c>
      <c r="AE10" s="492" t="s">
        <v>341</v>
      </c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pans="1:237" ht="20.25" x14ac:dyDescent="0.2">
      <c r="A11" s="487" t="s">
        <v>189</v>
      </c>
      <c r="B11" s="505" t="s">
        <v>288</v>
      </c>
      <c r="C11" s="498"/>
      <c r="D11" s="498"/>
      <c r="E11" s="498"/>
      <c r="F11" s="506">
        <v>6</v>
      </c>
      <c r="G11" s="489">
        <v>1</v>
      </c>
      <c r="H11" s="517">
        <v>30</v>
      </c>
      <c r="I11" s="507">
        <v>4</v>
      </c>
      <c r="J11" s="498"/>
      <c r="K11" s="506"/>
      <c r="L11" s="498" t="s">
        <v>134</v>
      </c>
      <c r="M11" s="525">
        <v>26</v>
      </c>
      <c r="N11" s="487"/>
      <c r="O11" s="1792"/>
      <c r="P11" s="1792"/>
      <c r="Q11" s="487"/>
      <c r="R11" s="1792"/>
      <c r="S11" s="1792"/>
      <c r="T11" s="487"/>
      <c r="U11" s="1792" t="s">
        <v>134</v>
      </c>
      <c r="V11" s="1792"/>
      <c r="W11" s="501"/>
      <c r="X11" s="1795"/>
      <c r="Y11" s="1795"/>
      <c r="Z11" s="502"/>
      <c r="AA11" s="502"/>
      <c r="AB11" s="508"/>
      <c r="AC11" s="502"/>
      <c r="AD11" s="492" t="s">
        <v>342</v>
      </c>
      <c r="AE11" s="492" t="s">
        <v>341</v>
      </c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pans="1:237" ht="20.25" x14ac:dyDescent="0.2">
      <c r="A12" s="487" t="s">
        <v>190</v>
      </c>
      <c r="B12" s="505" t="s">
        <v>72</v>
      </c>
      <c r="C12" s="506">
        <v>6</v>
      </c>
      <c r="D12" s="506"/>
      <c r="E12" s="506"/>
      <c r="F12" s="506"/>
      <c r="G12" s="512">
        <v>3</v>
      </c>
      <c r="H12" s="513">
        <v>90</v>
      </c>
      <c r="I12" s="507">
        <v>8</v>
      </c>
      <c r="J12" s="498" t="s">
        <v>135</v>
      </c>
      <c r="K12" s="506"/>
      <c r="L12" s="498"/>
      <c r="M12" s="489">
        <v>82</v>
      </c>
      <c r="N12" s="487"/>
      <c r="O12" s="1792"/>
      <c r="P12" s="1792"/>
      <c r="Q12" s="487"/>
      <c r="R12" s="1792"/>
      <c r="S12" s="1792"/>
      <c r="T12" s="487"/>
      <c r="U12" s="1793" t="s">
        <v>135</v>
      </c>
      <c r="V12" s="1793"/>
      <c r="W12" s="498"/>
      <c r="X12" s="1795"/>
      <c r="Y12" s="1795"/>
      <c r="Z12" s="515"/>
      <c r="AA12" s="515"/>
      <c r="AB12" s="516"/>
      <c r="AC12" s="502"/>
      <c r="AD12" s="492" t="s">
        <v>342</v>
      </c>
      <c r="AE12" s="492" t="s">
        <v>341</v>
      </c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pans="1:237" ht="20.25" x14ac:dyDescent="0.2">
      <c r="A13" s="528" t="s">
        <v>187</v>
      </c>
      <c r="B13" s="529" t="s">
        <v>346</v>
      </c>
      <c r="C13" s="530"/>
      <c r="D13" s="527" t="s">
        <v>347</v>
      </c>
      <c r="E13" s="527"/>
      <c r="F13" s="530"/>
      <c r="G13" s="531">
        <v>4</v>
      </c>
      <c r="H13" s="532">
        <v>120</v>
      </c>
      <c r="I13" s="533">
        <v>8</v>
      </c>
      <c r="J13" s="527" t="s">
        <v>135</v>
      </c>
      <c r="K13" s="530"/>
      <c r="L13" s="527"/>
      <c r="M13" s="534">
        <v>112</v>
      </c>
      <c r="N13" s="528"/>
      <c r="O13" s="1797"/>
      <c r="P13" s="1797"/>
      <c r="Q13" s="528"/>
      <c r="R13" s="1797"/>
      <c r="S13" s="1797"/>
      <c r="T13" s="527" t="s">
        <v>135</v>
      </c>
      <c r="U13" s="498"/>
      <c r="V13" s="498"/>
      <c r="W13" s="498"/>
      <c r="X13" s="514"/>
      <c r="Y13" s="514"/>
      <c r="Z13" s="515"/>
      <c r="AA13" s="515"/>
      <c r="AB13" s="516"/>
      <c r="AC13" s="502"/>
      <c r="AD13" s="492"/>
      <c r="AE13" s="49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pans="1:237" ht="20.25" x14ac:dyDescent="0.2">
      <c r="A14" s="506"/>
      <c r="B14" s="518"/>
      <c r="C14" s="519">
        <v>3</v>
      </c>
      <c r="D14" s="520">
        <v>2</v>
      </c>
      <c r="E14" s="520"/>
      <c r="F14" s="519">
        <v>1</v>
      </c>
      <c r="G14" s="519"/>
      <c r="H14" s="518"/>
      <c r="I14" s="518">
        <f>SUM(I8:I13)</f>
        <v>60</v>
      </c>
      <c r="J14" s="518"/>
      <c r="K14" s="518"/>
      <c r="L14" s="521"/>
      <c r="M14" s="518"/>
      <c r="N14" s="518"/>
      <c r="O14" s="518"/>
      <c r="P14" s="518"/>
      <c r="Q14" s="518"/>
      <c r="R14" s="518"/>
      <c r="S14" s="518"/>
      <c r="T14" s="518"/>
      <c r="U14" s="518"/>
      <c r="V14" s="522"/>
      <c r="W14" s="522"/>
      <c r="X14" s="522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486"/>
    </row>
  </sheetData>
  <mergeCells count="57">
    <mergeCell ref="O11:P11"/>
    <mergeCell ref="O12:P12"/>
    <mergeCell ref="R12:S12"/>
    <mergeCell ref="U12:V12"/>
    <mergeCell ref="X9:Y9"/>
    <mergeCell ref="X12:Y12"/>
    <mergeCell ref="R11:S11"/>
    <mergeCell ref="U11:V11"/>
    <mergeCell ref="X11:Y11"/>
    <mergeCell ref="U6:V6"/>
    <mergeCell ref="X6:Y6"/>
    <mergeCell ref="AV2:AV7"/>
    <mergeCell ref="W4:Y4"/>
    <mergeCell ref="O10:P10"/>
    <mergeCell ref="R10:S10"/>
    <mergeCell ref="U10:V10"/>
    <mergeCell ref="X10:Y10"/>
    <mergeCell ref="X7:Y7"/>
    <mergeCell ref="O8:P8"/>
    <mergeCell ref="R8:S8"/>
    <mergeCell ref="U8:V8"/>
    <mergeCell ref="X8:Y8"/>
    <mergeCell ref="U9:V9"/>
    <mergeCell ref="O9:P9"/>
    <mergeCell ref="R9:S9"/>
    <mergeCell ref="J4:L4"/>
    <mergeCell ref="E5:E7"/>
    <mergeCell ref="F5:F7"/>
    <mergeCell ref="H3:H7"/>
    <mergeCell ref="U7:V7"/>
    <mergeCell ref="N4:P4"/>
    <mergeCell ref="O6:P6"/>
    <mergeCell ref="Q4:S4"/>
    <mergeCell ref="T4:V4"/>
    <mergeCell ref="R7:S7"/>
    <mergeCell ref="O7:P7"/>
    <mergeCell ref="J5:J7"/>
    <mergeCell ref="K5:K7"/>
    <mergeCell ref="L5:L7"/>
    <mergeCell ref="N5:AB5"/>
    <mergeCell ref="R6:S6"/>
    <mergeCell ref="O13:P13"/>
    <mergeCell ref="R13:S13"/>
    <mergeCell ref="A1:AB1"/>
    <mergeCell ref="A2:A7"/>
    <mergeCell ref="B2:B7"/>
    <mergeCell ref="C2:F3"/>
    <mergeCell ref="G2:G7"/>
    <mergeCell ref="H2:M2"/>
    <mergeCell ref="N2:AE3"/>
    <mergeCell ref="Z4:AB4"/>
    <mergeCell ref="I3:L3"/>
    <mergeCell ref="M3:M7"/>
    <mergeCell ref="C4:C7"/>
    <mergeCell ref="D4:D7"/>
    <mergeCell ref="E4:F4"/>
    <mergeCell ref="I4:I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7"/>
  <sheetViews>
    <sheetView view="pageBreakPreview" topLeftCell="A94" zoomScale="80" zoomScaleNormal="50" zoomScaleSheetLayoutView="80" workbookViewId="0">
      <selection activeCell="L95" sqref="L95"/>
    </sheetView>
  </sheetViews>
  <sheetFormatPr defaultColWidth="9.140625" defaultRowHeight="15.75" x14ac:dyDescent="0.2"/>
  <cols>
    <col min="1" max="1" width="11" style="11" customWidth="1"/>
    <col min="2" max="2" width="41.855468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8.42578125" style="12" customWidth="1"/>
    <col min="12" max="12" width="9.8554687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16384" width="9.140625" style="12"/>
  </cols>
  <sheetData>
    <row r="1" spans="1:31" s="34" customFormat="1" x14ac:dyDescent="0.2">
      <c r="A1" s="1610" t="s">
        <v>247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31" s="34" customFormat="1" ht="18.75" customHeight="1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</row>
    <row r="3" spans="1:31" s="34" customFormat="1" ht="24.75" customHeight="1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</row>
    <row r="4" spans="1:31" s="34" customFormat="1" ht="18" customHeight="1" x14ac:dyDescent="0.25">
      <c r="A4" s="1613"/>
      <c r="B4" s="1549"/>
      <c r="C4" s="1566" t="s">
        <v>25</v>
      </c>
      <c r="D4" s="1566" t="s">
        <v>26</v>
      </c>
      <c r="E4" s="1801" t="s">
        <v>119</v>
      </c>
      <c r="F4" s="1802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216"/>
    </row>
    <row r="5" spans="1:31" s="34" customFormat="1" ht="18.75" x14ac:dyDescent="0.2">
      <c r="A5" s="1613"/>
      <c r="B5" s="1549"/>
      <c r="C5" s="1566"/>
      <c r="D5" s="1566"/>
      <c r="E5" s="1803" t="s">
        <v>120</v>
      </c>
      <c r="F5" s="1803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  <c r="AE5" s="217"/>
    </row>
    <row r="6" spans="1:31" s="34" customFormat="1" x14ac:dyDescent="0.2">
      <c r="A6" s="1613"/>
      <c r="B6" s="1549"/>
      <c r="C6" s="1566"/>
      <c r="D6" s="1566"/>
      <c r="E6" s="1804"/>
      <c r="F6" s="180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  <c r="AE6" s="217"/>
    </row>
    <row r="7" spans="1:31" s="34" customFormat="1" ht="42" customHeight="1" thickBot="1" x14ac:dyDescent="0.25">
      <c r="A7" s="1614"/>
      <c r="B7" s="1550"/>
      <c r="C7" s="1567"/>
      <c r="D7" s="1567"/>
      <c r="E7" s="1805"/>
      <c r="F7" s="180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  <c r="AE7" s="217"/>
    </row>
    <row r="8" spans="1:31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/>
      <c r="P8" s="1546"/>
      <c r="Q8" s="33"/>
      <c r="R8" s="1545"/>
      <c r="S8" s="1546"/>
      <c r="T8" s="33"/>
      <c r="U8" s="1545"/>
      <c r="V8" s="1546"/>
      <c r="W8" s="33"/>
      <c r="X8" s="1545"/>
      <c r="Y8" s="1546"/>
      <c r="Z8" s="33"/>
      <c r="AA8" s="33"/>
      <c r="AB8" s="33"/>
      <c r="AE8" s="217"/>
    </row>
    <row r="9" spans="1:31" s="34" customFormat="1" ht="19.5" thickBot="1" x14ac:dyDescent="0.25">
      <c r="A9" s="1569" t="s">
        <v>171</v>
      </c>
      <c r="B9" s="1570"/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0"/>
      <c r="Y9" s="1570"/>
      <c r="Z9" s="1570"/>
      <c r="AA9" s="1570"/>
      <c r="AB9" s="1571"/>
      <c r="AE9" s="217"/>
    </row>
    <row r="10" spans="1:31" s="34" customFormat="1" ht="16.5" thickBot="1" x14ac:dyDescent="0.25">
      <c r="A10" s="1572" t="s">
        <v>84</v>
      </c>
      <c r="B10" s="1573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4"/>
      <c r="Z10" s="1574"/>
      <c r="AA10" s="1574"/>
      <c r="AB10" s="1575"/>
      <c r="AE10" s="217"/>
    </row>
    <row r="11" spans="1:31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812"/>
      <c r="P11" s="1813"/>
      <c r="Q11" s="80"/>
      <c r="R11" s="1812"/>
      <c r="S11" s="1813"/>
      <c r="T11" s="80"/>
      <c r="U11" s="1812"/>
      <c r="V11" s="1813"/>
      <c r="W11" s="82"/>
      <c r="X11" s="1814"/>
      <c r="Y11" s="1815"/>
      <c r="Z11" s="83"/>
      <c r="AA11" s="83"/>
      <c r="AB11" s="83"/>
      <c r="AE11" s="217"/>
    </row>
    <row r="12" spans="1:31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23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586"/>
      <c r="P12" s="1586"/>
      <c r="Q12" s="317" t="s">
        <v>134</v>
      </c>
      <c r="R12" s="1806"/>
      <c r="S12" s="1807"/>
      <c r="T12" s="77"/>
      <c r="U12" s="1808"/>
      <c r="V12" s="1809"/>
      <c r="W12" s="86"/>
      <c r="X12" s="1810"/>
      <c r="Y12" s="1811"/>
      <c r="Z12" s="87"/>
      <c r="AA12" s="87"/>
      <c r="AB12" s="87"/>
      <c r="AE12" s="217"/>
    </row>
    <row r="13" spans="1:31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586"/>
      <c r="P13" s="1586"/>
      <c r="Q13" s="318"/>
      <c r="R13" s="1816" t="s">
        <v>134</v>
      </c>
      <c r="S13" s="1817"/>
      <c r="T13" s="77"/>
      <c r="U13" s="1808"/>
      <c r="V13" s="1809"/>
      <c r="W13" s="86"/>
      <c r="X13" s="1810"/>
      <c r="Y13" s="1811"/>
      <c r="Z13" s="87"/>
      <c r="AA13" s="87"/>
      <c r="AB13" s="87"/>
      <c r="AE13" s="217"/>
    </row>
    <row r="14" spans="1:31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808"/>
      <c r="P14" s="1809"/>
      <c r="Q14" s="317" t="s">
        <v>134</v>
      </c>
      <c r="R14" s="1808"/>
      <c r="S14" s="1809"/>
      <c r="T14" s="77"/>
      <c r="U14" s="1808"/>
      <c r="V14" s="1809"/>
      <c r="W14" s="86"/>
      <c r="X14" s="1810"/>
      <c r="Y14" s="1811"/>
      <c r="Z14" s="87"/>
      <c r="AA14" s="87"/>
      <c r="AB14" s="87"/>
      <c r="AE14" s="217"/>
    </row>
    <row r="15" spans="1:31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808"/>
      <c r="P15" s="1809"/>
      <c r="R15" s="1808"/>
      <c r="S15" s="1809"/>
      <c r="T15" s="320" t="s">
        <v>134</v>
      </c>
      <c r="U15" s="1808"/>
      <c r="V15" s="1809"/>
      <c r="W15" s="86"/>
      <c r="X15" s="1810"/>
      <c r="Y15" s="1811"/>
      <c r="Z15" s="87"/>
      <c r="AA15" s="87"/>
      <c r="AB15" s="87"/>
      <c r="AE15" s="217"/>
    </row>
    <row r="16" spans="1:31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808"/>
      <c r="P16" s="1809"/>
      <c r="Q16" s="77"/>
      <c r="R16" s="1808" t="s">
        <v>134</v>
      </c>
      <c r="S16" s="1809"/>
      <c r="T16" s="77"/>
      <c r="U16" s="1808"/>
      <c r="V16" s="1809"/>
      <c r="W16" s="86"/>
      <c r="X16" s="1810"/>
      <c r="Y16" s="1811"/>
      <c r="Z16" s="87"/>
      <c r="AA16" s="87"/>
      <c r="AB16" s="87"/>
      <c r="AE16" s="217"/>
    </row>
    <row r="17" spans="1:31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822"/>
      <c r="P17" s="1823"/>
      <c r="Q17" s="153"/>
      <c r="R17" s="1822"/>
      <c r="S17" s="1823"/>
      <c r="T17" s="321" t="s">
        <v>134</v>
      </c>
      <c r="U17" s="1824"/>
      <c r="V17" s="1825"/>
      <c r="W17" s="90"/>
      <c r="X17" s="1826"/>
      <c r="Y17" s="1827"/>
      <c r="Z17" s="91"/>
      <c r="AA17" s="91"/>
      <c r="AB17" s="91"/>
      <c r="AE17" s="217"/>
    </row>
    <row r="18" spans="1:31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806"/>
      <c r="P18" s="1807"/>
      <c r="Q18" s="317"/>
      <c r="R18" s="1806"/>
      <c r="S18" s="1807"/>
      <c r="T18" s="328" t="s">
        <v>134</v>
      </c>
      <c r="U18" s="1818"/>
      <c r="V18" s="1819"/>
      <c r="W18" s="329"/>
      <c r="X18" s="1820"/>
      <c r="Y18" s="1821"/>
      <c r="Z18" s="330"/>
      <c r="AA18" s="330"/>
      <c r="AB18" s="330"/>
      <c r="AE18" s="332"/>
    </row>
    <row r="19" spans="1:31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 t="shared" si="0"/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806"/>
      <c r="P19" s="1807"/>
      <c r="Q19" s="317"/>
      <c r="R19" s="1806"/>
      <c r="S19" s="1807"/>
      <c r="T19" s="328" t="s">
        <v>134</v>
      </c>
      <c r="U19" s="1824"/>
      <c r="V19" s="1825"/>
      <c r="W19" s="86"/>
      <c r="X19" s="1826"/>
      <c r="Y19" s="1827"/>
      <c r="Z19" s="87"/>
      <c r="AA19" s="87"/>
      <c r="AB19" s="87"/>
      <c r="AE19" s="217"/>
    </row>
    <row r="20" spans="1:31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 t="shared" si="0"/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806"/>
      <c r="P20" s="1807"/>
      <c r="Q20" s="317"/>
      <c r="R20" s="1806"/>
      <c r="S20" s="1807"/>
      <c r="T20" s="328"/>
      <c r="U20" s="1824"/>
      <c r="V20" s="1825"/>
      <c r="W20" s="86"/>
      <c r="X20" s="1828" t="s">
        <v>134</v>
      </c>
      <c r="Y20" s="1829"/>
      <c r="Z20" s="87"/>
      <c r="AA20" s="87"/>
      <c r="AB20" s="87"/>
      <c r="AE20" s="217"/>
    </row>
    <row r="21" spans="1:31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 t="shared" si="0"/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806"/>
      <c r="P21" s="1807"/>
      <c r="Q21" s="317"/>
      <c r="R21" s="1806"/>
      <c r="S21" s="1807"/>
      <c r="T21" s="328"/>
      <c r="U21" s="1824"/>
      <c r="V21" s="1825"/>
      <c r="W21" s="333" t="s">
        <v>134</v>
      </c>
      <c r="X21" s="1810"/>
      <c r="Y21" s="1811"/>
      <c r="Z21" s="87"/>
      <c r="AA21" s="87"/>
      <c r="AB21" s="87"/>
      <c r="AE21" s="217"/>
    </row>
    <row r="22" spans="1:31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 t="shared" si="0"/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806"/>
      <c r="P22" s="1807"/>
      <c r="Q22" s="317"/>
      <c r="R22" s="1806"/>
      <c r="S22" s="1807"/>
      <c r="T22" s="328" t="s">
        <v>134</v>
      </c>
      <c r="U22" s="1824"/>
      <c r="V22" s="1825"/>
      <c r="W22" s="86"/>
      <c r="X22" s="1810"/>
      <c r="Y22" s="1811"/>
      <c r="Z22" s="87"/>
      <c r="AA22" s="87"/>
      <c r="AB22" s="87"/>
      <c r="AE22" s="217"/>
    </row>
    <row r="23" spans="1:31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 t="shared" si="0"/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806"/>
      <c r="P23" s="1807"/>
      <c r="Q23" s="317"/>
      <c r="R23" s="1806"/>
      <c r="S23" s="1807"/>
      <c r="T23" s="328"/>
      <c r="U23" s="1830"/>
      <c r="V23" s="1830"/>
      <c r="W23" s="333" t="s">
        <v>134</v>
      </c>
      <c r="X23" s="1831"/>
      <c r="Y23" s="1831"/>
      <c r="Z23" s="87"/>
      <c r="AA23" s="87"/>
      <c r="AB23" s="87"/>
      <c r="AE23" s="217"/>
    </row>
    <row r="24" spans="1:31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808"/>
      <c r="P24" s="1809"/>
      <c r="Q24" s="77"/>
      <c r="R24" s="1808"/>
      <c r="S24" s="1809"/>
      <c r="T24" s="47"/>
      <c r="U24" s="1830"/>
      <c r="V24" s="1830"/>
      <c r="W24" s="86"/>
      <c r="X24" s="1831"/>
      <c r="Y24" s="1831"/>
      <c r="Z24" s="87"/>
      <c r="AA24" s="87"/>
      <c r="AB24" s="87"/>
      <c r="AE24" s="217"/>
    </row>
    <row r="25" spans="1:31" s="34" customFormat="1" ht="17.25" customHeight="1" thickBot="1" x14ac:dyDescent="0.25">
      <c r="A25" s="1835" t="s">
        <v>88</v>
      </c>
      <c r="B25" s="1836"/>
      <c r="C25" s="1837"/>
      <c r="D25" s="1837"/>
      <c r="E25" s="1837"/>
      <c r="F25" s="1838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839"/>
      <c r="P25" s="1840"/>
      <c r="Q25" s="382" t="s">
        <v>135</v>
      </c>
      <c r="R25" s="1841" t="s">
        <v>135</v>
      </c>
      <c r="S25" s="1842"/>
      <c r="T25" s="383" t="s">
        <v>281</v>
      </c>
      <c r="U25" s="1843"/>
      <c r="V25" s="1843"/>
      <c r="W25" s="384" t="s">
        <v>135</v>
      </c>
      <c r="X25" s="1832" t="s">
        <v>134</v>
      </c>
      <c r="Y25" s="1832"/>
      <c r="Z25" s="324"/>
      <c r="AA25" s="324"/>
      <c r="AB25" s="324"/>
      <c r="AE25" s="217"/>
    </row>
    <row r="26" spans="1:31" s="34" customFormat="1" ht="18.75" customHeight="1" thickBot="1" x14ac:dyDescent="0.25">
      <c r="A26" s="1692" t="s">
        <v>85</v>
      </c>
      <c r="B26" s="1692"/>
      <c r="C26" s="1692"/>
      <c r="D26" s="1692"/>
      <c r="E26" s="1692"/>
      <c r="F26" s="1692"/>
      <c r="G26" s="1692"/>
      <c r="H26" s="1692"/>
      <c r="I26" s="1692"/>
      <c r="J26" s="1692"/>
      <c r="K26" s="1692"/>
      <c r="L26" s="1692"/>
      <c r="M26" s="1692"/>
      <c r="N26" s="1692"/>
      <c r="O26" s="1692"/>
      <c r="P26" s="1692"/>
      <c r="Q26" s="1692"/>
      <c r="R26" s="1692"/>
      <c r="S26" s="1692"/>
      <c r="T26" s="1692"/>
      <c r="U26" s="1693"/>
      <c r="V26" s="1693"/>
      <c r="W26" s="1692"/>
      <c r="X26" s="1693"/>
      <c r="Y26" s="1693"/>
      <c r="Z26" s="1692"/>
      <c r="AA26" s="1692"/>
      <c r="AB26" s="1692"/>
      <c r="AE26" s="217"/>
    </row>
    <row r="27" spans="1:31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>
        <v>4</v>
      </c>
      <c r="K27" s="46"/>
      <c r="L27" s="46"/>
      <c r="M27" s="48">
        <f>H27-I27</f>
        <v>86</v>
      </c>
      <c r="N27" s="77"/>
      <c r="O27" s="1812"/>
      <c r="P27" s="1813"/>
      <c r="Q27" s="77" t="s">
        <v>134</v>
      </c>
      <c r="R27" s="1812"/>
      <c r="S27" s="1813"/>
      <c r="T27" s="77"/>
      <c r="U27" s="1812"/>
      <c r="V27" s="1813"/>
      <c r="W27" s="47"/>
      <c r="X27" s="1833"/>
      <c r="Y27" s="1834"/>
      <c r="Z27" s="94"/>
      <c r="AA27" s="94"/>
      <c r="AB27" s="94"/>
      <c r="AE27" s="217"/>
    </row>
    <row r="28" spans="1:31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808"/>
      <c r="P28" s="1809"/>
      <c r="Q28" s="77"/>
      <c r="R28" s="1808"/>
      <c r="S28" s="1809"/>
      <c r="T28" s="77"/>
      <c r="U28" s="1808"/>
      <c r="V28" s="1809"/>
      <c r="W28" s="96"/>
      <c r="X28" s="1848"/>
      <c r="Y28" s="1849"/>
      <c r="Z28" s="95"/>
      <c r="AA28" s="95"/>
      <c r="AB28" s="95"/>
      <c r="AE28" s="218"/>
    </row>
    <row r="29" spans="1:31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86">
        <v>4</v>
      </c>
      <c r="K29" s="386">
        <v>4</v>
      </c>
      <c r="L29" s="340"/>
      <c r="M29" s="338">
        <f>H29-I29</f>
        <v>112</v>
      </c>
      <c r="N29" s="334" t="s">
        <v>135</v>
      </c>
      <c r="O29" s="1844"/>
      <c r="P29" s="1845"/>
      <c r="Q29" s="334"/>
      <c r="R29" s="1844"/>
      <c r="S29" s="1845"/>
      <c r="T29" s="334"/>
      <c r="U29" s="1844"/>
      <c r="V29" s="1845"/>
      <c r="W29" s="341"/>
      <c r="X29" s="1846"/>
      <c r="Y29" s="1847"/>
      <c r="Z29" s="342"/>
      <c r="AA29" s="342"/>
      <c r="AB29" s="342"/>
      <c r="AE29" s="344"/>
    </row>
    <row r="30" spans="1:31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86">
        <v>4</v>
      </c>
      <c r="K30" s="386">
        <v>8</v>
      </c>
      <c r="L30" s="340"/>
      <c r="M30" s="338">
        <f>H30-I30</f>
        <v>108</v>
      </c>
      <c r="N30" s="334"/>
      <c r="O30" s="1844" t="s">
        <v>282</v>
      </c>
      <c r="P30" s="1845"/>
      <c r="Q30" s="334"/>
      <c r="R30" s="1844"/>
      <c r="S30" s="1845"/>
      <c r="T30" s="334"/>
      <c r="U30" s="1844"/>
      <c r="V30" s="1845"/>
      <c r="W30" s="341"/>
      <c r="X30" s="1846"/>
      <c r="Y30" s="1847"/>
      <c r="Z30" s="342"/>
      <c r="AA30" s="342"/>
      <c r="AB30" s="342"/>
      <c r="AE30" s="344"/>
    </row>
    <row r="31" spans="1:31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808"/>
      <c r="P31" s="1809"/>
      <c r="Q31" s="77"/>
      <c r="R31" s="1808"/>
      <c r="S31" s="1809"/>
      <c r="T31" s="77"/>
      <c r="U31" s="1808"/>
      <c r="V31" s="1809"/>
      <c r="W31" s="96"/>
      <c r="X31" s="1848"/>
      <c r="Y31" s="1849"/>
      <c r="Z31" s="95"/>
      <c r="AA31" s="95"/>
      <c r="AB31" s="95"/>
      <c r="AE31" s="218"/>
    </row>
    <row r="32" spans="1:31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6">
        <v>10</v>
      </c>
      <c r="K32" s="346"/>
      <c r="L32" s="387">
        <v>6</v>
      </c>
      <c r="M32" s="338">
        <f>H32-I32</f>
        <v>179</v>
      </c>
      <c r="N32" s="334" t="s">
        <v>238</v>
      </c>
      <c r="O32" s="1808"/>
      <c r="P32" s="1809"/>
      <c r="Q32" s="77"/>
      <c r="R32" s="1808"/>
      <c r="S32" s="1809"/>
      <c r="T32" s="77"/>
      <c r="U32" s="1808"/>
      <c r="V32" s="1809"/>
      <c r="W32" s="96"/>
      <c r="X32" s="1848"/>
      <c r="Y32" s="1849"/>
      <c r="Z32" s="95"/>
      <c r="AA32" s="95"/>
      <c r="AB32" s="95"/>
      <c r="AE32" s="218"/>
    </row>
    <row r="33" spans="1:34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6">
        <v>10</v>
      </c>
      <c r="K33" s="346"/>
      <c r="L33" s="387">
        <v>6</v>
      </c>
      <c r="M33" s="338">
        <f>H33-I33</f>
        <v>179</v>
      </c>
      <c r="N33" s="334"/>
      <c r="O33" s="1844" t="s">
        <v>238</v>
      </c>
      <c r="P33" s="1845"/>
      <c r="Q33" s="77"/>
      <c r="R33" s="1808"/>
      <c r="S33" s="1809"/>
      <c r="T33" s="77"/>
      <c r="U33" s="1808"/>
      <c r="V33" s="1809"/>
      <c r="W33" s="96"/>
      <c r="X33" s="1848"/>
      <c r="Y33" s="1849"/>
      <c r="Z33" s="95"/>
      <c r="AA33" s="95"/>
      <c r="AB33" s="95"/>
      <c r="AE33" s="218"/>
    </row>
    <row r="34" spans="1:34" s="234" customFormat="1" x14ac:dyDescent="0.2">
      <c r="A34" s="348" t="s">
        <v>177</v>
      </c>
      <c r="B34" s="349" t="s">
        <v>40</v>
      </c>
      <c r="C34" s="350"/>
      <c r="D34" s="350">
        <v>3</v>
      </c>
      <c r="E34" s="351"/>
      <c r="F34" s="350"/>
      <c r="G34" s="352">
        <v>3</v>
      </c>
      <c r="H34" s="353">
        <f t="shared" si="2"/>
        <v>90</v>
      </c>
      <c r="I34" s="353">
        <v>10</v>
      </c>
      <c r="J34" s="350">
        <v>8</v>
      </c>
      <c r="K34" s="350"/>
      <c r="L34" s="388">
        <v>2</v>
      </c>
      <c r="M34" s="354">
        <f>H34-I34</f>
        <v>80</v>
      </c>
      <c r="N34" s="348"/>
      <c r="O34" s="1850"/>
      <c r="P34" s="1851"/>
      <c r="Q34" s="348" t="s">
        <v>226</v>
      </c>
      <c r="R34" s="1850"/>
      <c r="S34" s="1851"/>
      <c r="T34" s="348"/>
      <c r="U34" s="1850"/>
      <c r="V34" s="1851"/>
      <c r="W34" s="351"/>
      <c r="X34" s="1852"/>
      <c r="Y34" s="1853"/>
      <c r="Z34" s="355"/>
      <c r="AA34" s="355"/>
      <c r="AB34" s="355"/>
      <c r="AE34" s="356"/>
    </row>
    <row r="35" spans="1:34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808"/>
      <c r="P35" s="1809"/>
      <c r="Q35" s="77"/>
      <c r="R35" s="1808"/>
      <c r="S35" s="1809"/>
      <c r="T35" s="77"/>
      <c r="U35" s="1808"/>
      <c r="V35" s="1809"/>
      <c r="W35" s="96"/>
      <c r="X35" s="1848"/>
      <c r="Y35" s="1849"/>
      <c r="Z35" s="95"/>
      <c r="AA35" s="95"/>
      <c r="AB35" s="95"/>
      <c r="AE35" s="218"/>
    </row>
    <row r="36" spans="1:34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>
        <v>8</v>
      </c>
      <c r="K36" s="336"/>
      <c r="L36" s="336">
        <v>8</v>
      </c>
      <c r="M36" s="338">
        <f>H36-I36</f>
        <v>104</v>
      </c>
      <c r="N36" s="334" t="s">
        <v>238</v>
      </c>
      <c r="O36" s="1808"/>
      <c r="P36" s="1809"/>
      <c r="Q36" s="77"/>
      <c r="R36" s="1808"/>
      <c r="S36" s="1809"/>
      <c r="T36" s="77"/>
      <c r="U36" s="1808"/>
      <c r="V36" s="1809"/>
      <c r="W36" s="96"/>
      <c r="X36" s="1848"/>
      <c r="Y36" s="1849"/>
      <c r="Z36" s="95"/>
      <c r="AA36" s="95"/>
      <c r="AB36" s="95"/>
      <c r="AE36" s="218"/>
    </row>
    <row r="37" spans="1:34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6">
        <v>10</v>
      </c>
      <c r="M37" s="338">
        <f>H37-I37</f>
        <v>110</v>
      </c>
      <c r="N37" s="334"/>
      <c r="O37" s="1854" t="s">
        <v>283</v>
      </c>
      <c r="P37" s="1855"/>
      <c r="Q37" s="77"/>
      <c r="R37" s="1808"/>
      <c r="S37" s="1809"/>
      <c r="T37" s="77"/>
      <c r="U37" s="1808"/>
      <c r="V37" s="1809"/>
      <c r="W37" s="96"/>
      <c r="X37" s="1848"/>
      <c r="Y37" s="1849"/>
      <c r="Z37" s="95"/>
      <c r="AA37" s="95"/>
      <c r="AB37" s="95"/>
      <c r="AE37" s="218"/>
    </row>
    <row r="38" spans="1:34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808"/>
      <c r="P38" s="1809"/>
      <c r="Q38" s="77"/>
      <c r="R38" s="1808"/>
      <c r="S38" s="1809"/>
      <c r="T38" s="77"/>
      <c r="U38" s="1808"/>
      <c r="V38" s="1809"/>
      <c r="W38" s="96"/>
      <c r="X38" s="1848"/>
      <c r="Y38" s="1849"/>
      <c r="Z38" s="95"/>
      <c r="AA38" s="95"/>
      <c r="AB38" s="95"/>
      <c r="AE38" s="218"/>
    </row>
    <row r="39" spans="1:34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>
        <v>8</v>
      </c>
      <c r="K39" s="336"/>
      <c r="L39" s="336">
        <v>2</v>
      </c>
      <c r="M39" s="338">
        <f t="shared" ref="M39:M47" si="3">H39-I39</f>
        <v>110</v>
      </c>
      <c r="N39" s="334"/>
      <c r="O39" s="1844"/>
      <c r="P39" s="1845"/>
      <c r="Q39" s="334"/>
      <c r="R39" s="1844" t="s">
        <v>226</v>
      </c>
      <c r="S39" s="1845"/>
      <c r="T39" s="334"/>
      <c r="U39" s="1808"/>
      <c r="V39" s="1809"/>
      <c r="W39" s="96"/>
      <c r="X39" s="1848"/>
      <c r="Y39" s="1849"/>
      <c r="Z39" s="95"/>
      <c r="AA39" s="95"/>
      <c r="AB39" s="95"/>
      <c r="AE39" s="218"/>
    </row>
    <row r="40" spans="1:34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>
        <v>10</v>
      </c>
      <c r="K40" s="336"/>
      <c r="L40" s="336">
        <v>4</v>
      </c>
      <c r="M40" s="338">
        <f t="shared" si="3"/>
        <v>106</v>
      </c>
      <c r="N40" s="334"/>
      <c r="O40" s="1844"/>
      <c r="P40" s="1845"/>
      <c r="Q40" s="334"/>
      <c r="R40" s="1844"/>
      <c r="S40" s="1845"/>
      <c r="T40" s="334" t="s">
        <v>286</v>
      </c>
      <c r="U40" s="1808"/>
      <c r="V40" s="1809"/>
      <c r="W40" s="96"/>
      <c r="X40" s="1848"/>
      <c r="Y40" s="1849"/>
      <c r="Z40" s="95"/>
      <c r="AA40" s="95"/>
      <c r="AB40" s="95"/>
      <c r="AE40" s="218"/>
      <c r="AG40" s="38">
        <v>46</v>
      </c>
      <c r="AH40" s="38">
        <v>10</v>
      </c>
    </row>
    <row r="41" spans="1:34" s="38" customFormat="1" ht="31.5" x14ac:dyDescent="0.2">
      <c r="A41" s="77" t="s">
        <v>167</v>
      </c>
      <c r="B41" s="143" t="s">
        <v>160</v>
      </c>
      <c r="C41" s="46"/>
      <c r="D41" s="46"/>
      <c r="E41" s="46"/>
      <c r="F41" s="46"/>
      <c r="G41" s="132">
        <v>4</v>
      </c>
      <c r="H41" s="58">
        <v>120</v>
      </c>
      <c r="I41" s="93"/>
      <c r="J41" s="46"/>
      <c r="K41" s="46"/>
      <c r="L41" s="46"/>
      <c r="M41" s="48"/>
      <c r="N41" s="77"/>
      <c r="O41" s="1808"/>
      <c r="P41" s="1809"/>
      <c r="Q41" s="77"/>
      <c r="R41" s="1808"/>
      <c r="S41" s="1809"/>
      <c r="T41" s="77"/>
      <c r="U41" s="1808"/>
      <c r="V41" s="1809"/>
      <c r="W41" s="47"/>
      <c r="X41" s="1848"/>
      <c r="Y41" s="1849"/>
      <c r="AA41" s="94"/>
      <c r="AB41" s="94"/>
      <c r="AE41" s="218"/>
      <c r="AG41" s="38">
        <v>46</v>
      </c>
      <c r="AH41" s="38">
        <v>8</v>
      </c>
    </row>
    <row r="42" spans="1:34" s="38" customFormat="1" x14ac:dyDescent="0.2">
      <c r="A42" s="77" t="s">
        <v>254</v>
      </c>
      <c r="B42" s="311" t="s">
        <v>255</v>
      </c>
      <c r="C42" s="46"/>
      <c r="D42" s="336">
        <v>4</v>
      </c>
      <c r="E42" s="46"/>
      <c r="F42" s="46"/>
      <c r="G42" s="132">
        <v>2</v>
      </c>
      <c r="H42" s="58">
        <v>60</v>
      </c>
      <c r="I42" s="93">
        <v>4</v>
      </c>
      <c r="J42" s="46">
        <v>4</v>
      </c>
      <c r="K42" s="46"/>
      <c r="L42" s="46"/>
      <c r="M42" s="48">
        <f>H42-I42</f>
        <v>56</v>
      </c>
      <c r="N42" s="77"/>
      <c r="Q42" s="77"/>
      <c r="R42" s="1844" t="s">
        <v>134</v>
      </c>
      <c r="S42" s="1845"/>
      <c r="T42" s="77"/>
      <c r="U42" s="1808"/>
      <c r="V42" s="1809"/>
      <c r="W42" s="47"/>
      <c r="X42" s="1848"/>
      <c r="Y42" s="1849"/>
      <c r="Z42" s="47"/>
      <c r="AA42" s="94"/>
      <c r="AB42" s="94"/>
      <c r="AE42" s="218"/>
      <c r="AG42" s="38">
        <v>20</v>
      </c>
      <c r="AH42" s="38">
        <v>4</v>
      </c>
    </row>
    <row r="43" spans="1:34" s="38" customFormat="1" x14ac:dyDescent="0.2">
      <c r="A43" s="77" t="s">
        <v>256</v>
      </c>
      <c r="B43" s="312" t="s">
        <v>257</v>
      </c>
      <c r="C43" s="46">
        <v>9</v>
      </c>
      <c r="D43" s="46"/>
      <c r="E43" s="46"/>
      <c r="F43" s="46"/>
      <c r="G43" s="132">
        <v>2</v>
      </c>
      <c r="H43" s="58">
        <v>60</v>
      </c>
      <c r="I43" s="93">
        <v>4</v>
      </c>
      <c r="J43" s="46">
        <v>4</v>
      </c>
      <c r="K43" s="46"/>
      <c r="L43" s="46"/>
      <c r="M43" s="48">
        <f>H43-I43</f>
        <v>56</v>
      </c>
      <c r="N43" s="77"/>
      <c r="O43" s="1808"/>
      <c r="P43" s="1809"/>
      <c r="Q43" s="77"/>
      <c r="R43" s="1808"/>
      <c r="S43" s="1809"/>
      <c r="T43" s="77"/>
      <c r="U43" s="1808"/>
      <c r="V43" s="1809"/>
      <c r="W43" s="47"/>
      <c r="X43" s="1848"/>
      <c r="Y43" s="1849"/>
      <c r="Z43" s="47" t="s">
        <v>134</v>
      </c>
      <c r="AA43" s="94"/>
      <c r="AB43" s="94"/>
      <c r="AE43" s="218"/>
      <c r="AG43" s="38">
        <v>12</v>
      </c>
      <c r="AH43" s="38">
        <v>2</v>
      </c>
    </row>
    <row r="44" spans="1:34" s="38" customFormat="1" x14ac:dyDescent="0.2">
      <c r="A44" s="77" t="s">
        <v>155</v>
      </c>
      <c r="B44" s="335" t="s">
        <v>39</v>
      </c>
      <c r="C44" s="337"/>
      <c r="D44" s="337"/>
      <c r="E44" s="337"/>
      <c r="F44" s="336"/>
      <c r="G44" s="357">
        <f>G45+G46</f>
        <v>11</v>
      </c>
      <c r="H44" s="357">
        <f>H45+H46</f>
        <v>330</v>
      </c>
      <c r="I44" s="339"/>
      <c r="J44" s="336"/>
      <c r="K44" s="337"/>
      <c r="L44" s="336"/>
      <c r="M44" s="358"/>
      <c r="N44" s="334"/>
      <c r="O44" s="1844"/>
      <c r="P44" s="1845"/>
      <c r="Q44" s="342"/>
      <c r="R44" s="1844"/>
      <c r="S44" s="1845"/>
      <c r="T44" s="334"/>
      <c r="U44" s="1808"/>
      <c r="V44" s="1809"/>
      <c r="W44" s="96"/>
      <c r="X44" s="1848"/>
      <c r="Y44" s="1849"/>
      <c r="Z44" s="95"/>
      <c r="AA44" s="95"/>
      <c r="AB44" s="95"/>
      <c r="AE44" s="218"/>
      <c r="AG44" s="38">
        <v>12</v>
      </c>
      <c r="AH44" s="38">
        <v>2</v>
      </c>
    </row>
    <row r="45" spans="1:34" s="38" customFormat="1" x14ac:dyDescent="0.2">
      <c r="A45" s="77" t="s">
        <v>181</v>
      </c>
      <c r="B45" s="335" t="s">
        <v>39</v>
      </c>
      <c r="C45" s="336"/>
      <c r="D45" s="336">
        <v>1</v>
      </c>
      <c r="E45" s="337"/>
      <c r="F45" s="336"/>
      <c r="G45" s="338">
        <v>5.5</v>
      </c>
      <c r="H45" s="339">
        <f>G45*30</f>
        <v>165</v>
      </c>
      <c r="I45" s="339">
        <v>16</v>
      </c>
      <c r="J45" s="336">
        <v>10</v>
      </c>
      <c r="K45" s="336">
        <v>6</v>
      </c>
      <c r="L45" s="336"/>
      <c r="M45" s="358">
        <f t="shared" si="3"/>
        <v>149</v>
      </c>
      <c r="N45" s="334" t="s">
        <v>287</v>
      </c>
      <c r="O45" s="1844"/>
      <c r="P45" s="1845"/>
      <c r="Q45" s="334"/>
      <c r="R45" s="1844"/>
      <c r="S45" s="1845"/>
      <c r="T45" s="334"/>
      <c r="U45" s="1808"/>
      <c r="V45" s="1809"/>
      <c r="W45" s="96"/>
      <c r="X45" s="1848"/>
      <c r="Y45" s="1849"/>
      <c r="Z45" s="95"/>
      <c r="AA45" s="95"/>
      <c r="AB45" s="95"/>
      <c r="AE45" s="218"/>
      <c r="AG45" s="38">
        <v>4</v>
      </c>
    </row>
    <row r="46" spans="1:34" s="38" customFormat="1" x14ac:dyDescent="0.2">
      <c r="A46" s="77" t="s">
        <v>182</v>
      </c>
      <c r="B46" s="335" t="s">
        <v>39</v>
      </c>
      <c r="C46" s="336">
        <v>2</v>
      </c>
      <c r="D46" s="337"/>
      <c r="E46" s="337"/>
      <c r="F46" s="336"/>
      <c r="G46" s="338">
        <f>H46/30</f>
        <v>5.5</v>
      </c>
      <c r="H46" s="339">
        <v>165</v>
      </c>
      <c r="I46" s="339">
        <v>16</v>
      </c>
      <c r="J46" s="336">
        <v>10</v>
      </c>
      <c r="K46" s="336">
        <v>6</v>
      </c>
      <c r="L46" s="336"/>
      <c r="M46" s="358">
        <f t="shared" si="3"/>
        <v>149</v>
      </c>
      <c r="N46" s="334"/>
      <c r="O46" s="1844" t="s">
        <v>287</v>
      </c>
      <c r="P46" s="1845"/>
      <c r="Q46" s="334"/>
      <c r="R46" s="1844"/>
      <c r="S46" s="1845"/>
      <c r="T46" s="334"/>
      <c r="U46" s="1808"/>
      <c r="V46" s="1809"/>
      <c r="W46" s="96"/>
      <c r="X46" s="1848"/>
      <c r="Y46" s="1849"/>
      <c r="Z46" s="95"/>
      <c r="AA46" s="95"/>
      <c r="AB46" s="95"/>
      <c r="AE46" s="218"/>
    </row>
    <row r="47" spans="1:34" s="38" customFormat="1" ht="16.5" thickBot="1" x14ac:dyDescent="0.25">
      <c r="A47" s="153" t="s">
        <v>156</v>
      </c>
      <c r="B47" s="359" t="s">
        <v>96</v>
      </c>
      <c r="C47" s="360">
        <v>3</v>
      </c>
      <c r="D47" s="361"/>
      <c r="E47" s="361"/>
      <c r="F47" s="362"/>
      <c r="G47" s="363">
        <f>H47/30</f>
        <v>5</v>
      </c>
      <c r="H47" s="364">
        <v>150</v>
      </c>
      <c r="I47" s="339">
        <v>10</v>
      </c>
      <c r="J47" s="336">
        <v>8</v>
      </c>
      <c r="K47" s="336"/>
      <c r="L47" s="336">
        <v>2</v>
      </c>
      <c r="M47" s="365">
        <f t="shared" si="3"/>
        <v>140</v>
      </c>
      <c r="N47" s="366"/>
      <c r="O47" s="1844"/>
      <c r="P47" s="1845"/>
      <c r="Q47" s="337" t="s">
        <v>226</v>
      </c>
      <c r="R47" s="1844"/>
      <c r="S47" s="1845"/>
      <c r="T47" s="366"/>
      <c r="U47" s="1808"/>
      <c r="V47" s="1809"/>
      <c r="W47" s="98"/>
      <c r="X47" s="1848"/>
      <c r="Y47" s="1849"/>
      <c r="Z47" s="99"/>
      <c r="AA47" s="99"/>
      <c r="AB47" s="99"/>
      <c r="AE47" s="218"/>
    </row>
    <row r="48" spans="1:34" s="38" customFormat="1" ht="16.5" thickBot="1" x14ac:dyDescent="0.25">
      <c r="A48" s="1856" t="s">
        <v>87</v>
      </c>
      <c r="B48" s="1857"/>
      <c r="C48" s="1858"/>
      <c r="D48" s="1858"/>
      <c r="E48" s="1858"/>
      <c r="F48" s="1859"/>
      <c r="G48" s="158">
        <f>G27+G28+G31+G35+G38+G41+G44+G47</f>
        <v>63</v>
      </c>
      <c r="H48" s="158">
        <f>H27+H28+H31+H35+H38+H41+H44+H47</f>
        <v>1890</v>
      </c>
      <c r="I48" s="139">
        <f>SUM(I27:I47)</f>
        <v>166</v>
      </c>
      <c r="J48" s="139">
        <f>SUM(J27:J47)</f>
        <v>102</v>
      </c>
      <c r="K48" s="139">
        <f>SUM(K27:K47)</f>
        <v>24</v>
      </c>
      <c r="L48" s="139">
        <f>SUM(L27:L47)</f>
        <v>40</v>
      </c>
      <c r="M48" s="139">
        <f>SUM(M27:M47)</f>
        <v>1724</v>
      </c>
      <c r="N48" s="385" t="s">
        <v>294</v>
      </c>
      <c r="O48" s="1860" t="s">
        <v>293</v>
      </c>
      <c r="P48" s="1861"/>
      <c r="Q48" s="244" t="s">
        <v>246</v>
      </c>
      <c r="R48" s="1473" t="s">
        <v>286</v>
      </c>
      <c r="S48" s="1483"/>
      <c r="T48" s="244" t="s">
        <v>286</v>
      </c>
      <c r="U48" s="1439"/>
      <c r="V48" s="1711"/>
      <c r="W48" s="131"/>
      <c r="X48" s="1439"/>
      <c r="Y48" s="1711"/>
      <c r="Z48" s="131" t="s">
        <v>134</v>
      </c>
      <c r="AA48" s="131"/>
      <c r="AB48" s="245"/>
      <c r="AE48" s="218"/>
    </row>
    <row r="49" spans="1:34" s="38" customFormat="1" x14ac:dyDescent="0.2">
      <c r="A49" s="1712" t="s">
        <v>161</v>
      </c>
      <c r="B49" s="1612"/>
      <c r="C49" s="1612"/>
      <c r="D49" s="1612"/>
      <c r="E49" s="1612"/>
      <c r="F49" s="1612"/>
      <c r="G49" s="1612"/>
      <c r="H49" s="1612"/>
      <c r="I49" s="1612"/>
      <c r="J49" s="1612"/>
      <c r="K49" s="1612"/>
      <c r="L49" s="1612"/>
      <c r="M49" s="1612"/>
      <c r="N49" s="1612"/>
      <c r="O49" s="1612"/>
      <c r="P49" s="1612"/>
      <c r="Q49" s="1612"/>
      <c r="R49" s="1612"/>
      <c r="S49" s="1612"/>
      <c r="T49" s="1612"/>
      <c r="U49" s="1612"/>
      <c r="V49" s="1612"/>
      <c r="W49" s="1612"/>
      <c r="X49" s="1612"/>
      <c r="Y49" s="1612"/>
      <c r="Z49" s="1612"/>
      <c r="AA49" s="1612"/>
      <c r="AB49" s="1713"/>
      <c r="AE49" s="218"/>
    </row>
    <row r="50" spans="1:34" s="38" customFormat="1" x14ac:dyDescent="0.2">
      <c r="A50" s="1714" t="s">
        <v>162</v>
      </c>
      <c r="B50" s="1715"/>
      <c r="C50" s="1715"/>
      <c r="D50" s="1715"/>
      <c r="E50" s="1715"/>
      <c r="F50" s="1715"/>
      <c r="G50" s="1715"/>
      <c r="H50" s="1715"/>
      <c r="I50" s="1715"/>
      <c r="J50" s="1715"/>
      <c r="K50" s="1715"/>
      <c r="L50" s="1715"/>
      <c r="M50" s="1715"/>
      <c r="N50" s="1715"/>
      <c r="O50" s="1715"/>
      <c r="P50" s="1715"/>
      <c r="Q50" s="1715"/>
      <c r="R50" s="1715"/>
      <c r="S50" s="1715"/>
      <c r="T50" s="1715"/>
      <c r="U50" s="1715"/>
      <c r="V50" s="1715"/>
      <c r="W50" s="1715"/>
      <c r="X50" s="1715"/>
      <c r="Y50" s="1715"/>
      <c r="Z50" s="1715"/>
      <c r="AA50" s="1715"/>
      <c r="AB50" s="1716"/>
      <c r="AE50" s="218"/>
    </row>
    <row r="51" spans="1:34" s="38" customFormat="1" x14ac:dyDescent="0.2">
      <c r="A51" s="1714" t="s">
        <v>234</v>
      </c>
      <c r="B51" s="1715"/>
      <c r="C51" s="1715"/>
      <c r="D51" s="1715"/>
      <c r="E51" s="1715"/>
      <c r="F51" s="1715"/>
      <c r="G51" s="1715"/>
      <c r="H51" s="1715"/>
      <c r="I51" s="1715"/>
      <c r="J51" s="1715"/>
      <c r="K51" s="1715"/>
      <c r="L51" s="1715"/>
      <c r="M51" s="1715"/>
      <c r="N51" s="1715"/>
      <c r="O51" s="1715"/>
      <c r="P51" s="1715"/>
      <c r="Q51" s="1715"/>
      <c r="R51" s="1715"/>
      <c r="S51" s="1715"/>
      <c r="T51" s="1715"/>
      <c r="U51" s="1715"/>
      <c r="V51" s="1715"/>
      <c r="W51" s="1715"/>
      <c r="X51" s="1715"/>
      <c r="Y51" s="1715"/>
      <c r="Z51" s="1715"/>
      <c r="AA51" s="1715"/>
      <c r="AB51" s="1716"/>
      <c r="AE51" s="218"/>
    </row>
    <row r="52" spans="1:34" s="38" customFormat="1" ht="31.5" x14ac:dyDescent="0.2">
      <c r="A52" s="77" t="s">
        <v>183</v>
      </c>
      <c r="B52" s="157" t="s">
        <v>46</v>
      </c>
      <c r="C52" s="36">
        <v>6</v>
      </c>
      <c r="D52" s="156"/>
      <c r="E52" s="156"/>
      <c r="F52" s="156"/>
      <c r="G52" s="367">
        <v>5</v>
      </c>
      <c r="H52" s="210">
        <f>G52*30</f>
        <v>150</v>
      </c>
      <c r="I52" s="93">
        <v>12</v>
      </c>
      <c r="J52" s="46">
        <v>8</v>
      </c>
      <c r="K52" s="46"/>
      <c r="L52" s="46">
        <v>4</v>
      </c>
      <c r="M52" s="78">
        <f>H52-I52</f>
        <v>138</v>
      </c>
      <c r="N52" s="80"/>
      <c r="O52" s="1808"/>
      <c r="P52" s="1809"/>
      <c r="Q52" s="80"/>
      <c r="R52" s="1808"/>
      <c r="S52" s="1809"/>
      <c r="T52" s="80"/>
      <c r="U52" s="1862" t="s">
        <v>282</v>
      </c>
      <c r="V52" s="1863"/>
      <c r="W52" s="156"/>
      <c r="X52" s="1719"/>
      <c r="Y52" s="1720"/>
      <c r="Z52" s="156"/>
      <c r="AA52" s="156"/>
      <c r="AB52" s="156"/>
      <c r="AE52" s="218"/>
    </row>
    <row r="53" spans="1:34" s="38" customFormat="1" x14ac:dyDescent="0.2">
      <c r="A53" s="77" t="s">
        <v>184</v>
      </c>
      <c r="B53" s="45" t="s">
        <v>49</v>
      </c>
      <c r="C53" s="46">
        <v>6</v>
      </c>
      <c r="D53" s="47"/>
      <c r="E53" s="47"/>
      <c r="F53" s="46"/>
      <c r="G53" s="368">
        <v>4</v>
      </c>
      <c r="H53" s="210">
        <f>G53*30</f>
        <v>120</v>
      </c>
      <c r="I53" s="93">
        <v>12</v>
      </c>
      <c r="J53" s="46">
        <v>8</v>
      </c>
      <c r="K53" s="46"/>
      <c r="L53" s="46">
        <v>4</v>
      </c>
      <c r="M53" s="48">
        <f>H53-I53</f>
        <v>108</v>
      </c>
      <c r="N53" s="77"/>
      <c r="O53" s="1808"/>
      <c r="P53" s="1809"/>
      <c r="Q53" s="77"/>
      <c r="R53" s="1808"/>
      <c r="S53" s="1809"/>
      <c r="T53" s="77"/>
      <c r="U53" s="1862" t="s">
        <v>282</v>
      </c>
      <c r="V53" s="1863"/>
      <c r="W53" s="47"/>
      <c r="X53" s="1719"/>
      <c r="Y53" s="1720"/>
      <c r="Z53" s="94"/>
      <c r="AA53" s="94"/>
      <c r="AB53" s="94"/>
      <c r="AE53" s="218"/>
    </row>
    <row r="54" spans="1:34" s="38" customFormat="1" x14ac:dyDescent="0.2">
      <c r="A54" s="77" t="s">
        <v>185</v>
      </c>
      <c r="B54" s="300" t="s">
        <v>47</v>
      </c>
      <c r="C54" s="277"/>
      <c r="D54" s="47"/>
      <c r="E54" s="47"/>
      <c r="F54" s="46"/>
      <c r="G54" s="368">
        <f>G55+G56</f>
        <v>10</v>
      </c>
      <c r="H54" s="58">
        <f>G54*30</f>
        <v>300</v>
      </c>
      <c r="I54" s="93"/>
      <c r="J54" s="47"/>
      <c r="K54" s="46"/>
      <c r="L54" s="47"/>
      <c r="M54" s="48"/>
      <c r="N54" s="77"/>
      <c r="O54" s="1808"/>
      <c r="P54" s="1809"/>
      <c r="Q54" s="77"/>
      <c r="R54" s="1808"/>
      <c r="S54" s="1809"/>
      <c r="T54" s="77"/>
      <c r="U54" s="1808"/>
      <c r="V54" s="1809"/>
      <c r="W54" s="47"/>
      <c r="X54" s="1719"/>
      <c r="Y54" s="1720"/>
      <c r="Z54" s="94"/>
      <c r="AA54" s="94"/>
      <c r="AB54" s="94"/>
      <c r="AE54" s="218"/>
    </row>
    <row r="55" spans="1:34" s="38" customFormat="1" x14ac:dyDescent="0.2">
      <c r="A55" s="77" t="s">
        <v>219</v>
      </c>
      <c r="B55" s="300" t="s">
        <v>47</v>
      </c>
      <c r="C55" s="277">
        <v>6</v>
      </c>
      <c r="D55" s="47"/>
      <c r="E55" s="47"/>
      <c r="F55" s="95"/>
      <c r="G55" s="368">
        <v>7.5</v>
      </c>
      <c r="H55" s="58">
        <f>G55*30</f>
        <v>225</v>
      </c>
      <c r="I55" s="93">
        <v>16</v>
      </c>
      <c r="J55" s="46">
        <v>10</v>
      </c>
      <c r="K55" s="46"/>
      <c r="L55" s="46">
        <v>6</v>
      </c>
      <c r="M55" s="48">
        <f t="shared" ref="M55:M61" si="4">H55-I55</f>
        <v>209</v>
      </c>
      <c r="N55" s="77"/>
      <c r="O55" s="1808"/>
      <c r="P55" s="1809"/>
      <c r="Q55" s="77"/>
      <c r="R55" s="1808"/>
      <c r="S55" s="1809"/>
      <c r="T55" s="77"/>
      <c r="U55" s="1862" t="s">
        <v>238</v>
      </c>
      <c r="V55" s="1863"/>
      <c r="W55" s="47"/>
      <c r="X55" s="1719"/>
      <c r="Y55" s="1720"/>
      <c r="Z55" s="94"/>
      <c r="AA55" s="94"/>
      <c r="AB55" s="94"/>
      <c r="AE55" s="218"/>
    </row>
    <row r="56" spans="1:34" s="38" customFormat="1" x14ac:dyDescent="0.2">
      <c r="A56" s="77" t="s">
        <v>220</v>
      </c>
      <c r="B56" s="300" t="s">
        <v>79</v>
      </c>
      <c r="C56" s="277"/>
      <c r="D56" s="47"/>
      <c r="E56" s="46">
        <v>7</v>
      </c>
      <c r="F56" s="46"/>
      <c r="G56" s="368">
        <v>2.5</v>
      </c>
      <c r="H56" s="58">
        <f>G56*30</f>
        <v>75</v>
      </c>
      <c r="I56" s="93">
        <v>8</v>
      </c>
      <c r="J56" s="46"/>
      <c r="K56" s="46"/>
      <c r="L56" s="46">
        <v>8</v>
      </c>
      <c r="M56" s="48">
        <f t="shared" si="4"/>
        <v>67</v>
      </c>
      <c r="N56" s="77"/>
      <c r="O56" s="1808"/>
      <c r="P56" s="1809"/>
      <c r="Q56" s="77"/>
      <c r="R56" s="1808"/>
      <c r="S56" s="1809"/>
      <c r="T56" s="77"/>
      <c r="U56" s="1808"/>
      <c r="V56" s="1809"/>
      <c r="W56" s="47" t="s">
        <v>97</v>
      </c>
      <c r="X56" s="1719"/>
      <c r="Y56" s="1720"/>
      <c r="Z56" s="94"/>
      <c r="AA56" s="94"/>
      <c r="AB56" s="94"/>
      <c r="AE56" s="218"/>
    </row>
    <row r="57" spans="1:34" s="38" customFormat="1" ht="31.5" x14ac:dyDescent="0.2">
      <c r="A57" s="77" t="s">
        <v>186</v>
      </c>
      <c r="B57" s="300" t="s">
        <v>48</v>
      </c>
      <c r="C57" s="277">
        <v>7</v>
      </c>
      <c r="D57" s="46"/>
      <c r="E57" s="46"/>
      <c r="F57" s="46"/>
      <c r="G57" s="308">
        <v>7</v>
      </c>
      <c r="H57" s="93">
        <v>240</v>
      </c>
      <c r="I57" s="339">
        <v>12</v>
      </c>
      <c r="J57" s="336">
        <v>8</v>
      </c>
      <c r="K57" s="46"/>
      <c r="L57" s="46">
        <v>4</v>
      </c>
      <c r="M57" s="48">
        <f t="shared" si="4"/>
        <v>228</v>
      </c>
      <c r="N57" s="77"/>
      <c r="O57" s="1808"/>
      <c r="P57" s="1809"/>
      <c r="Q57" s="77"/>
      <c r="R57" s="1808"/>
      <c r="S57" s="1809"/>
      <c r="T57" s="77"/>
      <c r="U57" s="1808"/>
      <c r="V57" s="1809"/>
      <c r="W57" s="47" t="s">
        <v>282</v>
      </c>
      <c r="X57" s="1719"/>
      <c r="Y57" s="1720"/>
      <c r="Z57" s="94"/>
      <c r="AA57" s="94"/>
      <c r="AB57" s="94"/>
      <c r="AE57" s="218"/>
    </row>
    <row r="58" spans="1:34" s="38" customFormat="1" x14ac:dyDescent="0.2">
      <c r="A58" s="77" t="s">
        <v>187</v>
      </c>
      <c r="B58" s="300" t="s">
        <v>94</v>
      </c>
      <c r="C58" s="346">
        <v>5</v>
      </c>
      <c r="D58" s="47"/>
      <c r="E58" s="47"/>
      <c r="F58" s="46"/>
      <c r="G58" s="368">
        <v>4</v>
      </c>
      <c r="H58" s="58">
        <f t="shared" ref="H58:H63" si="5">G58*30</f>
        <v>120</v>
      </c>
      <c r="I58" s="93">
        <v>8</v>
      </c>
      <c r="J58" s="336">
        <v>8</v>
      </c>
      <c r="K58" s="46"/>
      <c r="L58" s="47"/>
      <c r="M58" s="48">
        <f t="shared" si="4"/>
        <v>112</v>
      </c>
      <c r="N58" s="77"/>
      <c r="O58" s="1808"/>
      <c r="P58" s="1809"/>
      <c r="Q58" s="77"/>
      <c r="R58" s="1808"/>
      <c r="S58" s="1809"/>
      <c r="T58" s="47" t="s">
        <v>135</v>
      </c>
      <c r="U58" s="1862"/>
      <c r="V58" s="1863"/>
      <c r="W58" s="47"/>
      <c r="X58" s="1719"/>
      <c r="Y58" s="1720"/>
      <c r="Z58" s="94"/>
      <c r="AA58" s="94"/>
      <c r="AB58" s="94"/>
      <c r="AE58" s="218"/>
    </row>
    <row r="59" spans="1:34" s="38" customFormat="1" x14ac:dyDescent="0.2">
      <c r="A59" s="77" t="s">
        <v>188</v>
      </c>
      <c r="B59" s="45" t="s">
        <v>42</v>
      </c>
      <c r="C59" s="47"/>
      <c r="D59" s="47"/>
      <c r="E59" s="47"/>
      <c r="F59" s="46"/>
      <c r="G59" s="308">
        <f>G60+G61</f>
        <v>9</v>
      </c>
      <c r="H59" s="209">
        <f t="shared" si="5"/>
        <v>270</v>
      </c>
      <c r="I59" s="93"/>
      <c r="J59" s="46"/>
      <c r="K59" s="46"/>
      <c r="L59" s="46"/>
      <c r="M59" s="48"/>
      <c r="N59" s="77"/>
      <c r="O59" s="1808"/>
      <c r="P59" s="1809"/>
      <c r="Q59" s="77"/>
      <c r="R59" s="1808"/>
      <c r="S59" s="1809"/>
      <c r="T59" s="77"/>
      <c r="U59" s="1808"/>
      <c r="V59" s="1809"/>
      <c r="W59" s="96"/>
      <c r="X59" s="1719"/>
      <c r="Y59" s="1720"/>
      <c r="Z59" s="95"/>
      <c r="AA59" s="95"/>
      <c r="AB59" s="95"/>
      <c r="AE59" s="218"/>
    </row>
    <row r="60" spans="1:34" s="38" customFormat="1" x14ac:dyDescent="0.2">
      <c r="A60" s="77" t="s">
        <v>193</v>
      </c>
      <c r="B60" s="45" t="s">
        <v>42</v>
      </c>
      <c r="C60" s="46">
        <v>3</v>
      </c>
      <c r="D60" s="47"/>
      <c r="E60" s="47"/>
      <c r="F60" s="46"/>
      <c r="G60" s="309">
        <v>4</v>
      </c>
      <c r="H60" s="369">
        <f t="shared" si="5"/>
        <v>120</v>
      </c>
      <c r="I60" s="370">
        <v>14</v>
      </c>
      <c r="J60" s="371">
        <v>8</v>
      </c>
      <c r="K60" s="371"/>
      <c r="L60" s="371">
        <v>6</v>
      </c>
      <c r="M60" s="372">
        <f t="shared" si="4"/>
        <v>106</v>
      </c>
      <c r="N60" s="373"/>
      <c r="O60" s="1864"/>
      <c r="P60" s="1865"/>
      <c r="Q60" s="374" t="s">
        <v>286</v>
      </c>
      <c r="R60" s="1808"/>
      <c r="S60" s="1809"/>
      <c r="T60" s="77"/>
      <c r="U60" s="1808"/>
      <c r="V60" s="1809"/>
      <c r="W60" s="96"/>
      <c r="X60" s="1719"/>
      <c r="Y60" s="1720"/>
      <c r="Z60" s="95"/>
      <c r="AA60" s="95"/>
      <c r="AB60" s="95"/>
      <c r="AE60" s="218"/>
      <c r="AG60" s="38">
        <v>20</v>
      </c>
      <c r="AH60" s="38">
        <v>2</v>
      </c>
    </row>
    <row r="61" spans="1:34" s="38" customFormat="1" x14ac:dyDescent="0.2">
      <c r="A61" s="77" t="s">
        <v>221</v>
      </c>
      <c r="B61" s="45" t="s">
        <v>75</v>
      </c>
      <c r="C61" s="46">
        <v>4</v>
      </c>
      <c r="D61" s="47"/>
      <c r="E61" s="47"/>
      <c r="F61" s="46"/>
      <c r="G61" s="309">
        <v>5</v>
      </c>
      <c r="H61" s="209">
        <f t="shared" si="5"/>
        <v>150</v>
      </c>
      <c r="I61" s="339">
        <v>14</v>
      </c>
      <c r="J61" s="336">
        <v>8</v>
      </c>
      <c r="K61" s="336"/>
      <c r="L61" s="336">
        <v>6</v>
      </c>
      <c r="M61" s="338">
        <f t="shared" si="4"/>
        <v>136</v>
      </c>
      <c r="N61" s="77"/>
      <c r="O61" s="1808"/>
      <c r="P61" s="1809"/>
      <c r="Q61" s="77"/>
      <c r="R61" s="1862" t="s">
        <v>286</v>
      </c>
      <c r="S61" s="1863"/>
      <c r="T61" s="77"/>
      <c r="U61" s="1808"/>
      <c r="V61" s="1809"/>
      <c r="W61" s="96"/>
      <c r="X61" s="1719"/>
      <c r="Y61" s="1720"/>
      <c r="Z61" s="95"/>
      <c r="AA61" s="95"/>
      <c r="AB61" s="95"/>
      <c r="AE61" s="218"/>
      <c r="AG61" s="38">
        <v>12</v>
      </c>
      <c r="AH61" s="38">
        <v>2</v>
      </c>
    </row>
    <row r="62" spans="1:34" s="38" customFormat="1" ht="31.5" x14ac:dyDescent="0.2">
      <c r="A62" s="77" t="s">
        <v>189</v>
      </c>
      <c r="B62" s="335" t="s">
        <v>288</v>
      </c>
      <c r="C62" s="47"/>
      <c r="D62" s="47"/>
      <c r="E62" s="47"/>
      <c r="F62" s="46">
        <v>6</v>
      </c>
      <c r="G62" s="48">
        <v>1</v>
      </c>
      <c r="H62" s="209">
        <v>30</v>
      </c>
      <c r="I62" s="93">
        <v>4</v>
      </c>
      <c r="J62" s="47"/>
      <c r="K62" s="46"/>
      <c r="L62" s="390">
        <v>4</v>
      </c>
      <c r="M62" s="97">
        <f>H62-I62</f>
        <v>26</v>
      </c>
      <c r="N62" s="77"/>
      <c r="O62" s="1808"/>
      <c r="P62" s="1809"/>
      <c r="Q62" s="77"/>
      <c r="R62" s="1808"/>
      <c r="S62" s="1809"/>
      <c r="T62" s="77"/>
      <c r="U62" s="1808" t="s">
        <v>134</v>
      </c>
      <c r="V62" s="1809"/>
      <c r="W62" s="96"/>
      <c r="X62" s="1719"/>
      <c r="Y62" s="1720"/>
      <c r="Z62" s="95"/>
      <c r="AA62" s="95"/>
      <c r="AB62" s="95"/>
      <c r="AE62" s="218"/>
      <c r="AG62" s="38">
        <v>20</v>
      </c>
      <c r="AH62" s="38">
        <v>2</v>
      </c>
    </row>
    <row r="63" spans="1:34" s="38" customFormat="1" x14ac:dyDescent="0.2">
      <c r="A63" s="77" t="s">
        <v>222</v>
      </c>
      <c r="B63" s="45" t="s">
        <v>44</v>
      </c>
      <c r="C63" s="46">
        <v>5</v>
      </c>
      <c r="D63" s="47"/>
      <c r="E63" s="47"/>
      <c r="F63" s="95"/>
      <c r="G63" s="308">
        <v>5</v>
      </c>
      <c r="H63" s="209">
        <f t="shared" si="5"/>
        <v>150</v>
      </c>
      <c r="I63" s="93">
        <v>14</v>
      </c>
      <c r="J63" s="336">
        <v>8</v>
      </c>
      <c r="K63" s="336"/>
      <c r="L63" s="336">
        <v>6</v>
      </c>
      <c r="M63" s="48">
        <f>H63-I63</f>
        <v>136</v>
      </c>
      <c r="N63" s="77"/>
      <c r="O63" s="1808"/>
      <c r="P63" s="1809"/>
      <c r="Q63" s="77"/>
      <c r="R63" s="1808"/>
      <c r="S63" s="1809"/>
      <c r="T63" s="47" t="s">
        <v>286</v>
      </c>
      <c r="U63" s="1808"/>
      <c r="V63" s="1809"/>
      <c r="W63" s="96"/>
      <c r="X63" s="1719"/>
      <c r="Y63" s="1720"/>
      <c r="Z63" s="95"/>
      <c r="AA63" s="95"/>
      <c r="AB63" s="95"/>
      <c r="AE63" s="218"/>
      <c r="AG63" s="38">
        <v>48</v>
      </c>
      <c r="AH63" s="38">
        <v>4</v>
      </c>
    </row>
    <row r="64" spans="1:34" s="38" customFormat="1" x14ac:dyDescent="0.2">
      <c r="A64" s="77" t="s">
        <v>190</v>
      </c>
      <c r="B64" s="45" t="s">
        <v>72</v>
      </c>
      <c r="C64" s="46">
        <v>6</v>
      </c>
      <c r="D64" s="46"/>
      <c r="E64" s="46"/>
      <c r="F64" s="46"/>
      <c r="G64" s="308">
        <v>3</v>
      </c>
      <c r="H64" s="58">
        <v>90</v>
      </c>
      <c r="I64" s="93">
        <v>8</v>
      </c>
      <c r="J64" s="46">
        <v>8</v>
      </c>
      <c r="K64" s="46"/>
      <c r="L64" s="47"/>
      <c r="M64" s="48">
        <f>H64-I64</f>
        <v>82</v>
      </c>
      <c r="N64" s="77"/>
      <c r="O64" s="1808"/>
      <c r="P64" s="1809"/>
      <c r="Q64" s="77"/>
      <c r="R64" s="1808"/>
      <c r="S64" s="1809"/>
      <c r="T64" s="77"/>
      <c r="U64" s="1862" t="s">
        <v>135</v>
      </c>
      <c r="V64" s="1863"/>
      <c r="W64" s="47"/>
      <c r="X64" s="1719"/>
      <c r="Y64" s="1720"/>
      <c r="Z64" s="94"/>
      <c r="AA64" s="94"/>
      <c r="AB64" s="94"/>
      <c r="AE64" s="218"/>
      <c r="AG64" s="38">
        <v>16</v>
      </c>
      <c r="AH64" s="38">
        <v>4</v>
      </c>
    </row>
    <row r="65" spans="1:34" s="38" customFormat="1" x14ac:dyDescent="0.2">
      <c r="A65" s="77" t="s">
        <v>191</v>
      </c>
      <c r="B65" s="45" t="s">
        <v>74</v>
      </c>
      <c r="C65" s="101">
        <v>4</v>
      </c>
      <c r="D65" s="47"/>
      <c r="E65" s="47"/>
      <c r="F65" s="46"/>
      <c r="G65" s="132">
        <v>4</v>
      </c>
      <c r="H65" s="58">
        <v>90</v>
      </c>
      <c r="I65" s="93">
        <v>8</v>
      </c>
      <c r="J65" s="46">
        <v>8</v>
      </c>
      <c r="K65" s="46"/>
      <c r="L65" s="47"/>
      <c r="M65" s="48">
        <f>H65-I65</f>
        <v>82</v>
      </c>
      <c r="N65" s="77"/>
      <c r="O65" s="1808"/>
      <c r="P65" s="1809"/>
      <c r="Q65" s="77"/>
      <c r="R65" s="1862" t="s">
        <v>135</v>
      </c>
      <c r="S65" s="1863"/>
      <c r="T65" s="77"/>
      <c r="U65" s="1808"/>
      <c r="V65" s="1809"/>
      <c r="W65" s="47"/>
      <c r="X65" s="1719"/>
      <c r="Y65" s="1720"/>
      <c r="Z65" s="94"/>
      <c r="AA65" s="94"/>
      <c r="AB65" s="94"/>
      <c r="AE65" s="218"/>
      <c r="AG65" s="38">
        <v>8</v>
      </c>
      <c r="AH65" s="38">
        <v>0</v>
      </c>
    </row>
    <row r="66" spans="1:34" s="38" customFormat="1" ht="31.5" x14ac:dyDescent="0.2">
      <c r="A66" s="140" t="s">
        <v>192</v>
      </c>
      <c r="B66" s="276" t="s">
        <v>89</v>
      </c>
      <c r="C66" s="277">
        <v>9</v>
      </c>
      <c r="D66" s="278"/>
      <c r="E66" s="278"/>
      <c r="F66" s="277"/>
      <c r="G66" s="279">
        <f>H66/30</f>
        <v>3</v>
      </c>
      <c r="H66" s="280">
        <v>90</v>
      </c>
      <c r="I66" s="281">
        <v>8</v>
      </c>
      <c r="J66" s="346">
        <v>8</v>
      </c>
      <c r="K66" s="277"/>
      <c r="L66" s="278"/>
      <c r="M66" s="142">
        <f>H66-I66</f>
        <v>82</v>
      </c>
      <c r="N66" s="140"/>
      <c r="O66" s="1808"/>
      <c r="P66" s="1809"/>
      <c r="Q66" s="140"/>
      <c r="R66" s="1870"/>
      <c r="S66" s="1871"/>
      <c r="T66" s="140"/>
      <c r="U66" s="1870"/>
      <c r="V66" s="1871"/>
      <c r="W66" s="278"/>
      <c r="X66" s="1719"/>
      <c r="Y66" s="1720"/>
      <c r="Z66" s="278" t="s">
        <v>135</v>
      </c>
      <c r="AA66" s="282"/>
      <c r="AB66" s="276"/>
      <c r="AE66" s="218"/>
    </row>
    <row r="67" spans="1:34" s="38" customFormat="1" x14ac:dyDescent="0.2">
      <c r="A67" s="283"/>
      <c r="B67" s="283" t="s">
        <v>168</v>
      </c>
      <c r="C67" s="284"/>
      <c r="D67" s="284"/>
      <c r="E67" s="284"/>
      <c r="F67" s="284"/>
      <c r="G67" s="285">
        <f>G53+G54+G57+G58+G59+G63+G64+G65+G52+G66+G62</f>
        <v>55</v>
      </c>
      <c r="H67" s="285">
        <f>H53+H54+H57+H58+H59+H63+H64+H65+H52+H66+H62</f>
        <v>1650</v>
      </c>
      <c r="I67" s="285">
        <f>SUM(I52:I66)</f>
        <v>138</v>
      </c>
      <c r="J67" s="285">
        <f>SUM(J52:J66)</f>
        <v>90</v>
      </c>
      <c r="K67" s="285">
        <f>SUM(K52:K66)</f>
        <v>0</v>
      </c>
      <c r="L67" s="285">
        <f>SUM(L52:L66)</f>
        <v>48</v>
      </c>
      <c r="M67" s="285">
        <f>SUM(M52:M66)</f>
        <v>1512</v>
      </c>
      <c r="N67" s="284"/>
      <c r="O67" s="1808"/>
      <c r="P67" s="1809"/>
      <c r="Q67" s="375" t="s">
        <v>286</v>
      </c>
      <c r="R67" s="1866" t="s">
        <v>290</v>
      </c>
      <c r="S67" s="1867"/>
      <c r="T67" s="375" t="s">
        <v>290</v>
      </c>
      <c r="U67" s="1866" t="s">
        <v>291</v>
      </c>
      <c r="V67" s="1867"/>
      <c r="W67" s="375" t="s">
        <v>289</v>
      </c>
      <c r="X67" s="1868"/>
      <c r="Y67" s="1869"/>
      <c r="Z67" s="375" t="s">
        <v>135</v>
      </c>
      <c r="AA67" s="286"/>
      <c r="AB67" s="284"/>
      <c r="AE67" s="218"/>
      <c r="AF67" s="38">
        <f>55*30</f>
        <v>1650</v>
      </c>
    </row>
    <row r="68" spans="1:34" s="38" customFormat="1" x14ac:dyDescent="0.2">
      <c r="A68" s="304"/>
      <c r="B68" s="305"/>
      <c r="C68" s="305"/>
      <c r="D68" s="305"/>
      <c r="E68" s="305"/>
      <c r="F68" s="305"/>
      <c r="G68" s="287"/>
      <c r="H68" s="287"/>
      <c r="I68" s="287"/>
      <c r="J68" s="305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305"/>
      <c r="W68" s="305"/>
      <c r="X68" s="305"/>
      <c r="Y68" s="305"/>
      <c r="Z68" s="305"/>
      <c r="AA68" s="305"/>
      <c r="AB68" s="288"/>
      <c r="AE68" s="218"/>
    </row>
    <row r="69" spans="1:34" s="38" customFormat="1" x14ac:dyDescent="0.2">
      <c r="A69" s="304"/>
      <c r="B69" s="289"/>
      <c r="C69" s="290"/>
      <c r="D69" s="290"/>
      <c r="E69" s="290"/>
      <c r="F69" s="290"/>
      <c r="G69" s="291"/>
      <c r="H69" s="291"/>
      <c r="I69" s="291"/>
      <c r="J69" s="292"/>
      <c r="K69" s="293"/>
      <c r="L69" s="294"/>
      <c r="M69" s="292"/>
      <c r="N69" s="295"/>
      <c r="O69" s="295"/>
      <c r="P69" s="295"/>
      <c r="Q69" s="295"/>
      <c r="R69" s="295"/>
      <c r="S69" s="295"/>
      <c r="T69" s="294"/>
      <c r="U69" s="294"/>
      <c r="V69" s="294"/>
      <c r="W69" s="294"/>
      <c r="X69" s="294"/>
      <c r="Y69" s="294"/>
      <c r="Z69" s="294"/>
      <c r="AA69" s="294"/>
      <c r="AB69" s="296"/>
      <c r="AE69" s="218"/>
    </row>
    <row r="70" spans="1:34" s="38" customFormat="1" x14ac:dyDescent="0.2">
      <c r="A70" s="1725" t="s">
        <v>194</v>
      </c>
      <c r="B70" s="1872"/>
      <c r="C70" s="1872"/>
      <c r="D70" s="1872"/>
      <c r="E70" s="1872"/>
      <c r="F70" s="1872"/>
      <c r="G70" s="1872"/>
      <c r="H70" s="1872"/>
      <c r="I70" s="1872"/>
      <c r="J70" s="1872"/>
      <c r="K70" s="1872"/>
      <c r="L70" s="1872"/>
      <c r="M70" s="1872"/>
      <c r="N70" s="1872"/>
      <c r="O70" s="1872"/>
      <c r="P70" s="1872"/>
      <c r="Q70" s="1872"/>
      <c r="R70" s="1872"/>
      <c r="S70" s="1872"/>
      <c r="T70" s="1872"/>
      <c r="U70" s="1872"/>
      <c r="V70" s="1872"/>
      <c r="W70" s="1872"/>
      <c r="X70" s="1872"/>
      <c r="Y70" s="1872"/>
      <c r="Z70" s="1872"/>
      <c r="AA70" s="1872"/>
      <c r="AB70" s="1873"/>
      <c r="AE70" s="218"/>
    </row>
    <row r="71" spans="1:34" s="38" customFormat="1" x14ac:dyDescent="0.2">
      <c r="A71" s="1714" t="s">
        <v>195</v>
      </c>
      <c r="B71" s="1874"/>
      <c r="C71" s="1874"/>
      <c r="D71" s="1874"/>
      <c r="E71" s="1874"/>
      <c r="F71" s="1874"/>
      <c r="G71" s="1874"/>
      <c r="H71" s="1874"/>
      <c r="I71" s="1874"/>
      <c r="J71" s="1874"/>
      <c r="K71" s="1874"/>
      <c r="L71" s="1874"/>
      <c r="M71" s="1874"/>
      <c r="N71" s="1874"/>
      <c r="O71" s="1874"/>
      <c r="P71" s="1874"/>
      <c r="Q71" s="1874"/>
      <c r="R71" s="1874"/>
      <c r="S71" s="1874"/>
      <c r="T71" s="1874"/>
      <c r="U71" s="1874"/>
      <c r="V71" s="1874"/>
      <c r="W71" s="1874"/>
      <c r="X71" s="1874"/>
      <c r="Y71" s="1874"/>
      <c r="Z71" s="1874"/>
      <c r="AA71" s="1874"/>
      <c r="AB71" s="1875"/>
      <c r="AE71" s="218"/>
    </row>
    <row r="72" spans="1:34" s="38" customFormat="1" x14ac:dyDescent="0.2">
      <c r="A72" s="1725" t="s">
        <v>223</v>
      </c>
      <c r="B72" s="1874"/>
      <c r="C72" s="1874"/>
      <c r="D72" s="1874"/>
      <c r="E72" s="1874"/>
      <c r="F72" s="1874"/>
      <c r="G72" s="1874"/>
      <c r="H72" s="1874"/>
      <c r="I72" s="1874"/>
      <c r="J72" s="1874"/>
      <c r="K72" s="1874"/>
      <c r="L72" s="1874"/>
      <c r="M72" s="1874"/>
      <c r="N72" s="1874"/>
      <c r="O72" s="1874"/>
      <c r="P72" s="1874"/>
      <c r="Q72" s="1874"/>
      <c r="R72" s="1874"/>
      <c r="S72" s="1874"/>
      <c r="T72" s="1874"/>
      <c r="U72" s="1874"/>
      <c r="V72" s="1874"/>
      <c r="W72" s="1874"/>
      <c r="X72" s="1874"/>
      <c r="Y72" s="1874"/>
      <c r="Z72" s="1874"/>
      <c r="AA72" s="1874"/>
      <c r="AB72" s="1875"/>
      <c r="AE72" s="218"/>
    </row>
    <row r="73" spans="1:34" s="38" customFormat="1" ht="31.5" x14ac:dyDescent="0.2">
      <c r="A73" s="183" t="s">
        <v>196</v>
      </c>
      <c r="B73" s="297" t="s">
        <v>56</v>
      </c>
      <c r="C73" s="177"/>
      <c r="D73" s="177">
        <v>10</v>
      </c>
      <c r="E73" s="177"/>
      <c r="F73" s="178"/>
      <c r="G73" s="376">
        <v>5</v>
      </c>
      <c r="H73" s="177">
        <f>G73*30</f>
        <v>150</v>
      </c>
      <c r="I73" s="180">
        <v>12</v>
      </c>
      <c r="J73" s="181">
        <v>12</v>
      </c>
      <c r="K73" s="177"/>
      <c r="L73" s="181">
        <v>0</v>
      </c>
      <c r="M73" s="177">
        <f>H73-I73</f>
        <v>138</v>
      </c>
      <c r="N73" s="182"/>
      <c r="O73" s="1703"/>
      <c r="P73" s="1704"/>
      <c r="Q73" s="182"/>
      <c r="R73" s="1703"/>
      <c r="S73" s="1704"/>
      <c r="T73" s="182"/>
      <c r="U73" s="1703"/>
      <c r="V73" s="1704"/>
      <c r="W73" s="183"/>
      <c r="X73" s="1730"/>
      <c r="Y73" s="1731"/>
      <c r="Z73" s="184"/>
      <c r="AA73" s="183" t="s">
        <v>282</v>
      </c>
      <c r="AB73" s="185"/>
      <c r="AE73" s="218"/>
    </row>
    <row r="74" spans="1:34" s="38" customFormat="1" ht="31.5" x14ac:dyDescent="0.2">
      <c r="A74" s="183" t="s">
        <v>197</v>
      </c>
      <c r="B74" s="297" t="s">
        <v>248</v>
      </c>
      <c r="C74" s="214">
        <v>8</v>
      </c>
      <c r="D74" s="177"/>
      <c r="E74" s="177"/>
      <c r="F74" s="178"/>
      <c r="G74" s="376">
        <v>7</v>
      </c>
      <c r="H74" s="177">
        <v>210</v>
      </c>
      <c r="I74" s="377">
        <v>14</v>
      </c>
      <c r="J74" s="346">
        <v>12</v>
      </c>
      <c r="K74" s="378">
        <v>0</v>
      </c>
      <c r="L74" s="346">
        <v>2</v>
      </c>
      <c r="M74" s="177">
        <f>H74-I74</f>
        <v>196</v>
      </c>
      <c r="N74" s="182"/>
      <c r="O74" s="1703"/>
      <c r="P74" s="1704"/>
      <c r="Q74" s="182"/>
      <c r="R74" s="1703"/>
      <c r="S74" s="1704"/>
      <c r="T74" s="182"/>
      <c r="U74" s="1703"/>
      <c r="V74" s="1704"/>
      <c r="W74" s="183"/>
      <c r="X74" s="1876" t="s">
        <v>286</v>
      </c>
      <c r="Y74" s="1877"/>
      <c r="Z74" s="298"/>
      <c r="AA74" s="184"/>
      <c r="AB74" s="186"/>
      <c r="AE74" s="218"/>
    </row>
    <row r="75" spans="1:34" s="38" customFormat="1" ht="31.5" x14ac:dyDescent="0.2">
      <c r="A75" s="183" t="s">
        <v>203</v>
      </c>
      <c r="B75" s="299" t="s">
        <v>198</v>
      </c>
      <c r="C75" s="214"/>
      <c r="D75" s="177"/>
      <c r="E75" s="177"/>
      <c r="F75" s="178"/>
      <c r="G75" s="313">
        <f>G76+G77+G78+G79</f>
        <v>15</v>
      </c>
      <c r="H75" s="180">
        <f t="shared" ref="H75:H85" si="6">G75*30</f>
        <v>450</v>
      </c>
      <c r="I75" s="180"/>
      <c r="J75" s="181"/>
      <c r="K75" s="177"/>
      <c r="L75" s="181"/>
      <c r="M75" s="177"/>
      <c r="N75" s="182"/>
      <c r="O75" s="1703"/>
      <c r="P75" s="1704"/>
      <c r="Q75" s="182"/>
      <c r="R75" s="1703"/>
      <c r="S75" s="1704"/>
      <c r="T75" s="182"/>
      <c r="U75" s="1703"/>
      <c r="V75" s="1704"/>
      <c r="W75" s="183"/>
      <c r="X75" s="1730"/>
      <c r="Y75" s="1731"/>
      <c r="Z75" s="184"/>
      <c r="AA75" s="183"/>
      <c r="AB75" s="185"/>
      <c r="AE75" s="218"/>
    </row>
    <row r="76" spans="1:34" s="38" customFormat="1" x14ac:dyDescent="0.2">
      <c r="A76" s="175" t="s">
        <v>204</v>
      </c>
      <c r="B76" s="226" t="s">
        <v>249</v>
      </c>
      <c r="C76" s="336">
        <v>7</v>
      </c>
      <c r="D76" s="46"/>
      <c r="E76" s="46"/>
      <c r="F76" s="46"/>
      <c r="G76" s="314">
        <v>4</v>
      </c>
      <c r="H76" s="180">
        <f t="shared" si="6"/>
        <v>120</v>
      </c>
      <c r="I76" s="93">
        <v>12</v>
      </c>
      <c r="J76" s="336">
        <v>12</v>
      </c>
      <c r="K76" s="46"/>
      <c r="L76" s="46">
        <v>0</v>
      </c>
      <c r="M76" s="48">
        <f>H76-I76</f>
        <v>108</v>
      </c>
      <c r="N76" s="77"/>
      <c r="O76" s="1703"/>
      <c r="P76" s="1704"/>
      <c r="Q76" s="77"/>
      <c r="R76" s="1703"/>
      <c r="S76" s="1704"/>
      <c r="T76" s="47"/>
      <c r="U76" s="1703"/>
      <c r="V76" s="1704"/>
      <c r="W76" s="47" t="s">
        <v>282</v>
      </c>
      <c r="X76" s="1730"/>
      <c r="Y76" s="1731"/>
      <c r="Z76" s="157"/>
      <c r="AA76" s="157"/>
      <c r="AB76" s="235"/>
      <c r="AE76" s="218"/>
    </row>
    <row r="77" spans="1:34" s="38" customFormat="1" ht="47.25" x14ac:dyDescent="0.2">
      <c r="A77" s="175" t="s">
        <v>205</v>
      </c>
      <c r="B77" s="227" t="s">
        <v>53</v>
      </c>
      <c r="C77" s="177">
        <v>9</v>
      </c>
      <c r="D77" s="177"/>
      <c r="E77" s="177"/>
      <c r="F77" s="178"/>
      <c r="G77" s="179">
        <v>5</v>
      </c>
      <c r="H77" s="180">
        <f t="shared" si="6"/>
        <v>150</v>
      </c>
      <c r="I77" s="215">
        <v>18</v>
      </c>
      <c r="J77" s="336">
        <v>12</v>
      </c>
      <c r="K77" s="177">
        <v>6</v>
      </c>
      <c r="L77" s="181"/>
      <c r="M77" s="177">
        <f>H77-I77</f>
        <v>132</v>
      </c>
      <c r="N77" s="182"/>
      <c r="O77" s="1703"/>
      <c r="P77" s="1704"/>
      <c r="Q77" s="182"/>
      <c r="R77" s="1703"/>
      <c r="S77" s="1704"/>
      <c r="T77" s="182"/>
      <c r="U77" s="1703"/>
      <c r="V77" s="1704"/>
      <c r="W77" s="183"/>
      <c r="X77" s="1730"/>
      <c r="Y77" s="1731"/>
      <c r="Z77" s="337" t="s">
        <v>83</v>
      </c>
      <c r="AA77" s="188"/>
      <c r="AB77" s="186"/>
      <c r="AE77" s="218"/>
    </row>
    <row r="78" spans="1:34" s="38" customFormat="1" ht="53.25" customHeight="1" x14ac:dyDescent="0.2">
      <c r="A78" s="175" t="s">
        <v>206</v>
      </c>
      <c r="B78" s="228" t="s">
        <v>64</v>
      </c>
      <c r="C78" s="177"/>
      <c r="D78" s="177"/>
      <c r="E78" s="177"/>
      <c r="F78" s="178">
        <v>10</v>
      </c>
      <c r="G78" s="179">
        <v>1</v>
      </c>
      <c r="H78" s="180">
        <f t="shared" si="6"/>
        <v>30</v>
      </c>
      <c r="I78" s="180">
        <v>4</v>
      </c>
      <c r="J78" s="181"/>
      <c r="K78" s="177"/>
      <c r="L78" s="181">
        <v>4</v>
      </c>
      <c r="M78" s="177">
        <f>H78-I78</f>
        <v>26</v>
      </c>
      <c r="N78" s="182"/>
      <c r="O78" s="1703"/>
      <c r="P78" s="1704"/>
      <c r="Q78" s="182"/>
      <c r="R78" s="1703"/>
      <c r="S78" s="1704"/>
      <c r="T78" s="182"/>
      <c r="U78" s="1703"/>
      <c r="V78" s="1704"/>
      <c r="W78" s="183"/>
      <c r="X78" s="1730"/>
      <c r="Y78" s="1731"/>
      <c r="Z78" s="184"/>
      <c r="AA78" s="183" t="s">
        <v>134</v>
      </c>
      <c r="AB78" s="185"/>
      <c r="AE78" s="218"/>
    </row>
    <row r="79" spans="1:34" s="38" customFormat="1" ht="31.5" x14ac:dyDescent="0.2">
      <c r="A79" s="175" t="s">
        <v>207</v>
      </c>
      <c r="B79" s="228" t="s">
        <v>54</v>
      </c>
      <c r="C79" s="177">
        <v>10</v>
      </c>
      <c r="D79" s="177"/>
      <c r="E79" s="177"/>
      <c r="F79" s="178"/>
      <c r="G79" s="179">
        <v>5</v>
      </c>
      <c r="H79" s="180">
        <f t="shared" si="6"/>
        <v>150</v>
      </c>
      <c r="I79" s="215">
        <v>18</v>
      </c>
      <c r="J79" s="177">
        <v>12</v>
      </c>
      <c r="K79" s="177">
        <v>6</v>
      </c>
      <c r="L79" s="177"/>
      <c r="M79" s="177">
        <f>H79-I79</f>
        <v>132</v>
      </c>
      <c r="N79" s="182"/>
      <c r="O79" s="1703"/>
      <c r="P79" s="1704"/>
      <c r="Q79" s="182"/>
      <c r="R79" s="1703"/>
      <c r="S79" s="1704"/>
      <c r="T79" s="182"/>
      <c r="U79" s="1703"/>
      <c r="V79" s="1704"/>
      <c r="W79" s="183"/>
      <c r="X79" s="1730"/>
      <c r="Y79" s="1731"/>
      <c r="Z79" s="184"/>
      <c r="AA79" s="345" t="s">
        <v>83</v>
      </c>
      <c r="AB79" s="185"/>
      <c r="AE79" s="218"/>
    </row>
    <row r="80" spans="1:34" s="38" customFormat="1" ht="31.5" x14ac:dyDescent="0.2">
      <c r="A80" s="175" t="s">
        <v>208</v>
      </c>
      <c r="B80" s="224" t="s">
        <v>199</v>
      </c>
      <c r="C80" s="214"/>
      <c r="D80" s="177"/>
      <c r="E80" s="177"/>
      <c r="F80" s="178"/>
      <c r="G80" s="313">
        <f>G81+G82</f>
        <v>12</v>
      </c>
      <c r="H80" s="177">
        <f t="shared" si="6"/>
        <v>360</v>
      </c>
      <c r="I80" s="180"/>
      <c r="J80" s="181"/>
      <c r="K80" s="177"/>
      <c r="L80" s="181"/>
      <c r="M80" s="177"/>
      <c r="N80" s="182"/>
      <c r="O80" s="1703"/>
      <c r="P80" s="1704"/>
      <c r="Q80" s="182"/>
      <c r="R80" s="1703"/>
      <c r="S80" s="1704"/>
      <c r="T80" s="182"/>
      <c r="U80" s="1703"/>
      <c r="V80" s="1704"/>
      <c r="W80" s="183"/>
      <c r="X80" s="1730"/>
      <c r="Y80" s="1731"/>
      <c r="Z80" s="184"/>
      <c r="AA80" s="183"/>
      <c r="AB80" s="185"/>
      <c r="AE80" s="218"/>
    </row>
    <row r="81" spans="1:256" s="38" customFormat="1" x14ac:dyDescent="0.2">
      <c r="A81" s="175" t="s">
        <v>209</v>
      </c>
      <c r="B81" s="228" t="s">
        <v>51</v>
      </c>
      <c r="C81" s="177">
        <v>7</v>
      </c>
      <c r="D81" s="177"/>
      <c r="E81" s="177"/>
      <c r="F81" s="189"/>
      <c r="G81" s="313">
        <v>6</v>
      </c>
      <c r="H81" s="177">
        <f t="shared" si="6"/>
        <v>180</v>
      </c>
      <c r="I81" s="377">
        <v>14</v>
      </c>
      <c r="J81" s="378">
        <v>12</v>
      </c>
      <c r="K81" s="378"/>
      <c r="L81" s="346">
        <v>2</v>
      </c>
      <c r="M81" s="378">
        <f>H81-I81</f>
        <v>166</v>
      </c>
      <c r="N81" s="182"/>
      <c r="O81" s="1703"/>
      <c r="P81" s="1704"/>
      <c r="Q81" s="182"/>
      <c r="R81" s="1703"/>
      <c r="S81" s="1704"/>
      <c r="T81" s="182"/>
      <c r="U81" s="1703"/>
      <c r="V81" s="1704"/>
      <c r="W81" s="182" t="s">
        <v>286</v>
      </c>
      <c r="X81" s="1730"/>
      <c r="Y81" s="1731"/>
      <c r="Z81" s="184"/>
      <c r="AA81" s="184"/>
      <c r="AB81" s="186"/>
      <c r="AE81" s="218"/>
    </row>
    <row r="82" spans="1:256" s="38" customFormat="1" ht="31.5" x14ac:dyDescent="0.2">
      <c r="A82" s="175" t="s">
        <v>210</v>
      </c>
      <c r="B82" s="228" t="s">
        <v>52</v>
      </c>
      <c r="C82" s="177">
        <v>8</v>
      </c>
      <c r="D82" s="177"/>
      <c r="E82" s="177"/>
      <c r="F82" s="178"/>
      <c r="G82" s="179">
        <v>6</v>
      </c>
      <c r="H82" s="177">
        <f t="shared" si="6"/>
        <v>180</v>
      </c>
      <c r="I82" s="358">
        <v>14</v>
      </c>
      <c r="J82" s="378">
        <v>12</v>
      </c>
      <c r="K82" s="338"/>
      <c r="L82" s="336">
        <v>2</v>
      </c>
      <c r="M82" s="378">
        <f>H82-I82</f>
        <v>166</v>
      </c>
      <c r="N82" s="182"/>
      <c r="O82" s="1703"/>
      <c r="P82" s="1704"/>
      <c r="Q82" s="182"/>
      <c r="R82" s="1703"/>
      <c r="S82" s="1704"/>
      <c r="T82" s="182"/>
      <c r="U82" s="1703"/>
      <c r="V82" s="1704"/>
      <c r="W82" s="183"/>
      <c r="X82" s="1730" t="s">
        <v>286</v>
      </c>
      <c r="Y82" s="1731"/>
      <c r="Z82" s="184"/>
      <c r="AA82" s="184"/>
      <c r="AB82" s="186"/>
      <c r="AE82" s="218"/>
    </row>
    <row r="83" spans="1:256" s="38" customFormat="1" ht="32.25" customHeight="1" x14ac:dyDescent="0.2">
      <c r="A83" s="175" t="s">
        <v>211</v>
      </c>
      <c r="B83" s="224" t="s">
        <v>200</v>
      </c>
      <c r="C83" s="214"/>
      <c r="D83" s="177"/>
      <c r="E83" s="177"/>
      <c r="F83" s="178"/>
      <c r="G83" s="313">
        <f>G84+G85</f>
        <v>12</v>
      </c>
      <c r="H83" s="177">
        <f t="shared" si="6"/>
        <v>360</v>
      </c>
      <c r="I83" s="180"/>
      <c r="J83" s="181"/>
      <c r="K83" s="177"/>
      <c r="L83" s="181"/>
      <c r="M83" s="177"/>
      <c r="N83" s="182"/>
      <c r="O83" s="1703"/>
      <c r="P83" s="1704"/>
      <c r="Q83" s="182"/>
      <c r="R83" s="1703"/>
      <c r="S83" s="1704"/>
      <c r="T83" s="182"/>
      <c r="U83" s="1703"/>
      <c r="V83" s="1704"/>
      <c r="W83" s="183"/>
      <c r="X83" s="1730"/>
      <c r="Y83" s="1731"/>
      <c r="Z83" s="184"/>
      <c r="AA83" s="183"/>
      <c r="AB83" s="185"/>
      <c r="AE83" s="218"/>
    </row>
    <row r="84" spans="1:256" s="38" customFormat="1" x14ac:dyDescent="0.2">
      <c r="A84" s="175" t="s">
        <v>212</v>
      </c>
      <c r="B84" s="228" t="s">
        <v>73</v>
      </c>
      <c r="C84" s="177">
        <v>8</v>
      </c>
      <c r="D84" s="177"/>
      <c r="E84" s="177"/>
      <c r="F84" s="178"/>
      <c r="G84" s="313">
        <v>6</v>
      </c>
      <c r="H84" s="177">
        <f t="shared" si="6"/>
        <v>180</v>
      </c>
      <c r="I84" s="358">
        <v>12</v>
      </c>
      <c r="J84" s="336">
        <v>8</v>
      </c>
      <c r="K84" s="338"/>
      <c r="L84" s="336">
        <v>4</v>
      </c>
      <c r="M84" s="177">
        <f>H84-I84</f>
        <v>168</v>
      </c>
      <c r="N84" s="182"/>
      <c r="O84" s="1703"/>
      <c r="P84" s="1704"/>
      <c r="Q84" s="182"/>
      <c r="R84" s="1703"/>
      <c r="S84" s="1704"/>
      <c r="T84" s="182"/>
      <c r="U84" s="1703"/>
      <c r="V84" s="1704"/>
      <c r="W84" s="183"/>
      <c r="X84" s="1730" t="s">
        <v>282</v>
      </c>
      <c r="Y84" s="1731"/>
      <c r="Z84" s="184"/>
      <c r="AA84" s="184"/>
      <c r="AB84" s="186"/>
      <c r="AE84" s="218"/>
    </row>
    <row r="85" spans="1:256" s="38" customFormat="1" x14ac:dyDescent="0.2">
      <c r="A85" s="175" t="s">
        <v>213</v>
      </c>
      <c r="B85" s="228" t="s">
        <v>55</v>
      </c>
      <c r="C85" s="177"/>
      <c r="D85" s="177">
        <v>9</v>
      </c>
      <c r="E85" s="177"/>
      <c r="F85" s="178"/>
      <c r="G85" s="313">
        <v>6</v>
      </c>
      <c r="H85" s="177">
        <f t="shared" si="6"/>
        <v>180</v>
      </c>
      <c r="I85" s="180">
        <v>12</v>
      </c>
      <c r="J85" s="181">
        <v>8</v>
      </c>
      <c r="K85" s="177"/>
      <c r="L85" s="181">
        <v>4</v>
      </c>
      <c r="M85" s="177">
        <f>H85-I85</f>
        <v>168</v>
      </c>
      <c r="N85" s="182"/>
      <c r="O85" s="1703"/>
      <c r="P85" s="1704"/>
      <c r="Q85" s="182"/>
      <c r="R85" s="1703"/>
      <c r="S85" s="1704"/>
      <c r="T85" s="182"/>
      <c r="U85" s="1703"/>
      <c r="V85" s="1704"/>
      <c r="W85" s="183"/>
      <c r="X85" s="1730"/>
      <c r="Y85" s="1731"/>
      <c r="Z85" s="175" t="s">
        <v>282</v>
      </c>
      <c r="AA85" s="183"/>
      <c r="AB85" s="185"/>
      <c r="AE85" s="218"/>
    </row>
    <row r="86" spans="1:256" s="38" customFormat="1" x14ac:dyDescent="0.2">
      <c r="A86" s="187"/>
      <c r="B86" s="176"/>
      <c r="C86" s="177"/>
      <c r="D86" s="177"/>
      <c r="E86" s="177"/>
      <c r="F86" s="178"/>
      <c r="G86" s="179"/>
      <c r="H86" s="177"/>
      <c r="I86" s="180"/>
      <c r="J86" s="183"/>
      <c r="K86" s="177"/>
      <c r="L86" s="183"/>
      <c r="M86" s="177"/>
      <c r="N86" s="182"/>
      <c r="O86" s="1703"/>
      <c r="P86" s="1704"/>
      <c r="Q86" s="182"/>
      <c r="R86" s="1703"/>
      <c r="S86" s="1704"/>
      <c r="T86" s="182"/>
      <c r="U86" s="1703"/>
      <c r="V86" s="1704"/>
      <c r="W86" s="183"/>
      <c r="X86" s="1730"/>
      <c r="Y86" s="1731"/>
      <c r="Z86" s="175"/>
      <c r="AA86" s="183"/>
      <c r="AB86" s="185"/>
      <c r="AE86" s="218"/>
    </row>
    <row r="87" spans="1:256" s="38" customFormat="1" x14ac:dyDescent="0.2">
      <c r="A87" s="1725" t="s">
        <v>201</v>
      </c>
      <c r="B87" s="1878"/>
      <c r="C87" s="1715"/>
      <c r="D87" s="1715"/>
      <c r="E87" s="1715"/>
      <c r="F87" s="1715"/>
      <c r="G87" s="1715"/>
      <c r="H87" s="1715"/>
      <c r="I87" s="1715"/>
      <c r="J87" s="1715"/>
      <c r="K87" s="1715"/>
      <c r="L87" s="1715"/>
      <c r="M87" s="1715"/>
      <c r="N87" s="1715"/>
      <c r="O87" s="1715"/>
      <c r="P87" s="1715"/>
      <c r="Q87" s="1715"/>
      <c r="R87" s="1715"/>
      <c r="S87" s="1715"/>
      <c r="T87" s="1715"/>
      <c r="U87" s="1715"/>
      <c r="V87" s="1715"/>
      <c r="W87" s="1715"/>
      <c r="X87" s="1715"/>
      <c r="Y87" s="1715"/>
      <c r="Z87" s="1715"/>
      <c r="AA87" s="1715"/>
      <c r="AB87" s="1716"/>
      <c r="AE87" s="218"/>
    </row>
    <row r="88" spans="1:256" s="38" customFormat="1" x14ac:dyDescent="0.2">
      <c r="A88" s="175"/>
      <c r="B88" s="224"/>
      <c r="C88" s="214"/>
      <c r="D88" s="177"/>
      <c r="E88" s="177"/>
      <c r="F88" s="178"/>
      <c r="G88" s="313"/>
      <c r="H88" s="177"/>
      <c r="I88" s="180"/>
      <c r="J88" s="183"/>
      <c r="K88" s="177"/>
      <c r="L88" s="183"/>
      <c r="M88" s="177"/>
      <c r="N88" s="182"/>
      <c r="O88" s="1703"/>
      <c r="P88" s="1704"/>
      <c r="Q88" s="182"/>
      <c r="R88" s="1703"/>
      <c r="S88" s="1704"/>
      <c r="T88" s="182"/>
      <c r="U88" s="1703"/>
      <c r="V88" s="1704"/>
      <c r="W88" s="183"/>
      <c r="X88" s="1730"/>
      <c r="Y88" s="1731"/>
      <c r="Z88" s="175"/>
      <c r="AA88" s="183"/>
      <c r="AB88" s="185"/>
      <c r="AE88" s="218"/>
    </row>
    <row r="89" spans="1:256" s="38" customFormat="1" x14ac:dyDescent="0.2">
      <c r="A89" s="175" t="s">
        <v>214</v>
      </c>
      <c r="B89" s="380" t="s">
        <v>57</v>
      </c>
      <c r="C89" s="190"/>
      <c r="D89" s="190">
        <v>9</v>
      </c>
      <c r="E89" s="190"/>
      <c r="F89" s="191"/>
      <c r="G89" s="314">
        <v>4</v>
      </c>
      <c r="H89" s="177">
        <f>30*G89</f>
        <v>120</v>
      </c>
      <c r="I89" s="215">
        <v>8</v>
      </c>
      <c r="J89" s="191">
        <v>4</v>
      </c>
      <c r="K89" s="190">
        <v>4</v>
      </c>
      <c r="L89" s="191">
        <v>0</v>
      </c>
      <c r="M89" s="190">
        <f>H89-I89</f>
        <v>112</v>
      </c>
      <c r="N89" s="187"/>
      <c r="O89" s="1703"/>
      <c r="P89" s="1704"/>
      <c r="Q89" s="187"/>
      <c r="R89" s="1703"/>
      <c r="S89" s="1704"/>
      <c r="T89" s="187"/>
      <c r="U89" s="1703"/>
      <c r="V89" s="1704"/>
      <c r="W89" s="175"/>
      <c r="X89" s="1730"/>
      <c r="Y89" s="1731"/>
      <c r="Z89" s="175" t="s">
        <v>135</v>
      </c>
      <c r="AA89" s="37"/>
      <c r="AB89" s="193"/>
      <c r="AE89" s="218"/>
    </row>
    <row r="90" spans="1:256" s="38" customFormat="1" x14ac:dyDescent="0.2">
      <c r="A90" s="175"/>
      <c r="B90" s="224"/>
      <c r="C90" s="214"/>
      <c r="D90" s="177"/>
      <c r="E90" s="177"/>
      <c r="F90" s="178"/>
      <c r="G90" s="313"/>
      <c r="H90" s="177"/>
      <c r="I90" s="180"/>
      <c r="J90" s="181"/>
      <c r="K90" s="177"/>
      <c r="L90" s="181"/>
      <c r="M90" s="177"/>
      <c r="N90" s="182"/>
      <c r="O90" s="1703"/>
      <c r="P90" s="1704"/>
      <c r="Q90" s="182"/>
      <c r="R90" s="1703"/>
      <c r="S90" s="1704"/>
      <c r="T90" s="182"/>
      <c r="U90" s="1703"/>
      <c r="V90" s="1704"/>
      <c r="W90" s="183"/>
      <c r="X90" s="1730"/>
      <c r="Y90" s="1731"/>
      <c r="Z90" s="184"/>
      <c r="AA90" s="183"/>
      <c r="AB90" s="185"/>
      <c r="AE90" s="218"/>
    </row>
    <row r="91" spans="1:256" s="37" customFormat="1" ht="31.5" x14ac:dyDescent="0.2">
      <c r="A91" s="175" t="s">
        <v>215</v>
      </c>
      <c r="B91" s="381" t="s">
        <v>142</v>
      </c>
      <c r="C91" s="190"/>
      <c r="D91" s="190">
        <v>9</v>
      </c>
      <c r="E91" s="190"/>
      <c r="F91" s="191"/>
      <c r="G91" s="314">
        <v>4</v>
      </c>
      <c r="H91" s="177">
        <f>G91*30</f>
        <v>120</v>
      </c>
      <c r="I91" s="190">
        <v>8</v>
      </c>
      <c r="J91" s="191">
        <v>8</v>
      </c>
      <c r="K91" s="190"/>
      <c r="L91" s="191"/>
      <c r="M91" s="190">
        <f>H91-I91</f>
        <v>112</v>
      </c>
      <c r="N91" s="187"/>
      <c r="O91" s="1703"/>
      <c r="P91" s="1704"/>
      <c r="Q91" s="187"/>
      <c r="R91" s="1703"/>
      <c r="S91" s="1704"/>
      <c r="T91" s="187"/>
      <c r="U91" s="1703"/>
      <c r="V91" s="1704"/>
      <c r="W91" s="175"/>
      <c r="X91" s="1730"/>
      <c r="Y91" s="1731"/>
      <c r="Z91" s="175" t="s">
        <v>135</v>
      </c>
      <c r="AA91" s="192"/>
      <c r="AB91" s="193"/>
      <c r="AC91" s="174"/>
      <c r="AE91" s="21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pans="1:256" s="37" customFormat="1" x14ac:dyDescent="0.2">
      <c r="A92" s="175" t="s">
        <v>216</v>
      </c>
      <c r="B92" s="229" t="s">
        <v>76</v>
      </c>
      <c r="C92" s="190"/>
      <c r="D92" s="190">
        <v>10</v>
      </c>
      <c r="E92" s="190"/>
      <c r="F92" s="191"/>
      <c r="G92" s="314">
        <v>5</v>
      </c>
      <c r="H92" s="177">
        <f>G92*30</f>
        <v>150</v>
      </c>
      <c r="I92" s="190">
        <v>12</v>
      </c>
      <c r="J92" s="191">
        <v>12</v>
      </c>
      <c r="K92" s="190"/>
      <c r="L92" s="191">
        <v>0</v>
      </c>
      <c r="M92" s="190">
        <f>H92-I92</f>
        <v>138</v>
      </c>
      <c r="N92" s="187"/>
      <c r="O92" s="1703"/>
      <c r="P92" s="1704"/>
      <c r="Q92" s="187"/>
      <c r="R92" s="1703"/>
      <c r="S92" s="1704"/>
      <c r="T92" s="187"/>
      <c r="U92" s="1703"/>
      <c r="V92" s="1704"/>
      <c r="W92" s="175"/>
      <c r="X92" s="1730"/>
      <c r="Y92" s="1731"/>
      <c r="AA92" s="175" t="s">
        <v>282</v>
      </c>
      <c r="AB92" s="193"/>
      <c r="AC92" s="174"/>
      <c r="AE92" s="21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x14ac:dyDescent="0.2">
      <c r="A93" s="1725" t="s">
        <v>224</v>
      </c>
      <c r="B93" s="1715"/>
      <c r="C93" s="1715"/>
      <c r="D93" s="1715"/>
      <c r="E93" s="1715"/>
      <c r="F93" s="1715"/>
      <c r="G93" s="1715"/>
      <c r="H93" s="1715"/>
      <c r="I93" s="1715"/>
      <c r="J93" s="1715"/>
      <c r="K93" s="1715"/>
      <c r="L93" s="1715"/>
      <c r="M93" s="1715"/>
      <c r="N93" s="1715"/>
      <c r="O93" s="1715"/>
      <c r="P93" s="1715"/>
      <c r="Q93" s="1715"/>
      <c r="R93" s="1715"/>
      <c r="S93" s="1715"/>
      <c r="T93" s="1715"/>
      <c r="U93" s="1715"/>
      <c r="V93" s="1715"/>
      <c r="W93" s="1715"/>
      <c r="X93" s="1715"/>
      <c r="Y93" s="1715"/>
      <c r="Z93" s="1715"/>
      <c r="AA93" s="1715"/>
      <c r="AB93" s="1716"/>
      <c r="AC93" s="174"/>
      <c r="AE93" s="21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t="31.5" x14ac:dyDescent="0.2">
      <c r="A94" s="175" t="s">
        <v>216</v>
      </c>
      <c r="B94" s="230" t="s">
        <v>202</v>
      </c>
      <c r="C94" s="225"/>
      <c r="D94" s="225">
        <v>9</v>
      </c>
      <c r="E94" s="225"/>
      <c r="F94" s="62"/>
      <c r="G94" s="315">
        <v>13</v>
      </c>
      <c r="H94" s="257">
        <f>G94*30</f>
        <v>390</v>
      </c>
      <c r="I94" s="257">
        <v>8</v>
      </c>
      <c r="J94" s="258">
        <v>8</v>
      </c>
      <c r="K94" s="257"/>
      <c r="L94" s="258"/>
      <c r="M94" s="177">
        <f>H94-I94</f>
        <v>382</v>
      </c>
      <c r="N94" s="259"/>
      <c r="O94" s="1703"/>
      <c r="P94" s="1704"/>
      <c r="Q94" s="259"/>
      <c r="R94" s="1703"/>
      <c r="S94" s="1704"/>
      <c r="T94" s="259"/>
      <c r="U94" s="1703"/>
      <c r="V94" s="1704"/>
      <c r="W94" s="260"/>
      <c r="X94" s="1730"/>
      <c r="Y94" s="1731"/>
      <c r="Z94" s="183" t="s">
        <v>135</v>
      </c>
      <c r="AA94" s="261"/>
      <c r="AB94" s="262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16.5" thickBot="1" x14ac:dyDescent="0.25">
      <c r="A95" s="194"/>
      <c r="B95" s="195"/>
      <c r="C95" s="196"/>
      <c r="D95" s="196"/>
      <c r="E95" s="196"/>
      <c r="F95" s="197"/>
      <c r="G95" s="263"/>
      <c r="H95" s="264"/>
      <c r="I95" s="264"/>
      <c r="J95" s="265"/>
      <c r="K95" s="264"/>
      <c r="L95" s="265"/>
      <c r="M95" s="264"/>
      <c r="N95" s="266"/>
      <c r="O95" s="1732"/>
      <c r="P95" s="1733"/>
      <c r="Q95" s="266"/>
      <c r="R95" s="1732"/>
      <c r="S95" s="1733"/>
      <c r="T95" s="266"/>
      <c r="U95" s="1732"/>
      <c r="V95" s="1733"/>
      <c r="W95" s="267"/>
      <c r="X95" s="1734"/>
      <c r="Y95" s="1735"/>
      <c r="Z95" s="268"/>
      <c r="AA95" s="267"/>
      <c r="AB95" s="269"/>
      <c r="AC95" s="231"/>
      <c r="AD95" s="232"/>
      <c r="AE95" s="233"/>
      <c r="AF95" s="234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thickBot="1" x14ac:dyDescent="0.25">
      <c r="A96" s="1885" t="s">
        <v>169</v>
      </c>
      <c r="B96" s="1885"/>
      <c r="C96" s="198"/>
      <c r="D96" s="198"/>
      <c r="E96" s="198"/>
      <c r="F96" s="199"/>
      <c r="G96" s="270">
        <f>G73+G74+G75+G80+G83+G89+G91+G92</f>
        <v>64</v>
      </c>
      <c r="H96" s="270">
        <f>H73+H74+H75+H80+H83+H89+H91+H92</f>
        <v>1920</v>
      </c>
      <c r="I96" s="271">
        <f>I73+I74+I76+I77+I78+I79+I81+I82+I84+I85+I89+I91+I92</f>
        <v>158</v>
      </c>
      <c r="J96" s="271">
        <f>J73+J74+J76+J77+J78+J79+J81+J82+J84+J85+J89+J91+J92</f>
        <v>124</v>
      </c>
      <c r="K96" s="271">
        <f>K73+K74+K76+K77+K78+K79+K81+K82+K84+K85+K89+K91+K92</f>
        <v>16</v>
      </c>
      <c r="L96" s="271">
        <f>L73+L74+L76+L77+L78+L79+L81+L82+L84+L85+L89+L91+L92</f>
        <v>18</v>
      </c>
      <c r="M96" s="271">
        <f>M73+M74+M76+M77+M78+M79+M81+M82+M84+M85+M89+M91+M92</f>
        <v>1762</v>
      </c>
      <c r="N96" s="273"/>
      <c r="O96" s="1748"/>
      <c r="P96" s="1749"/>
      <c r="Q96" s="273"/>
      <c r="R96" s="1748"/>
      <c r="S96" s="1749"/>
      <c r="T96" s="273"/>
      <c r="U96" s="1748"/>
      <c r="V96" s="1749"/>
      <c r="W96" s="274" t="s">
        <v>230</v>
      </c>
      <c r="X96" s="1736" t="s">
        <v>232</v>
      </c>
      <c r="Y96" s="1737"/>
      <c r="Z96" s="274" t="s">
        <v>241</v>
      </c>
      <c r="AA96" s="274" t="s">
        <v>231</v>
      </c>
      <c r="AB96" s="275"/>
      <c r="AC96" s="232"/>
      <c r="AD96" s="232"/>
      <c r="AE96" s="233"/>
      <c r="AF96" s="234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31" s="49" customFormat="1" ht="17.25" customHeight="1" thickBot="1" x14ac:dyDescent="0.25">
      <c r="A97" s="159"/>
      <c r="B97" s="160"/>
      <c r="C97" s="161"/>
      <c r="D97" s="162"/>
      <c r="E97" s="162"/>
      <c r="F97" s="163"/>
      <c r="G97" s="164"/>
      <c r="H97" s="164"/>
      <c r="I97" s="165"/>
      <c r="J97" s="165"/>
      <c r="K97" s="164"/>
      <c r="L97" s="165"/>
      <c r="M97" s="164"/>
      <c r="N97" s="162"/>
      <c r="O97" s="162"/>
      <c r="P97" s="162"/>
      <c r="Q97" s="162"/>
      <c r="R97" s="162"/>
      <c r="S97" s="161"/>
      <c r="T97" s="162"/>
      <c r="U97" s="162"/>
      <c r="V97" s="166"/>
      <c r="W97" s="166"/>
      <c r="X97" s="166"/>
      <c r="Y97" s="166"/>
      <c r="Z97" s="166"/>
      <c r="AA97" s="166"/>
      <c r="AB97" s="167"/>
      <c r="AE97" s="220"/>
    </row>
    <row r="98" spans="1:31" s="49" customFormat="1" ht="17.25" customHeight="1" thickBot="1" x14ac:dyDescent="0.25">
      <c r="A98" s="1738" t="s">
        <v>86</v>
      </c>
      <c r="B98" s="1882"/>
      <c r="C98" s="1883"/>
      <c r="D98" s="1883"/>
      <c r="E98" s="1883"/>
      <c r="F98" s="1884"/>
      <c r="G98" s="126">
        <f t="shared" ref="G98:M98" si="7">G96+G67</f>
        <v>119</v>
      </c>
      <c r="H98" s="127">
        <f t="shared" si="7"/>
        <v>3570</v>
      </c>
      <c r="I98" s="127">
        <f t="shared" si="7"/>
        <v>296</v>
      </c>
      <c r="J98" s="127">
        <f t="shared" si="7"/>
        <v>214</v>
      </c>
      <c r="K98" s="127">
        <f t="shared" si="7"/>
        <v>16</v>
      </c>
      <c r="L98" s="127">
        <f t="shared" si="7"/>
        <v>66</v>
      </c>
      <c r="M98" s="127">
        <f t="shared" si="7"/>
        <v>3274</v>
      </c>
      <c r="N98" s="123"/>
      <c r="O98" s="1740"/>
      <c r="P98" s="1741"/>
      <c r="Q98" s="123"/>
      <c r="R98" s="1740"/>
      <c r="S98" s="1741"/>
      <c r="T98" s="123"/>
      <c r="U98" s="1740"/>
      <c r="V98" s="1741"/>
      <c r="W98" s="124"/>
      <c r="X98" s="1742"/>
      <c r="Y98" s="1743"/>
      <c r="Z98" s="124"/>
      <c r="AA98" s="124"/>
      <c r="AB98" s="125"/>
      <c r="AC98" s="57"/>
      <c r="AE98" s="220"/>
    </row>
    <row r="99" spans="1:31" s="49" customFormat="1" ht="17.25" customHeight="1" thickBot="1" x14ac:dyDescent="0.25">
      <c r="A99" s="59"/>
      <c r="B99" s="145"/>
      <c r="C99" s="146"/>
      <c r="D99" s="146"/>
      <c r="E99" s="146"/>
      <c r="F99" s="146"/>
      <c r="G99" s="147"/>
      <c r="H99" s="148"/>
      <c r="I99" s="148"/>
      <c r="J99" s="148"/>
      <c r="K99" s="54"/>
      <c r="L99" s="148"/>
      <c r="M99" s="148"/>
      <c r="N99" s="52"/>
      <c r="O99" s="52"/>
      <c r="P99" s="52"/>
      <c r="Q99" s="52"/>
      <c r="R99" s="52"/>
      <c r="S99" s="51"/>
      <c r="T99" s="52"/>
      <c r="U99" s="52"/>
      <c r="V99" s="56"/>
      <c r="W99" s="56"/>
      <c r="X99" s="56"/>
      <c r="Y99" s="56"/>
      <c r="Z99" s="56"/>
      <c r="AA99" s="56"/>
      <c r="AB99" s="61"/>
      <c r="AC99" s="57"/>
      <c r="AE99" s="220"/>
    </row>
    <row r="100" spans="1:31" s="49" customFormat="1" ht="17.25" customHeight="1" thickBot="1" x14ac:dyDescent="0.25">
      <c r="A100" s="301" t="s">
        <v>217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57"/>
      <c r="AE100" s="220"/>
    </row>
    <row r="101" spans="1:31" s="49" customFormat="1" ht="17.25" customHeight="1" thickBot="1" x14ac:dyDescent="0.25">
      <c r="A101" s="154" t="s">
        <v>157</v>
      </c>
      <c r="B101" s="67" t="s">
        <v>22</v>
      </c>
      <c r="C101" s="62"/>
      <c r="D101" s="68" t="s">
        <v>253</v>
      </c>
      <c r="E101" s="68"/>
      <c r="F101" s="65"/>
      <c r="G101" s="129">
        <v>16.5</v>
      </c>
      <c r="H101" s="63">
        <f>G101*30</f>
        <v>495</v>
      </c>
      <c r="I101" s="63"/>
      <c r="J101" s="63"/>
      <c r="K101" s="62"/>
      <c r="L101" s="62"/>
      <c r="M101" s="66"/>
      <c r="N101" s="69"/>
      <c r="O101" s="302"/>
      <c r="P101" s="303"/>
      <c r="Q101" s="69"/>
      <c r="R101" s="302"/>
      <c r="S101" s="303"/>
      <c r="T101" s="69"/>
      <c r="U101" s="1750"/>
      <c r="V101" s="1751"/>
      <c r="W101" s="64"/>
      <c r="X101" s="1752"/>
      <c r="Y101" s="1753"/>
      <c r="Z101" s="65"/>
      <c r="AA101" s="65"/>
      <c r="AB101" s="65"/>
      <c r="AC101" s="57"/>
      <c r="AE101" s="220"/>
    </row>
    <row r="102" spans="1:31" s="49" customFormat="1" ht="17.25" customHeight="1" thickBot="1" x14ac:dyDescent="0.25">
      <c r="A102" s="1754" t="s">
        <v>38</v>
      </c>
      <c r="B102" s="1755"/>
      <c r="C102" s="1570"/>
      <c r="D102" s="1570"/>
      <c r="E102" s="1570"/>
      <c r="F102" s="1571"/>
      <c r="G102" s="122">
        <f>G101</f>
        <v>16.5</v>
      </c>
      <c r="H102" s="130">
        <f>SUM(H101:H101)</f>
        <v>495</v>
      </c>
      <c r="I102" s="136"/>
      <c r="J102" s="136"/>
      <c r="K102" s="136"/>
      <c r="L102" s="136"/>
      <c r="M102" s="136"/>
      <c r="N102" s="136"/>
      <c r="O102" s="1757"/>
      <c r="P102" s="1758"/>
      <c r="Q102" s="136"/>
      <c r="R102" s="1757"/>
      <c r="S102" s="1758"/>
      <c r="T102" s="136"/>
      <c r="U102" s="1757"/>
      <c r="V102" s="1758"/>
      <c r="W102" s="136"/>
      <c r="X102" s="1757"/>
      <c r="Y102" s="1758"/>
      <c r="Z102" s="136"/>
      <c r="AA102" s="136"/>
      <c r="AB102" s="136"/>
      <c r="AC102" s="57"/>
      <c r="AE102" s="220"/>
    </row>
    <row r="103" spans="1:31" s="49" customFormat="1" ht="17.25" customHeight="1" thickBot="1" x14ac:dyDescent="0.25">
      <c r="A103" s="1754" t="s">
        <v>170</v>
      </c>
      <c r="B103" s="1879"/>
      <c r="C103" s="1879"/>
      <c r="D103" s="1879"/>
      <c r="E103" s="1879"/>
      <c r="F103" s="1879"/>
      <c r="G103" s="1879"/>
      <c r="H103" s="1880"/>
      <c r="I103" s="1879"/>
      <c r="J103" s="1879"/>
      <c r="K103" s="1879"/>
      <c r="L103" s="1879"/>
      <c r="M103" s="1879"/>
      <c r="N103" s="1879"/>
      <c r="O103" s="1879"/>
      <c r="P103" s="1879"/>
      <c r="Q103" s="1879"/>
      <c r="R103" s="1879"/>
      <c r="S103" s="1879"/>
      <c r="T103" s="1879"/>
      <c r="U103" s="1879"/>
      <c r="V103" s="1879"/>
      <c r="W103" s="1879"/>
      <c r="X103" s="1879"/>
      <c r="Y103" s="1879"/>
      <c r="Z103" s="1879"/>
      <c r="AA103" s="1879"/>
      <c r="AB103" s="1881"/>
      <c r="AC103" s="57"/>
      <c r="AE103" s="220"/>
    </row>
    <row r="104" spans="1:31" s="49" customFormat="1" ht="17.25" customHeight="1" thickBot="1" x14ac:dyDescent="0.25">
      <c r="A104" s="155" t="s">
        <v>158</v>
      </c>
      <c r="B104" s="71" t="s">
        <v>82</v>
      </c>
      <c r="C104" s="70" t="s">
        <v>253</v>
      </c>
      <c r="D104" s="72"/>
      <c r="E104" s="72"/>
      <c r="F104" s="73"/>
      <c r="G104" s="137">
        <v>2</v>
      </c>
      <c r="H104" s="104">
        <f>G104*30</f>
        <v>60</v>
      </c>
      <c r="I104" s="72"/>
      <c r="J104" s="72"/>
      <c r="K104" s="72"/>
      <c r="L104" s="72"/>
      <c r="M104" s="72"/>
      <c r="N104" s="74"/>
      <c r="O104" s="1762"/>
      <c r="P104" s="1763"/>
      <c r="Q104" s="75"/>
      <c r="R104" s="1545"/>
      <c r="S104" s="1546"/>
      <c r="T104" s="75"/>
      <c r="U104" s="1545"/>
      <c r="V104" s="1546"/>
      <c r="W104" s="75"/>
      <c r="X104" s="1545"/>
      <c r="Y104" s="1546"/>
      <c r="Z104" s="76"/>
      <c r="AA104" s="76"/>
      <c r="AB104" s="76"/>
      <c r="AC104" s="57"/>
      <c r="AE104" s="220"/>
    </row>
    <row r="105" spans="1:31" s="49" customFormat="1" ht="17.25" customHeight="1" thickBot="1" x14ac:dyDescent="0.25">
      <c r="A105" s="1754" t="s">
        <v>38</v>
      </c>
      <c r="B105" s="1570"/>
      <c r="C105" s="1570"/>
      <c r="D105" s="1570"/>
      <c r="E105" s="1570"/>
      <c r="F105" s="1571"/>
      <c r="G105" s="122">
        <v>2</v>
      </c>
      <c r="H105" s="104">
        <f>G105*30</f>
        <v>60</v>
      </c>
      <c r="I105" s="135"/>
      <c r="J105" s="135"/>
      <c r="K105" s="135"/>
      <c r="L105" s="135"/>
      <c r="M105" s="135"/>
      <c r="N105" s="133"/>
      <c r="O105" s="1762"/>
      <c r="P105" s="1763"/>
      <c r="Q105" s="134"/>
      <c r="R105" s="1545"/>
      <c r="S105" s="1546"/>
      <c r="T105" s="134"/>
      <c r="U105" s="1545"/>
      <c r="V105" s="1546"/>
      <c r="W105" s="134"/>
      <c r="X105" s="1545"/>
      <c r="Y105" s="1546"/>
      <c r="Z105" s="128"/>
      <c r="AA105" s="128"/>
      <c r="AB105" s="128"/>
      <c r="AC105" s="57"/>
      <c r="AE105" s="220"/>
    </row>
    <row r="106" spans="1:31" s="49" customFormat="1" ht="17.25" customHeight="1" x14ac:dyDescent="0.2">
      <c r="A106" s="59"/>
      <c r="B106" s="145"/>
      <c r="C106" s="146"/>
      <c r="D106" s="146"/>
      <c r="E106" s="146"/>
      <c r="F106" s="146"/>
      <c r="G106" s="147"/>
      <c r="H106" s="148"/>
      <c r="I106" s="148"/>
      <c r="J106" s="148"/>
      <c r="K106" s="54"/>
      <c r="L106" s="148"/>
      <c r="M106" s="148"/>
      <c r="N106" s="52"/>
      <c r="O106" s="52"/>
      <c r="P106" s="52"/>
      <c r="Q106" s="52"/>
      <c r="R106" s="52"/>
      <c r="S106" s="51"/>
      <c r="T106" s="52"/>
      <c r="U106" s="52"/>
      <c r="V106" s="56"/>
      <c r="W106" s="56"/>
      <c r="X106" s="56"/>
      <c r="Y106" s="56"/>
      <c r="Z106" s="56"/>
      <c r="AA106" s="56"/>
      <c r="AB106" s="61"/>
      <c r="AC106" s="57"/>
      <c r="AE106" s="220"/>
    </row>
    <row r="107" spans="1:31" s="49" customFormat="1" ht="17.25" customHeight="1" thickBot="1" x14ac:dyDescent="0.25">
      <c r="A107" s="59"/>
      <c r="B107" s="60"/>
      <c r="C107" s="51"/>
      <c r="D107" s="52"/>
      <c r="E107" s="52"/>
      <c r="F107" s="53"/>
      <c r="G107" s="54"/>
      <c r="H107" s="54"/>
      <c r="I107" s="55"/>
      <c r="J107" s="55"/>
      <c r="K107" s="54"/>
      <c r="L107" s="55"/>
      <c r="M107" s="54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E107" s="220"/>
    </row>
    <row r="108" spans="1:31" s="49" customFormat="1" ht="17.25" customHeight="1" thickBot="1" x14ac:dyDescent="0.25">
      <c r="A108" s="1886" t="s">
        <v>218</v>
      </c>
      <c r="B108" s="1887"/>
      <c r="C108" s="1887"/>
      <c r="D108" s="1887"/>
      <c r="E108" s="1887"/>
      <c r="F108" s="1888"/>
      <c r="G108" s="248">
        <f t="shared" ref="G108:M108" si="8">G25+G48+G98+G102+G105</f>
        <v>238.5</v>
      </c>
      <c r="H108" s="248">
        <f t="shared" si="8"/>
        <v>7155</v>
      </c>
      <c r="I108" s="248">
        <f t="shared" si="8"/>
        <v>510</v>
      </c>
      <c r="J108" s="248">
        <f t="shared" si="8"/>
        <v>356</v>
      </c>
      <c r="K108" s="248">
        <f t="shared" si="8"/>
        <v>40</v>
      </c>
      <c r="L108" s="248">
        <f t="shared" si="8"/>
        <v>114</v>
      </c>
      <c r="M108" s="248">
        <f t="shared" si="8"/>
        <v>6090</v>
      </c>
      <c r="N108" s="249"/>
      <c r="O108" s="1889"/>
      <c r="P108" s="1890"/>
      <c r="Q108" s="249"/>
      <c r="R108" s="1889"/>
      <c r="S108" s="1890"/>
      <c r="T108" s="249"/>
      <c r="U108" s="1889"/>
      <c r="V108" s="1890"/>
      <c r="W108" s="250"/>
      <c r="X108" s="1891"/>
      <c r="Y108" s="1892"/>
      <c r="Z108" s="250"/>
      <c r="AA108" s="250"/>
      <c r="AB108" s="251"/>
      <c r="AE108" s="220"/>
    </row>
    <row r="109" spans="1:31" s="34" customFormat="1" x14ac:dyDescent="0.2">
      <c r="A109" s="1893" t="s">
        <v>32</v>
      </c>
      <c r="B109" s="1893"/>
      <c r="C109" s="1893"/>
      <c r="D109" s="1893"/>
      <c r="E109" s="1893"/>
      <c r="F109" s="1893"/>
      <c r="G109" s="1893"/>
      <c r="H109" s="1893"/>
      <c r="I109" s="1893"/>
      <c r="J109" s="1893"/>
      <c r="K109" s="1893"/>
      <c r="L109" s="1893"/>
      <c r="M109" s="1893"/>
      <c r="N109" s="252" t="s">
        <v>242</v>
      </c>
      <c r="O109" s="1897" t="s">
        <v>243</v>
      </c>
      <c r="P109" s="1898"/>
      <c r="Q109" s="253" t="s">
        <v>244</v>
      </c>
      <c r="R109" s="1897" t="s">
        <v>245</v>
      </c>
      <c r="S109" s="1898"/>
      <c r="T109" s="253" t="s">
        <v>246</v>
      </c>
      <c r="U109" s="1768" t="s">
        <v>242</v>
      </c>
      <c r="V109" s="1769"/>
      <c r="W109" s="252" t="s">
        <v>233</v>
      </c>
      <c r="X109" s="1768" t="s">
        <v>232</v>
      </c>
      <c r="Y109" s="1769"/>
      <c r="Z109" s="252" t="s">
        <v>233</v>
      </c>
      <c r="AA109" s="252" t="s">
        <v>231</v>
      </c>
      <c r="AB109" s="254"/>
      <c r="AE109" s="217"/>
    </row>
    <row r="110" spans="1:31" s="38" customFormat="1" x14ac:dyDescent="0.2">
      <c r="A110" s="1894" t="s">
        <v>33</v>
      </c>
      <c r="B110" s="1894"/>
      <c r="C110" s="1894"/>
      <c r="D110" s="1894"/>
      <c r="E110" s="1894"/>
      <c r="F110" s="1894"/>
      <c r="G110" s="1894"/>
      <c r="H110" s="1894"/>
      <c r="I110" s="1894"/>
      <c r="J110" s="1894"/>
      <c r="K110" s="1894"/>
      <c r="L110" s="1894"/>
      <c r="M110" s="1894"/>
      <c r="N110" s="255">
        <v>2</v>
      </c>
      <c r="O110" s="1895">
        <v>5</v>
      </c>
      <c r="P110" s="1896"/>
      <c r="Q110" s="177">
        <v>3</v>
      </c>
      <c r="R110" s="1895">
        <v>3</v>
      </c>
      <c r="S110" s="1896"/>
      <c r="T110" s="177">
        <v>2</v>
      </c>
      <c r="U110" s="1774">
        <v>4</v>
      </c>
      <c r="V110" s="1775"/>
      <c r="W110" s="256">
        <v>2</v>
      </c>
      <c r="X110" s="1774">
        <v>3</v>
      </c>
      <c r="Y110" s="1775"/>
      <c r="Z110" s="256">
        <v>3</v>
      </c>
      <c r="AA110" s="256">
        <v>2</v>
      </c>
      <c r="AB110" s="256"/>
      <c r="AE110" s="218"/>
    </row>
    <row r="111" spans="1:31" s="38" customFormat="1" x14ac:dyDescent="0.2">
      <c r="A111" s="1485" t="s">
        <v>34</v>
      </c>
      <c r="B111" s="1485"/>
      <c r="C111" s="1485"/>
      <c r="D111" s="1485"/>
      <c r="E111" s="1485"/>
      <c r="F111" s="1485"/>
      <c r="G111" s="1485"/>
      <c r="H111" s="1485"/>
      <c r="I111" s="1485"/>
      <c r="J111" s="1485"/>
      <c r="K111" s="1485"/>
      <c r="L111" s="1485"/>
      <c r="M111" s="1485"/>
      <c r="N111" s="2">
        <v>3</v>
      </c>
      <c r="O111" s="1391">
        <v>1</v>
      </c>
      <c r="P111" s="1493"/>
      <c r="Q111" s="190">
        <v>2</v>
      </c>
      <c r="R111" s="1404">
        <v>1</v>
      </c>
      <c r="S111" s="1405"/>
      <c r="T111" s="190">
        <v>3</v>
      </c>
      <c r="U111" s="1417">
        <v>2</v>
      </c>
      <c r="V111" s="1418"/>
      <c r="W111" s="200">
        <v>1</v>
      </c>
      <c r="X111" s="1417">
        <v>0</v>
      </c>
      <c r="Y111" s="1418"/>
      <c r="Z111" s="171">
        <v>3</v>
      </c>
      <c r="AA111" s="171">
        <v>2</v>
      </c>
      <c r="AB111" s="171"/>
      <c r="AE111" s="218"/>
    </row>
    <row r="112" spans="1:31" s="38" customFormat="1" x14ac:dyDescent="0.2">
      <c r="A112" s="1485" t="s">
        <v>35</v>
      </c>
      <c r="B112" s="1485"/>
      <c r="C112" s="1485"/>
      <c r="D112" s="1485"/>
      <c r="E112" s="1485"/>
      <c r="F112" s="1485"/>
      <c r="G112" s="1485"/>
      <c r="H112" s="1485"/>
      <c r="I112" s="1485"/>
      <c r="J112" s="1485"/>
      <c r="K112" s="1485"/>
      <c r="L112" s="1485"/>
      <c r="M112" s="1485"/>
      <c r="N112" s="2"/>
      <c r="O112" s="1391"/>
      <c r="P112" s="1493"/>
      <c r="Q112" s="171"/>
      <c r="R112" s="1415"/>
      <c r="S112" s="1416"/>
      <c r="T112" s="171"/>
      <c r="U112" s="1415">
        <v>1</v>
      </c>
      <c r="V112" s="1416"/>
      <c r="W112" s="171">
        <v>1</v>
      </c>
      <c r="X112" s="1415"/>
      <c r="Y112" s="1416"/>
      <c r="Z112" s="171"/>
      <c r="AA112" s="171">
        <v>1</v>
      </c>
      <c r="AB112" s="171"/>
      <c r="AE112" s="218"/>
    </row>
    <row r="113" spans="1:31" s="38" customFormat="1" x14ac:dyDescent="0.2">
      <c r="A113" s="1485" t="s">
        <v>59</v>
      </c>
      <c r="B113" s="1485"/>
      <c r="C113" s="1485"/>
      <c r="D113" s="1485"/>
      <c r="E113" s="1485"/>
      <c r="F113" s="1485"/>
      <c r="G113" s="1485"/>
      <c r="H113" s="1485"/>
      <c r="I113" s="1485"/>
      <c r="J113" s="1485"/>
      <c r="K113" s="1485"/>
      <c r="L113" s="1485"/>
      <c r="M113" s="1485"/>
      <c r="N113" s="201"/>
      <c r="O113" s="1391"/>
      <c r="P113" s="1493"/>
      <c r="Q113" s="171"/>
      <c r="R113" s="1415"/>
      <c r="S113" s="1416"/>
      <c r="T113" s="171"/>
      <c r="U113" s="1415"/>
      <c r="V113" s="1416"/>
      <c r="W113" s="171"/>
      <c r="X113" s="1415"/>
      <c r="Y113" s="1416"/>
      <c r="Z113" s="35"/>
      <c r="AA113" s="35"/>
      <c r="AB113" s="35"/>
      <c r="AE113" s="218"/>
    </row>
    <row r="114" spans="1:31" s="38" customFormat="1" x14ac:dyDescent="0.2">
      <c r="A114" s="1485" t="s">
        <v>63</v>
      </c>
      <c r="B114" s="1485"/>
      <c r="C114" s="1485"/>
      <c r="D114" s="1485"/>
      <c r="E114" s="1485"/>
      <c r="F114" s="1485"/>
      <c r="G114" s="1485"/>
      <c r="H114" s="1485"/>
      <c r="I114" s="1485"/>
      <c r="J114" s="1485"/>
      <c r="K114" s="1485"/>
      <c r="L114" s="1485"/>
      <c r="M114" s="1485"/>
      <c r="N114" s="1586" t="s">
        <v>140</v>
      </c>
      <c r="O114" s="1586"/>
      <c r="P114" s="1586"/>
      <c r="Q114" s="1586" t="s">
        <v>141</v>
      </c>
      <c r="R114" s="1586"/>
      <c r="S114" s="1586"/>
      <c r="T114" s="1586" t="s">
        <v>139</v>
      </c>
      <c r="U114" s="1586"/>
      <c r="V114" s="1586"/>
      <c r="W114" s="1586" t="s">
        <v>93</v>
      </c>
      <c r="X114" s="1586"/>
      <c r="Y114" s="1586"/>
      <c r="Z114" s="1586" t="s">
        <v>93</v>
      </c>
      <c r="AA114" s="1586"/>
      <c r="AB114" s="1586"/>
      <c r="AE114" s="218"/>
    </row>
    <row r="115" spans="1:31" s="38" customFormat="1" x14ac:dyDescent="0.2">
      <c r="A115" s="168"/>
      <c r="B115" s="1899"/>
      <c r="C115" s="1899"/>
      <c r="D115" s="1899"/>
      <c r="E115" s="1899"/>
      <c r="F115" s="1899"/>
      <c r="G115" s="1899"/>
      <c r="H115" s="1899"/>
      <c r="I115" s="1899"/>
      <c r="J115" s="1899"/>
      <c r="K115" s="1899"/>
      <c r="L115" s="1899"/>
      <c r="M115" s="1899"/>
      <c r="N115" s="1899"/>
      <c r="O115" s="1899"/>
      <c r="P115" s="1899"/>
      <c r="Q115" s="1899"/>
      <c r="R115" s="1899"/>
      <c r="S115" s="1899"/>
      <c r="T115" s="1899"/>
      <c r="U115" s="306"/>
      <c r="V115" s="169"/>
      <c r="W115" s="169"/>
      <c r="X115" s="169"/>
      <c r="Y115" s="170"/>
      <c r="Z115" s="170"/>
      <c r="AA115" s="170"/>
      <c r="AB115" s="170"/>
      <c r="AC115" s="34"/>
      <c r="AD115" s="12"/>
      <c r="AE115" s="12"/>
    </row>
    <row r="116" spans="1:31" s="38" customFormat="1" x14ac:dyDescent="0.2">
      <c r="A116" s="168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169"/>
      <c r="W116" s="169"/>
      <c r="X116" s="169"/>
      <c r="Y116" s="170"/>
      <c r="Z116" s="170"/>
      <c r="AA116" s="170"/>
      <c r="AB116" s="170"/>
      <c r="AC116" s="34"/>
      <c r="AD116" s="12"/>
      <c r="AE116" s="12"/>
    </row>
    <row r="117" spans="1:31" s="38" customFormat="1" x14ac:dyDescent="0.2">
      <c r="A117" s="4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23"/>
      <c r="W117" s="23"/>
      <c r="X117" s="23"/>
      <c r="Y117" s="34"/>
      <c r="Z117" s="34"/>
      <c r="AA117" s="34"/>
      <c r="AB117" s="34"/>
      <c r="AC117" s="34"/>
      <c r="AD117" s="12"/>
      <c r="AE117" s="12"/>
    </row>
    <row r="118" spans="1:31" s="38" customFormat="1" ht="21.75" customHeight="1" x14ac:dyDescent="0.2">
      <c r="A118" s="40"/>
      <c r="B118" s="60" t="s">
        <v>172</v>
      </c>
      <c r="C118" s="144"/>
      <c r="D118" s="221"/>
      <c r="E118" s="221"/>
      <c r="F118" s="221"/>
      <c r="G118" s="221"/>
      <c r="H118" s="221"/>
      <c r="I118" s="144"/>
      <c r="J118" s="1591" t="s">
        <v>159</v>
      </c>
      <c r="K118" s="1779"/>
      <c r="L118" s="1779"/>
      <c r="M118" s="1779"/>
      <c r="N118" s="1779"/>
      <c r="O118" s="144"/>
      <c r="P118" s="144"/>
      <c r="Q118" s="144"/>
      <c r="R118" s="144"/>
      <c r="S118" s="144"/>
      <c r="T118" s="144"/>
      <c r="U118" s="144"/>
      <c r="V118" s="23"/>
      <c r="W118" s="23"/>
      <c r="X118" s="23"/>
      <c r="Y118" s="34"/>
      <c r="Z118" s="34"/>
      <c r="AA118" s="34"/>
      <c r="AB118" s="34"/>
      <c r="AC118" s="34"/>
      <c r="AD118" s="12"/>
      <c r="AE118" s="12"/>
    </row>
    <row r="119" spans="1:31" s="38" customFormat="1" ht="19.5" customHeight="1" x14ac:dyDescent="0.2">
      <c r="A119" s="40"/>
      <c r="B119" s="138" t="s">
        <v>250</v>
      </c>
      <c r="C119" s="144"/>
      <c r="D119" s="222"/>
      <c r="E119" s="222"/>
      <c r="F119" s="222"/>
      <c r="G119" s="222"/>
      <c r="H119" s="222"/>
      <c r="I119" s="144"/>
      <c r="J119" s="1581" t="s">
        <v>251</v>
      </c>
      <c r="K119" s="1582"/>
      <c r="L119" s="1582"/>
      <c r="M119" s="1582"/>
      <c r="N119" s="1582"/>
      <c r="O119" s="144"/>
      <c r="P119" s="144"/>
      <c r="Q119" s="144"/>
      <c r="R119" s="144"/>
      <c r="S119" s="144"/>
      <c r="T119" s="144"/>
      <c r="U119" s="144"/>
      <c r="V119" s="23"/>
      <c r="W119" s="23"/>
      <c r="X119" s="23"/>
      <c r="Y119" s="34"/>
      <c r="Z119" s="34"/>
      <c r="AA119" s="34"/>
      <c r="AB119" s="34"/>
      <c r="AC119" s="34"/>
      <c r="AD119" s="12"/>
      <c r="AE119" s="12"/>
    </row>
    <row r="120" spans="1:31" s="38" customFormat="1" ht="39" customHeight="1" x14ac:dyDescent="0.2">
      <c r="A120" s="15"/>
      <c r="B120" s="138"/>
      <c r="C120" s="138"/>
      <c r="D120" s="223"/>
      <c r="E120" s="223"/>
      <c r="F120" s="223"/>
      <c r="G120" s="223"/>
      <c r="H120" s="223"/>
      <c r="I120" s="138"/>
      <c r="J120" s="1581"/>
      <c r="K120" s="1582"/>
      <c r="L120" s="1582"/>
      <c r="M120" s="1582"/>
      <c r="N120" s="1582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</row>
    <row r="121" spans="1:31" s="38" customFormat="1" ht="24" customHeight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</row>
    <row r="122" spans="1:31" s="38" customFormat="1" x14ac:dyDescent="0.2">
      <c r="A122" s="15"/>
      <c r="B122" s="138"/>
      <c r="C122" s="138"/>
      <c r="D122" s="138"/>
      <c r="E122" s="138"/>
      <c r="F122" s="138"/>
      <c r="G122" s="138"/>
      <c r="H122" s="138"/>
      <c r="I122" s="138"/>
      <c r="J122" s="172"/>
      <c r="K122" s="173"/>
      <c r="L122" s="173"/>
      <c r="M122" s="173"/>
      <c r="N122" s="173"/>
      <c r="O122" s="16"/>
      <c r="P122" s="16"/>
      <c r="Q122" s="16"/>
      <c r="R122" s="16"/>
      <c r="S122" s="16"/>
      <c r="T122" s="16"/>
      <c r="U122" s="16"/>
      <c r="V122" s="24"/>
      <c r="W122" s="24"/>
      <c r="X122" s="24"/>
      <c r="Y122" s="34"/>
      <c r="Z122" s="34"/>
      <c r="AA122" s="34"/>
      <c r="AB122" s="34"/>
      <c r="AC122" s="34"/>
      <c r="AD122" s="12"/>
      <c r="AE122" s="12"/>
    </row>
    <row r="123" spans="1:31" s="38" customFormat="1" x14ac:dyDescent="0.2">
      <c r="A123" s="15"/>
      <c r="B123" s="138"/>
      <c r="C123" s="138"/>
      <c r="D123" s="138"/>
      <c r="E123" s="138"/>
      <c r="F123" s="138"/>
      <c r="G123" s="138"/>
      <c r="H123" s="138"/>
      <c r="I123" s="138"/>
      <c r="J123" s="172"/>
      <c r="K123" s="173"/>
      <c r="L123" s="173"/>
      <c r="M123" s="173"/>
      <c r="N123" s="173"/>
      <c r="O123" s="16"/>
      <c r="P123" s="16"/>
      <c r="Q123" s="16"/>
      <c r="R123" s="16"/>
      <c r="S123" s="16"/>
      <c r="T123" s="16"/>
      <c r="U123" s="16"/>
      <c r="V123" s="24"/>
      <c r="W123" s="24"/>
      <c r="X123" s="24"/>
      <c r="Y123" s="34"/>
      <c r="Z123" s="34"/>
      <c r="AA123" s="34"/>
      <c r="AB123" s="34"/>
      <c r="AC123" s="34"/>
      <c r="AD123" s="12"/>
      <c r="AE123" s="12"/>
    </row>
    <row r="124" spans="1:31" s="38" customFormat="1" x14ac:dyDescent="0.2">
      <c r="A124" s="15"/>
      <c r="B124" s="138"/>
      <c r="C124" s="138"/>
      <c r="D124" s="138"/>
      <c r="E124" s="138"/>
      <c r="F124" s="138"/>
      <c r="G124" s="138"/>
      <c r="H124" s="138"/>
      <c r="I124" s="138"/>
      <c r="J124" s="172"/>
      <c r="K124" s="173"/>
      <c r="L124" s="173"/>
      <c r="M124" s="173"/>
      <c r="N124" s="173"/>
      <c r="O124" s="16"/>
      <c r="P124" s="16"/>
      <c r="Q124" s="16"/>
      <c r="R124" s="16"/>
      <c r="S124" s="16"/>
      <c r="T124" s="16"/>
      <c r="U124" s="16"/>
      <c r="V124" s="24"/>
      <c r="W124" s="24"/>
      <c r="X124" s="24"/>
      <c r="Y124" s="34"/>
      <c r="Z124" s="34"/>
      <c r="AA124" s="34"/>
      <c r="AB124" s="34"/>
      <c r="AC124" s="34"/>
      <c r="AD124" s="12"/>
      <c r="AE124" s="12"/>
    </row>
    <row r="125" spans="1:31" s="38" customFormat="1" x14ac:dyDescent="0.2">
      <c r="A125" s="15"/>
      <c r="B125" s="138"/>
      <c r="C125" s="138"/>
      <c r="D125" s="138"/>
      <c r="E125" s="138"/>
      <c r="F125" s="138"/>
      <c r="G125" s="138"/>
      <c r="H125" s="138"/>
      <c r="I125" s="138"/>
      <c r="J125" s="172"/>
      <c r="K125" s="173"/>
      <c r="L125" s="173"/>
      <c r="M125" s="173"/>
      <c r="N125" s="173"/>
      <c r="O125" s="16"/>
      <c r="P125" s="16"/>
      <c r="Q125" s="16"/>
      <c r="R125" s="16"/>
      <c r="S125" s="16"/>
      <c r="T125" s="16"/>
      <c r="U125" s="16"/>
      <c r="V125" s="24"/>
      <c r="W125" s="24"/>
      <c r="X125" s="24"/>
      <c r="Y125" s="34"/>
      <c r="Z125" s="34"/>
      <c r="AA125" s="34"/>
      <c r="AB125" s="34"/>
      <c r="AC125" s="34"/>
      <c r="AD125" s="12"/>
      <c r="AE125" s="12"/>
    </row>
    <row r="126" spans="1:31" s="38" customFormat="1" x14ac:dyDescent="0.2">
      <c r="A126" s="15"/>
      <c r="B126" s="138"/>
      <c r="C126" s="138"/>
      <c r="D126" s="138"/>
      <c r="E126" s="138"/>
      <c r="F126" s="138"/>
      <c r="G126" s="138"/>
      <c r="H126" s="138"/>
      <c r="I126" s="138"/>
      <c r="J126" s="172"/>
      <c r="K126" s="173"/>
      <c r="L126" s="173"/>
      <c r="M126" s="173"/>
      <c r="N126" s="173"/>
      <c r="O126" s="16"/>
      <c r="P126" s="16"/>
      <c r="Q126" s="16"/>
      <c r="R126" s="16"/>
      <c r="S126" s="16"/>
      <c r="T126" s="16"/>
      <c r="U126" s="16"/>
      <c r="V126" s="24"/>
      <c r="W126" s="24"/>
      <c r="X126" s="24"/>
      <c r="Y126" s="34"/>
      <c r="Z126" s="34"/>
      <c r="AA126" s="34"/>
      <c r="AB126" s="34"/>
      <c r="AC126" s="34"/>
      <c r="AD126" s="12"/>
      <c r="AE126" s="12"/>
    </row>
    <row r="127" spans="1:31" s="38" customFormat="1" x14ac:dyDescent="0.2">
      <c r="A127" s="15"/>
      <c r="B127" s="138"/>
      <c r="C127" s="138"/>
      <c r="D127" s="138"/>
      <c r="E127" s="138"/>
      <c r="F127" s="138"/>
      <c r="G127" s="138"/>
      <c r="H127" s="138"/>
      <c r="I127" s="138"/>
      <c r="J127" s="172"/>
      <c r="K127" s="173"/>
      <c r="L127" s="173"/>
      <c r="M127" s="173"/>
      <c r="N127" s="173"/>
      <c r="O127" s="16"/>
      <c r="P127" s="16"/>
      <c r="Q127" s="16"/>
      <c r="R127" s="16"/>
      <c r="S127" s="16"/>
      <c r="T127" s="16"/>
      <c r="U127" s="16"/>
      <c r="V127" s="24"/>
      <c r="W127" s="24"/>
      <c r="X127" s="24"/>
      <c r="Y127" s="34"/>
      <c r="Z127" s="34"/>
      <c r="AA127" s="34"/>
      <c r="AB127" s="34"/>
      <c r="AC127" s="34"/>
      <c r="AD127" s="12"/>
      <c r="AE127" s="12"/>
    </row>
    <row r="128" spans="1:31" s="38" customFormat="1" x14ac:dyDescent="0.2">
      <c r="A128" s="15"/>
      <c r="B128" s="138"/>
      <c r="C128" s="138"/>
      <c r="D128" s="138"/>
      <c r="E128" s="138"/>
      <c r="F128" s="138"/>
      <c r="G128" s="138"/>
      <c r="H128" s="138"/>
      <c r="I128" s="138"/>
      <c r="J128" s="172"/>
      <c r="K128" s="173"/>
      <c r="L128" s="173"/>
      <c r="M128" s="173"/>
      <c r="N128" s="173"/>
      <c r="O128" s="16"/>
      <c r="P128" s="16"/>
      <c r="Q128" s="16"/>
      <c r="R128" s="16"/>
      <c r="S128" s="16"/>
      <c r="T128" s="16"/>
      <c r="U128" s="16"/>
      <c r="V128" s="24"/>
      <c r="W128" s="24"/>
      <c r="X128" s="24"/>
      <c r="Y128" s="34"/>
      <c r="Z128" s="34"/>
      <c r="AA128" s="34"/>
      <c r="AB128" s="34"/>
      <c r="AC128" s="34"/>
      <c r="AD128" s="12"/>
      <c r="AE128" s="12"/>
    </row>
    <row r="129" spans="1:31" s="38" customFormat="1" x14ac:dyDescent="0.2">
      <c r="A129" s="15"/>
      <c r="B129" s="138"/>
      <c r="C129" s="138"/>
      <c r="D129" s="138"/>
      <c r="E129" s="138"/>
      <c r="F129" s="138"/>
      <c r="G129" s="138"/>
      <c r="H129" s="138"/>
      <c r="I129" s="138"/>
      <c r="J129" s="172"/>
      <c r="K129" s="173"/>
      <c r="L129" s="173"/>
      <c r="M129" s="173"/>
      <c r="N129" s="173"/>
      <c r="O129" s="16"/>
      <c r="P129" s="16"/>
      <c r="Q129" s="16"/>
      <c r="R129" s="16"/>
      <c r="S129" s="16"/>
      <c r="T129" s="16"/>
      <c r="U129" s="16"/>
      <c r="V129" s="24"/>
      <c r="W129" s="24"/>
      <c r="X129" s="24"/>
      <c r="Y129" s="34"/>
      <c r="Z129" s="34"/>
      <c r="AA129" s="34"/>
      <c r="AB129" s="34"/>
      <c r="AC129" s="34"/>
      <c r="AD129" s="12"/>
      <c r="AE129" s="12"/>
    </row>
    <row r="130" spans="1:31" s="39" customFormat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</row>
    <row r="131" spans="1:31" s="34" customFormat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</row>
    <row r="132" spans="1:31" s="34" customFormat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</row>
    <row r="133" spans="1:31" s="34" customFormat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</row>
    <row r="134" spans="1:31" s="34" customFormat="1" x14ac:dyDescent="0.2">
      <c r="A134" s="11"/>
      <c r="B134" s="17"/>
      <c r="C134" s="18"/>
      <c r="D134" s="18"/>
      <c r="E134" s="18"/>
      <c r="F134" s="17"/>
      <c r="G134" s="17"/>
      <c r="H134" s="17"/>
      <c r="I134" s="17"/>
      <c r="J134" s="17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3"/>
      <c r="W134" s="13"/>
      <c r="X134" s="13"/>
      <c r="Y134" s="12"/>
      <c r="Z134" s="12"/>
      <c r="AA134" s="12"/>
      <c r="AB134" s="12"/>
      <c r="AC134" s="12"/>
      <c r="AD134" s="12"/>
      <c r="AE134" s="12"/>
    </row>
    <row r="135" spans="1:31" s="34" customFormat="1" x14ac:dyDescent="0.2">
      <c r="A135" s="11"/>
      <c r="B135" s="17"/>
      <c r="C135" s="18"/>
      <c r="D135" s="18"/>
      <c r="E135" s="18"/>
      <c r="F135" s="17"/>
      <c r="G135" s="17"/>
      <c r="H135" s="17"/>
      <c r="I135" s="17"/>
      <c r="J135" s="17"/>
      <c r="K135" s="18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3"/>
      <c r="W135" s="13"/>
      <c r="X135" s="13"/>
      <c r="Y135" s="12"/>
      <c r="Z135" s="12"/>
      <c r="AA135" s="12"/>
      <c r="AB135" s="12"/>
      <c r="AC135" s="12"/>
      <c r="AD135" s="12"/>
      <c r="AE135" s="12"/>
    </row>
    <row r="136" spans="1:31" s="34" customFormat="1" x14ac:dyDescent="0.2">
      <c r="A136" s="11"/>
      <c r="B136" s="17"/>
      <c r="C136" s="18"/>
      <c r="D136" s="18"/>
      <c r="E136" s="18"/>
      <c r="F136" s="17"/>
      <c r="G136" s="17"/>
      <c r="H136" s="17"/>
      <c r="I136" s="17"/>
      <c r="J136" s="17"/>
      <c r="K136" s="18"/>
      <c r="L136" s="18"/>
      <c r="M136" s="19"/>
      <c r="N136" s="19"/>
      <c r="O136" s="19"/>
      <c r="P136" s="19"/>
      <c r="Q136" s="19"/>
      <c r="R136" s="19"/>
      <c r="S136" s="19"/>
      <c r="T136" s="19"/>
      <c r="U136" s="19"/>
      <c r="V136" s="13"/>
      <c r="W136" s="13"/>
      <c r="X136" s="13"/>
      <c r="Y136" s="12"/>
      <c r="Z136" s="12"/>
      <c r="AA136" s="12"/>
      <c r="AB136" s="12"/>
      <c r="AC136" s="12"/>
      <c r="AD136" s="12"/>
      <c r="AE136" s="12"/>
    </row>
    <row r="137" spans="1:31" s="34" customFormat="1" ht="18.75" customHeight="1" x14ac:dyDescent="0.2">
      <c r="A137" s="11"/>
      <c r="B137" s="17"/>
      <c r="C137" s="18"/>
      <c r="D137" s="18"/>
      <c r="E137" s="18"/>
      <c r="F137" s="17"/>
      <c r="G137" s="17"/>
      <c r="H137" s="17"/>
      <c r="I137" s="17"/>
      <c r="J137" s="17"/>
      <c r="K137" s="18"/>
      <c r="L137" s="18"/>
      <c r="M137" s="19"/>
      <c r="N137" s="19"/>
      <c r="O137" s="19"/>
      <c r="P137" s="19"/>
      <c r="Q137" s="19"/>
      <c r="R137" s="19"/>
      <c r="S137" s="19"/>
      <c r="T137" s="19"/>
      <c r="U137" s="19"/>
      <c r="V137" s="13"/>
      <c r="W137" s="13"/>
      <c r="X137" s="13"/>
      <c r="Y137" s="12"/>
      <c r="Z137" s="12"/>
      <c r="AA137" s="12"/>
      <c r="AB137" s="12"/>
      <c r="AC137" s="12"/>
      <c r="AD137" s="12"/>
      <c r="AE137" s="12"/>
    </row>
    <row r="138" spans="1:31" s="34" customFormat="1" x14ac:dyDescent="0.2">
      <c r="A138" s="11"/>
      <c r="B138" s="17"/>
      <c r="C138" s="18"/>
      <c r="D138" s="18"/>
      <c r="E138" s="18"/>
      <c r="F138" s="17"/>
      <c r="G138" s="17"/>
      <c r="H138" s="17"/>
      <c r="I138" s="17"/>
      <c r="J138" s="17"/>
      <c r="K138" s="18"/>
      <c r="L138" s="18"/>
      <c r="M138" s="19"/>
      <c r="N138" s="19"/>
      <c r="O138" s="19"/>
      <c r="P138" s="19"/>
      <c r="Q138" s="19"/>
      <c r="R138" s="19"/>
      <c r="S138" s="19"/>
      <c r="T138" s="19"/>
      <c r="U138" s="19"/>
      <c r="V138" s="13"/>
      <c r="W138" s="13"/>
      <c r="X138" s="13"/>
      <c r="Y138" s="12"/>
      <c r="Z138" s="12"/>
      <c r="AA138" s="12"/>
      <c r="AB138" s="12"/>
      <c r="AC138" s="12"/>
      <c r="AD138" s="12"/>
      <c r="AE138" s="12"/>
    </row>
    <row r="139" spans="1:31" s="34" customFormat="1" x14ac:dyDescent="0.2">
      <c r="A139" s="11"/>
      <c r="B139" s="17"/>
      <c r="C139" s="18"/>
      <c r="D139" s="18"/>
      <c r="E139" s="18"/>
      <c r="F139" s="17"/>
      <c r="G139" s="17"/>
      <c r="H139" s="17"/>
      <c r="I139" s="17"/>
      <c r="J139" s="17"/>
      <c r="K139" s="18"/>
      <c r="L139" s="18"/>
      <c r="M139" s="19"/>
      <c r="N139" s="19"/>
      <c r="O139" s="19"/>
      <c r="P139" s="19"/>
      <c r="Q139" s="19"/>
      <c r="R139" s="19"/>
      <c r="S139" s="19"/>
      <c r="T139" s="19"/>
      <c r="U139" s="19"/>
      <c r="V139" s="13"/>
      <c r="W139" s="13"/>
      <c r="X139" s="13"/>
      <c r="Y139" s="12"/>
      <c r="Z139" s="12"/>
      <c r="AA139" s="12"/>
      <c r="AB139" s="12"/>
      <c r="AC139" s="12"/>
      <c r="AD139" s="12"/>
      <c r="AE139" s="12"/>
    </row>
    <row r="140" spans="1:31" s="34" customFormat="1" x14ac:dyDescent="0.2">
      <c r="A140" s="11"/>
      <c r="B140" s="17"/>
      <c r="C140" s="18"/>
      <c r="D140" s="18"/>
      <c r="E140" s="18"/>
      <c r="F140" s="17"/>
      <c r="G140" s="17"/>
      <c r="H140" s="17"/>
      <c r="I140" s="17"/>
      <c r="J140" s="17"/>
      <c r="K140" s="18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3"/>
      <c r="W140" s="13"/>
      <c r="X140" s="13"/>
      <c r="Y140" s="12"/>
      <c r="Z140" s="12"/>
      <c r="AA140" s="12"/>
      <c r="AB140" s="12"/>
      <c r="AC140" s="12"/>
      <c r="AD140" s="12"/>
      <c r="AE140" s="12"/>
    </row>
    <row r="141" spans="1:31" s="34" customFormat="1" x14ac:dyDescent="0.2">
      <c r="A141" s="11"/>
      <c r="B141" s="17"/>
      <c r="C141" s="18"/>
      <c r="D141" s="18"/>
      <c r="E141" s="18"/>
      <c r="F141" s="17"/>
      <c r="G141" s="17"/>
      <c r="H141" s="17"/>
      <c r="I141" s="17"/>
      <c r="J141" s="17"/>
      <c r="K141" s="18"/>
      <c r="L141" s="18"/>
      <c r="M141" s="19"/>
      <c r="N141" s="19"/>
      <c r="O141" s="19"/>
      <c r="P141" s="19"/>
      <c r="Q141" s="19"/>
      <c r="R141" s="19"/>
      <c r="S141" s="19"/>
      <c r="T141" s="19"/>
      <c r="U141" s="19"/>
      <c r="V141" s="13"/>
      <c r="W141" s="13"/>
      <c r="X141" s="13"/>
      <c r="Y141" s="12"/>
      <c r="Z141" s="12"/>
      <c r="AA141" s="12"/>
      <c r="AB141" s="12"/>
      <c r="AC141" s="12"/>
      <c r="AD141" s="12"/>
      <c r="AE141" s="12"/>
    </row>
    <row r="142" spans="1:31" s="34" customFormat="1" x14ac:dyDescent="0.2">
      <c r="A142" s="11"/>
      <c r="B142" s="12"/>
      <c r="C142" s="13"/>
      <c r="D142" s="14"/>
      <c r="E142" s="14"/>
      <c r="F142" s="13"/>
      <c r="G142" s="13"/>
      <c r="H142" s="12"/>
      <c r="I142" s="12"/>
      <c r="J142" s="12"/>
      <c r="K142" s="12"/>
      <c r="L142" s="42"/>
      <c r="M142" s="12"/>
      <c r="N142" s="12"/>
      <c r="O142" s="12"/>
      <c r="P142" s="12"/>
      <c r="Q142" s="12"/>
      <c r="R142" s="12"/>
      <c r="S142" s="12"/>
      <c r="T142" s="12"/>
      <c r="U142" s="12"/>
      <c r="V142" s="20"/>
      <c r="W142" s="20"/>
      <c r="X142" s="20"/>
      <c r="Y142" s="12"/>
      <c r="Z142" s="12"/>
      <c r="AA142" s="12"/>
      <c r="AB142" s="12"/>
      <c r="AC142" s="12"/>
      <c r="AD142" s="12"/>
      <c r="AE142" s="12"/>
    </row>
    <row r="143" spans="1:31" s="34" customFormat="1" x14ac:dyDescent="0.2">
      <c r="A143" s="11"/>
      <c r="B143" s="12"/>
      <c r="C143" s="13"/>
      <c r="D143" s="14"/>
      <c r="E143" s="14"/>
      <c r="F143" s="13"/>
      <c r="G143" s="13"/>
      <c r="H143" s="12"/>
      <c r="I143" s="12"/>
      <c r="J143" s="12"/>
      <c r="K143" s="12"/>
      <c r="L143" s="42"/>
      <c r="M143" s="12"/>
      <c r="N143" s="12"/>
      <c r="O143" s="12"/>
      <c r="P143" s="12"/>
      <c r="Q143" s="12"/>
      <c r="R143" s="12"/>
      <c r="S143" s="12"/>
      <c r="T143" s="12"/>
      <c r="U143" s="12"/>
      <c r="V143" s="20"/>
      <c r="W143" s="20"/>
      <c r="X143" s="20"/>
      <c r="Y143" s="12"/>
      <c r="Z143" s="12"/>
      <c r="AA143" s="12"/>
      <c r="AB143" s="12"/>
      <c r="AC143" s="21"/>
      <c r="AD143" s="12"/>
      <c r="AE143" s="12"/>
    </row>
    <row r="144" spans="1:31" x14ac:dyDescent="0.2">
      <c r="W144" s="21"/>
      <c r="X144" s="21"/>
      <c r="Y144" s="21"/>
      <c r="Z144" s="21"/>
      <c r="AA144" s="21"/>
      <c r="AB144" s="21"/>
      <c r="AC144" s="13"/>
    </row>
    <row r="145" spans="23:29" x14ac:dyDescent="0.2">
      <c r="W145" s="13"/>
      <c r="X145" s="13"/>
      <c r="Y145" s="13"/>
      <c r="Z145" s="13"/>
      <c r="AA145" s="13"/>
      <c r="AB145" s="13"/>
      <c r="AC145" s="13"/>
    </row>
    <row r="146" spans="23:29" x14ac:dyDescent="0.2">
      <c r="W146" s="13"/>
      <c r="X146" s="13"/>
      <c r="Y146" s="13"/>
      <c r="Z146" s="13"/>
      <c r="AA146" s="13"/>
      <c r="AB146" s="13"/>
      <c r="AC146" s="13"/>
    </row>
    <row r="147" spans="23:29" x14ac:dyDescent="0.2">
      <c r="W147" s="13"/>
      <c r="X147" s="13"/>
      <c r="Y147" s="13"/>
      <c r="Z147" s="13"/>
      <c r="AA147" s="13"/>
      <c r="AB147" s="13"/>
    </row>
  </sheetData>
  <mergeCells count="413">
    <mergeCell ref="Z114:AB114"/>
    <mergeCell ref="A112:M112"/>
    <mergeCell ref="O112:P112"/>
    <mergeCell ref="R112:S112"/>
    <mergeCell ref="U112:V112"/>
    <mergeCell ref="X112:Y112"/>
    <mergeCell ref="A113:M113"/>
    <mergeCell ref="A114:M114"/>
    <mergeCell ref="J119:N119"/>
    <mergeCell ref="J120:N120"/>
    <mergeCell ref="W114:Y114"/>
    <mergeCell ref="T114:V114"/>
    <mergeCell ref="B115:T115"/>
    <mergeCell ref="J118:N118"/>
    <mergeCell ref="N114:P114"/>
    <mergeCell ref="Q114:S114"/>
    <mergeCell ref="O111:P111"/>
    <mergeCell ref="R111:S111"/>
    <mergeCell ref="O113:P113"/>
    <mergeCell ref="R113:S113"/>
    <mergeCell ref="U113:V113"/>
    <mergeCell ref="X113:Y113"/>
    <mergeCell ref="A110:M110"/>
    <mergeCell ref="O110:P110"/>
    <mergeCell ref="R110:S110"/>
    <mergeCell ref="U110:V110"/>
    <mergeCell ref="X110:Y110"/>
    <mergeCell ref="A111:M111"/>
    <mergeCell ref="U111:V111"/>
    <mergeCell ref="X111:Y111"/>
    <mergeCell ref="O109:P109"/>
    <mergeCell ref="R109:S109"/>
    <mergeCell ref="U109:V109"/>
    <mergeCell ref="X109:Y109"/>
    <mergeCell ref="A108:F108"/>
    <mergeCell ref="O108:P108"/>
    <mergeCell ref="R108:S108"/>
    <mergeCell ref="U108:V108"/>
    <mergeCell ref="X108:Y108"/>
    <mergeCell ref="A109:M109"/>
    <mergeCell ref="A105:F105"/>
    <mergeCell ref="O105:P105"/>
    <mergeCell ref="R105:S105"/>
    <mergeCell ref="U105:V105"/>
    <mergeCell ref="O104:P104"/>
    <mergeCell ref="R104:S104"/>
    <mergeCell ref="U104:V104"/>
    <mergeCell ref="X104:Y104"/>
    <mergeCell ref="X105:Y105"/>
    <mergeCell ref="O96:P96"/>
    <mergeCell ref="R96:S96"/>
    <mergeCell ref="U96:V96"/>
    <mergeCell ref="O95:P95"/>
    <mergeCell ref="R95:S95"/>
    <mergeCell ref="U95:V95"/>
    <mergeCell ref="X96:Y96"/>
    <mergeCell ref="A103:AB103"/>
    <mergeCell ref="A98:F98"/>
    <mergeCell ref="O98:P98"/>
    <mergeCell ref="R98:S98"/>
    <mergeCell ref="U98:V98"/>
    <mergeCell ref="X98:Y98"/>
    <mergeCell ref="U101:V101"/>
    <mergeCell ref="X101:Y101"/>
    <mergeCell ref="A96:B96"/>
    <mergeCell ref="A102:F102"/>
    <mergeCell ref="O102:P102"/>
    <mergeCell ref="R102:S102"/>
    <mergeCell ref="U102:V102"/>
    <mergeCell ref="X102:Y102"/>
    <mergeCell ref="O92:P92"/>
    <mergeCell ref="R92:S92"/>
    <mergeCell ref="U92:V92"/>
    <mergeCell ref="X92:Y92"/>
    <mergeCell ref="O91:P91"/>
    <mergeCell ref="R91:S91"/>
    <mergeCell ref="U91:V91"/>
    <mergeCell ref="X91:Y91"/>
    <mergeCell ref="X95:Y95"/>
    <mergeCell ref="A93:AB93"/>
    <mergeCell ref="O94:P94"/>
    <mergeCell ref="R94:S94"/>
    <mergeCell ref="U94:V94"/>
    <mergeCell ref="X94:Y94"/>
    <mergeCell ref="O88:P88"/>
    <mergeCell ref="R88:S88"/>
    <mergeCell ref="U88:V88"/>
    <mergeCell ref="X88:Y88"/>
    <mergeCell ref="O86:P86"/>
    <mergeCell ref="R86:S86"/>
    <mergeCell ref="U86:V86"/>
    <mergeCell ref="X86:Y86"/>
    <mergeCell ref="O90:P90"/>
    <mergeCell ref="R90:S90"/>
    <mergeCell ref="U90:V90"/>
    <mergeCell ref="X90:Y90"/>
    <mergeCell ref="O89:P89"/>
    <mergeCell ref="R89:S89"/>
    <mergeCell ref="U89:V89"/>
    <mergeCell ref="X89:Y89"/>
    <mergeCell ref="O85:P85"/>
    <mergeCell ref="R85:S85"/>
    <mergeCell ref="U85:V85"/>
    <mergeCell ref="X85:Y85"/>
    <mergeCell ref="O84:P84"/>
    <mergeCell ref="R84:S84"/>
    <mergeCell ref="U84:V84"/>
    <mergeCell ref="X84:Y84"/>
    <mergeCell ref="A87:AB87"/>
    <mergeCell ref="O81:P81"/>
    <mergeCell ref="R81:S81"/>
    <mergeCell ref="U81:V81"/>
    <mergeCell ref="X81:Y81"/>
    <mergeCell ref="O80:P80"/>
    <mergeCell ref="R80:S80"/>
    <mergeCell ref="U80:V80"/>
    <mergeCell ref="X80:Y80"/>
    <mergeCell ref="O83:P83"/>
    <mergeCell ref="R83:S83"/>
    <mergeCell ref="U83:V83"/>
    <mergeCell ref="X83:Y83"/>
    <mergeCell ref="O82:P82"/>
    <mergeCell ref="R82:S82"/>
    <mergeCell ref="U82:V82"/>
    <mergeCell ref="X82:Y82"/>
    <mergeCell ref="O77:P77"/>
    <mergeCell ref="R77:S77"/>
    <mergeCell ref="U77:V77"/>
    <mergeCell ref="X77:Y77"/>
    <mergeCell ref="O76:P76"/>
    <mergeCell ref="R76:S76"/>
    <mergeCell ref="U76:V76"/>
    <mergeCell ref="X76:Y76"/>
    <mergeCell ref="O79:P79"/>
    <mergeCell ref="R79:S79"/>
    <mergeCell ref="U79:V79"/>
    <mergeCell ref="X79:Y79"/>
    <mergeCell ref="O78:P78"/>
    <mergeCell ref="R78:S78"/>
    <mergeCell ref="U78:V78"/>
    <mergeCell ref="X78:Y78"/>
    <mergeCell ref="A71:AB71"/>
    <mergeCell ref="A72:AB72"/>
    <mergeCell ref="O73:P73"/>
    <mergeCell ref="R73:S73"/>
    <mergeCell ref="U73:V73"/>
    <mergeCell ref="X73:Y73"/>
    <mergeCell ref="O75:P75"/>
    <mergeCell ref="R75:S75"/>
    <mergeCell ref="U75:V75"/>
    <mergeCell ref="X75:Y75"/>
    <mergeCell ref="O74:P74"/>
    <mergeCell ref="R74:S74"/>
    <mergeCell ref="U74:V74"/>
    <mergeCell ref="X74:Y74"/>
    <mergeCell ref="O67:P67"/>
    <mergeCell ref="R67:S67"/>
    <mergeCell ref="U67:V67"/>
    <mergeCell ref="X67:Y67"/>
    <mergeCell ref="O66:P66"/>
    <mergeCell ref="R66:S66"/>
    <mergeCell ref="U66:V66"/>
    <mergeCell ref="X66:Y66"/>
    <mergeCell ref="A70:AB70"/>
    <mergeCell ref="O63:P63"/>
    <mergeCell ref="R63:S63"/>
    <mergeCell ref="U63:V63"/>
    <mergeCell ref="X63:Y63"/>
    <mergeCell ref="O62:P62"/>
    <mergeCell ref="R62:S62"/>
    <mergeCell ref="U62:V62"/>
    <mergeCell ref="X62:Y62"/>
    <mergeCell ref="O65:P65"/>
    <mergeCell ref="R65:S65"/>
    <mergeCell ref="U65:V65"/>
    <mergeCell ref="X65:Y65"/>
    <mergeCell ref="O64:P64"/>
    <mergeCell ref="R64:S64"/>
    <mergeCell ref="U64:V64"/>
    <mergeCell ref="X64:Y64"/>
    <mergeCell ref="O59:P59"/>
    <mergeCell ref="R59:S59"/>
    <mergeCell ref="U59:V59"/>
    <mergeCell ref="X59:Y59"/>
    <mergeCell ref="O58:P58"/>
    <mergeCell ref="R58:S58"/>
    <mergeCell ref="U58:V58"/>
    <mergeCell ref="X58:Y58"/>
    <mergeCell ref="O61:P61"/>
    <mergeCell ref="R61:S61"/>
    <mergeCell ref="U61:V61"/>
    <mergeCell ref="X61:Y61"/>
    <mergeCell ref="O60:P60"/>
    <mergeCell ref="R60:S60"/>
    <mergeCell ref="U60:V60"/>
    <mergeCell ref="X60:Y60"/>
    <mergeCell ref="O55:P55"/>
    <mergeCell ref="R55:S55"/>
    <mergeCell ref="U55:V55"/>
    <mergeCell ref="X55:Y55"/>
    <mergeCell ref="O54:P54"/>
    <mergeCell ref="R54:S54"/>
    <mergeCell ref="U54:V54"/>
    <mergeCell ref="X54:Y54"/>
    <mergeCell ref="O57:P57"/>
    <mergeCell ref="R57:S57"/>
    <mergeCell ref="U57:V57"/>
    <mergeCell ref="X57:Y57"/>
    <mergeCell ref="O56:P56"/>
    <mergeCell ref="R56:S56"/>
    <mergeCell ref="U56:V56"/>
    <mergeCell ref="X56:Y56"/>
    <mergeCell ref="A49:AB49"/>
    <mergeCell ref="A50:AB50"/>
    <mergeCell ref="A51:AB51"/>
    <mergeCell ref="A48:F48"/>
    <mergeCell ref="O48:P48"/>
    <mergeCell ref="R48:S48"/>
    <mergeCell ref="U48:V48"/>
    <mergeCell ref="O53:P53"/>
    <mergeCell ref="R53:S53"/>
    <mergeCell ref="U53:V53"/>
    <mergeCell ref="X53:Y53"/>
    <mergeCell ref="O52:P52"/>
    <mergeCell ref="R52:S52"/>
    <mergeCell ref="U52:V52"/>
    <mergeCell ref="X52:Y52"/>
    <mergeCell ref="O47:P47"/>
    <mergeCell ref="R47:S47"/>
    <mergeCell ref="U47:V47"/>
    <mergeCell ref="X47:Y47"/>
    <mergeCell ref="O46:P46"/>
    <mergeCell ref="R46:S46"/>
    <mergeCell ref="U46:V46"/>
    <mergeCell ref="X46:Y46"/>
    <mergeCell ref="X48:Y48"/>
    <mergeCell ref="O43:P43"/>
    <mergeCell ref="R43:S43"/>
    <mergeCell ref="U43:V43"/>
    <mergeCell ref="X43:Y43"/>
    <mergeCell ref="O45:P45"/>
    <mergeCell ref="R45:S45"/>
    <mergeCell ref="U45:V45"/>
    <mergeCell ref="X45:Y45"/>
    <mergeCell ref="O44:P44"/>
    <mergeCell ref="R44:S44"/>
    <mergeCell ref="U44:V44"/>
    <mergeCell ref="X44:Y44"/>
    <mergeCell ref="O41:P41"/>
    <mergeCell ref="R41:S41"/>
    <mergeCell ref="U41:V41"/>
    <mergeCell ref="X41:Y41"/>
    <mergeCell ref="O40:P40"/>
    <mergeCell ref="R40:S40"/>
    <mergeCell ref="U40:V40"/>
    <mergeCell ref="X40:Y40"/>
    <mergeCell ref="R42:S42"/>
    <mergeCell ref="U42:V42"/>
    <mergeCell ref="X42:Y42"/>
    <mergeCell ref="O37:P37"/>
    <mergeCell ref="R37:S37"/>
    <mergeCell ref="U37:V37"/>
    <mergeCell ref="X37:Y37"/>
    <mergeCell ref="O36:P36"/>
    <mergeCell ref="R36:S36"/>
    <mergeCell ref="U36:V36"/>
    <mergeCell ref="X36:Y36"/>
    <mergeCell ref="O39:P39"/>
    <mergeCell ref="R39:S39"/>
    <mergeCell ref="U39:V39"/>
    <mergeCell ref="X39:Y39"/>
    <mergeCell ref="O38:P38"/>
    <mergeCell ref="R38:S38"/>
    <mergeCell ref="U38:V38"/>
    <mergeCell ref="X38:Y38"/>
    <mergeCell ref="O33:P33"/>
    <mergeCell ref="R33:S33"/>
    <mergeCell ref="U33:V33"/>
    <mergeCell ref="X33:Y33"/>
    <mergeCell ref="O32:P32"/>
    <mergeCell ref="R32:S32"/>
    <mergeCell ref="U32:V32"/>
    <mergeCell ref="X32:Y32"/>
    <mergeCell ref="O35:P35"/>
    <mergeCell ref="R35:S35"/>
    <mergeCell ref="U35:V35"/>
    <mergeCell ref="X35:Y35"/>
    <mergeCell ref="O34:P34"/>
    <mergeCell ref="R34:S34"/>
    <mergeCell ref="U34:V34"/>
    <mergeCell ref="X34:Y34"/>
    <mergeCell ref="O29:P29"/>
    <mergeCell ref="R29:S29"/>
    <mergeCell ref="U29:V29"/>
    <mergeCell ref="X29:Y29"/>
    <mergeCell ref="O28:P28"/>
    <mergeCell ref="R28:S28"/>
    <mergeCell ref="U28:V28"/>
    <mergeCell ref="X28:Y28"/>
    <mergeCell ref="O31:P31"/>
    <mergeCell ref="R31:S31"/>
    <mergeCell ref="U31:V31"/>
    <mergeCell ref="X31:Y31"/>
    <mergeCell ref="O30:P30"/>
    <mergeCell ref="R30:S30"/>
    <mergeCell ref="U30:V30"/>
    <mergeCell ref="X30:Y30"/>
    <mergeCell ref="X25:Y25"/>
    <mergeCell ref="A26:AB26"/>
    <mergeCell ref="O27:P27"/>
    <mergeCell ref="R27:S27"/>
    <mergeCell ref="U27:V27"/>
    <mergeCell ref="X27:Y27"/>
    <mergeCell ref="A25:F25"/>
    <mergeCell ref="O25:P25"/>
    <mergeCell ref="R25:S25"/>
    <mergeCell ref="U25:V25"/>
    <mergeCell ref="O22:P22"/>
    <mergeCell ref="R22:S22"/>
    <mergeCell ref="U22:V22"/>
    <mergeCell ref="X22:Y22"/>
    <mergeCell ref="O21:P21"/>
    <mergeCell ref="R21:S21"/>
    <mergeCell ref="U21:V21"/>
    <mergeCell ref="X21:Y21"/>
    <mergeCell ref="O24:P24"/>
    <mergeCell ref="R24:S24"/>
    <mergeCell ref="U24:V24"/>
    <mergeCell ref="X24:Y24"/>
    <mergeCell ref="O23:P23"/>
    <mergeCell ref="R23:S23"/>
    <mergeCell ref="U23:V23"/>
    <mergeCell ref="X23:Y23"/>
    <mergeCell ref="O18:P18"/>
    <mergeCell ref="R18:S18"/>
    <mergeCell ref="U18:V18"/>
    <mergeCell ref="X18:Y18"/>
    <mergeCell ref="O17:P17"/>
    <mergeCell ref="R17:S17"/>
    <mergeCell ref="U17:V17"/>
    <mergeCell ref="X17:Y17"/>
    <mergeCell ref="O20:P20"/>
    <mergeCell ref="R20:S20"/>
    <mergeCell ref="U20:V20"/>
    <mergeCell ref="X20:Y20"/>
    <mergeCell ref="O19:P19"/>
    <mergeCell ref="R19:S19"/>
    <mergeCell ref="U19:V19"/>
    <mergeCell ref="X19:Y19"/>
    <mergeCell ref="O14:P14"/>
    <mergeCell ref="R14:S14"/>
    <mergeCell ref="U14:V14"/>
    <mergeCell ref="X14:Y14"/>
    <mergeCell ref="O13:P13"/>
    <mergeCell ref="R13:S13"/>
    <mergeCell ref="U13:V13"/>
    <mergeCell ref="X13:Y13"/>
    <mergeCell ref="O16:P16"/>
    <mergeCell ref="R16:S16"/>
    <mergeCell ref="U16:V16"/>
    <mergeCell ref="X16:Y16"/>
    <mergeCell ref="O15:P15"/>
    <mergeCell ref="R15:S15"/>
    <mergeCell ref="U15:V15"/>
    <mergeCell ref="X15:Y15"/>
    <mergeCell ref="O12:P12"/>
    <mergeCell ref="R12:S12"/>
    <mergeCell ref="U12:V12"/>
    <mergeCell ref="X12:Y12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O8:P8"/>
    <mergeCell ref="R8:S8"/>
    <mergeCell ref="U8:V8"/>
    <mergeCell ref="X8:Y8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J4:L4"/>
    <mergeCell ref="N4:P4"/>
    <mergeCell ref="O6:P6"/>
    <mergeCell ref="Q4:S4"/>
    <mergeCell ref="C4:C7"/>
    <mergeCell ref="D4:D7"/>
    <mergeCell ref="E4:F4"/>
    <mergeCell ref="I4:I7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7" fitToHeight="0" orientation="landscape" r:id="rId1"/>
  <headerFooter alignWithMargins="0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0"/>
  <sheetViews>
    <sheetView view="pageBreakPreview" topLeftCell="B1" zoomScale="80" zoomScaleNormal="50" zoomScaleSheetLayoutView="80" workbookViewId="0">
      <pane ySplit="8" topLeftCell="A37" activePane="bottomLeft" state="frozen"/>
      <selection pane="bottomLeft" activeCell="A124" sqref="A124:M124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36" width="0" style="12" hidden="1" customWidth="1"/>
    <col min="37" max="37" width="9.140625" style="443"/>
    <col min="38" max="16384" width="9.140625" style="12"/>
  </cols>
  <sheetData>
    <row r="1" spans="1:37" s="34" customFormat="1" x14ac:dyDescent="0.2">
      <c r="A1" s="1610" t="s">
        <v>247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  <c r="AK1" s="437"/>
    </row>
    <row r="2" spans="1:37" s="34" customFormat="1" ht="18.75" customHeight="1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  <c r="AK2" s="437"/>
    </row>
    <row r="3" spans="1:37" s="34" customFormat="1" ht="24.75" customHeight="1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  <c r="AF3" s="34">
        <v>1</v>
      </c>
      <c r="AK3" s="437"/>
    </row>
    <row r="4" spans="1:37" s="34" customFormat="1" ht="18" customHeight="1" x14ac:dyDescent="0.25">
      <c r="A4" s="1613"/>
      <c r="B4" s="1549"/>
      <c r="C4" s="1566" t="s">
        <v>25</v>
      </c>
      <c r="D4" s="1566" t="s">
        <v>26</v>
      </c>
      <c r="E4" s="1801" t="s">
        <v>119</v>
      </c>
      <c r="F4" s="1802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216"/>
      <c r="AF4" s="34">
        <v>2</v>
      </c>
      <c r="AK4" s="437"/>
    </row>
    <row r="5" spans="1:37" s="34" customFormat="1" ht="18.75" x14ac:dyDescent="0.2">
      <c r="A5" s="1613"/>
      <c r="B5" s="1549"/>
      <c r="C5" s="1566"/>
      <c r="D5" s="1566"/>
      <c r="E5" s="1803" t="s">
        <v>120</v>
      </c>
      <c r="F5" s="1803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  <c r="AE5" s="217"/>
      <c r="AF5" s="34">
        <v>3</v>
      </c>
      <c r="AK5" s="437"/>
    </row>
    <row r="6" spans="1:37" s="34" customFormat="1" x14ac:dyDescent="0.2">
      <c r="A6" s="1613"/>
      <c r="B6" s="1549"/>
      <c r="C6" s="1566"/>
      <c r="D6" s="1566"/>
      <c r="E6" s="1804"/>
      <c r="F6" s="180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  <c r="AE6" s="217"/>
      <c r="AF6" s="34">
        <v>4</v>
      </c>
      <c r="AK6" s="437"/>
    </row>
    <row r="7" spans="1:37" s="34" customFormat="1" ht="42" customHeight="1" thickBot="1" x14ac:dyDescent="0.25">
      <c r="A7" s="1614"/>
      <c r="B7" s="1550"/>
      <c r="C7" s="1567"/>
      <c r="D7" s="1567"/>
      <c r="E7" s="1805"/>
      <c r="F7" s="180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  <c r="AE7" s="217"/>
      <c r="AF7" s="34">
        <v>5</v>
      </c>
      <c r="AK7" s="437"/>
    </row>
    <row r="8" spans="1:3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/>
      <c r="P8" s="1546"/>
      <c r="Q8" s="33"/>
      <c r="R8" s="1545"/>
      <c r="S8" s="1546"/>
      <c r="T8" s="33"/>
      <c r="U8" s="1545"/>
      <c r="V8" s="1546"/>
      <c r="W8" s="33"/>
      <c r="X8" s="1545"/>
      <c r="Y8" s="1546"/>
      <c r="Z8" s="33"/>
      <c r="AA8" s="33"/>
      <c r="AB8" s="33"/>
      <c r="AE8" s="217"/>
      <c r="AK8" s="437"/>
    </row>
    <row r="9" spans="1:37" s="34" customFormat="1" ht="19.5" thickBot="1" x14ac:dyDescent="0.25">
      <c r="A9" s="1569" t="s">
        <v>171</v>
      </c>
      <c r="B9" s="1570"/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0"/>
      <c r="Y9" s="1570"/>
      <c r="Z9" s="1570"/>
      <c r="AA9" s="1570"/>
      <c r="AB9" s="1571"/>
      <c r="AE9" s="217"/>
      <c r="AK9" s="437"/>
    </row>
    <row r="10" spans="1:37" s="34" customFormat="1" ht="16.5" thickBot="1" x14ac:dyDescent="0.25">
      <c r="A10" s="1572" t="s">
        <v>84</v>
      </c>
      <c r="B10" s="1573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4"/>
      <c r="Z10" s="1574"/>
      <c r="AA10" s="1574"/>
      <c r="AB10" s="1575"/>
      <c r="AE10" s="217"/>
      <c r="AK10" s="437"/>
    </row>
    <row r="11" spans="1:37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812"/>
      <c r="P11" s="1813"/>
      <c r="Q11" s="80"/>
      <c r="R11" s="1812"/>
      <c r="S11" s="1813"/>
      <c r="T11" s="80"/>
      <c r="U11" s="1812"/>
      <c r="V11" s="1813"/>
      <c r="W11" s="82"/>
      <c r="X11" s="1814"/>
      <c r="Y11" s="1815"/>
      <c r="Z11" s="83"/>
      <c r="AA11" s="83"/>
      <c r="AB11" s="83"/>
      <c r="AE11" s="217"/>
      <c r="AK11" s="437"/>
    </row>
    <row r="12" spans="1:37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18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586"/>
      <c r="P12" s="1586"/>
      <c r="Q12" s="317" t="s">
        <v>134</v>
      </c>
      <c r="R12" s="1806"/>
      <c r="S12" s="1807"/>
      <c r="T12" s="77"/>
      <c r="U12" s="1808"/>
      <c r="V12" s="1809"/>
      <c r="W12" s="86"/>
      <c r="X12" s="1810"/>
      <c r="Y12" s="1811"/>
      <c r="Z12" s="87"/>
      <c r="AA12" s="87"/>
      <c r="AB12" s="87"/>
      <c r="AE12" s="217"/>
      <c r="AF12" s="34">
        <v>2</v>
      </c>
      <c r="AI12" s="34" t="s">
        <v>299</v>
      </c>
      <c r="AJ12" s="396">
        <f>SUMIF(AF$11:AF$24,AF$3,G$11:G$24)</f>
        <v>0</v>
      </c>
      <c r="AK12" s="437"/>
    </row>
    <row r="13" spans="1:37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586"/>
      <c r="P13" s="1586"/>
      <c r="Q13" s="318"/>
      <c r="R13" s="1816" t="s">
        <v>134</v>
      </c>
      <c r="S13" s="1817"/>
      <c r="T13" s="77"/>
      <c r="U13" s="1808"/>
      <c r="V13" s="1809"/>
      <c r="W13" s="86"/>
      <c r="X13" s="1810"/>
      <c r="Y13" s="1811"/>
      <c r="Z13" s="87"/>
      <c r="AA13" s="87"/>
      <c r="AB13" s="87"/>
      <c r="AE13" s="217"/>
      <c r="AF13" s="34">
        <v>2</v>
      </c>
      <c r="AI13" s="34" t="s">
        <v>300</v>
      </c>
      <c r="AJ13" s="396">
        <f>SUMIF(AF$11:AF$24,AF$4,G$11:G$24)</f>
        <v>13.5</v>
      </c>
      <c r="AK13" s="437"/>
    </row>
    <row r="14" spans="1:37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808"/>
      <c r="P14" s="1809"/>
      <c r="Q14" s="317" t="s">
        <v>134</v>
      </c>
      <c r="R14" s="1808"/>
      <c r="S14" s="1809"/>
      <c r="T14" s="77"/>
      <c r="U14" s="1808"/>
      <c r="V14" s="1809"/>
      <c r="W14" s="86"/>
      <c r="X14" s="1810"/>
      <c r="Y14" s="1811"/>
      <c r="Z14" s="87"/>
      <c r="AA14" s="87"/>
      <c r="AB14" s="87"/>
      <c r="AE14" s="217"/>
      <c r="AF14" s="34">
        <v>2</v>
      </c>
      <c r="AI14" s="34" t="s">
        <v>301</v>
      </c>
      <c r="AJ14" s="396">
        <f>SUMIF(AF$11:AF$24,AF$5,G$11:G$24)</f>
        <v>15.5</v>
      </c>
      <c r="AK14" s="437"/>
    </row>
    <row r="15" spans="1:37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808"/>
      <c r="P15" s="1809"/>
      <c r="R15" s="1808"/>
      <c r="S15" s="1809"/>
      <c r="T15" s="320" t="s">
        <v>134</v>
      </c>
      <c r="U15" s="1808"/>
      <c r="V15" s="1809"/>
      <c r="W15" s="86"/>
      <c r="X15" s="1810"/>
      <c r="Y15" s="1811"/>
      <c r="Z15" s="87"/>
      <c r="AA15" s="87"/>
      <c r="AB15" s="87"/>
      <c r="AE15" s="217"/>
      <c r="AF15" s="34">
        <v>3</v>
      </c>
      <c r="AI15" s="34" t="s">
        <v>302</v>
      </c>
      <c r="AJ15" s="396">
        <f>SUMIF(AF$11:AF$24,AF$6,G$11:G$24)</f>
        <v>9</v>
      </c>
      <c r="AK15" s="437"/>
    </row>
    <row r="16" spans="1:37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808"/>
      <c r="P16" s="1809"/>
      <c r="Q16" s="77"/>
      <c r="R16" s="1808" t="s">
        <v>134</v>
      </c>
      <c r="S16" s="1809"/>
      <c r="T16" s="77"/>
      <c r="U16" s="1808"/>
      <c r="V16" s="1809"/>
      <c r="W16" s="86"/>
      <c r="X16" s="1810"/>
      <c r="Y16" s="1811"/>
      <c r="Z16" s="87"/>
      <c r="AA16" s="87"/>
      <c r="AB16" s="87"/>
      <c r="AE16" s="217"/>
      <c r="AF16" s="34">
        <v>2</v>
      </c>
      <c r="AI16" s="34" t="s">
        <v>303</v>
      </c>
      <c r="AJ16" s="396">
        <f>SUMIF(AF$11:AF$24,AF$7,G$11:G$24)</f>
        <v>0</v>
      </c>
      <c r="AK16" s="437"/>
    </row>
    <row r="17" spans="1:37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822"/>
      <c r="P17" s="1823"/>
      <c r="Q17" s="153"/>
      <c r="R17" s="1822"/>
      <c r="S17" s="1823"/>
      <c r="T17" s="321" t="s">
        <v>134</v>
      </c>
      <c r="U17" s="1824"/>
      <c r="V17" s="1825"/>
      <c r="W17" s="90"/>
      <c r="X17" s="1826"/>
      <c r="Y17" s="1827"/>
      <c r="Z17" s="91"/>
      <c r="AA17" s="91"/>
      <c r="AB17" s="91"/>
      <c r="AE17" s="217"/>
      <c r="AF17" s="34">
        <v>3</v>
      </c>
      <c r="AJ17" s="397">
        <f>SUM(AJ12:AJ16)</f>
        <v>38</v>
      </c>
      <c r="AK17" s="437"/>
    </row>
    <row r="18" spans="1:37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806"/>
      <c r="P18" s="1807"/>
      <c r="Q18" s="317"/>
      <c r="R18" s="1806"/>
      <c r="S18" s="1807"/>
      <c r="T18" s="328" t="s">
        <v>134</v>
      </c>
      <c r="U18" s="1818"/>
      <c r="V18" s="1819"/>
      <c r="W18" s="329"/>
      <c r="X18" s="1820"/>
      <c r="Y18" s="1821"/>
      <c r="Z18" s="330"/>
      <c r="AA18" s="330"/>
      <c r="AB18" s="330"/>
      <c r="AE18" s="332"/>
      <c r="AF18" s="331">
        <v>3</v>
      </c>
      <c r="AK18" s="438"/>
    </row>
    <row r="19" spans="1:37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>G19*30</f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806"/>
      <c r="P19" s="1807"/>
      <c r="Q19" s="317"/>
      <c r="R19" s="1806"/>
      <c r="S19" s="1807"/>
      <c r="T19" s="328" t="s">
        <v>134</v>
      </c>
      <c r="U19" s="1824"/>
      <c r="V19" s="1825"/>
      <c r="W19" s="86"/>
      <c r="X19" s="1826"/>
      <c r="Y19" s="1827"/>
      <c r="Z19" s="87"/>
      <c r="AA19" s="87"/>
      <c r="AB19" s="87"/>
      <c r="AE19" s="217"/>
      <c r="AF19" s="34">
        <v>3</v>
      </c>
      <c r="AK19" s="437"/>
    </row>
    <row r="20" spans="1:37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>G20*30</f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806"/>
      <c r="P20" s="1807"/>
      <c r="Q20" s="317"/>
      <c r="R20" s="1806"/>
      <c r="S20" s="1807"/>
      <c r="T20" s="328"/>
      <c r="U20" s="1824"/>
      <c r="V20" s="1825"/>
      <c r="W20" s="86"/>
      <c r="X20" s="1828" t="s">
        <v>134</v>
      </c>
      <c r="Y20" s="1829"/>
      <c r="Z20" s="87"/>
      <c r="AA20" s="87"/>
      <c r="AB20" s="87"/>
      <c r="AE20" s="217"/>
      <c r="AF20" s="34">
        <v>4</v>
      </c>
      <c r="AK20" s="437"/>
    </row>
    <row r="21" spans="1:37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>G21*30</f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806"/>
      <c r="P21" s="1807"/>
      <c r="Q21" s="317"/>
      <c r="R21" s="1806"/>
      <c r="S21" s="1807"/>
      <c r="T21" s="328"/>
      <c r="U21" s="1824"/>
      <c r="V21" s="1825"/>
      <c r="W21" s="333" t="s">
        <v>134</v>
      </c>
      <c r="X21" s="1810"/>
      <c r="Y21" s="1811"/>
      <c r="Z21" s="87"/>
      <c r="AA21" s="87"/>
      <c r="AB21" s="87"/>
      <c r="AE21" s="217"/>
      <c r="AF21" s="34">
        <v>4</v>
      </c>
      <c r="AK21" s="437"/>
    </row>
    <row r="22" spans="1:37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>G22*30</f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806"/>
      <c r="P22" s="1807"/>
      <c r="Q22" s="317"/>
      <c r="R22" s="1806"/>
      <c r="S22" s="1807"/>
      <c r="T22" s="328" t="s">
        <v>134</v>
      </c>
      <c r="U22" s="1824"/>
      <c r="V22" s="1825"/>
      <c r="W22" s="86"/>
      <c r="X22" s="1810"/>
      <c r="Y22" s="1811"/>
      <c r="Z22" s="87"/>
      <c r="AA22" s="87"/>
      <c r="AB22" s="87"/>
      <c r="AE22" s="217"/>
      <c r="AF22" s="34">
        <v>3</v>
      </c>
      <c r="AK22" s="437"/>
    </row>
    <row r="23" spans="1:37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>G23*30</f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806"/>
      <c r="P23" s="1807"/>
      <c r="Q23" s="317"/>
      <c r="R23" s="1806"/>
      <c r="S23" s="1807"/>
      <c r="T23" s="328"/>
      <c r="U23" s="1830"/>
      <c r="V23" s="1830"/>
      <c r="W23" s="333" t="s">
        <v>134</v>
      </c>
      <c r="X23" s="1831"/>
      <c r="Y23" s="1831"/>
      <c r="Z23" s="87"/>
      <c r="AA23" s="87"/>
      <c r="AB23" s="87"/>
      <c r="AE23" s="217"/>
      <c r="AF23" s="34">
        <v>4</v>
      </c>
      <c r="AK23" s="437"/>
    </row>
    <row r="24" spans="1:37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808"/>
      <c r="P24" s="1809"/>
      <c r="Q24" s="77"/>
      <c r="R24" s="1808"/>
      <c r="S24" s="1809"/>
      <c r="T24" s="47"/>
      <c r="U24" s="1830"/>
      <c r="V24" s="1830"/>
      <c r="W24" s="86"/>
      <c r="X24" s="1831"/>
      <c r="Y24" s="1831"/>
      <c r="Z24" s="87"/>
      <c r="AA24" s="87"/>
      <c r="AB24" s="87"/>
      <c r="AE24" s="217"/>
      <c r="AK24" s="437"/>
    </row>
    <row r="25" spans="1:37" s="34" customFormat="1" ht="17.25" customHeight="1" thickBot="1" x14ac:dyDescent="0.25">
      <c r="A25" s="1835" t="s">
        <v>88</v>
      </c>
      <c r="B25" s="1836"/>
      <c r="C25" s="1837"/>
      <c r="D25" s="1837"/>
      <c r="E25" s="1837"/>
      <c r="F25" s="1838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839"/>
      <c r="P25" s="1840"/>
      <c r="Q25" s="382" t="s">
        <v>135</v>
      </c>
      <c r="R25" s="1841" t="s">
        <v>135</v>
      </c>
      <c r="S25" s="1842"/>
      <c r="T25" s="383" t="s">
        <v>281</v>
      </c>
      <c r="U25" s="1843"/>
      <c r="V25" s="1843"/>
      <c r="W25" s="384" t="s">
        <v>135</v>
      </c>
      <c r="X25" s="1832" t="s">
        <v>134</v>
      </c>
      <c r="Y25" s="1832"/>
      <c r="Z25" s="324"/>
      <c r="AA25" s="324"/>
      <c r="AB25" s="324"/>
      <c r="AE25" s="217"/>
      <c r="AK25" s="437"/>
    </row>
    <row r="26" spans="1:37" s="34" customFormat="1" ht="18.75" customHeight="1" thickBot="1" x14ac:dyDescent="0.25">
      <c r="A26" s="1692" t="s">
        <v>85</v>
      </c>
      <c r="B26" s="1692"/>
      <c r="C26" s="1692"/>
      <c r="D26" s="1692"/>
      <c r="E26" s="1692"/>
      <c r="F26" s="1692"/>
      <c r="G26" s="1692"/>
      <c r="H26" s="1692"/>
      <c r="I26" s="1692"/>
      <c r="J26" s="1692"/>
      <c r="K26" s="1692"/>
      <c r="L26" s="1692"/>
      <c r="M26" s="1692"/>
      <c r="N26" s="1692"/>
      <c r="O26" s="1692"/>
      <c r="P26" s="1692"/>
      <c r="Q26" s="1692"/>
      <c r="R26" s="1692"/>
      <c r="S26" s="1692"/>
      <c r="T26" s="1692"/>
      <c r="U26" s="1693"/>
      <c r="V26" s="1693"/>
      <c r="W26" s="1692"/>
      <c r="X26" s="1693"/>
      <c r="Y26" s="1693"/>
      <c r="Z26" s="1692"/>
      <c r="AA26" s="1692"/>
      <c r="AB26" s="1692"/>
      <c r="AE26" s="217"/>
      <c r="AK26" s="437"/>
    </row>
    <row r="27" spans="1:37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 t="s">
        <v>134</v>
      </c>
      <c r="K27" s="46"/>
      <c r="L27" s="46"/>
      <c r="M27" s="48">
        <f>H27-I27</f>
        <v>86</v>
      </c>
      <c r="N27" s="77"/>
      <c r="O27" s="1812"/>
      <c r="P27" s="1813"/>
      <c r="Q27" s="77" t="s">
        <v>134</v>
      </c>
      <c r="R27" s="1812"/>
      <c r="S27" s="1813"/>
      <c r="T27" s="77"/>
      <c r="U27" s="1812"/>
      <c r="V27" s="1813"/>
      <c r="W27" s="47"/>
      <c r="X27" s="1833"/>
      <c r="Y27" s="1834"/>
      <c r="Z27" s="94"/>
      <c r="AA27" s="94"/>
      <c r="AB27" s="94"/>
      <c r="AE27" s="217"/>
      <c r="AF27" s="34">
        <v>2</v>
      </c>
      <c r="AI27" s="34" t="s">
        <v>299</v>
      </c>
      <c r="AJ27" s="396">
        <f>SUMIF(AF$27:AF$48,AF3,G$27:G$48)</f>
        <v>40</v>
      </c>
      <c r="AK27" s="437"/>
    </row>
    <row r="28" spans="1:37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808"/>
      <c r="P28" s="1809"/>
      <c r="Q28" s="77"/>
      <c r="R28" s="1808"/>
      <c r="S28" s="1809"/>
      <c r="T28" s="77"/>
      <c r="U28" s="1808"/>
      <c r="V28" s="1809"/>
      <c r="W28" s="96"/>
      <c r="X28" s="1848"/>
      <c r="Y28" s="1849"/>
      <c r="Z28" s="95"/>
      <c r="AA28" s="95"/>
      <c r="AB28" s="95"/>
      <c r="AE28" s="218"/>
      <c r="AI28" s="34" t="s">
        <v>300</v>
      </c>
      <c r="AJ28" s="396">
        <f>SUMIF(AF$27:AF$48,AF4,G$27:G$48)</f>
        <v>17</v>
      </c>
      <c r="AK28" s="403"/>
    </row>
    <row r="29" spans="1:37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40" t="s">
        <v>134</v>
      </c>
      <c r="K29" s="340" t="s">
        <v>134</v>
      </c>
      <c r="L29" s="340"/>
      <c r="M29" s="338">
        <f>H29-I29</f>
        <v>112</v>
      </c>
      <c r="N29" s="334" t="s">
        <v>135</v>
      </c>
      <c r="O29" s="1844"/>
      <c r="P29" s="1845"/>
      <c r="Q29" s="334"/>
      <c r="R29" s="1844"/>
      <c r="S29" s="1845"/>
      <c r="T29" s="334"/>
      <c r="U29" s="1844"/>
      <c r="V29" s="1845"/>
      <c r="W29" s="341"/>
      <c r="X29" s="1846"/>
      <c r="Y29" s="1847"/>
      <c r="Z29" s="342"/>
      <c r="AA29" s="342"/>
      <c r="AB29" s="342"/>
      <c r="AE29" s="344"/>
      <c r="AF29" s="343">
        <v>1</v>
      </c>
      <c r="AI29" s="34" t="s">
        <v>301</v>
      </c>
      <c r="AJ29" s="396">
        <f>SUMIF(AF$27:AF$48,AF5,G$27:G$48)</f>
        <v>4</v>
      </c>
      <c r="AK29" s="439"/>
    </row>
    <row r="30" spans="1:37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40" t="s">
        <v>134</v>
      </c>
      <c r="K30" s="340" t="s">
        <v>135</v>
      </c>
      <c r="L30" s="340"/>
      <c r="M30" s="338">
        <f>H30-I30</f>
        <v>108</v>
      </c>
      <c r="N30" s="334"/>
      <c r="O30" s="1844" t="s">
        <v>282</v>
      </c>
      <c r="P30" s="1845"/>
      <c r="Q30" s="334"/>
      <c r="R30" s="1844"/>
      <c r="S30" s="1845"/>
      <c r="T30" s="334"/>
      <c r="U30" s="1844"/>
      <c r="V30" s="1845"/>
      <c r="W30" s="341"/>
      <c r="X30" s="1846"/>
      <c r="Y30" s="1847"/>
      <c r="Z30" s="342"/>
      <c r="AA30" s="342"/>
      <c r="AB30" s="342"/>
      <c r="AE30" s="344"/>
      <c r="AF30" s="343">
        <v>1</v>
      </c>
      <c r="AI30" s="34" t="s">
        <v>302</v>
      </c>
      <c r="AJ30" s="396">
        <f>SUMIF(AF$27:AF$48,AF6,G$27:G$48)</f>
        <v>0</v>
      </c>
      <c r="AK30" s="439"/>
    </row>
    <row r="31" spans="1:37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808"/>
      <c r="P31" s="1809"/>
      <c r="Q31" s="77"/>
      <c r="R31" s="1808"/>
      <c r="S31" s="1809"/>
      <c r="T31" s="77"/>
      <c r="U31" s="1808"/>
      <c r="V31" s="1809"/>
      <c r="W31" s="96"/>
      <c r="X31" s="1848"/>
      <c r="Y31" s="1849"/>
      <c r="Z31" s="95"/>
      <c r="AA31" s="95"/>
      <c r="AB31" s="95"/>
      <c r="AE31" s="218"/>
      <c r="AI31" s="34" t="s">
        <v>303</v>
      </c>
      <c r="AJ31" s="396">
        <f>SUMIF(AF$27:AF$48,AF7,G$27:G$48)</f>
        <v>2</v>
      </c>
      <c r="AK31" s="403"/>
    </row>
    <row r="32" spans="1:37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5" t="s">
        <v>226</v>
      </c>
      <c r="K32" s="346"/>
      <c r="L32" s="347" t="s">
        <v>136</v>
      </c>
      <c r="M32" s="338">
        <f>H32-I32</f>
        <v>179</v>
      </c>
      <c r="N32" s="334" t="s">
        <v>238</v>
      </c>
      <c r="O32" s="1808"/>
      <c r="P32" s="1809"/>
      <c r="Q32" s="77"/>
      <c r="R32" s="1808"/>
      <c r="S32" s="1809"/>
      <c r="T32" s="77"/>
      <c r="U32" s="1808"/>
      <c r="V32" s="1809"/>
      <c r="W32" s="96"/>
      <c r="X32" s="1848"/>
      <c r="Y32" s="1849"/>
      <c r="Z32" s="95"/>
      <c r="AA32" s="95"/>
      <c r="AB32" s="95"/>
      <c r="AE32" s="218"/>
      <c r="AF32" s="38">
        <v>1</v>
      </c>
      <c r="AJ32" s="38">
        <f>SUM(AJ27:AJ31)</f>
        <v>63</v>
      </c>
      <c r="AK32" s="403"/>
    </row>
    <row r="33" spans="1:37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5" t="s">
        <v>226</v>
      </c>
      <c r="K33" s="346"/>
      <c r="L33" s="347" t="s">
        <v>136</v>
      </c>
      <c r="M33" s="338">
        <f>H33-I33</f>
        <v>179</v>
      </c>
      <c r="N33" s="334"/>
      <c r="O33" s="1844" t="s">
        <v>238</v>
      </c>
      <c r="P33" s="1845"/>
      <c r="Q33" s="77"/>
      <c r="R33" s="1808"/>
      <c r="S33" s="1809"/>
      <c r="T33" s="77"/>
      <c r="U33" s="1808"/>
      <c r="V33" s="1809"/>
      <c r="W33" s="96"/>
      <c r="X33" s="1848"/>
      <c r="Y33" s="1849"/>
      <c r="Z33" s="95"/>
      <c r="AA33" s="95"/>
      <c r="AB33" s="95"/>
      <c r="AE33" s="218"/>
      <c r="AF33" s="38">
        <v>1</v>
      </c>
      <c r="AK33" s="403"/>
    </row>
    <row r="34" spans="1:37" s="403" customFormat="1" x14ac:dyDescent="0.2">
      <c r="A34" s="140" t="s">
        <v>177</v>
      </c>
      <c r="B34" s="300" t="s">
        <v>40</v>
      </c>
      <c r="C34" s="277"/>
      <c r="D34" s="277">
        <v>3</v>
      </c>
      <c r="E34" s="278"/>
      <c r="F34" s="277"/>
      <c r="G34" s="401">
        <v>3</v>
      </c>
      <c r="H34" s="281">
        <f t="shared" si="2"/>
        <v>90</v>
      </c>
      <c r="I34" s="281">
        <v>10</v>
      </c>
      <c r="J34" s="278" t="s">
        <v>236</v>
      </c>
      <c r="K34" s="277"/>
      <c r="L34" s="402" t="s">
        <v>235</v>
      </c>
      <c r="M34" s="142">
        <f>H34-I34</f>
        <v>80</v>
      </c>
      <c r="N34" s="140"/>
      <c r="O34" s="1870"/>
      <c r="P34" s="1871"/>
      <c r="Q34" s="140" t="s">
        <v>226</v>
      </c>
      <c r="R34" s="1870"/>
      <c r="S34" s="1871"/>
      <c r="T34" s="140"/>
      <c r="U34" s="1870"/>
      <c r="V34" s="1871"/>
      <c r="W34" s="278"/>
      <c r="X34" s="1915"/>
      <c r="Y34" s="1916"/>
      <c r="Z34" s="282"/>
      <c r="AA34" s="282"/>
      <c r="AB34" s="282"/>
      <c r="AE34" s="404"/>
      <c r="AF34" s="403">
        <v>2</v>
      </c>
    </row>
    <row r="35" spans="1:37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808"/>
      <c r="P35" s="1809"/>
      <c r="Q35" s="77"/>
      <c r="R35" s="1808"/>
      <c r="S35" s="1809"/>
      <c r="T35" s="77"/>
      <c r="U35" s="1808"/>
      <c r="V35" s="1809"/>
      <c r="W35" s="96"/>
      <c r="X35" s="1848"/>
      <c r="Y35" s="1849"/>
      <c r="Z35" s="95"/>
      <c r="AA35" s="95"/>
      <c r="AB35" s="95"/>
      <c r="AE35" s="218"/>
      <c r="AK35" s="403"/>
    </row>
    <row r="36" spans="1:37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 t="s">
        <v>135</v>
      </c>
      <c r="K36" s="336"/>
      <c r="L36" s="337" t="s">
        <v>97</v>
      </c>
      <c r="M36" s="338">
        <f>H36-I36</f>
        <v>104</v>
      </c>
      <c r="N36" s="334" t="s">
        <v>238</v>
      </c>
      <c r="O36" s="1808"/>
      <c r="P36" s="1809"/>
      <c r="Q36" s="77"/>
      <c r="R36" s="1808"/>
      <c r="S36" s="1809"/>
      <c r="T36" s="77"/>
      <c r="U36" s="1808"/>
      <c r="V36" s="1809"/>
      <c r="W36" s="96"/>
      <c r="X36" s="1848"/>
      <c r="Y36" s="1849"/>
      <c r="Z36" s="95"/>
      <c r="AA36" s="95"/>
      <c r="AB36" s="95"/>
      <c r="AE36" s="218"/>
      <c r="AF36" s="38">
        <v>1</v>
      </c>
      <c r="AK36" s="403"/>
    </row>
    <row r="37" spans="1:37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7" t="s">
        <v>226</v>
      </c>
      <c r="M37" s="338">
        <f>H37-I37</f>
        <v>110</v>
      </c>
      <c r="N37" s="334"/>
      <c r="O37" s="1854" t="s">
        <v>283</v>
      </c>
      <c r="P37" s="1855"/>
      <c r="Q37" s="77"/>
      <c r="R37" s="1808"/>
      <c r="S37" s="1809"/>
      <c r="T37" s="77"/>
      <c r="U37" s="1808"/>
      <c r="V37" s="1809"/>
      <c r="W37" s="96"/>
      <c r="X37" s="1848"/>
      <c r="Y37" s="1849"/>
      <c r="Z37" s="95"/>
      <c r="AA37" s="95"/>
      <c r="AB37" s="95"/>
      <c r="AE37" s="218"/>
      <c r="AF37" s="38">
        <v>1</v>
      </c>
      <c r="AK37" s="403"/>
    </row>
    <row r="38" spans="1:37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808"/>
      <c r="P38" s="1809"/>
      <c r="Q38" s="77"/>
      <c r="R38" s="1808"/>
      <c r="S38" s="1809"/>
      <c r="T38" s="77"/>
      <c r="U38" s="1808"/>
      <c r="V38" s="1809"/>
      <c r="W38" s="96"/>
      <c r="X38" s="1848"/>
      <c r="Y38" s="1849"/>
      <c r="Z38" s="95"/>
      <c r="AA38" s="95"/>
      <c r="AB38" s="95"/>
      <c r="AE38" s="218"/>
      <c r="AK38" s="403"/>
    </row>
    <row r="39" spans="1:37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 t="s">
        <v>135</v>
      </c>
      <c r="K39" s="336"/>
      <c r="L39" s="336" t="s">
        <v>227</v>
      </c>
      <c r="M39" s="338">
        <f t="shared" ref="M39:M48" si="3">H39-I39</f>
        <v>110</v>
      </c>
      <c r="N39" s="334"/>
      <c r="O39" s="1844"/>
      <c r="P39" s="1845"/>
      <c r="Q39" s="334"/>
      <c r="R39" s="1844" t="s">
        <v>226</v>
      </c>
      <c r="S39" s="1845"/>
      <c r="T39" s="334"/>
      <c r="U39" s="1808"/>
      <c r="V39" s="1809"/>
      <c r="W39" s="96"/>
      <c r="X39" s="1848"/>
      <c r="Y39" s="1849"/>
      <c r="Z39" s="95"/>
      <c r="AA39" s="95"/>
      <c r="AB39" s="95"/>
      <c r="AE39" s="218"/>
      <c r="AF39" s="38">
        <v>2</v>
      </c>
      <c r="AK39" s="403"/>
    </row>
    <row r="40" spans="1:37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 t="s">
        <v>284</v>
      </c>
      <c r="K40" s="336"/>
      <c r="L40" s="336" t="s">
        <v>285</v>
      </c>
      <c r="M40" s="338">
        <f t="shared" si="3"/>
        <v>106</v>
      </c>
      <c r="N40" s="334"/>
      <c r="O40" s="1844"/>
      <c r="P40" s="1845"/>
      <c r="Q40" s="334"/>
      <c r="R40" s="1844"/>
      <c r="S40" s="1845"/>
      <c r="T40" s="334" t="s">
        <v>286</v>
      </c>
      <c r="U40" s="1808"/>
      <c r="V40" s="1809"/>
      <c r="W40" s="96"/>
      <c r="X40" s="1848"/>
      <c r="Y40" s="1849"/>
      <c r="Z40" s="95"/>
      <c r="AA40" s="95"/>
      <c r="AB40" s="95"/>
      <c r="AE40" s="218"/>
      <c r="AF40" s="38">
        <v>3</v>
      </c>
      <c r="AK40" s="403"/>
    </row>
    <row r="41" spans="1:37" s="38" customFormat="1" x14ac:dyDescent="0.2">
      <c r="A41" s="77" t="s">
        <v>315</v>
      </c>
      <c r="B41" s="405" t="s">
        <v>42</v>
      </c>
      <c r="C41" s="336">
        <v>3</v>
      </c>
      <c r="D41" s="337"/>
      <c r="E41" s="337"/>
      <c r="F41" s="336"/>
      <c r="G41" s="338">
        <v>5</v>
      </c>
      <c r="H41" s="339">
        <f>G41*30</f>
        <v>150</v>
      </c>
      <c r="I41" s="339">
        <v>14</v>
      </c>
      <c r="J41" s="336" t="s">
        <v>135</v>
      </c>
      <c r="K41" s="336"/>
      <c r="L41" s="406" t="s">
        <v>237</v>
      </c>
      <c r="M41" s="338">
        <f t="shared" si="3"/>
        <v>136</v>
      </c>
      <c r="N41" s="334"/>
      <c r="O41" s="1844"/>
      <c r="P41" s="1845"/>
      <c r="Q41" s="334" t="s">
        <v>286</v>
      </c>
      <c r="R41" s="1844"/>
      <c r="S41" s="1845"/>
      <c r="T41" s="334"/>
      <c r="U41" s="1808"/>
      <c r="V41" s="1809"/>
      <c r="W41" s="96"/>
      <c r="X41" s="1848"/>
      <c r="Y41" s="1849"/>
      <c r="Z41" s="95"/>
      <c r="AA41" s="95"/>
      <c r="AB41" s="95"/>
      <c r="AE41" s="218"/>
      <c r="AK41" s="403"/>
    </row>
    <row r="42" spans="1:37" s="38" customFormat="1" ht="31.5" x14ac:dyDescent="0.2">
      <c r="A42" s="77" t="s">
        <v>167</v>
      </c>
      <c r="B42" s="143" t="s">
        <v>160</v>
      </c>
      <c r="C42" s="46"/>
      <c r="D42" s="46"/>
      <c r="E42" s="46"/>
      <c r="F42" s="46"/>
      <c r="G42" s="132">
        <v>4</v>
      </c>
      <c r="H42" s="58">
        <v>120</v>
      </c>
      <c r="I42" s="93"/>
      <c r="J42" s="47"/>
      <c r="K42" s="46"/>
      <c r="L42" s="46"/>
      <c r="M42" s="48"/>
      <c r="N42" s="77"/>
      <c r="O42" s="1808"/>
      <c r="P42" s="1809"/>
      <c r="Q42" s="77"/>
      <c r="R42" s="1808"/>
      <c r="S42" s="1809"/>
      <c r="T42" s="77"/>
      <c r="U42" s="1808"/>
      <c r="V42" s="1809"/>
      <c r="W42" s="47"/>
      <c r="X42" s="1848"/>
      <c r="Y42" s="1849"/>
      <c r="Z42" s="37"/>
      <c r="AA42" s="94"/>
      <c r="AB42" s="94"/>
      <c r="AE42" s="218"/>
      <c r="AK42" s="403"/>
    </row>
    <row r="43" spans="1:37" s="38" customFormat="1" x14ac:dyDescent="0.2">
      <c r="A43" s="77" t="s">
        <v>254</v>
      </c>
      <c r="B43" s="311" t="s">
        <v>255</v>
      </c>
      <c r="C43" s="46"/>
      <c r="D43" s="336">
        <v>4</v>
      </c>
      <c r="E43" s="46"/>
      <c r="F43" s="46"/>
      <c r="G43" s="132">
        <v>2</v>
      </c>
      <c r="H43" s="58">
        <v>60</v>
      </c>
      <c r="I43" s="93">
        <v>4</v>
      </c>
      <c r="J43" s="47" t="s">
        <v>134</v>
      </c>
      <c r="K43" s="46"/>
      <c r="L43" s="46"/>
      <c r="M43" s="48">
        <f>H43-I43</f>
        <v>56</v>
      </c>
      <c r="N43" s="77"/>
      <c r="O43" s="1528"/>
      <c r="P43" s="1529"/>
      <c r="Q43" s="77"/>
      <c r="R43" s="1844" t="s">
        <v>134</v>
      </c>
      <c r="S43" s="1845"/>
      <c r="T43" s="77"/>
      <c r="U43" s="1808"/>
      <c r="V43" s="1809"/>
      <c r="W43" s="47"/>
      <c r="X43" s="1848"/>
      <c r="Y43" s="1849"/>
      <c r="Z43" s="47"/>
      <c r="AA43" s="94"/>
      <c r="AB43" s="94"/>
      <c r="AE43" s="218"/>
      <c r="AF43" s="38">
        <v>2</v>
      </c>
      <c r="AK43" s="403"/>
    </row>
    <row r="44" spans="1:37" s="38" customFormat="1" x14ac:dyDescent="0.2">
      <c r="A44" s="77" t="s">
        <v>256</v>
      </c>
      <c r="B44" s="312" t="s">
        <v>257</v>
      </c>
      <c r="C44" s="46">
        <v>9</v>
      </c>
      <c r="D44" s="46"/>
      <c r="E44" s="46"/>
      <c r="F44" s="46"/>
      <c r="G44" s="132">
        <v>2</v>
      </c>
      <c r="H44" s="58">
        <v>60</v>
      </c>
      <c r="I44" s="93">
        <v>4</v>
      </c>
      <c r="J44" s="47" t="s">
        <v>134</v>
      </c>
      <c r="K44" s="46"/>
      <c r="L44" s="46"/>
      <c r="M44" s="48">
        <f>H44-I44</f>
        <v>56</v>
      </c>
      <c r="N44" s="77"/>
      <c r="O44" s="1808"/>
      <c r="P44" s="1809"/>
      <c r="Q44" s="77"/>
      <c r="R44" s="1808"/>
      <c r="S44" s="1809"/>
      <c r="T44" s="77"/>
      <c r="U44" s="1808"/>
      <c r="V44" s="1809"/>
      <c r="W44" s="47"/>
      <c r="X44" s="1848"/>
      <c r="Y44" s="1849"/>
      <c r="Z44" s="47" t="s">
        <v>134</v>
      </c>
      <c r="AA44" s="94"/>
      <c r="AB44" s="94"/>
      <c r="AE44" s="218"/>
      <c r="AF44" s="38">
        <v>5</v>
      </c>
      <c r="AK44" s="403"/>
    </row>
    <row r="45" spans="1:37" s="38" customFormat="1" x14ac:dyDescent="0.2">
      <c r="A45" s="77" t="s">
        <v>155</v>
      </c>
      <c r="B45" s="335" t="s">
        <v>39</v>
      </c>
      <c r="C45" s="337"/>
      <c r="D45" s="337"/>
      <c r="E45" s="337"/>
      <c r="F45" s="336"/>
      <c r="G45" s="357">
        <f>G46+G47</f>
        <v>11</v>
      </c>
      <c r="H45" s="357">
        <f>H46+H47</f>
        <v>330</v>
      </c>
      <c r="I45" s="339"/>
      <c r="J45" s="336"/>
      <c r="K45" s="337"/>
      <c r="L45" s="336"/>
      <c r="M45" s="358"/>
      <c r="N45" s="334"/>
      <c r="O45" s="1844"/>
      <c r="P45" s="1845"/>
      <c r="Q45" s="342"/>
      <c r="R45" s="1844"/>
      <c r="S45" s="1845"/>
      <c r="T45" s="334"/>
      <c r="U45" s="1808"/>
      <c r="V45" s="1809"/>
      <c r="W45" s="96"/>
      <c r="X45" s="1848"/>
      <c r="Y45" s="1849"/>
      <c r="Z45" s="95"/>
      <c r="AA45" s="95"/>
      <c r="AB45" s="95"/>
      <c r="AE45" s="218"/>
      <c r="AK45" s="403"/>
    </row>
    <row r="46" spans="1:37" s="38" customFormat="1" x14ac:dyDescent="0.2">
      <c r="A46" s="77" t="s">
        <v>181</v>
      </c>
      <c r="B46" s="335" t="s">
        <v>39</v>
      </c>
      <c r="C46" s="336"/>
      <c r="D46" s="336">
        <v>1</v>
      </c>
      <c r="E46" s="337"/>
      <c r="F46" s="336"/>
      <c r="G46" s="338">
        <v>5.5</v>
      </c>
      <c r="H46" s="339">
        <f>G46*30</f>
        <v>165</v>
      </c>
      <c r="I46" s="339">
        <v>16</v>
      </c>
      <c r="J46" s="337" t="s">
        <v>226</v>
      </c>
      <c r="K46" s="337" t="s">
        <v>133</v>
      </c>
      <c r="L46" s="336"/>
      <c r="M46" s="358">
        <f t="shared" si="3"/>
        <v>149</v>
      </c>
      <c r="N46" s="334" t="s">
        <v>287</v>
      </c>
      <c r="O46" s="1844"/>
      <c r="P46" s="1845"/>
      <c r="Q46" s="334"/>
      <c r="R46" s="1844"/>
      <c r="S46" s="1845"/>
      <c r="T46" s="334"/>
      <c r="U46" s="1808"/>
      <c r="V46" s="1809"/>
      <c r="W46" s="96"/>
      <c r="X46" s="1848"/>
      <c r="Y46" s="1849"/>
      <c r="Z46" s="95"/>
      <c r="AA46" s="95"/>
      <c r="AB46" s="95"/>
      <c r="AE46" s="218"/>
      <c r="AF46" s="38">
        <v>1</v>
      </c>
      <c r="AK46" s="403"/>
    </row>
    <row r="47" spans="1:37" s="38" customFormat="1" x14ac:dyDescent="0.2">
      <c r="A47" s="77" t="s">
        <v>182</v>
      </c>
      <c r="B47" s="335" t="s">
        <v>39</v>
      </c>
      <c r="C47" s="336">
        <v>2</v>
      </c>
      <c r="D47" s="337"/>
      <c r="E47" s="337"/>
      <c r="F47" s="336"/>
      <c r="G47" s="338">
        <f>H47/30</f>
        <v>5.5</v>
      </c>
      <c r="H47" s="339">
        <v>165</v>
      </c>
      <c r="I47" s="339">
        <v>16</v>
      </c>
      <c r="J47" s="337" t="s">
        <v>226</v>
      </c>
      <c r="K47" s="337" t="s">
        <v>133</v>
      </c>
      <c r="L47" s="336"/>
      <c r="M47" s="358">
        <f t="shared" si="3"/>
        <v>149</v>
      </c>
      <c r="N47" s="334"/>
      <c r="O47" s="1844" t="s">
        <v>287</v>
      </c>
      <c r="P47" s="1845"/>
      <c r="Q47" s="334"/>
      <c r="R47" s="1844"/>
      <c r="S47" s="1845"/>
      <c r="T47" s="334"/>
      <c r="U47" s="1808"/>
      <c r="V47" s="1809"/>
      <c r="W47" s="96"/>
      <c r="X47" s="1848"/>
      <c r="Y47" s="1849"/>
      <c r="Z47" s="95"/>
      <c r="AA47" s="95"/>
      <c r="AB47" s="95"/>
      <c r="AE47" s="218"/>
      <c r="AF47" s="38">
        <v>1</v>
      </c>
      <c r="AK47" s="403"/>
    </row>
    <row r="48" spans="1:37" s="38" customFormat="1" ht="16.5" thickBot="1" x14ac:dyDescent="0.25">
      <c r="A48" s="153" t="s">
        <v>156</v>
      </c>
      <c r="B48" s="359" t="s">
        <v>96</v>
      </c>
      <c r="C48" s="360">
        <v>3</v>
      </c>
      <c r="D48" s="361"/>
      <c r="E48" s="361"/>
      <c r="F48" s="362"/>
      <c r="G48" s="363">
        <f>H48/30</f>
        <v>5</v>
      </c>
      <c r="H48" s="364">
        <v>150</v>
      </c>
      <c r="I48" s="339">
        <v>10</v>
      </c>
      <c r="J48" s="337" t="s">
        <v>135</v>
      </c>
      <c r="K48" s="336"/>
      <c r="L48" s="337" t="s">
        <v>227</v>
      </c>
      <c r="M48" s="365">
        <f t="shared" si="3"/>
        <v>140</v>
      </c>
      <c r="N48" s="366"/>
      <c r="O48" s="1844"/>
      <c r="P48" s="1845"/>
      <c r="Q48" s="337" t="s">
        <v>226</v>
      </c>
      <c r="R48" s="1844"/>
      <c r="S48" s="1845"/>
      <c r="T48" s="366"/>
      <c r="U48" s="1808"/>
      <c r="V48" s="1809"/>
      <c r="W48" s="98"/>
      <c r="X48" s="1848"/>
      <c r="Y48" s="1849"/>
      <c r="Z48" s="99"/>
      <c r="AA48" s="99"/>
      <c r="AB48" s="99"/>
      <c r="AE48" s="218"/>
      <c r="AF48" s="38">
        <v>2</v>
      </c>
      <c r="AK48" s="403"/>
    </row>
    <row r="49" spans="1:37" s="38" customFormat="1" ht="16.5" thickBot="1" x14ac:dyDescent="0.25">
      <c r="A49" s="1856" t="s">
        <v>87</v>
      </c>
      <c r="B49" s="1857"/>
      <c r="C49" s="1858"/>
      <c r="D49" s="1858"/>
      <c r="E49" s="1858"/>
      <c r="F49" s="1859"/>
      <c r="G49" s="158">
        <f>G27+G28+G31+G35+G38+G41+G42+G45+G48</f>
        <v>68</v>
      </c>
      <c r="H49" s="158">
        <f>H27+H28+H31+H35+H38+H41+H42+H45+H48</f>
        <v>2040</v>
      </c>
      <c r="I49" s="139">
        <f>SUM(I27:I48)</f>
        <v>180</v>
      </c>
      <c r="J49" s="139">
        <v>110</v>
      </c>
      <c r="K49" s="139">
        <v>24</v>
      </c>
      <c r="L49" s="139">
        <v>46</v>
      </c>
      <c r="M49" s="139">
        <f>SUM(M27:M48)</f>
        <v>1860</v>
      </c>
      <c r="N49" s="385" t="s">
        <v>294</v>
      </c>
      <c r="O49" s="1911" t="s">
        <v>293</v>
      </c>
      <c r="P49" s="1912"/>
      <c r="Q49" s="385" t="s">
        <v>316</v>
      </c>
      <c r="R49" s="1911" t="s">
        <v>286</v>
      </c>
      <c r="S49" s="1912"/>
      <c r="T49" s="385" t="s">
        <v>286</v>
      </c>
      <c r="U49" s="1913"/>
      <c r="V49" s="1914"/>
      <c r="W49" s="389"/>
      <c r="X49" s="1913"/>
      <c r="Y49" s="1914"/>
      <c r="Z49" s="389" t="s">
        <v>134</v>
      </c>
      <c r="AA49" s="131"/>
      <c r="AB49" s="245"/>
      <c r="AE49" s="218"/>
      <c r="AK49" s="441">
        <f>30*G49</f>
        <v>2040</v>
      </c>
    </row>
    <row r="50" spans="1:37" s="38" customFormat="1" hidden="1" x14ac:dyDescent="0.2">
      <c r="A50" s="1712" t="s">
        <v>161</v>
      </c>
      <c r="B50" s="1612"/>
      <c r="C50" s="1612"/>
      <c r="D50" s="1612"/>
      <c r="E50" s="1612"/>
      <c r="F50" s="1612"/>
      <c r="G50" s="1612"/>
      <c r="H50" s="1612"/>
      <c r="I50" s="1612"/>
      <c r="J50" s="1612"/>
      <c r="K50" s="1612"/>
      <c r="L50" s="1612"/>
      <c r="M50" s="1612"/>
      <c r="N50" s="1612"/>
      <c r="O50" s="1612"/>
      <c r="P50" s="1612"/>
      <c r="Q50" s="1612"/>
      <c r="R50" s="1612"/>
      <c r="S50" s="1612"/>
      <c r="T50" s="1612"/>
      <c r="U50" s="1612"/>
      <c r="V50" s="1612"/>
      <c r="W50" s="1612"/>
      <c r="X50" s="1612"/>
      <c r="Y50" s="1612"/>
      <c r="Z50" s="1612"/>
      <c r="AA50" s="1612"/>
      <c r="AB50" s="1713"/>
      <c r="AE50" s="218"/>
      <c r="AK50" s="441"/>
    </row>
    <row r="51" spans="1:37" s="38" customFormat="1" hidden="1" x14ac:dyDescent="0.2">
      <c r="A51" s="1714" t="s">
        <v>162</v>
      </c>
      <c r="B51" s="1715"/>
      <c r="C51" s="1715"/>
      <c r="D51" s="1715"/>
      <c r="E51" s="1715"/>
      <c r="F51" s="1715"/>
      <c r="G51" s="1715"/>
      <c r="H51" s="1715"/>
      <c r="I51" s="1715"/>
      <c r="J51" s="1715"/>
      <c r="K51" s="1715"/>
      <c r="L51" s="1715"/>
      <c r="M51" s="1715"/>
      <c r="N51" s="1715"/>
      <c r="O51" s="1715"/>
      <c r="P51" s="1715"/>
      <c r="Q51" s="1715"/>
      <c r="R51" s="1715"/>
      <c r="S51" s="1715"/>
      <c r="T51" s="1715"/>
      <c r="U51" s="1715"/>
      <c r="V51" s="1715"/>
      <c r="W51" s="1715"/>
      <c r="X51" s="1715"/>
      <c r="Y51" s="1715"/>
      <c r="Z51" s="1715"/>
      <c r="AA51" s="1715"/>
      <c r="AB51" s="1716"/>
      <c r="AE51" s="218"/>
      <c r="AK51" s="441"/>
    </row>
    <row r="52" spans="1:37" s="38" customFormat="1" hidden="1" x14ac:dyDescent="0.2">
      <c r="A52" s="1714" t="s">
        <v>234</v>
      </c>
      <c r="B52" s="1715"/>
      <c r="C52" s="1715"/>
      <c r="D52" s="1715"/>
      <c r="E52" s="1715"/>
      <c r="F52" s="1715"/>
      <c r="G52" s="1715"/>
      <c r="H52" s="1715"/>
      <c r="I52" s="1715"/>
      <c r="J52" s="1715"/>
      <c r="K52" s="1715"/>
      <c r="L52" s="1715"/>
      <c r="M52" s="1715"/>
      <c r="N52" s="1715"/>
      <c r="O52" s="1715"/>
      <c r="P52" s="1715"/>
      <c r="Q52" s="1715"/>
      <c r="R52" s="1715"/>
      <c r="S52" s="1715"/>
      <c r="T52" s="1715"/>
      <c r="U52" s="1715"/>
      <c r="V52" s="1715"/>
      <c r="W52" s="1715"/>
      <c r="X52" s="1715"/>
      <c r="Y52" s="1715"/>
      <c r="Z52" s="1715"/>
      <c r="AA52" s="1715"/>
      <c r="AB52" s="1716"/>
      <c r="AE52" s="218"/>
      <c r="AK52" s="441"/>
    </row>
    <row r="53" spans="1:37" s="38" customFormat="1" ht="31.5" hidden="1" x14ac:dyDescent="0.2">
      <c r="A53" s="77" t="s">
        <v>183</v>
      </c>
      <c r="B53" s="157" t="s">
        <v>46</v>
      </c>
      <c r="C53" s="36">
        <v>6</v>
      </c>
      <c r="D53" s="156"/>
      <c r="E53" s="156"/>
      <c r="F53" s="156"/>
      <c r="G53" s="367">
        <v>5</v>
      </c>
      <c r="H53" s="210">
        <f>G53*30</f>
        <v>150</v>
      </c>
      <c r="I53" s="93">
        <v>12</v>
      </c>
      <c r="J53" s="46" t="s">
        <v>135</v>
      </c>
      <c r="K53" s="46"/>
      <c r="L53" s="46" t="s">
        <v>134</v>
      </c>
      <c r="M53" s="78">
        <f>H53-I53</f>
        <v>138</v>
      </c>
      <c r="N53" s="80"/>
      <c r="O53" s="1808"/>
      <c r="P53" s="1809"/>
      <c r="Q53" s="80"/>
      <c r="R53" s="1808"/>
      <c r="S53" s="1809"/>
      <c r="T53" s="80"/>
      <c r="U53" s="1862" t="s">
        <v>282</v>
      </c>
      <c r="V53" s="1863"/>
      <c r="W53" s="156"/>
      <c r="X53" s="1719"/>
      <c r="Y53" s="1720"/>
      <c r="Z53" s="156"/>
      <c r="AA53" s="156"/>
      <c r="AB53" s="156"/>
      <c r="AE53" s="218"/>
      <c r="AF53" s="38">
        <v>3</v>
      </c>
      <c r="AI53" s="34" t="s">
        <v>299</v>
      </c>
      <c r="AJ53" s="396">
        <f>SUMIF(AF$53:AF$67,AF3,G$53:G$67)</f>
        <v>0</v>
      </c>
      <c r="AK53" s="441"/>
    </row>
    <row r="54" spans="1:37" s="38" customFormat="1" hidden="1" x14ac:dyDescent="0.2">
      <c r="A54" s="77" t="s">
        <v>184</v>
      </c>
      <c r="B54" s="45" t="s">
        <v>49</v>
      </c>
      <c r="C54" s="46">
        <v>6</v>
      </c>
      <c r="D54" s="47"/>
      <c r="E54" s="47"/>
      <c r="F54" s="46"/>
      <c r="G54" s="368">
        <v>4</v>
      </c>
      <c r="H54" s="210">
        <f>G54*30</f>
        <v>120</v>
      </c>
      <c r="I54" s="93">
        <v>12</v>
      </c>
      <c r="J54" s="47" t="s">
        <v>135</v>
      </c>
      <c r="K54" s="46"/>
      <c r="L54" s="47" t="s">
        <v>134</v>
      </c>
      <c r="M54" s="48">
        <f>H54-I54</f>
        <v>108</v>
      </c>
      <c r="N54" s="77"/>
      <c r="O54" s="1808"/>
      <c r="P54" s="1809"/>
      <c r="Q54" s="77"/>
      <c r="R54" s="1808"/>
      <c r="S54" s="1809"/>
      <c r="T54" s="77"/>
      <c r="U54" s="1862" t="s">
        <v>282</v>
      </c>
      <c r="V54" s="1863"/>
      <c r="W54" s="47"/>
      <c r="X54" s="1719"/>
      <c r="Y54" s="1720"/>
      <c r="Z54" s="94"/>
      <c r="AA54" s="94"/>
      <c r="AB54" s="94"/>
      <c r="AE54" s="218"/>
      <c r="AF54" s="38">
        <v>3</v>
      </c>
      <c r="AI54" s="34" t="s">
        <v>300</v>
      </c>
      <c r="AJ54" s="396">
        <f>SUMIF(AF$53:AF$67,AF4,G$53:G$67)</f>
        <v>13</v>
      </c>
      <c r="AK54" s="441"/>
    </row>
    <row r="55" spans="1:37" s="38" customFormat="1" hidden="1" x14ac:dyDescent="0.2">
      <c r="A55" s="77" t="s">
        <v>185</v>
      </c>
      <c r="B55" s="300" t="s">
        <v>47</v>
      </c>
      <c r="C55" s="277"/>
      <c r="D55" s="47"/>
      <c r="E55" s="47"/>
      <c r="F55" s="46"/>
      <c r="G55" s="368">
        <f>G56+G57</f>
        <v>10</v>
      </c>
      <c r="H55" s="58">
        <f>G55*30</f>
        <v>300</v>
      </c>
      <c r="I55" s="93"/>
      <c r="J55" s="47"/>
      <c r="K55" s="46"/>
      <c r="L55" s="47"/>
      <c r="M55" s="48"/>
      <c r="N55" s="77"/>
      <c r="O55" s="1808"/>
      <c r="P55" s="1809"/>
      <c r="Q55" s="77"/>
      <c r="R55" s="1808"/>
      <c r="S55" s="1809"/>
      <c r="T55" s="77"/>
      <c r="U55" s="1808"/>
      <c r="V55" s="1809"/>
      <c r="W55" s="47"/>
      <c r="X55" s="1719"/>
      <c r="Y55" s="1720"/>
      <c r="Z55" s="94"/>
      <c r="AA55" s="94"/>
      <c r="AB55" s="94"/>
      <c r="AE55" s="218"/>
      <c r="AI55" s="34" t="s">
        <v>301</v>
      </c>
      <c r="AJ55" s="396">
        <f>SUMIF(AF$53:AF$67,AF5,G$53:G$67)</f>
        <v>29.5</v>
      </c>
      <c r="AK55" s="441"/>
    </row>
    <row r="56" spans="1:37" s="38" customFormat="1" hidden="1" x14ac:dyDescent="0.2">
      <c r="A56" s="77" t="s">
        <v>219</v>
      </c>
      <c r="B56" s="300" t="s">
        <v>47</v>
      </c>
      <c r="C56" s="277">
        <v>6</v>
      </c>
      <c r="D56" s="47"/>
      <c r="E56" s="47"/>
      <c r="F56" s="95"/>
      <c r="G56" s="368">
        <v>7.5</v>
      </c>
      <c r="H56" s="58">
        <f>G56*30</f>
        <v>225</v>
      </c>
      <c r="I56" s="93">
        <v>16</v>
      </c>
      <c r="J56" s="47" t="s">
        <v>226</v>
      </c>
      <c r="K56" s="46"/>
      <c r="L56" s="46" t="s">
        <v>237</v>
      </c>
      <c r="M56" s="48">
        <f t="shared" ref="M56:M62" si="4">H56-I56</f>
        <v>209</v>
      </c>
      <c r="N56" s="77"/>
      <c r="O56" s="1808"/>
      <c r="P56" s="1809"/>
      <c r="Q56" s="77"/>
      <c r="R56" s="1808"/>
      <c r="S56" s="1809"/>
      <c r="T56" s="77"/>
      <c r="U56" s="1862" t="s">
        <v>238</v>
      </c>
      <c r="V56" s="1863"/>
      <c r="W56" s="47"/>
      <c r="X56" s="1719"/>
      <c r="Y56" s="1720"/>
      <c r="Z56" s="94"/>
      <c r="AA56" s="94"/>
      <c r="AB56" s="94"/>
      <c r="AE56" s="218"/>
      <c r="AF56" s="38">
        <v>3</v>
      </c>
      <c r="AI56" s="34" t="s">
        <v>302</v>
      </c>
      <c r="AJ56" s="396">
        <f>SUMIF(AF$53:AF$67,AF6,G$53:G$67)</f>
        <v>9.5</v>
      </c>
      <c r="AK56" s="441"/>
    </row>
    <row r="57" spans="1:37" s="38" customFormat="1" hidden="1" x14ac:dyDescent="0.2">
      <c r="A57" s="77" t="s">
        <v>220</v>
      </c>
      <c r="B57" s="300" t="s">
        <v>79</v>
      </c>
      <c r="C57" s="277"/>
      <c r="D57" s="47"/>
      <c r="E57" s="46">
        <v>7</v>
      </c>
      <c r="F57" s="46"/>
      <c r="G57" s="368">
        <v>2.5</v>
      </c>
      <c r="H57" s="58">
        <f>G57*30</f>
        <v>75</v>
      </c>
      <c r="I57" s="93">
        <v>8</v>
      </c>
      <c r="J57" s="46"/>
      <c r="K57" s="46"/>
      <c r="L57" s="46" t="s">
        <v>98</v>
      </c>
      <c r="M57" s="48">
        <f t="shared" si="4"/>
        <v>67</v>
      </c>
      <c r="N57" s="77"/>
      <c r="O57" s="1808"/>
      <c r="P57" s="1809"/>
      <c r="Q57" s="77"/>
      <c r="R57" s="1808"/>
      <c r="S57" s="1809"/>
      <c r="T57" s="77"/>
      <c r="U57" s="1808"/>
      <c r="V57" s="1809"/>
      <c r="W57" s="47" t="s">
        <v>97</v>
      </c>
      <c r="X57" s="1719"/>
      <c r="Y57" s="1720"/>
      <c r="Z57" s="94"/>
      <c r="AA57" s="94"/>
      <c r="AB57" s="94"/>
      <c r="AE57" s="218"/>
      <c r="AF57" s="38">
        <v>4</v>
      </c>
      <c r="AI57" s="34" t="s">
        <v>303</v>
      </c>
      <c r="AJ57" s="396">
        <f>SUMIF(AF$53:AF$67,AF7,G$53:G$67)</f>
        <v>3</v>
      </c>
      <c r="AK57" s="441"/>
    </row>
    <row r="58" spans="1:37" s="38" customFormat="1" ht="31.5" hidden="1" x14ac:dyDescent="0.2">
      <c r="A58" s="77" t="s">
        <v>186</v>
      </c>
      <c r="B58" s="300" t="s">
        <v>48</v>
      </c>
      <c r="C58" s="277">
        <v>7</v>
      </c>
      <c r="D58" s="46"/>
      <c r="E58" s="46"/>
      <c r="F58" s="46"/>
      <c r="G58" s="308">
        <v>7</v>
      </c>
      <c r="H58" s="93">
        <v>240</v>
      </c>
      <c r="I58" s="339">
        <v>12</v>
      </c>
      <c r="J58" s="337" t="s">
        <v>135</v>
      </c>
      <c r="K58" s="46"/>
      <c r="L58" s="47" t="s">
        <v>134</v>
      </c>
      <c r="M58" s="48">
        <f t="shared" si="4"/>
        <v>228</v>
      </c>
      <c r="N58" s="77"/>
      <c r="O58" s="1808"/>
      <c r="P58" s="1809"/>
      <c r="Q58" s="77"/>
      <c r="R58" s="1808"/>
      <c r="S58" s="1809"/>
      <c r="T58" s="77"/>
      <c r="U58" s="1808"/>
      <c r="V58" s="1809"/>
      <c r="W58" s="47" t="s">
        <v>282</v>
      </c>
      <c r="X58" s="1719"/>
      <c r="Y58" s="1720"/>
      <c r="Z58" s="94"/>
      <c r="AA58" s="94"/>
      <c r="AB58" s="94"/>
      <c r="AE58" s="218"/>
      <c r="AF58" s="38">
        <v>4</v>
      </c>
      <c r="AJ58" s="38">
        <f>SUM(AJ53:AJ57)</f>
        <v>55</v>
      </c>
      <c r="AK58" s="441"/>
    </row>
    <row r="59" spans="1:37" s="38" customFormat="1" hidden="1" x14ac:dyDescent="0.2">
      <c r="A59" s="77" t="s">
        <v>187</v>
      </c>
      <c r="B59" s="300" t="s">
        <v>94</v>
      </c>
      <c r="C59" s="346">
        <v>5</v>
      </c>
      <c r="D59" s="47"/>
      <c r="E59" s="47"/>
      <c r="F59" s="46"/>
      <c r="G59" s="368">
        <v>4</v>
      </c>
      <c r="H59" s="58">
        <f t="shared" ref="H59:H64" si="5">G59*30</f>
        <v>120</v>
      </c>
      <c r="I59" s="93">
        <v>8</v>
      </c>
      <c r="J59" s="337" t="s">
        <v>135</v>
      </c>
      <c r="K59" s="46"/>
      <c r="L59" s="47"/>
      <c r="M59" s="48">
        <f t="shared" si="4"/>
        <v>112</v>
      </c>
      <c r="N59" s="77"/>
      <c r="O59" s="1808"/>
      <c r="P59" s="1809"/>
      <c r="Q59" s="77"/>
      <c r="R59" s="1808"/>
      <c r="S59" s="1809"/>
      <c r="T59" s="47" t="s">
        <v>135</v>
      </c>
      <c r="U59" s="1862"/>
      <c r="V59" s="1863"/>
      <c r="W59" s="47"/>
      <c r="X59" s="1719"/>
      <c r="Y59" s="1720"/>
      <c r="Z59" s="94"/>
      <c r="AA59" s="94"/>
      <c r="AB59" s="94"/>
      <c r="AE59" s="218"/>
      <c r="AF59" s="38">
        <v>3</v>
      </c>
      <c r="AK59" s="441"/>
    </row>
    <row r="60" spans="1:37" s="38" customFormat="1" hidden="1" x14ac:dyDescent="0.2">
      <c r="A60" s="77" t="s">
        <v>188</v>
      </c>
      <c r="B60" s="45" t="s">
        <v>42</v>
      </c>
      <c r="C60" s="47"/>
      <c r="D60" s="47"/>
      <c r="E60" s="47"/>
      <c r="F60" s="46"/>
      <c r="G60" s="308">
        <f>G61+G62</f>
        <v>9</v>
      </c>
      <c r="H60" s="209">
        <f t="shared" si="5"/>
        <v>270</v>
      </c>
      <c r="I60" s="93"/>
      <c r="J60" s="46"/>
      <c r="K60" s="46"/>
      <c r="L60" s="46"/>
      <c r="M60" s="48"/>
      <c r="N60" s="77"/>
      <c r="O60" s="1808"/>
      <c r="P60" s="1809"/>
      <c r="Q60" s="77"/>
      <c r="R60" s="1808"/>
      <c r="S60" s="1809"/>
      <c r="T60" s="77"/>
      <c r="U60" s="1808"/>
      <c r="V60" s="1809"/>
      <c r="W60" s="96"/>
      <c r="X60" s="1719"/>
      <c r="Y60" s="1720"/>
      <c r="Z60" s="95"/>
      <c r="AA60" s="95"/>
      <c r="AB60" s="95"/>
      <c r="AE60" s="218"/>
      <c r="AK60" s="441"/>
    </row>
    <row r="61" spans="1:37" s="38" customFormat="1" hidden="1" x14ac:dyDescent="0.2">
      <c r="A61" s="77" t="s">
        <v>193</v>
      </c>
      <c r="B61" s="45" t="s">
        <v>42</v>
      </c>
      <c r="C61" s="46">
        <v>3</v>
      </c>
      <c r="D61" s="47"/>
      <c r="E61" s="47"/>
      <c r="F61" s="46"/>
      <c r="G61" s="309">
        <v>4</v>
      </c>
      <c r="H61" s="369">
        <f t="shared" si="5"/>
        <v>120</v>
      </c>
      <c r="I61" s="370">
        <v>14</v>
      </c>
      <c r="J61" s="371" t="s">
        <v>135</v>
      </c>
      <c r="K61" s="371"/>
      <c r="L61" s="371" t="s">
        <v>237</v>
      </c>
      <c r="M61" s="372">
        <f t="shared" si="4"/>
        <v>106</v>
      </c>
      <c r="N61" s="373"/>
      <c r="O61" s="1864"/>
      <c r="P61" s="1865"/>
      <c r="Q61" s="374" t="s">
        <v>286</v>
      </c>
      <c r="R61" s="1808"/>
      <c r="S61" s="1809"/>
      <c r="T61" s="77"/>
      <c r="U61" s="1808"/>
      <c r="V61" s="1809"/>
      <c r="W61" s="96"/>
      <c r="X61" s="1719"/>
      <c r="Y61" s="1720"/>
      <c r="Z61" s="95"/>
      <c r="AA61" s="95"/>
      <c r="AB61" s="95"/>
      <c r="AE61" s="218"/>
      <c r="AF61" s="38">
        <v>2</v>
      </c>
      <c r="AK61" s="441"/>
    </row>
    <row r="62" spans="1:37" s="38" customFormat="1" hidden="1" x14ac:dyDescent="0.2">
      <c r="A62" s="77" t="s">
        <v>221</v>
      </c>
      <c r="B62" s="45" t="s">
        <v>75</v>
      </c>
      <c r="C62" s="46">
        <v>4</v>
      </c>
      <c r="D62" s="47"/>
      <c r="E62" s="47"/>
      <c r="F62" s="46"/>
      <c r="G62" s="309">
        <v>5</v>
      </c>
      <c r="H62" s="209">
        <f t="shared" si="5"/>
        <v>150</v>
      </c>
      <c r="I62" s="339">
        <v>14</v>
      </c>
      <c r="J62" s="336" t="s">
        <v>135</v>
      </c>
      <c r="K62" s="336"/>
      <c r="L62" s="336" t="s">
        <v>237</v>
      </c>
      <c r="M62" s="338">
        <f t="shared" si="4"/>
        <v>136</v>
      </c>
      <c r="N62" s="77"/>
      <c r="O62" s="1808"/>
      <c r="P62" s="1809"/>
      <c r="Q62" s="77"/>
      <c r="R62" s="1862" t="s">
        <v>286</v>
      </c>
      <c r="S62" s="1863"/>
      <c r="T62" s="77"/>
      <c r="U62" s="1808"/>
      <c r="V62" s="1809"/>
      <c r="W62" s="96"/>
      <c r="X62" s="1719"/>
      <c r="Y62" s="1720"/>
      <c r="Z62" s="95"/>
      <c r="AA62" s="95"/>
      <c r="AB62" s="95"/>
      <c r="AE62" s="218"/>
      <c r="AF62" s="38">
        <v>2</v>
      </c>
      <c r="AK62" s="441"/>
    </row>
    <row r="63" spans="1:37" s="38" customFormat="1" ht="31.5" hidden="1" x14ac:dyDescent="0.2">
      <c r="A63" s="77" t="s">
        <v>189</v>
      </c>
      <c r="B63" s="335" t="s">
        <v>288</v>
      </c>
      <c r="C63" s="47"/>
      <c r="D63" s="47"/>
      <c r="E63" s="47"/>
      <c r="F63" s="46">
        <v>6</v>
      </c>
      <c r="G63" s="48">
        <v>1</v>
      </c>
      <c r="H63" s="209">
        <v>30</v>
      </c>
      <c r="I63" s="93">
        <v>4</v>
      </c>
      <c r="J63" s="47"/>
      <c r="K63" s="46"/>
      <c r="L63" s="92" t="s">
        <v>134</v>
      </c>
      <c r="M63" s="97">
        <f>H63-I63</f>
        <v>26</v>
      </c>
      <c r="N63" s="77"/>
      <c r="O63" s="1808"/>
      <c r="P63" s="1809"/>
      <c r="Q63" s="77"/>
      <c r="R63" s="1808"/>
      <c r="S63" s="1809"/>
      <c r="T63" s="77"/>
      <c r="U63" s="1808" t="s">
        <v>134</v>
      </c>
      <c r="V63" s="1809"/>
      <c r="W63" s="96"/>
      <c r="X63" s="1719"/>
      <c r="Y63" s="1720"/>
      <c r="Z63" s="95"/>
      <c r="AA63" s="95"/>
      <c r="AB63" s="95"/>
      <c r="AE63" s="218"/>
      <c r="AF63" s="38">
        <v>3</v>
      </c>
      <c r="AK63" s="441"/>
    </row>
    <row r="64" spans="1:37" s="38" customFormat="1" hidden="1" x14ac:dyDescent="0.2">
      <c r="A64" s="77" t="s">
        <v>222</v>
      </c>
      <c r="B64" s="45" t="s">
        <v>44</v>
      </c>
      <c r="C64" s="46">
        <v>5</v>
      </c>
      <c r="D64" s="47"/>
      <c r="E64" s="47"/>
      <c r="F64" s="95"/>
      <c r="G64" s="308">
        <v>5</v>
      </c>
      <c r="H64" s="209">
        <f t="shared" si="5"/>
        <v>150</v>
      </c>
      <c r="I64" s="93">
        <v>14</v>
      </c>
      <c r="J64" s="336" t="s">
        <v>135</v>
      </c>
      <c r="K64" s="336"/>
      <c r="L64" s="336" t="s">
        <v>237</v>
      </c>
      <c r="M64" s="48">
        <f>H64-I64</f>
        <v>136</v>
      </c>
      <c r="N64" s="77"/>
      <c r="O64" s="1808"/>
      <c r="P64" s="1809"/>
      <c r="Q64" s="77"/>
      <c r="R64" s="1808"/>
      <c r="S64" s="1809"/>
      <c r="T64" s="47" t="s">
        <v>286</v>
      </c>
      <c r="U64" s="1808"/>
      <c r="V64" s="1809"/>
      <c r="W64" s="96"/>
      <c r="X64" s="1719"/>
      <c r="Y64" s="1720"/>
      <c r="Z64" s="95"/>
      <c r="AA64" s="95"/>
      <c r="AB64" s="95"/>
      <c r="AE64" s="218"/>
      <c r="AF64" s="38">
        <v>3</v>
      </c>
      <c r="AK64" s="441"/>
    </row>
    <row r="65" spans="1:37" s="38" customFormat="1" hidden="1" x14ac:dyDescent="0.2">
      <c r="A65" s="77" t="s">
        <v>190</v>
      </c>
      <c r="B65" s="45" t="s">
        <v>72</v>
      </c>
      <c r="C65" s="46">
        <v>6</v>
      </c>
      <c r="D65" s="46"/>
      <c r="E65" s="46"/>
      <c r="F65" s="46"/>
      <c r="G65" s="308">
        <v>3</v>
      </c>
      <c r="H65" s="58">
        <v>90</v>
      </c>
      <c r="I65" s="93">
        <v>8</v>
      </c>
      <c r="J65" s="47" t="s">
        <v>135</v>
      </c>
      <c r="K65" s="46"/>
      <c r="L65" s="47"/>
      <c r="M65" s="48">
        <f>H65-I65</f>
        <v>82</v>
      </c>
      <c r="N65" s="77"/>
      <c r="O65" s="1808"/>
      <c r="P65" s="1809"/>
      <c r="Q65" s="77"/>
      <c r="R65" s="1808"/>
      <c r="S65" s="1809"/>
      <c r="T65" s="77"/>
      <c r="U65" s="1862" t="s">
        <v>135</v>
      </c>
      <c r="V65" s="1863"/>
      <c r="W65" s="47"/>
      <c r="X65" s="1719"/>
      <c r="Y65" s="1720"/>
      <c r="Z65" s="94"/>
      <c r="AA65" s="94"/>
      <c r="AB65" s="94"/>
      <c r="AE65" s="218"/>
      <c r="AF65" s="38">
        <v>3</v>
      </c>
      <c r="AK65" s="441"/>
    </row>
    <row r="66" spans="1:37" s="38" customFormat="1" hidden="1" x14ac:dyDescent="0.2">
      <c r="A66" s="77" t="s">
        <v>191</v>
      </c>
      <c r="B66" s="45" t="s">
        <v>74</v>
      </c>
      <c r="C66" s="101">
        <v>4</v>
      </c>
      <c r="D66" s="47"/>
      <c r="E66" s="47"/>
      <c r="F66" s="46"/>
      <c r="G66" s="132">
        <v>4</v>
      </c>
      <c r="H66" s="58">
        <v>90</v>
      </c>
      <c r="I66" s="93">
        <v>8</v>
      </c>
      <c r="J66" s="47" t="s">
        <v>135</v>
      </c>
      <c r="K66" s="46"/>
      <c r="L66" s="47"/>
      <c r="M66" s="48">
        <f>H66-I66</f>
        <v>82</v>
      </c>
      <c r="N66" s="77"/>
      <c r="O66" s="1808"/>
      <c r="P66" s="1809"/>
      <c r="Q66" s="77"/>
      <c r="R66" s="1862" t="s">
        <v>135</v>
      </c>
      <c r="S66" s="1863"/>
      <c r="T66" s="77"/>
      <c r="U66" s="1808"/>
      <c r="V66" s="1809"/>
      <c r="W66" s="47"/>
      <c r="X66" s="1719"/>
      <c r="Y66" s="1720"/>
      <c r="Z66" s="94"/>
      <c r="AA66" s="94"/>
      <c r="AB66" s="94"/>
      <c r="AE66" s="218"/>
      <c r="AF66" s="38">
        <v>2</v>
      </c>
      <c r="AK66" s="441"/>
    </row>
    <row r="67" spans="1:37" s="38" customFormat="1" ht="31.5" hidden="1" x14ac:dyDescent="0.2">
      <c r="A67" s="140" t="s">
        <v>192</v>
      </c>
      <c r="B67" s="276" t="s">
        <v>89</v>
      </c>
      <c r="C67" s="277">
        <v>9</v>
      </c>
      <c r="D67" s="278"/>
      <c r="E67" s="278"/>
      <c r="F67" s="277"/>
      <c r="G67" s="279">
        <f>H67/30</f>
        <v>3</v>
      </c>
      <c r="H67" s="280">
        <v>90</v>
      </c>
      <c r="I67" s="281">
        <v>8</v>
      </c>
      <c r="J67" s="346" t="s">
        <v>135</v>
      </c>
      <c r="K67" s="277"/>
      <c r="L67" s="278"/>
      <c r="M67" s="142">
        <f>H67-I67</f>
        <v>82</v>
      </c>
      <c r="N67" s="140"/>
      <c r="O67" s="1808"/>
      <c r="P67" s="1809"/>
      <c r="Q67" s="140"/>
      <c r="R67" s="1870"/>
      <c r="S67" s="1871"/>
      <c r="T67" s="140"/>
      <c r="U67" s="1870"/>
      <c r="V67" s="1871"/>
      <c r="W67" s="278"/>
      <c r="X67" s="1719"/>
      <c r="Y67" s="1720"/>
      <c r="Z67" s="278" t="s">
        <v>135</v>
      </c>
      <c r="AA67" s="282"/>
      <c r="AB67" s="276"/>
      <c r="AE67" s="218"/>
      <c r="AF67" s="38">
        <v>5</v>
      </c>
      <c r="AK67" s="441"/>
    </row>
    <row r="68" spans="1:37" s="38" customFormat="1" hidden="1" x14ac:dyDescent="0.2">
      <c r="A68" s="283"/>
      <c r="B68" s="283" t="s">
        <v>168</v>
      </c>
      <c r="C68" s="284"/>
      <c r="D68" s="284"/>
      <c r="E68" s="284"/>
      <c r="F68" s="284"/>
      <c r="G68" s="285">
        <f>G54+G55+G58+G59+G60+G64+G65+G66+G53+G67+G63</f>
        <v>55</v>
      </c>
      <c r="H68" s="285">
        <f>H54+H55+H58+H59+H60+H64+H65+H66+H53+H67+H63</f>
        <v>1650</v>
      </c>
      <c r="I68" s="285">
        <f>SUM(I53:I67)</f>
        <v>138</v>
      </c>
      <c r="J68" s="283">
        <v>90</v>
      </c>
      <c r="K68" s="284"/>
      <c r="L68" s="283">
        <v>48</v>
      </c>
      <c r="M68" s="285">
        <f>SUM(M53:M67)</f>
        <v>1512</v>
      </c>
      <c r="N68" s="284"/>
      <c r="O68" s="1808"/>
      <c r="P68" s="1809"/>
      <c r="Q68" s="375" t="s">
        <v>286</v>
      </c>
      <c r="R68" s="1866" t="s">
        <v>290</v>
      </c>
      <c r="S68" s="1867"/>
      <c r="T68" s="375" t="s">
        <v>290</v>
      </c>
      <c r="U68" s="1866" t="s">
        <v>291</v>
      </c>
      <c r="V68" s="1867"/>
      <c r="W68" s="375" t="s">
        <v>289</v>
      </c>
      <c r="X68" s="1868"/>
      <c r="Y68" s="1869"/>
      <c r="Z68" s="375" t="s">
        <v>135</v>
      </c>
      <c r="AA68" s="286"/>
      <c r="AB68" s="284"/>
      <c r="AE68" s="218"/>
      <c r="AK68" s="441"/>
    </row>
    <row r="69" spans="1:37" s="38" customFormat="1" hidden="1" x14ac:dyDescent="0.2">
      <c r="A69" s="304"/>
      <c r="B69" s="305"/>
      <c r="C69" s="305"/>
      <c r="D69" s="305"/>
      <c r="E69" s="305"/>
      <c r="F69" s="305"/>
      <c r="G69" s="287"/>
      <c r="H69" s="287"/>
      <c r="I69" s="287"/>
      <c r="J69" s="305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305"/>
      <c r="W69" s="305"/>
      <c r="X69" s="305"/>
      <c r="Y69" s="305"/>
      <c r="Z69" s="305"/>
      <c r="AA69" s="305"/>
      <c r="AB69" s="288"/>
      <c r="AE69" s="218"/>
      <c r="AK69" s="441"/>
    </row>
    <row r="70" spans="1:37" s="38" customFormat="1" hidden="1" x14ac:dyDescent="0.2">
      <c r="A70" s="304"/>
      <c r="B70" s="289"/>
      <c r="C70" s="290"/>
      <c r="D70" s="290"/>
      <c r="E70" s="290"/>
      <c r="F70" s="290"/>
      <c r="G70" s="291"/>
      <c r="H70" s="291"/>
      <c r="I70" s="291"/>
      <c r="J70" s="292"/>
      <c r="K70" s="293"/>
      <c r="L70" s="294"/>
      <c r="M70" s="292"/>
      <c r="N70" s="295"/>
      <c r="O70" s="295"/>
      <c r="P70" s="295"/>
      <c r="Q70" s="295"/>
      <c r="R70" s="295"/>
      <c r="S70" s="295"/>
      <c r="T70" s="294"/>
      <c r="U70" s="294"/>
      <c r="V70" s="294"/>
      <c r="W70" s="294"/>
      <c r="X70" s="294"/>
      <c r="Y70" s="294"/>
      <c r="Z70" s="294"/>
      <c r="AA70" s="294"/>
      <c r="AB70" s="296"/>
      <c r="AE70" s="218"/>
      <c r="AK70" s="441"/>
    </row>
    <row r="71" spans="1:37" s="38" customFormat="1" hidden="1" x14ac:dyDescent="0.2">
      <c r="A71" s="1725" t="s">
        <v>194</v>
      </c>
      <c r="B71" s="1872"/>
      <c r="C71" s="1872"/>
      <c r="D71" s="1872"/>
      <c r="E71" s="1872"/>
      <c r="F71" s="1872"/>
      <c r="G71" s="1872"/>
      <c r="H71" s="1872"/>
      <c r="I71" s="1872"/>
      <c r="J71" s="1872"/>
      <c r="K71" s="1872"/>
      <c r="L71" s="1872"/>
      <c r="M71" s="1872"/>
      <c r="N71" s="1872"/>
      <c r="O71" s="1872"/>
      <c r="P71" s="1872"/>
      <c r="Q71" s="1872"/>
      <c r="R71" s="1872"/>
      <c r="S71" s="1872"/>
      <c r="T71" s="1872"/>
      <c r="U71" s="1872"/>
      <c r="V71" s="1872"/>
      <c r="W71" s="1872"/>
      <c r="X71" s="1872"/>
      <c r="Y71" s="1872"/>
      <c r="Z71" s="1872"/>
      <c r="AA71" s="1872"/>
      <c r="AB71" s="1873"/>
      <c r="AE71" s="218"/>
      <c r="AK71" s="441"/>
    </row>
    <row r="72" spans="1:37" s="38" customFormat="1" hidden="1" x14ac:dyDescent="0.2">
      <c r="A72" s="1714" t="s">
        <v>195</v>
      </c>
      <c r="B72" s="1874"/>
      <c r="C72" s="1874"/>
      <c r="D72" s="1874"/>
      <c r="E72" s="1874"/>
      <c r="F72" s="1874"/>
      <c r="G72" s="1874"/>
      <c r="H72" s="1874"/>
      <c r="I72" s="1874"/>
      <c r="J72" s="1874"/>
      <c r="K72" s="1874"/>
      <c r="L72" s="1874"/>
      <c r="M72" s="1874"/>
      <c r="N72" s="1874"/>
      <c r="O72" s="1874"/>
      <c r="P72" s="1874"/>
      <c r="Q72" s="1874"/>
      <c r="R72" s="1874"/>
      <c r="S72" s="1874"/>
      <c r="T72" s="1874"/>
      <c r="U72" s="1874"/>
      <c r="V72" s="1874"/>
      <c r="W72" s="1874"/>
      <c r="X72" s="1874"/>
      <c r="Y72" s="1874"/>
      <c r="Z72" s="1874"/>
      <c r="AA72" s="1874"/>
      <c r="AB72" s="1875"/>
      <c r="AE72" s="218"/>
      <c r="AK72" s="441"/>
    </row>
    <row r="73" spans="1:37" s="38" customFormat="1" hidden="1" x14ac:dyDescent="0.2">
      <c r="A73" s="1725" t="s">
        <v>223</v>
      </c>
      <c r="B73" s="1874"/>
      <c r="C73" s="1874"/>
      <c r="D73" s="1874"/>
      <c r="E73" s="1874"/>
      <c r="F73" s="1874"/>
      <c r="G73" s="1874"/>
      <c r="H73" s="1874"/>
      <c r="I73" s="1874"/>
      <c r="J73" s="1874"/>
      <c r="K73" s="1874"/>
      <c r="L73" s="1874"/>
      <c r="M73" s="1874"/>
      <c r="N73" s="1874"/>
      <c r="O73" s="1874"/>
      <c r="P73" s="1874"/>
      <c r="Q73" s="1874"/>
      <c r="R73" s="1874"/>
      <c r="S73" s="1874"/>
      <c r="T73" s="1874"/>
      <c r="U73" s="1874"/>
      <c r="V73" s="1874"/>
      <c r="W73" s="1874"/>
      <c r="X73" s="1874"/>
      <c r="Y73" s="1874"/>
      <c r="Z73" s="1874"/>
      <c r="AA73" s="1874"/>
      <c r="AB73" s="1875"/>
      <c r="AE73" s="218"/>
      <c r="AK73" s="441"/>
    </row>
    <row r="74" spans="1:37" s="38" customFormat="1" ht="31.5" hidden="1" x14ac:dyDescent="0.2">
      <c r="A74" s="183" t="s">
        <v>196</v>
      </c>
      <c r="B74" s="297" t="s">
        <v>56</v>
      </c>
      <c r="C74" s="177"/>
      <c r="D74" s="177">
        <v>10</v>
      </c>
      <c r="E74" s="177"/>
      <c r="F74" s="178"/>
      <c r="G74" s="376">
        <v>5</v>
      </c>
      <c r="H74" s="177">
        <f>G74*30</f>
        <v>150</v>
      </c>
      <c r="I74" s="180">
        <v>12</v>
      </c>
      <c r="J74" s="181">
        <v>12</v>
      </c>
      <c r="K74" s="177"/>
      <c r="L74" s="181">
        <v>0</v>
      </c>
      <c r="M74" s="177">
        <f>H74-I74</f>
        <v>138</v>
      </c>
      <c r="N74" s="182"/>
      <c r="O74" s="1703"/>
      <c r="P74" s="1704"/>
      <c r="Q74" s="182"/>
      <c r="R74" s="1703"/>
      <c r="S74" s="1704"/>
      <c r="T74" s="182"/>
      <c r="U74" s="1703"/>
      <c r="V74" s="1704"/>
      <c r="W74" s="183"/>
      <c r="X74" s="1730"/>
      <c r="Y74" s="1731"/>
      <c r="Z74" s="184"/>
      <c r="AA74" s="183" t="s">
        <v>282</v>
      </c>
      <c r="AB74" s="185"/>
      <c r="AE74" s="218"/>
      <c r="AF74" s="38">
        <v>5</v>
      </c>
      <c r="AI74" s="34" t="s">
        <v>299</v>
      </c>
      <c r="AJ74" s="398">
        <f>SUMIF(AF$74:AF$87,AF3,G$74:G$87)</f>
        <v>0</v>
      </c>
      <c r="AK74" s="441"/>
    </row>
    <row r="75" spans="1:37" s="38" customFormat="1" ht="31.5" hidden="1" x14ac:dyDescent="0.2">
      <c r="A75" s="183" t="s">
        <v>197</v>
      </c>
      <c r="B75" s="297" t="s">
        <v>248</v>
      </c>
      <c r="C75" s="214">
        <v>8</v>
      </c>
      <c r="D75" s="177"/>
      <c r="E75" s="177"/>
      <c r="F75" s="178"/>
      <c r="G75" s="179">
        <v>7</v>
      </c>
      <c r="H75" s="177">
        <v>210</v>
      </c>
      <c r="I75" s="377">
        <v>14</v>
      </c>
      <c r="J75" s="345" t="s">
        <v>292</v>
      </c>
      <c r="K75" s="378">
        <v>0</v>
      </c>
      <c r="L75" s="346">
        <v>2</v>
      </c>
      <c r="M75" s="177">
        <f>H75-I75</f>
        <v>196</v>
      </c>
      <c r="N75" s="182"/>
      <c r="O75" s="1703"/>
      <c r="P75" s="1704"/>
      <c r="Q75" s="182"/>
      <c r="R75" s="1703"/>
      <c r="S75" s="1704"/>
      <c r="T75" s="182"/>
      <c r="U75" s="1703"/>
      <c r="V75" s="1704"/>
      <c r="W75" s="183"/>
      <c r="X75" s="1876" t="s">
        <v>286</v>
      </c>
      <c r="Y75" s="1877"/>
      <c r="Z75" s="298"/>
      <c r="AA75" s="184"/>
      <c r="AB75" s="186"/>
      <c r="AE75" s="218"/>
      <c r="AF75" s="38">
        <v>4</v>
      </c>
      <c r="AI75" s="34" t="s">
        <v>300</v>
      </c>
      <c r="AJ75" s="398">
        <f>SUMIF(AF$74:AF$87,AF4,G$74:G$87)</f>
        <v>0</v>
      </c>
      <c r="AK75" s="441"/>
    </row>
    <row r="76" spans="1:37" s="38" customFormat="1" hidden="1" x14ac:dyDescent="0.2">
      <c r="A76" s="183" t="s">
        <v>203</v>
      </c>
      <c r="B76" s="299" t="s">
        <v>198</v>
      </c>
      <c r="C76" s="214"/>
      <c r="D76" s="177"/>
      <c r="E76" s="177"/>
      <c r="F76" s="178"/>
      <c r="G76" s="313">
        <f>G77+G78+G79+G80</f>
        <v>15.5</v>
      </c>
      <c r="H76" s="180">
        <f t="shared" ref="H76:H86" si="6">G76*30</f>
        <v>465</v>
      </c>
      <c r="I76" s="180"/>
      <c r="J76" s="181"/>
      <c r="K76" s="177"/>
      <c r="L76" s="181"/>
      <c r="M76" s="177"/>
      <c r="N76" s="182"/>
      <c r="O76" s="1703"/>
      <c r="P76" s="1704"/>
      <c r="Q76" s="182"/>
      <c r="R76" s="1703"/>
      <c r="S76" s="1704"/>
      <c r="T76" s="182"/>
      <c r="U76" s="1703"/>
      <c r="V76" s="1704"/>
      <c r="W76" s="183"/>
      <c r="X76" s="1730"/>
      <c r="Y76" s="1731"/>
      <c r="Z76" s="184"/>
      <c r="AA76" s="183"/>
      <c r="AB76" s="185"/>
      <c r="AE76" s="218"/>
      <c r="AI76" s="34" t="s">
        <v>301</v>
      </c>
      <c r="AJ76" s="398">
        <f>SUMIF(AF$74:AF$87,AF5,G$74:G$87)</f>
        <v>0</v>
      </c>
      <c r="AK76" s="441"/>
    </row>
    <row r="77" spans="1:37" s="38" customFormat="1" hidden="1" x14ac:dyDescent="0.2">
      <c r="A77" s="175" t="s">
        <v>204</v>
      </c>
      <c r="B77" s="226" t="s">
        <v>249</v>
      </c>
      <c r="C77" s="336">
        <v>7</v>
      </c>
      <c r="D77" s="46"/>
      <c r="E77" s="46"/>
      <c r="F77" s="46"/>
      <c r="G77" s="314">
        <v>4.5</v>
      </c>
      <c r="H77" s="180">
        <f t="shared" si="6"/>
        <v>135</v>
      </c>
      <c r="I77" s="93">
        <v>12</v>
      </c>
      <c r="J77" s="337" t="s">
        <v>282</v>
      </c>
      <c r="K77" s="46"/>
      <c r="L77" s="47" t="s">
        <v>228</v>
      </c>
      <c r="M77" s="48">
        <f>H77-I77</f>
        <v>123</v>
      </c>
      <c r="N77" s="77"/>
      <c r="O77" s="1703"/>
      <c r="P77" s="1704"/>
      <c r="Q77" s="77"/>
      <c r="R77" s="1703"/>
      <c r="S77" s="1704"/>
      <c r="T77" s="47"/>
      <c r="U77" s="1703"/>
      <c r="V77" s="1704"/>
      <c r="W77" s="47" t="s">
        <v>282</v>
      </c>
      <c r="X77" s="1730"/>
      <c r="Y77" s="1731"/>
      <c r="Z77" s="157"/>
      <c r="AA77" s="157"/>
      <c r="AB77" s="235"/>
      <c r="AE77" s="218"/>
      <c r="AF77" s="38">
        <v>4</v>
      </c>
      <c r="AI77" s="34" t="s">
        <v>302</v>
      </c>
      <c r="AJ77" s="398">
        <f>SUMIF(AF$74:AF$87,AF6,G$74:G$87)</f>
        <v>35.5</v>
      </c>
      <c r="AK77" s="441"/>
    </row>
    <row r="78" spans="1:37" s="38" customFormat="1" ht="31.5" hidden="1" x14ac:dyDescent="0.2">
      <c r="A78" s="175" t="s">
        <v>205</v>
      </c>
      <c r="B78" s="227" t="s">
        <v>53</v>
      </c>
      <c r="C78" s="177">
        <v>9</v>
      </c>
      <c r="D78" s="177"/>
      <c r="E78" s="177"/>
      <c r="F78" s="178"/>
      <c r="G78" s="179">
        <v>5</v>
      </c>
      <c r="H78" s="180">
        <f t="shared" si="6"/>
        <v>150</v>
      </c>
      <c r="I78" s="215">
        <v>18</v>
      </c>
      <c r="J78" s="187" t="s">
        <v>282</v>
      </c>
      <c r="K78" s="177" t="s">
        <v>68</v>
      </c>
      <c r="L78" s="181"/>
      <c r="M78" s="177">
        <f>H78-I78</f>
        <v>132</v>
      </c>
      <c r="N78" s="182"/>
      <c r="O78" s="1703"/>
      <c r="P78" s="1704"/>
      <c r="Q78" s="182"/>
      <c r="R78" s="1703"/>
      <c r="S78" s="1704"/>
      <c r="T78" s="182"/>
      <c r="U78" s="1703"/>
      <c r="V78" s="1704"/>
      <c r="W78" s="183"/>
      <c r="X78" s="1730"/>
      <c r="Y78" s="1731"/>
      <c r="Z78" s="337" t="s">
        <v>83</v>
      </c>
      <c r="AA78" s="188"/>
      <c r="AB78" s="186"/>
      <c r="AE78" s="218"/>
      <c r="AF78" s="38">
        <v>5</v>
      </c>
      <c r="AI78" s="34" t="s">
        <v>303</v>
      </c>
      <c r="AJ78" s="398">
        <f>SUMIF(AF$74:AF$87,AF7,G$74:G$87)+G90+G92+G93</f>
        <v>29</v>
      </c>
      <c r="AK78" s="441"/>
    </row>
    <row r="79" spans="1:37" s="38" customFormat="1" ht="53.25" hidden="1" customHeight="1" x14ac:dyDescent="0.2">
      <c r="A79" s="175" t="s">
        <v>206</v>
      </c>
      <c r="B79" s="228" t="s">
        <v>64</v>
      </c>
      <c r="C79" s="177"/>
      <c r="D79" s="177"/>
      <c r="E79" s="177"/>
      <c r="F79" s="178">
        <v>10</v>
      </c>
      <c r="G79" s="179">
        <v>1</v>
      </c>
      <c r="H79" s="180">
        <f t="shared" si="6"/>
        <v>30</v>
      </c>
      <c r="I79" s="180">
        <v>4</v>
      </c>
      <c r="J79" s="181"/>
      <c r="K79" s="177"/>
      <c r="L79" s="181" t="s">
        <v>229</v>
      </c>
      <c r="M79" s="177">
        <f>H79-I79</f>
        <v>26</v>
      </c>
      <c r="N79" s="182"/>
      <c r="O79" s="1703"/>
      <c r="P79" s="1704"/>
      <c r="Q79" s="182"/>
      <c r="R79" s="1703"/>
      <c r="S79" s="1704"/>
      <c r="T79" s="182"/>
      <c r="U79" s="1703"/>
      <c r="V79" s="1704"/>
      <c r="W79" s="183"/>
      <c r="X79" s="1730"/>
      <c r="Y79" s="1731"/>
      <c r="Z79" s="184"/>
      <c r="AA79" s="183" t="s">
        <v>134</v>
      </c>
      <c r="AB79" s="185"/>
      <c r="AE79" s="218"/>
      <c r="AF79" s="38">
        <v>5</v>
      </c>
      <c r="AJ79" s="399">
        <f>SUM(AJ74:AJ78)</f>
        <v>64.5</v>
      </c>
      <c r="AK79" s="441"/>
    </row>
    <row r="80" spans="1:37" s="38" customFormat="1" ht="31.5" hidden="1" x14ac:dyDescent="0.2">
      <c r="A80" s="175" t="s">
        <v>207</v>
      </c>
      <c r="B80" s="228" t="s">
        <v>54</v>
      </c>
      <c r="C80" s="177">
        <v>10</v>
      </c>
      <c r="D80" s="177"/>
      <c r="E80" s="177"/>
      <c r="F80" s="178"/>
      <c r="G80" s="179">
        <v>5</v>
      </c>
      <c r="H80" s="180">
        <f t="shared" si="6"/>
        <v>150</v>
      </c>
      <c r="I80" s="215">
        <v>18</v>
      </c>
      <c r="J80" s="177">
        <v>12</v>
      </c>
      <c r="K80" s="177" t="s">
        <v>68</v>
      </c>
      <c r="L80" s="177"/>
      <c r="M80" s="177">
        <f>H80-I80</f>
        <v>132</v>
      </c>
      <c r="N80" s="182"/>
      <c r="O80" s="1703"/>
      <c r="P80" s="1704"/>
      <c r="Q80" s="182"/>
      <c r="R80" s="1703"/>
      <c r="S80" s="1704"/>
      <c r="T80" s="182"/>
      <c r="U80" s="1703"/>
      <c r="V80" s="1704"/>
      <c r="W80" s="183"/>
      <c r="X80" s="1730"/>
      <c r="Y80" s="1731"/>
      <c r="Z80" s="184"/>
      <c r="AA80" s="345" t="s">
        <v>83</v>
      </c>
      <c r="AB80" s="185"/>
      <c r="AE80" s="218"/>
      <c r="AF80" s="38">
        <v>5</v>
      </c>
      <c r="AK80" s="441"/>
    </row>
    <row r="81" spans="1:256" s="38" customFormat="1" ht="31.5" hidden="1" x14ac:dyDescent="0.2">
      <c r="A81" s="175" t="s">
        <v>208</v>
      </c>
      <c r="B81" s="224" t="s">
        <v>199</v>
      </c>
      <c r="C81" s="214"/>
      <c r="D81" s="177"/>
      <c r="E81" s="177"/>
      <c r="F81" s="178"/>
      <c r="G81" s="313">
        <f>G82+G83</f>
        <v>12</v>
      </c>
      <c r="H81" s="177">
        <f t="shared" si="6"/>
        <v>360</v>
      </c>
      <c r="I81" s="180"/>
      <c r="J81" s="181"/>
      <c r="K81" s="177"/>
      <c r="L81" s="181"/>
      <c r="M81" s="177"/>
      <c r="N81" s="182"/>
      <c r="O81" s="1703"/>
      <c r="P81" s="1704"/>
      <c r="Q81" s="182"/>
      <c r="R81" s="1703"/>
      <c r="S81" s="1704"/>
      <c r="T81" s="182"/>
      <c r="U81" s="1703"/>
      <c r="V81" s="1704"/>
      <c r="W81" s="183"/>
      <c r="X81" s="1730"/>
      <c r="Y81" s="1731"/>
      <c r="Z81" s="184"/>
      <c r="AA81" s="183"/>
      <c r="AB81" s="185"/>
      <c r="AE81" s="218"/>
      <c r="AK81" s="441"/>
    </row>
    <row r="82" spans="1:256" s="38" customFormat="1" hidden="1" x14ac:dyDescent="0.2">
      <c r="A82" s="175" t="s">
        <v>209</v>
      </c>
      <c r="B82" s="228" t="s">
        <v>51</v>
      </c>
      <c r="C82" s="177">
        <v>7</v>
      </c>
      <c r="D82" s="177"/>
      <c r="E82" s="177"/>
      <c r="F82" s="189"/>
      <c r="G82" s="313">
        <v>6</v>
      </c>
      <c r="H82" s="177">
        <f t="shared" si="6"/>
        <v>180</v>
      </c>
      <c r="I82" s="377">
        <v>14</v>
      </c>
      <c r="J82" s="379" t="s">
        <v>282</v>
      </c>
      <c r="K82" s="378"/>
      <c r="L82" s="346" t="s">
        <v>227</v>
      </c>
      <c r="M82" s="378">
        <f>H82-I82</f>
        <v>166</v>
      </c>
      <c r="N82" s="182"/>
      <c r="O82" s="1703"/>
      <c r="P82" s="1704"/>
      <c r="Q82" s="182"/>
      <c r="R82" s="1703"/>
      <c r="S82" s="1704"/>
      <c r="T82" s="182"/>
      <c r="U82" s="1703"/>
      <c r="V82" s="1704"/>
      <c r="W82" s="182" t="s">
        <v>286</v>
      </c>
      <c r="X82" s="1730"/>
      <c r="Y82" s="1731"/>
      <c r="Z82" s="184"/>
      <c r="AA82" s="184"/>
      <c r="AB82" s="186"/>
      <c r="AE82" s="218"/>
      <c r="AF82" s="38">
        <v>4</v>
      </c>
      <c r="AK82" s="441"/>
    </row>
    <row r="83" spans="1:256" s="38" customFormat="1" ht="31.5" hidden="1" x14ac:dyDescent="0.2">
      <c r="A83" s="175" t="s">
        <v>210</v>
      </c>
      <c r="B83" s="228" t="s">
        <v>52</v>
      </c>
      <c r="C83" s="177">
        <v>8</v>
      </c>
      <c r="D83" s="177"/>
      <c r="E83" s="177"/>
      <c r="F83" s="178"/>
      <c r="G83" s="179">
        <v>6</v>
      </c>
      <c r="H83" s="177">
        <f t="shared" si="6"/>
        <v>180</v>
      </c>
      <c r="I83" s="358">
        <v>14</v>
      </c>
      <c r="J83" s="337" t="s">
        <v>282</v>
      </c>
      <c r="K83" s="338"/>
      <c r="L83" s="337" t="s">
        <v>227</v>
      </c>
      <c r="M83" s="378">
        <f>H83-I83</f>
        <v>166</v>
      </c>
      <c r="N83" s="182"/>
      <c r="O83" s="1703"/>
      <c r="P83" s="1704"/>
      <c r="Q83" s="182"/>
      <c r="R83" s="1703"/>
      <c r="S83" s="1704"/>
      <c r="T83" s="182"/>
      <c r="U83" s="1703"/>
      <c r="V83" s="1704"/>
      <c r="W83" s="183"/>
      <c r="X83" s="1730" t="s">
        <v>286</v>
      </c>
      <c r="Y83" s="1731"/>
      <c r="Z83" s="184"/>
      <c r="AA83" s="184"/>
      <c r="AB83" s="186"/>
      <c r="AE83" s="218"/>
      <c r="AF83" s="38">
        <v>4</v>
      </c>
      <c r="AK83" s="441"/>
    </row>
    <row r="84" spans="1:256" s="38" customFormat="1" ht="32.25" hidden="1" customHeight="1" x14ac:dyDescent="0.2">
      <c r="A84" s="175" t="s">
        <v>211</v>
      </c>
      <c r="B84" s="224" t="s">
        <v>200</v>
      </c>
      <c r="C84" s="214"/>
      <c r="D84" s="177"/>
      <c r="E84" s="177"/>
      <c r="F84" s="178"/>
      <c r="G84" s="313">
        <f>G85+G86</f>
        <v>12</v>
      </c>
      <c r="H84" s="177">
        <f t="shared" si="6"/>
        <v>360</v>
      </c>
      <c r="I84" s="180"/>
      <c r="J84" s="181"/>
      <c r="K84" s="177"/>
      <c r="L84" s="181"/>
      <c r="M84" s="177"/>
      <c r="N84" s="182"/>
      <c r="O84" s="1703"/>
      <c r="P84" s="1704"/>
      <c r="Q84" s="182"/>
      <c r="R84" s="1703"/>
      <c r="S84" s="1704"/>
      <c r="T84" s="182"/>
      <c r="U84" s="1703"/>
      <c r="V84" s="1704"/>
      <c r="W84" s="183"/>
      <c r="X84" s="1730"/>
      <c r="Y84" s="1731"/>
      <c r="Z84" s="184"/>
      <c r="AA84" s="183"/>
      <c r="AB84" s="185"/>
      <c r="AE84" s="218"/>
      <c r="AK84" s="441"/>
    </row>
    <row r="85" spans="1:256" s="38" customFormat="1" hidden="1" x14ac:dyDescent="0.2">
      <c r="A85" s="175" t="s">
        <v>212</v>
      </c>
      <c r="B85" s="228" t="s">
        <v>73</v>
      </c>
      <c r="C85" s="177">
        <v>8</v>
      </c>
      <c r="D85" s="177"/>
      <c r="E85" s="177"/>
      <c r="F85" s="178"/>
      <c r="G85" s="313">
        <v>6</v>
      </c>
      <c r="H85" s="177">
        <f t="shared" si="6"/>
        <v>180</v>
      </c>
      <c r="I85" s="358">
        <v>12</v>
      </c>
      <c r="J85" s="337" t="s">
        <v>135</v>
      </c>
      <c r="K85" s="338"/>
      <c r="L85" s="337" t="s">
        <v>134</v>
      </c>
      <c r="M85" s="177">
        <f>H85-I85</f>
        <v>168</v>
      </c>
      <c r="N85" s="182"/>
      <c r="O85" s="1703"/>
      <c r="P85" s="1704"/>
      <c r="Q85" s="182"/>
      <c r="R85" s="1703"/>
      <c r="S85" s="1704"/>
      <c r="T85" s="182"/>
      <c r="U85" s="1703"/>
      <c r="V85" s="1704"/>
      <c r="W85" s="183"/>
      <c r="X85" s="1730" t="s">
        <v>282</v>
      </c>
      <c r="Y85" s="1731"/>
      <c r="Z85" s="184"/>
      <c r="AA85" s="184"/>
      <c r="AB85" s="186"/>
      <c r="AE85" s="218"/>
      <c r="AF85" s="38">
        <v>4</v>
      </c>
      <c r="AK85" s="441"/>
    </row>
    <row r="86" spans="1:256" s="38" customFormat="1" hidden="1" x14ac:dyDescent="0.2">
      <c r="A86" s="175" t="s">
        <v>213</v>
      </c>
      <c r="B86" s="228" t="s">
        <v>55</v>
      </c>
      <c r="C86" s="177"/>
      <c r="D86" s="177">
        <v>9</v>
      </c>
      <c r="E86" s="177"/>
      <c r="F86" s="178"/>
      <c r="G86" s="313">
        <v>6</v>
      </c>
      <c r="H86" s="177">
        <f t="shared" si="6"/>
        <v>180</v>
      </c>
      <c r="I86" s="180">
        <v>12</v>
      </c>
      <c r="J86" s="183" t="s">
        <v>135</v>
      </c>
      <c r="K86" s="177"/>
      <c r="L86" s="183" t="s">
        <v>134</v>
      </c>
      <c r="M86" s="177">
        <f>H86-I86</f>
        <v>168</v>
      </c>
      <c r="N86" s="182"/>
      <c r="O86" s="1703"/>
      <c r="P86" s="1704"/>
      <c r="Q86" s="182"/>
      <c r="R86" s="1703"/>
      <c r="S86" s="1704"/>
      <c r="T86" s="182"/>
      <c r="U86" s="1703"/>
      <c r="V86" s="1704"/>
      <c r="W86" s="183"/>
      <c r="X86" s="1730"/>
      <c r="Y86" s="1731"/>
      <c r="Z86" s="175" t="s">
        <v>282</v>
      </c>
      <c r="AA86" s="183"/>
      <c r="AB86" s="185"/>
      <c r="AE86" s="218"/>
      <c r="AF86" s="38">
        <v>4</v>
      </c>
      <c r="AK86" s="441"/>
    </row>
    <row r="87" spans="1:256" s="38" customFormat="1" hidden="1" x14ac:dyDescent="0.2">
      <c r="A87" s="187"/>
      <c r="B87" s="176"/>
      <c r="C87" s="177"/>
      <c r="D87" s="177"/>
      <c r="E87" s="177"/>
      <c r="F87" s="178"/>
      <c r="G87" s="179"/>
      <c r="H87" s="177"/>
      <c r="I87" s="180"/>
      <c r="J87" s="183"/>
      <c r="K87" s="177"/>
      <c r="L87" s="183"/>
      <c r="M87" s="177"/>
      <c r="N87" s="182"/>
      <c r="O87" s="1703"/>
      <c r="P87" s="1704"/>
      <c r="Q87" s="182"/>
      <c r="R87" s="1703"/>
      <c r="S87" s="1704"/>
      <c r="T87" s="182"/>
      <c r="U87" s="1703"/>
      <c r="V87" s="1704"/>
      <c r="W87" s="183"/>
      <c r="X87" s="1730"/>
      <c r="Y87" s="1731"/>
      <c r="Z87" s="175"/>
      <c r="AA87" s="183"/>
      <c r="AB87" s="185"/>
      <c r="AE87" s="218"/>
      <c r="AK87" s="441"/>
    </row>
    <row r="88" spans="1:256" s="38" customFormat="1" hidden="1" x14ac:dyDescent="0.2">
      <c r="A88" s="1725" t="s">
        <v>201</v>
      </c>
      <c r="B88" s="1878"/>
      <c r="C88" s="1715"/>
      <c r="D88" s="1715"/>
      <c r="E88" s="1715"/>
      <c r="F88" s="1715"/>
      <c r="G88" s="1715"/>
      <c r="H88" s="1715"/>
      <c r="I88" s="1715"/>
      <c r="J88" s="1715"/>
      <c r="K88" s="1715"/>
      <c r="L88" s="1715"/>
      <c r="M88" s="1715"/>
      <c r="N88" s="1715"/>
      <c r="O88" s="1715"/>
      <c r="P88" s="1715"/>
      <c r="Q88" s="1715"/>
      <c r="R88" s="1715"/>
      <c r="S88" s="1715"/>
      <c r="T88" s="1715"/>
      <c r="U88" s="1715"/>
      <c r="V88" s="1715"/>
      <c r="W88" s="1715"/>
      <c r="X88" s="1715"/>
      <c r="Y88" s="1715"/>
      <c r="Z88" s="1715"/>
      <c r="AA88" s="1715"/>
      <c r="AB88" s="1716"/>
      <c r="AE88" s="218"/>
      <c r="AK88" s="441"/>
    </row>
    <row r="89" spans="1:256" s="38" customFormat="1" hidden="1" x14ac:dyDescent="0.2">
      <c r="A89" s="175"/>
      <c r="B89" s="224"/>
      <c r="C89" s="214"/>
      <c r="D89" s="177"/>
      <c r="E89" s="177"/>
      <c r="F89" s="178"/>
      <c r="G89" s="313"/>
      <c r="H89" s="177"/>
      <c r="I89" s="180"/>
      <c r="J89" s="183"/>
      <c r="K89" s="177"/>
      <c r="L89" s="183"/>
      <c r="M89" s="177"/>
      <c r="N89" s="182"/>
      <c r="O89" s="1703"/>
      <c r="P89" s="1704"/>
      <c r="Q89" s="182"/>
      <c r="R89" s="1703"/>
      <c r="S89" s="1704"/>
      <c r="T89" s="182"/>
      <c r="U89" s="1703"/>
      <c r="V89" s="1704"/>
      <c r="W89" s="183"/>
      <c r="X89" s="1730"/>
      <c r="Y89" s="1731"/>
      <c r="Z89" s="175"/>
      <c r="AA89" s="183"/>
      <c r="AB89" s="185"/>
      <c r="AE89" s="218"/>
      <c r="AK89" s="441"/>
    </row>
    <row r="90" spans="1:256" s="38" customFormat="1" hidden="1" x14ac:dyDescent="0.2">
      <c r="A90" s="175" t="s">
        <v>214</v>
      </c>
      <c r="B90" s="380" t="s">
        <v>57</v>
      </c>
      <c r="C90" s="190"/>
      <c r="D90" s="190">
        <v>9</v>
      </c>
      <c r="E90" s="190"/>
      <c r="F90" s="191"/>
      <c r="G90" s="314">
        <v>4</v>
      </c>
      <c r="H90" s="177">
        <f>30*G90</f>
        <v>120</v>
      </c>
      <c r="I90" s="215">
        <v>8</v>
      </c>
      <c r="J90" s="191">
        <v>4</v>
      </c>
      <c r="K90" s="190">
        <v>4</v>
      </c>
      <c r="L90" s="191">
        <v>0</v>
      </c>
      <c r="M90" s="190">
        <f>H90-I90</f>
        <v>112</v>
      </c>
      <c r="N90" s="187"/>
      <c r="O90" s="1703"/>
      <c r="P90" s="1704"/>
      <c r="Q90" s="187"/>
      <c r="R90" s="1703"/>
      <c r="S90" s="1704"/>
      <c r="T90" s="187"/>
      <c r="U90" s="1703"/>
      <c r="V90" s="1704"/>
      <c r="W90" s="175"/>
      <c r="X90" s="1730"/>
      <c r="Y90" s="1731"/>
      <c r="Z90" s="175" t="s">
        <v>135</v>
      </c>
      <c r="AA90" s="37"/>
      <c r="AB90" s="193"/>
      <c r="AE90" s="218"/>
      <c r="AK90" s="441"/>
    </row>
    <row r="91" spans="1:256" s="38" customFormat="1" hidden="1" x14ac:dyDescent="0.2">
      <c r="A91" s="175"/>
      <c r="B91" s="224"/>
      <c r="C91" s="214"/>
      <c r="D91" s="177"/>
      <c r="E91" s="177"/>
      <c r="F91" s="178"/>
      <c r="G91" s="313"/>
      <c r="H91" s="177"/>
      <c r="I91" s="180"/>
      <c r="J91" s="181"/>
      <c r="K91" s="177"/>
      <c r="L91" s="181"/>
      <c r="M91" s="177"/>
      <c r="N91" s="182"/>
      <c r="O91" s="1703"/>
      <c r="P91" s="1704"/>
      <c r="Q91" s="182"/>
      <c r="R91" s="1703"/>
      <c r="S91" s="1704"/>
      <c r="T91" s="182"/>
      <c r="U91" s="1703"/>
      <c r="V91" s="1704"/>
      <c r="W91" s="183"/>
      <c r="X91" s="1730"/>
      <c r="Y91" s="1731"/>
      <c r="Z91" s="184"/>
      <c r="AA91" s="183"/>
      <c r="AB91" s="185"/>
      <c r="AE91" s="218"/>
      <c r="AK91" s="441"/>
    </row>
    <row r="92" spans="1:256" s="37" customFormat="1" ht="31.5" hidden="1" x14ac:dyDescent="0.2">
      <c r="A92" s="175" t="s">
        <v>215</v>
      </c>
      <c r="B92" s="381" t="s">
        <v>142</v>
      </c>
      <c r="C92" s="190"/>
      <c r="D92" s="190">
        <v>9</v>
      </c>
      <c r="E92" s="190"/>
      <c r="F92" s="191"/>
      <c r="G92" s="314">
        <v>4</v>
      </c>
      <c r="H92" s="177">
        <f>G92*30</f>
        <v>120</v>
      </c>
      <c r="I92" s="190">
        <v>8</v>
      </c>
      <c r="J92" s="191">
        <v>8</v>
      </c>
      <c r="K92" s="190"/>
      <c r="L92" s="191"/>
      <c r="M92" s="190">
        <f>H92-I92</f>
        <v>112</v>
      </c>
      <c r="N92" s="187"/>
      <c r="O92" s="1703"/>
      <c r="P92" s="1704"/>
      <c r="Q92" s="187"/>
      <c r="R92" s="1703"/>
      <c r="S92" s="1704"/>
      <c r="T92" s="187"/>
      <c r="U92" s="1703"/>
      <c r="V92" s="1704"/>
      <c r="W92" s="175"/>
      <c r="X92" s="1730"/>
      <c r="Y92" s="1731"/>
      <c r="Z92" s="175" t="s">
        <v>135</v>
      </c>
      <c r="AA92" s="192"/>
      <c r="AB92" s="193"/>
      <c r="AC92" s="174"/>
      <c r="AE92" s="219"/>
      <c r="AF92" s="38"/>
      <c r="AG92" s="38"/>
      <c r="AH92" s="38"/>
      <c r="AI92" s="38"/>
      <c r="AJ92" s="38"/>
      <c r="AK92" s="441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hidden="1" x14ac:dyDescent="0.2">
      <c r="A93" s="175" t="s">
        <v>216</v>
      </c>
      <c r="B93" s="229" t="s">
        <v>76</v>
      </c>
      <c r="C93" s="190"/>
      <c r="D93" s="190">
        <v>10</v>
      </c>
      <c r="E93" s="190"/>
      <c r="F93" s="191"/>
      <c r="G93" s="314">
        <v>5</v>
      </c>
      <c r="H93" s="177">
        <f>G93*30</f>
        <v>150</v>
      </c>
      <c r="I93" s="190">
        <v>12</v>
      </c>
      <c r="J93" s="191">
        <v>12</v>
      </c>
      <c r="K93" s="190"/>
      <c r="L93" s="191">
        <v>0</v>
      </c>
      <c r="M93" s="190">
        <f>H93-I93</f>
        <v>138</v>
      </c>
      <c r="N93" s="187"/>
      <c r="O93" s="1703"/>
      <c r="P93" s="1704"/>
      <c r="Q93" s="187"/>
      <c r="R93" s="1703"/>
      <c r="S93" s="1704"/>
      <c r="T93" s="187"/>
      <c r="U93" s="1703"/>
      <c r="V93" s="1704"/>
      <c r="W93" s="175"/>
      <c r="X93" s="1730"/>
      <c r="Y93" s="1731"/>
      <c r="AA93" s="175" t="s">
        <v>282</v>
      </c>
      <c r="AB93" s="193"/>
      <c r="AC93" s="174"/>
      <c r="AE93" s="219"/>
      <c r="AF93" s="38"/>
      <c r="AG93" s="38"/>
      <c r="AH93" s="38"/>
      <c r="AI93" s="38"/>
      <c r="AJ93" s="38"/>
      <c r="AK93" s="441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idden="1" x14ac:dyDescent="0.2">
      <c r="A94" s="1725" t="s">
        <v>224</v>
      </c>
      <c r="B94" s="1715"/>
      <c r="C94" s="1715"/>
      <c r="D94" s="1715"/>
      <c r="E94" s="1715"/>
      <c r="F94" s="1715"/>
      <c r="G94" s="1715"/>
      <c r="H94" s="1715"/>
      <c r="I94" s="1715"/>
      <c r="J94" s="1715"/>
      <c r="K94" s="1715"/>
      <c r="L94" s="1715"/>
      <c r="M94" s="1715"/>
      <c r="N94" s="1715"/>
      <c r="O94" s="1715"/>
      <c r="P94" s="1715"/>
      <c r="Q94" s="1715"/>
      <c r="R94" s="1715"/>
      <c r="S94" s="1715"/>
      <c r="T94" s="1715"/>
      <c r="U94" s="1715"/>
      <c r="V94" s="1715"/>
      <c r="W94" s="1715"/>
      <c r="X94" s="1715"/>
      <c r="Y94" s="1715"/>
      <c r="Z94" s="1715"/>
      <c r="AA94" s="1715"/>
      <c r="AB94" s="1716"/>
      <c r="AC94" s="174"/>
      <c r="AE94" s="219"/>
      <c r="AF94" s="38"/>
      <c r="AG94" s="38"/>
      <c r="AH94" s="38"/>
      <c r="AI94" s="38"/>
      <c r="AJ94" s="38"/>
      <c r="AK94" s="441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31.5" hidden="1" x14ac:dyDescent="0.2">
      <c r="A95" s="175" t="s">
        <v>216</v>
      </c>
      <c r="B95" s="230" t="s">
        <v>202</v>
      </c>
      <c r="C95" s="225"/>
      <c r="D95" s="225">
        <v>9</v>
      </c>
      <c r="E95" s="225"/>
      <c r="F95" s="62"/>
      <c r="G95" s="315">
        <v>13</v>
      </c>
      <c r="H95" s="257">
        <f>G95*30</f>
        <v>390</v>
      </c>
      <c r="I95" s="257">
        <v>8</v>
      </c>
      <c r="J95" s="258">
        <v>8</v>
      </c>
      <c r="K95" s="257"/>
      <c r="L95" s="258"/>
      <c r="M95" s="177">
        <f>H95-I95</f>
        <v>382</v>
      </c>
      <c r="N95" s="259"/>
      <c r="O95" s="1703"/>
      <c r="P95" s="1704"/>
      <c r="Q95" s="259"/>
      <c r="R95" s="1703"/>
      <c r="S95" s="1704"/>
      <c r="T95" s="259"/>
      <c r="U95" s="1703"/>
      <c r="V95" s="1704"/>
      <c r="W95" s="260"/>
      <c r="X95" s="1730"/>
      <c r="Y95" s="1731"/>
      <c r="Z95" s="183" t="s">
        <v>135</v>
      </c>
      <c r="AA95" s="261"/>
      <c r="AB95" s="262"/>
      <c r="AC95" s="174"/>
      <c r="AE95" s="219"/>
      <c r="AF95" s="38"/>
      <c r="AG95" s="38"/>
      <c r="AH95" s="38"/>
      <c r="AI95" s="38"/>
      <c r="AJ95" s="38"/>
      <c r="AK95" s="441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hidden="1" thickBot="1" x14ac:dyDescent="0.25">
      <c r="A96" s="194"/>
      <c r="B96" s="195"/>
      <c r="C96" s="196"/>
      <c r="D96" s="196"/>
      <c r="E96" s="196"/>
      <c r="F96" s="197"/>
      <c r="G96" s="263"/>
      <c r="H96" s="264"/>
      <c r="I96" s="264"/>
      <c r="J96" s="265"/>
      <c r="K96" s="264"/>
      <c r="L96" s="265"/>
      <c r="M96" s="264"/>
      <c r="N96" s="266"/>
      <c r="O96" s="1732"/>
      <c r="P96" s="1733"/>
      <c r="Q96" s="266"/>
      <c r="R96" s="1732"/>
      <c r="S96" s="1733"/>
      <c r="T96" s="266"/>
      <c r="U96" s="1732"/>
      <c r="V96" s="1733"/>
      <c r="W96" s="267"/>
      <c r="X96" s="1734"/>
      <c r="Y96" s="1735"/>
      <c r="Z96" s="268"/>
      <c r="AA96" s="267"/>
      <c r="AB96" s="269"/>
      <c r="AC96" s="231"/>
      <c r="AD96" s="232"/>
      <c r="AE96" s="233"/>
      <c r="AF96" s="234"/>
      <c r="AG96" s="38">
        <v>24</v>
      </c>
      <c r="AH96" s="38">
        <v>2</v>
      </c>
      <c r="AI96" s="38"/>
      <c r="AJ96" s="38"/>
      <c r="AK96" s="441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256" s="37" customFormat="1" ht="16.5" hidden="1" thickBot="1" x14ac:dyDescent="0.25">
      <c r="A97" s="1885" t="s">
        <v>169</v>
      </c>
      <c r="B97" s="1885"/>
      <c r="C97" s="198"/>
      <c r="D97" s="198"/>
      <c r="E97" s="198"/>
      <c r="F97" s="199"/>
      <c r="G97" s="270">
        <f>G74+G75+G76+G81+G84+G90+G92+G93</f>
        <v>64.5</v>
      </c>
      <c r="H97" s="270">
        <f>H74+H75+H76+H81+H84+H90+H92+H93</f>
        <v>1935</v>
      </c>
      <c r="I97" s="271">
        <f>I74+I75+I77+I78+I79+I80+I82+I83+I85+I86+I90+I92+I93</f>
        <v>158</v>
      </c>
      <c r="J97" s="272">
        <f>'вспом расчет'!J96</f>
        <v>124</v>
      </c>
      <c r="K97" s="272">
        <f>'вспом расчет'!K96</f>
        <v>16</v>
      </c>
      <c r="L97" s="272">
        <f>'вспом расчет'!L96</f>
        <v>18</v>
      </c>
      <c r="M97" s="271">
        <f>M74+M75+M77+M78+M79+M80+M82+M83+M85+M86+M90+M92+M93</f>
        <v>1777</v>
      </c>
      <c r="N97" s="273"/>
      <c r="O97" s="1748"/>
      <c r="P97" s="1749"/>
      <c r="Q97" s="273"/>
      <c r="R97" s="1748"/>
      <c r="S97" s="1749"/>
      <c r="T97" s="273"/>
      <c r="U97" s="1748"/>
      <c r="V97" s="1749"/>
      <c r="W97" s="391" t="s">
        <v>295</v>
      </c>
      <c r="X97" s="1909" t="s">
        <v>296</v>
      </c>
      <c r="Y97" s="1910"/>
      <c r="Z97" s="391" t="s">
        <v>297</v>
      </c>
      <c r="AA97" s="391" t="s">
        <v>297</v>
      </c>
      <c r="AB97" s="275"/>
      <c r="AC97" s="232"/>
      <c r="AD97" s="232"/>
      <c r="AE97" s="233"/>
      <c r="AF97" s="234"/>
      <c r="AG97" s="38">
        <v>36</v>
      </c>
      <c r="AH97" s="38">
        <v>4</v>
      </c>
      <c r="AI97" s="38"/>
      <c r="AJ97" s="38"/>
      <c r="AK97" s="441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pans="1:256" s="49" customFormat="1" ht="17.25" hidden="1" customHeight="1" thickBot="1" x14ac:dyDescent="0.25">
      <c r="A98" s="159"/>
      <c r="B98" s="160"/>
      <c r="C98" s="161"/>
      <c r="D98" s="162"/>
      <c r="E98" s="162"/>
      <c r="F98" s="163"/>
      <c r="G98" s="164"/>
      <c r="H98" s="164"/>
      <c r="I98" s="165"/>
      <c r="J98" s="165"/>
      <c r="K98" s="164"/>
      <c r="L98" s="165"/>
      <c r="M98" s="164"/>
      <c r="N98" s="162"/>
      <c r="O98" s="162"/>
      <c r="P98" s="162"/>
      <c r="Q98" s="162"/>
      <c r="R98" s="162"/>
      <c r="S98" s="161"/>
      <c r="T98" s="162"/>
      <c r="U98" s="162"/>
      <c r="V98" s="166"/>
      <c r="W98" s="166"/>
      <c r="X98" s="166"/>
      <c r="Y98" s="166"/>
      <c r="Z98" s="166"/>
      <c r="AA98" s="166"/>
      <c r="AB98" s="167"/>
      <c r="AE98" s="220"/>
      <c r="AG98" s="49">
        <v>40</v>
      </c>
      <c r="AH98" s="49">
        <v>6</v>
      </c>
      <c r="AK98" s="444"/>
    </row>
    <row r="99" spans="1:256" s="49" customFormat="1" ht="17.25" hidden="1" customHeight="1" thickBot="1" x14ac:dyDescent="0.25">
      <c r="A99" s="1738" t="s">
        <v>86</v>
      </c>
      <c r="B99" s="1882"/>
      <c r="C99" s="1883"/>
      <c r="D99" s="1883"/>
      <c r="E99" s="1883"/>
      <c r="F99" s="1884"/>
      <c r="G99" s="126">
        <f t="shared" ref="G99:M99" si="7">G97+G68</f>
        <v>119.5</v>
      </c>
      <c r="H99" s="127">
        <f t="shared" si="7"/>
        <v>3585</v>
      </c>
      <c r="I99" s="127">
        <f t="shared" si="7"/>
        <v>296</v>
      </c>
      <c r="J99" s="127">
        <f t="shared" si="7"/>
        <v>214</v>
      </c>
      <c r="K99" s="127">
        <f t="shared" si="7"/>
        <v>16</v>
      </c>
      <c r="L99" s="127">
        <f t="shared" si="7"/>
        <v>66</v>
      </c>
      <c r="M99" s="127">
        <f t="shared" si="7"/>
        <v>3289</v>
      </c>
      <c r="N99" s="123"/>
      <c r="O99" s="1740"/>
      <c r="P99" s="1741"/>
      <c r="Q99" s="123"/>
      <c r="R99" s="1740"/>
      <c r="S99" s="1741"/>
      <c r="T99" s="123"/>
      <c r="U99" s="1740"/>
      <c r="V99" s="1741"/>
      <c r="W99" s="124"/>
      <c r="X99" s="1742"/>
      <c r="Y99" s="1743"/>
      <c r="Z99" s="124"/>
      <c r="AA99" s="124"/>
      <c r="AB99" s="125"/>
      <c r="AC99" s="57"/>
      <c r="AE99" s="220"/>
      <c r="AG99" s="49">
        <v>40</v>
      </c>
      <c r="AH99" s="49">
        <v>6</v>
      </c>
      <c r="AK99" s="444"/>
    </row>
    <row r="100" spans="1:256" s="49" customFormat="1" ht="17.25" hidden="1" customHeight="1" thickBot="1" x14ac:dyDescent="0.25">
      <c r="A100" s="59"/>
      <c r="B100" s="145"/>
      <c r="C100" s="146"/>
      <c r="D100" s="146"/>
      <c r="E100" s="146"/>
      <c r="F100" s="146"/>
      <c r="G100" s="147"/>
      <c r="H100" s="148"/>
      <c r="I100" s="148"/>
      <c r="J100" s="148"/>
      <c r="K100" s="54"/>
      <c r="L100" s="148"/>
      <c r="M100" s="148"/>
      <c r="N100" s="52"/>
      <c r="O100" s="52"/>
      <c r="P100" s="52"/>
      <c r="Q100" s="52"/>
      <c r="R100" s="52"/>
      <c r="S100" s="51"/>
      <c r="T100" s="52"/>
      <c r="U100" s="52"/>
      <c r="V100" s="56"/>
      <c r="W100" s="56"/>
      <c r="X100" s="56"/>
      <c r="Y100" s="56"/>
      <c r="Z100" s="56"/>
      <c r="AA100" s="56"/>
      <c r="AB100" s="61"/>
      <c r="AC100" s="57"/>
      <c r="AE100" s="220"/>
      <c r="AI100" s="34" t="s">
        <v>299</v>
      </c>
      <c r="AJ100" s="396">
        <f>AJ12+AJ27+AJ53+AJ74</f>
        <v>40</v>
      </c>
      <c r="AK100" s="444"/>
    </row>
    <row r="101" spans="1:256" s="49" customFormat="1" ht="17.25" hidden="1" customHeight="1" thickBot="1" x14ac:dyDescent="0.25">
      <c r="A101" s="301" t="s">
        <v>217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57"/>
      <c r="AE101" s="220"/>
      <c r="AG101" s="49">
        <f>64*30</f>
        <v>1920</v>
      </c>
      <c r="AI101" s="34" t="s">
        <v>300</v>
      </c>
      <c r="AJ101" s="396">
        <f>AJ13+AJ28+AJ54+AJ75</f>
        <v>43.5</v>
      </c>
      <c r="AK101" s="444"/>
    </row>
    <row r="102" spans="1:256" s="49" customFormat="1" ht="17.25" hidden="1" customHeight="1" thickBot="1" x14ac:dyDescent="0.25">
      <c r="A102" s="154" t="s">
        <v>157</v>
      </c>
      <c r="B102" s="67" t="s">
        <v>22</v>
      </c>
      <c r="C102" s="62"/>
      <c r="D102" s="68" t="s">
        <v>253</v>
      </c>
      <c r="E102" s="68"/>
      <c r="F102" s="65"/>
      <c r="G102" s="129">
        <v>16.5</v>
      </c>
      <c r="H102" s="63">
        <f>G102*30</f>
        <v>495</v>
      </c>
      <c r="I102" s="63"/>
      <c r="J102" s="63"/>
      <c r="K102" s="62"/>
      <c r="L102" s="62"/>
      <c r="M102" s="66"/>
      <c r="N102" s="69"/>
      <c r="O102" s="302"/>
      <c r="P102" s="303"/>
      <c r="Q102" s="69"/>
      <c r="R102" s="302"/>
      <c r="S102" s="303"/>
      <c r="T102" s="69"/>
      <c r="U102" s="1750"/>
      <c r="V102" s="1751"/>
      <c r="W102" s="64"/>
      <c r="X102" s="1752"/>
      <c r="Y102" s="1753"/>
      <c r="Z102" s="65"/>
      <c r="AA102" s="65"/>
      <c r="AB102" s="65"/>
      <c r="AC102" s="57"/>
      <c r="AE102" s="220"/>
      <c r="AI102" s="34" t="s">
        <v>301</v>
      </c>
      <c r="AJ102" s="396">
        <f>AJ14+AJ29+AJ55+AJ76</f>
        <v>49</v>
      </c>
      <c r="AK102" s="444"/>
    </row>
    <row r="103" spans="1:256" s="49" customFormat="1" ht="17.25" hidden="1" customHeight="1" thickBot="1" x14ac:dyDescent="0.25">
      <c r="A103" s="1754" t="s">
        <v>38</v>
      </c>
      <c r="B103" s="1755"/>
      <c r="C103" s="1570"/>
      <c r="D103" s="1570"/>
      <c r="E103" s="1570"/>
      <c r="F103" s="1571"/>
      <c r="G103" s="122">
        <f>G102</f>
        <v>16.5</v>
      </c>
      <c r="H103" s="130">
        <f>SUM(H102:H102)</f>
        <v>495</v>
      </c>
      <c r="I103" s="136"/>
      <c r="J103" s="136"/>
      <c r="K103" s="136"/>
      <c r="L103" s="136"/>
      <c r="M103" s="136"/>
      <c r="N103" s="136"/>
      <c r="O103" s="1757"/>
      <c r="P103" s="1758"/>
      <c r="Q103" s="136"/>
      <c r="R103" s="1757"/>
      <c r="S103" s="1758"/>
      <c r="T103" s="136"/>
      <c r="U103" s="1757"/>
      <c r="V103" s="1758"/>
      <c r="W103" s="136"/>
      <c r="X103" s="1757"/>
      <c r="Y103" s="1758"/>
      <c r="Z103" s="136"/>
      <c r="AA103" s="136"/>
      <c r="AB103" s="136"/>
      <c r="AC103" s="57"/>
      <c r="AE103" s="220"/>
      <c r="AI103" s="34" t="s">
        <v>302</v>
      </c>
      <c r="AJ103" s="396">
        <f>AJ15+AJ30+AJ56+AJ77</f>
        <v>54</v>
      </c>
      <c r="AK103" s="444"/>
    </row>
    <row r="104" spans="1:256" s="49" customFormat="1" ht="17.25" hidden="1" customHeight="1" thickBot="1" x14ac:dyDescent="0.25">
      <c r="A104" s="1754" t="s">
        <v>170</v>
      </c>
      <c r="B104" s="1879"/>
      <c r="C104" s="1879"/>
      <c r="D104" s="1879"/>
      <c r="E104" s="1879"/>
      <c r="F104" s="1879"/>
      <c r="G104" s="1879"/>
      <c r="H104" s="1880"/>
      <c r="I104" s="1879"/>
      <c r="J104" s="1879"/>
      <c r="K104" s="1879"/>
      <c r="L104" s="1879"/>
      <c r="M104" s="1879"/>
      <c r="N104" s="1879"/>
      <c r="O104" s="1879"/>
      <c r="P104" s="1879"/>
      <c r="Q104" s="1879"/>
      <c r="R104" s="1879"/>
      <c r="S104" s="1879"/>
      <c r="T104" s="1879"/>
      <c r="U104" s="1879"/>
      <c r="V104" s="1879"/>
      <c r="W104" s="1879"/>
      <c r="X104" s="1879"/>
      <c r="Y104" s="1879"/>
      <c r="Z104" s="1879"/>
      <c r="AA104" s="1879"/>
      <c r="AB104" s="1881"/>
      <c r="AC104" s="57"/>
      <c r="AE104" s="220"/>
      <c r="AI104" s="34" t="s">
        <v>303</v>
      </c>
      <c r="AJ104" s="396">
        <f>AJ16+AJ31+AJ57+AJ78</f>
        <v>34</v>
      </c>
      <c r="AK104" s="444"/>
    </row>
    <row r="105" spans="1:256" s="49" customFormat="1" ht="17.25" hidden="1" customHeight="1" thickBot="1" x14ac:dyDescent="0.25">
      <c r="A105" s="155" t="s">
        <v>158</v>
      </c>
      <c r="B105" s="71" t="s">
        <v>82</v>
      </c>
      <c r="C105" s="70" t="s">
        <v>253</v>
      </c>
      <c r="D105" s="72"/>
      <c r="E105" s="72"/>
      <c r="F105" s="73"/>
      <c r="G105" s="392">
        <v>3</v>
      </c>
      <c r="H105" s="104">
        <f>G105*30</f>
        <v>90</v>
      </c>
      <c r="I105" s="72"/>
      <c r="J105" s="72"/>
      <c r="K105" s="72"/>
      <c r="L105" s="72"/>
      <c r="M105" s="72"/>
      <c r="N105" s="74"/>
      <c r="O105" s="1762"/>
      <c r="P105" s="1763"/>
      <c r="Q105" s="75"/>
      <c r="R105" s="1545"/>
      <c r="S105" s="1546"/>
      <c r="T105" s="75"/>
      <c r="U105" s="1545"/>
      <c r="V105" s="1546"/>
      <c r="W105" s="75"/>
      <c r="X105" s="1545"/>
      <c r="Y105" s="1546"/>
      <c r="Z105" s="76"/>
      <c r="AA105" s="76"/>
      <c r="AB105" s="76"/>
      <c r="AC105" s="57"/>
      <c r="AE105" s="220"/>
      <c r="AI105" s="49" t="s">
        <v>304</v>
      </c>
      <c r="AJ105" s="396">
        <f>G103+G106</f>
        <v>19.5</v>
      </c>
      <c r="AK105" s="444"/>
    </row>
    <row r="106" spans="1:256" s="49" customFormat="1" ht="17.25" hidden="1" customHeight="1" thickBot="1" x14ac:dyDescent="0.25">
      <c r="A106" s="1754" t="s">
        <v>38</v>
      </c>
      <c r="B106" s="1570"/>
      <c r="C106" s="1570"/>
      <c r="D106" s="1570"/>
      <c r="E106" s="1570"/>
      <c r="F106" s="1571"/>
      <c r="G106" s="393">
        <v>3</v>
      </c>
      <c r="H106" s="104">
        <f>G106*30</f>
        <v>90</v>
      </c>
      <c r="I106" s="135"/>
      <c r="J106" s="135"/>
      <c r="K106" s="135"/>
      <c r="L106" s="135"/>
      <c r="M106" s="135"/>
      <c r="N106" s="133"/>
      <c r="O106" s="1762"/>
      <c r="P106" s="1763"/>
      <c r="Q106" s="134"/>
      <c r="R106" s="1545"/>
      <c r="S106" s="1546"/>
      <c r="T106" s="134"/>
      <c r="U106" s="1545"/>
      <c r="V106" s="1546"/>
      <c r="W106" s="134"/>
      <c r="X106" s="1545"/>
      <c r="Y106" s="1546"/>
      <c r="Z106" s="128"/>
      <c r="AA106" s="128"/>
      <c r="AB106" s="128"/>
      <c r="AC106" s="57"/>
      <c r="AE106" s="220"/>
      <c r="AJ106" s="396">
        <f>SUM(AJ100:AJ105)</f>
        <v>240</v>
      </c>
      <c r="AK106" s="444"/>
    </row>
    <row r="107" spans="1:256" s="49" customFormat="1" ht="17.25" hidden="1" customHeight="1" x14ac:dyDescent="0.2">
      <c r="A107" s="59"/>
      <c r="B107" s="145"/>
      <c r="C107" s="146"/>
      <c r="D107" s="146"/>
      <c r="E107" s="146"/>
      <c r="F107" s="146"/>
      <c r="G107" s="147"/>
      <c r="H107" s="148"/>
      <c r="I107" s="148"/>
      <c r="J107" s="148"/>
      <c r="K107" s="54"/>
      <c r="L107" s="148"/>
      <c r="M107" s="148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C107" s="57"/>
      <c r="AE107" s="220"/>
      <c r="AK107" s="444"/>
    </row>
    <row r="108" spans="1:256" s="49" customFormat="1" ht="17.25" customHeight="1" x14ac:dyDescent="0.2">
      <c r="A108" s="1901" t="s">
        <v>317</v>
      </c>
      <c r="B108" s="1901"/>
      <c r="C108" s="1901"/>
      <c r="D108" s="1901"/>
      <c r="E108" s="1901"/>
      <c r="F108" s="1901"/>
      <c r="G108" s="1901"/>
      <c r="H108" s="1901"/>
      <c r="I108" s="1901"/>
      <c r="J108" s="1901"/>
      <c r="K108" s="1901"/>
      <c r="L108" s="1901"/>
      <c r="M108" s="1901"/>
      <c r="N108" s="1901"/>
      <c r="O108" s="1901"/>
      <c r="P108" s="1901"/>
      <c r="Q108" s="1901"/>
      <c r="R108" s="1901"/>
      <c r="S108" s="1901"/>
      <c r="T108" s="1901"/>
      <c r="U108" s="1902"/>
      <c r="V108" s="1902"/>
      <c r="W108" s="1901"/>
      <c r="X108" s="1902"/>
      <c r="Y108" s="1902"/>
      <c r="Z108" s="1901"/>
      <c r="AA108" s="1901"/>
      <c r="AB108" s="1901"/>
      <c r="AC108" s="57"/>
      <c r="AE108" s="220"/>
      <c r="AK108" s="444"/>
    </row>
    <row r="109" spans="1:256" s="49" customFormat="1" ht="17.25" customHeight="1" x14ac:dyDescent="0.2">
      <c r="A109" s="77" t="s">
        <v>322</v>
      </c>
      <c r="B109" s="408" t="s">
        <v>318</v>
      </c>
      <c r="C109" s="409"/>
      <c r="D109" s="409"/>
      <c r="E109" s="409"/>
      <c r="F109" s="409"/>
      <c r="G109" s="410">
        <f>G110+G111+G112</f>
        <v>8</v>
      </c>
      <c r="H109" s="410">
        <f>H110+H111+H112</f>
        <v>240</v>
      </c>
      <c r="I109" s="410">
        <f>I110+I111+I112</f>
        <v>26</v>
      </c>
      <c r="J109" s="410">
        <v>20</v>
      </c>
      <c r="K109" s="36">
        <v>6</v>
      </c>
      <c r="L109" s="411"/>
      <c r="M109" s="410">
        <f>M110+M111+M112</f>
        <v>214</v>
      </c>
      <c r="N109" s="413"/>
      <c r="O109" s="1408"/>
      <c r="P109" s="1409"/>
      <c r="Q109" s="413"/>
      <c r="R109" s="1408"/>
      <c r="S109" s="1409"/>
      <c r="T109" s="413"/>
      <c r="U109" s="1408"/>
      <c r="V109" s="1409"/>
      <c r="W109" s="414"/>
      <c r="X109" s="1402"/>
      <c r="Y109" s="1403"/>
      <c r="Z109" s="414"/>
      <c r="AA109" s="414"/>
      <c r="AB109" s="415"/>
      <c r="AC109" s="57"/>
      <c r="AE109" s="220"/>
      <c r="AK109" s="444">
        <f>H27+H29+H30+H32+H33+H34+H36+H37+H39+H40+H41+H43+H44+H46+H47+H48</f>
        <v>2040</v>
      </c>
    </row>
    <row r="110" spans="1:256" s="49" customFormat="1" ht="17.25" customHeight="1" x14ac:dyDescent="0.2">
      <c r="A110" s="77" t="s">
        <v>325</v>
      </c>
      <c r="B110" s="416" t="s">
        <v>319</v>
      </c>
      <c r="C110" s="409"/>
      <c r="D110" s="409">
        <v>4</v>
      </c>
      <c r="E110" s="409"/>
      <c r="F110" s="409"/>
      <c r="G110" s="410">
        <v>3</v>
      </c>
      <c r="H110" s="410">
        <f>G110*30</f>
        <v>90</v>
      </c>
      <c r="I110" s="410">
        <v>10</v>
      </c>
      <c r="J110" s="410" t="s">
        <v>135</v>
      </c>
      <c r="K110" s="419" t="s">
        <v>328</v>
      </c>
      <c r="L110" s="410"/>
      <c r="M110" s="410">
        <f>H110-I110</f>
        <v>80</v>
      </c>
      <c r="N110" s="413"/>
      <c r="O110" s="1408"/>
      <c r="P110" s="1409"/>
      <c r="Q110" s="413"/>
      <c r="R110" s="1408" t="s">
        <v>226</v>
      </c>
      <c r="S110" s="1409"/>
      <c r="T110" s="413"/>
      <c r="U110" s="1408"/>
      <c r="V110" s="1409"/>
      <c r="W110" s="414"/>
      <c r="X110" s="1402"/>
      <c r="Y110" s="1403"/>
      <c r="Z110" s="414"/>
      <c r="AA110" s="414"/>
      <c r="AB110" s="415"/>
      <c r="AC110" s="57"/>
      <c r="AE110" s="220"/>
      <c r="AK110" s="444">
        <f>G27+G28+G31+G35+G38+G41+G42+G45+G48</f>
        <v>68</v>
      </c>
    </row>
    <row r="111" spans="1:256" s="49" customFormat="1" ht="17.25" customHeight="1" x14ac:dyDescent="0.2">
      <c r="A111" s="77" t="s">
        <v>326</v>
      </c>
      <c r="B111" s="416" t="s">
        <v>320</v>
      </c>
      <c r="C111" s="409"/>
      <c r="D111" s="409">
        <v>5</v>
      </c>
      <c r="E111" s="409"/>
      <c r="F111" s="409"/>
      <c r="G111" s="410">
        <v>2</v>
      </c>
      <c r="H111" s="410">
        <f t="shared" ref="H111:H117" si="8">G111*30</f>
        <v>60</v>
      </c>
      <c r="I111" s="410">
        <v>6</v>
      </c>
      <c r="J111" s="410" t="s">
        <v>134</v>
      </c>
      <c r="K111" s="36" t="s">
        <v>227</v>
      </c>
      <c r="L111" s="410"/>
      <c r="M111" s="410">
        <f t="shared" ref="M111:M117" si="9">H111-I111</f>
        <v>54</v>
      </c>
      <c r="N111" s="413"/>
      <c r="O111" s="1408"/>
      <c r="P111" s="1409"/>
      <c r="Q111" s="413"/>
      <c r="R111" s="1408"/>
      <c r="S111" s="1409"/>
      <c r="T111" s="413" t="s">
        <v>136</v>
      </c>
      <c r="U111" s="1408"/>
      <c r="V111" s="1409"/>
      <c r="W111" s="414"/>
      <c r="X111" s="1402"/>
      <c r="Y111" s="1403"/>
      <c r="Z111" s="414"/>
      <c r="AA111" s="414"/>
      <c r="AB111" s="415"/>
      <c r="AC111" s="57"/>
      <c r="AE111" s="220"/>
      <c r="AK111" s="444">
        <f>30*AK110</f>
        <v>2040</v>
      </c>
    </row>
    <row r="112" spans="1:256" s="49" customFormat="1" ht="17.25" customHeight="1" x14ac:dyDescent="0.2">
      <c r="A112" s="77" t="s">
        <v>327</v>
      </c>
      <c r="B112" s="416" t="s">
        <v>321</v>
      </c>
      <c r="C112" s="409"/>
      <c r="D112" s="409">
        <v>6</v>
      </c>
      <c r="E112" s="409"/>
      <c r="F112" s="409"/>
      <c r="G112" s="410">
        <v>3</v>
      </c>
      <c r="H112" s="410">
        <f t="shared" si="8"/>
        <v>90</v>
      </c>
      <c r="I112" s="410">
        <v>10</v>
      </c>
      <c r="J112" s="410" t="s">
        <v>135</v>
      </c>
      <c r="K112" s="419" t="s">
        <v>328</v>
      </c>
      <c r="L112" s="410"/>
      <c r="M112" s="410">
        <f t="shared" si="9"/>
        <v>80</v>
      </c>
      <c r="N112" s="413"/>
      <c r="O112" s="1408"/>
      <c r="P112" s="1409"/>
      <c r="Q112" s="413"/>
      <c r="R112" s="1408"/>
      <c r="S112" s="1409"/>
      <c r="T112" s="413"/>
      <c r="U112" s="1408" t="s">
        <v>226</v>
      </c>
      <c r="V112" s="1409"/>
      <c r="W112" s="414"/>
      <c r="X112" s="1402"/>
      <c r="Y112" s="1403"/>
      <c r="Z112" s="414"/>
      <c r="AA112" s="414"/>
      <c r="AB112" s="415"/>
      <c r="AC112" s="57"/>
      <c r="AE112" s="220"/>
      <c r="AK112" s="440"/>
    </row>
    <row r="113" spans="1:37" s="49" customFormat="1" ht="17.25" customHeight="1" x14ac:dyDescent="0.2">
      <c r="A113" s="77" t="s">
        <v>323</v>
      </c>
      <c r="B113" s="420" t="s">
        <v>329</v>
      </c>
      <c r="C113" s="409"/>
      <c r="D113" s="409">
        <v>3</v>
      </c>
      <c r="E113" s="409"/>
      <c r="F113" s="409"/>
      <c r="G113" s="423">
        <v>3</v>
      </c>
      <c r="H113" s="410">
        <f t="shared" si="8"/>
        <v>90</v>
      </c>
      <c r="I113" s="410">
        <v>6</v>
      </c>
      <c r="J113" s="410" t="s">
        <v>134</v>
      </c>
      <c r="K113" s="36"/>
      <c r="L113" s="410" t="s">
        <v>227</v>
      </c>
      <c r="M113" s="410">
        <f t="shared" si="9"/>
        <v>84</v>
      </c>
      <c r="N113" s="413"/>
      <c r="O113" s="1408"/>
      <c r="P113" s="1409"/>
      <c r="Q113" s="413" t="s">
        <v>136</v>
      </c>
      <c r="R113" s="1408"/>
      <c r="S113" s="1409"/>
      <c r="T113" s="413"/>
      <c r="U113" s="1408"/>
      <c r="V113" s="1409"/>
      <c r="W113" s="414"/>
      <c r="X113" s="1402"/>
      <c r="Y113" s="1403"/>
      <c r="Z113" s="414"/>
      <c r="AA113" s="414"/>
      <c r="AB113" s="415"/>
      <c r="AC113" s="57"/>
      <c r="AE113" s="220"/>
      <c r="AK113" s="440"/>
    </row>
    <row r="114" spans="1:37" s="49" customFormat="1" ht="17.25" customHeight="1" x14ac:dyDescent="0.2">
      <c r="A114" s="77" t="s">
        <v>324</v>
      </c>
      <c r="B114" s="421" t="s">
        <v>330</v>
      </c>
      <c r="C114" s="409"/>
      <c r="D114" s="409"/>
      <c r="E114" s="409"/>
      <c r="F114" s="409"/>
      <c r="G114" s="423">
        <f>G115+G116+G117</f>
        <v>12.5</v>
      </c>
      <c r="H114" s="410">
        <f>H115+H116+H117</f>
        <v>375</v>
      </c>
      <c r="I114" s="410">
        <f>I115+I116+I117</f>
        <v>32</v>
      </c>
      <c r="J114" s="410">
        <v>20</v>
      </c>
      <c r="K114" s="36">
        <v>4</v>
      </c>
      <c r="L114" s="410">
        <v>8</v>
      </c>
      <c r="M114" s="410">
        <f>M115+M116+M117</f>
        <v>343</v>
      </c>
      <c r="N114" s="413"/>
      <c r="O114" s="1408"/>
      <c r="P114" s="1409"/>
      <c r="Q114" s="413"/>
      <c r="R114" s="1408"/>
      <c r="S114" s="1409"/>
      <c r="T114" s="413"/>
      <c r="U114" s="1408"/>
      <c r="V114" s="1409"/>
      <c r="W114" s="414"/>
      <c r="X114" s="1402"/>
      <c r="Y114" s="1403"/>
      <c r="Z114" s="414"/>
      <c r="AA114" s="414"/>
      <c r="AB114" s="415"/>
      <c r="AC114" s="57"/>
      <c r="AE114" s="220"/>
      <c r="AK114" s="440"/>
    </row>
    <row r="115" spans="1:37" s="49" customFormat="1" ht="17.25" customHeight="1" x14ac:dyDescent="0.2">
      <c r="A115" s="77" t="s">
        <v>333</v>
      </c>
      <c r="B115" s="407" t="s">
        <v>331</v>
      </c>
      <c r="C115" s="409">
        <v>4</v>
      </c>
      <c r="D115" s="409"/>
      <c r="E115" s="409"/>
      <c r="F115" s="409"/>
      <c r="G115" s="423">
        <v>5.5</v>
      </c>
      <c r="H115" s="410">
        <f t="shared" si="8"/>
        <v>165</v>
      </c>
      <c r="I115" s="410">
        <v>14</v>
      </c>
      <c r="J115" s="410" t="s">
        <v>284</v>
      </c>
      <c r="K115" s="36" t="s">
        <v>235</v>
      </c>
      <c r="L115" s="410" t="s">
        <v>227</v>
      </c>
      <c r="M115" s="410">
        <f t="shared" si="9"/>
        <v>151</v>
      </c>
      <c r="N115" s="413"/>
      <c r="O115" s="1408"/>
      <c r="P115" s="1409"/>
      <c r="Q115" s="413"/>
      <c r="R115" s="1408" t="s">
        <v>286</v>
      </c>
      <c r="S115" s="1409"/>
      <c r="T115" s="413"/>
      <c r="U115" s="1408"/>
      <c r="V115" s="1409"/>
      <c r="W115" s="414"/>
      <c r="X115" s="1402"/>
      <c r="Y115" s="1403"/>
      <c r="Z115" s="414"/>
      <c r="AA115" s="414"/>
      <c r="AB115" s="415"/>
      <c r="AC115" s="57"/>
      <c r="AE115" s="220"/>
      <c r="AK115" s="440"/>
    </row>
    <row r="116" spans="1:37" s="49" customFormat="1" ht="17.25" customHeight="1" x14ac:dyDescent="0.2">
      <c r="A116" s="77" t="s">
        <v>334</v>
      </c>
      <c r="B116" s="407" t="s">
        <v>331</v>
      </c>
      <c r="C116" s="409">
        <v>5</v>
      </c>
      <c r="D116" s="409"/>
      <c r="E116" s="409"/>
      <c r="F116" s="409"/>
      <c r="G116" s="423">
        <v>5.5</v>
      </c>
      <c r="H116" s="410">
        <f t="shared" si="8"/>
        <v>165</v>
      </c>
      <c r="I116" s="410">
        <v>14</v>
      </c>
      <c r="J116" s="410" t="s">
        <v>284</v>
      </c>
      <c r="K116" s="36" t="s">
        <v>235</v>
      </c>
      <c r="L116" s="410" t="s">
        <v>227</v>
      </c>
      <c r="M116" s="410">
        <f t="shared" si="9"/>
        <v>151</v>
      </c>
      <c r="N116" s="413"/>
      <c r="O116" s="1408"/>
      <c r="P116" s="1409"/>
      <c r="Q116" s="413"/>
      <c r="R116" s="1408"/>
      <c r="S116" s="1409"/>
      <c r="T116" s="413" t="s">
        <v>286</v>
      </c>
      <c r="U116" s="1408"/>
      <c r="V116" s="1409"/>
      <c r="W116" s="414"/>
      <c r="X116" s="1402"/>
      <c r="Y116" s="1403"/>
      <c r="Z116" s="414"/>
      <c r="AA116" s="414"/>
      <c r="AB116" s="415"/>
      <c r="AC116" s="57"/>
      <c r="AE116" s="220"/>
      <c r="AK116" s="440"/>
    </row>
    <row r="117" spans="1:37" s="49" customFormat="1" ht="17.25" customHeight="1" x14ac:dyDescent="0.2">
      <c r="A117" s="77" t="s">
        <v>335</v>
      </c>
      <c r="B117" s="422" t="s">
        <v>332</v>
      </c>
      <c r="C117" s="409"/>
      <c r="D117" s="409"/>
      <c r="E117" s="409">
        <v>6</v>
      </c>
      <c r="F117" s="409"/>
      <c r="G117" s="423">
        <v>1.5</v>
      </c>
      <c r="H117" s="410">
        <f t="shared" si="8"/>
        <v>45</v>
      </c>
      <c r="I117" s="410">
        <v>4</v>
      </c>
      <c r="J117" s="410"/>
      <c r="K117" s="36"/>
      <c r="L117" s="410" t="s">
        <v>134</v>
      </c>
      <c r="M117" s="410">
        <f t="shared" si="9"/>
        <v>41</v>
      </c>
      <c r="N117" s="413"/>
      <c r="O117" s="1408"/>
      <c r="P117" s="1409"/>
      <c r="Q117" s="413"/>
      <c r="R117" s="1408"/>
      <c r="S117" s="1409"/>
      <c r="T117" s="413"/>
      <c r="U117" s="1408" t="s">
        <v>134</v>
      </c>
      <c r="V117" s="1409"/>
      <c r="W117" s="414"/>
      <c r="X117" s="1402"/>
      <c r="Y117" s="1403"/>
      <c r="Z117" s="414"/>
      <c r="AA117" s="414"/>
      <c r="AB117" s="415"/>
      <c r="AC117" s="57"/>
      <c r="AE117" s="220"/>
      <c r="AK117" s="440"/>
    </row>
    <row r="118" spans="1:37" s="49" customFormat="1" ht="17.25" customHeight="1" x14ac:dyDescent="0.2">
      <c r="A118" s="1229" t="s">
        <v>336</v>
      </c>
      <c r="B118" s="1230"/>
      <c r="C118" s="1230"/>
      <c r="D118" s="1230"/>
      <c r="E118" s="1230"/>
      <c r="F118" s="1231"/>
      <c r="G118" s="418">
        <f>G109+G113+G114</f>
        <v>23.5</v>
      </c>
      <c r="H118" s="418">
        <f>H109+H113+H114</f>
        <v>705</v>
      </c>
      <c r="I118" s="418">
        <f>I109+I113+I114</f>
        <v>64</v>
      </c>
      <c r="J118" s="418">
        <v>44</v>
      </c>
      <c r="K118" s="412">
        <v>10</v>
      </c>
      <c r="L118" s="411">
        <v>10</v>
      </c>
      <c r="M118" s="418">
        <f>M109+M113+M114</f>
        <v>641</v>
      </c>
      <c r="N118" s="413"/>
      <c r="O118" s="1408"/>
      <c r="P118" s="1409"/>
      <c r="Q118" s="424" t="s">
        <v>136</v>
      </c>
      <c r="R118" s="1425" t="s">
        <v>246</v>
      </c>
      <c r="S118" s="1426"/>
      <c r="T118" s="424" t="s">
        <v>289</v>
      </c>
      <c r="U118" s="1425" t="s">
        <v>286</v>
      </c>
      <c r="V118" s="1426"/>
      <c r="W118" s="414"/>
      <c r="X118" s="1402"/>
      <c r="Y118" s="1403"/>
      <c r="Z118" s="414"/>
      <c r="AA118" s="414"/>
      <c r="AB118" s="415"/>
      <c r="AC118" s="57"/>
      <c r="AE118" s="220"/>
      <c r="AK118" s="440"/>
    </row>
    <row r="119" spans="1:37" s="49" customFormat="1" ht="17.25" customHeight="1" x14ac:dyDescent="0.2">
      <c r="A119" s="417"/>
      <c r="B119" s="1783"/>
      <c r="C119" s="1783"/>
      <c r="D119" s="1783"/>
      <c r="E119" s="1783"/>
      <c r="F119" s="1783"/>
      <c r="G119" s="418"/>
      <c r="H119" s="411"/>
      <c r="I119" s="411"/>
      <c r="J119" s="411"/>
      <c r="K119" s="412"/>
      <c r="L119" s="411"/>
      <c r="M119" s="411"/>
      <c r="N119" s="413"/>
      <c r="O119" s="1408"/>
      <c r="P119" s="1409"/>
      <c r="Q119" s="413"/>
      <c r="R119" s="1408"/>
      <c r="S119" s="1409"/>
      <c r="T119" s="413"/>
      <c r="U119" s="1408"/>
      <c r="V119" s="1409"/>
      <c r="W119" s="414"/>
      <c r="X119" s="1402"/>
      <c r="Y119" s="1403"/>
      <c r="Z119" s="414"/>
      <c r="AA119" s="414"/>
      <c r="AB119" s="415"/>
      <c r="AC119" s="57"/>
      <c r="AE119" s="220"/>
      <c r="AK119" s="440"/>
    </row>
    <row r="120" spans="1:37" s="49" customFormat="1" ht="16.5" customHeight="1" thickBot="1" x14ac:dyDescent="0.25">
      <c r="A120" s="59"/>
      <c r="B120" s="60"/>
      <c r="C120" s="51"/>
      <c r="D120" s="52"/>
      <c r="E120" s="52"/>
      <c r="F120" s="53"/>
      <c r="G120" s="54"/>
      <c r="H120" s="54"/>
      <c r="I120" s="55"/>
      <c r="J120" s="55"/>
      <c r="K120" s="54"/>
      <c r="L120" s="55"/>
      <c r="M120" s="54"/>
      <c r="N120" s="52"/>
      <c r="O120" s="52"/>
      <c r="P120" s="52"/>
      <c r="Q120" s="52"/>
      <c r="R120" s="52"/>
      <c r="S120" s="51"/>
      <c r="T120" s="52"/>
      <c r="U120" s="52"/>
      <c r="V120" s="56"/>
      <c r="W120" s="56"/>
      <c r="X120" s="56"/>
      <c r="Y120" s="56"/>
      <c r="Z120" s="56"/>
      <c r="AA120" s="56"/>
      <c r="AB120" s="61"/>
      <c r="AE120" s="220"/>
      <c r="AK120" s="440"/>
    </row>
    <row r="121" spans="1:37" s="49" customFormat="1" ht="17.25" customHeight="1" thickBot="1" x14ac:dyDescent="0.25">
      <c r="A121" s="1886" t="s">
        <v>306</v>
      </c>
      <c r="B121" s="1887"/>
      <c r="C121" s="1887"/>
      <c r="D121" s="1887"/>
      <c r="E121" s="1887"/>
      <c r="F121" s="1888"/>
      <c r="G121" s="248">
        <f t="shared" ref="G121:M121" si="10">G25+G49+G118</f>
        <v>129.5</v>
      </c>
      <c r="H121" s="248">
        <f t="shared" si="10"/>
        <v>3885</v>
      </c>
      <c r="I121" s="248">
        <f t="shared" si="10"/>
        <v>292</v>
      </c>
      <c r="J121" s="248">
        <f t="shared" si="10"/>
        <v>194</v>
      </c>
      <c r="K121" s="248">
        <f t="shared" si="10"/>
        <v>34</v>
      </c>
      <c r="L121" s="248">
        <f t="shared" si="10"/>
        <v>64</v>
      </c>
      <c r="M121" s="248">
        <f t="shared" si="10"/>
        <v>3593</v>
      </c>
      <c r="N121" s="249"/>
      <c r="O121" s="1889"/>
      <c r="P121" s="1890"/>
      <c r="Q121" s="249"/>
      <c r="R121" s="1889"/>
      <c r="S121" s="1890"/>
      <c r="T121" s="249"/>
      <c r="U121" s="1889"/>
      <c r="V121" s="1890"/>
      <c r="W121" s="250"/>
      <c r="X121" s="1891"/>
      <c r="Y121" s="1892"/>
      <c r="Z121" s="250"/>
      <c r="AA121" s="250"/>
      <c r="AB121" s="251"/>
      <c r="AE121" s="220"/>
      <c r="AK121" s="440"/>
    </row>
    <row r="122" spans="1:37" s="34" customFormat="1" x14ac:dyDescent="0.2">
      <c r="A122" s="1893" t="s">
        <v>32</v>
      </c>
      <c r="B122" s="1893"/>
      <c r="C122" s="1893"/>
      <c r="D122" s="1893"/>
      <c r="E122" s="1893"/>
      <c r="F122" s="1893"/>
      <c r="G122" s="1893"/>
      <c r="H122" s="1893"/>
      <c r="I122" s="1893"/>
      <c r="J122" s="1893"/>
      <c r="K122" s="1893"/>
      <c r="L122" s="1893"/>
      <c r="M122" s="1893"/>
      <c r="N122" s="394" t="s">
        <v>294</v>
      </c>
      <c r="O122" s="1905" t="s">
        <v>293</v>
      </c>
      <c r="P122" s="1906"/>
      <c r="Q122" s="395" t="s">
        <v>337</v>
      </c>
      <c r="R122" s="1905" t="s">
        <v>297</v>
      </c>
      <c r="S122" s="1906"/>
      <c r="T122" s="395" t="s">
        <v>338</v>
      </c>
      <c r="U122" s="1907" t="s">
        <v>286</v>
      </c>
      <c r="V122" s="1908"/>
      <c r="W122" s="394"/>
      <c r="X122" s="1907"/>
      <c r="Y122" s="1908"/>
      <c r="Z122" s="394"/>
      <c r="AA122" s="394"/>
      <c r="AB122" s="254"/>
      <c r="AE122" s="217"/>
      <c r="AK122" s="437"/>
    </row>
    <row r="123" spans="1:37" s="38" customFormat="1" x14ac:dyDescent="0.2">
      <c r="A123" s="1894" t="s">
        <v>33</v>
      </c>
      <c r="B123" s="1894"/>
      <c r="C123" s="1894"/>
      <c r="D123" s="1894"/>
      <c r="E123" s="1894"/>
      <c r="F123" s="1894"/>
      <c r="G123" s="1894"/>
      <c r="H123" s="1894"/>
      <c r="I123" s="1894"/>
      <c r="J123" s="1894"/>
      <c r="K123" s="1894"/>
      <c r="L123" s="1894"/>
      <c r="M123" s="1894"/>
      <c r="N123" s="425" t="s">
        <v>339</v>
      </c>
      <c r="O123" s="1895">
        <f>COUNTIF($C11:$C117,2)</f>
        <v>4</v>
      </c>
      <c r="P123" s="1896"/>
      <c r="Q123" s="255">
        <v>3</v>
      </c>
      <c r="R123" s="1895">
        <v>4</v>
      </c>
      <c r="S123" s="1896"/>
      <c r="T123" s="177">
        <v>3</v>
      </c>
      <c r="U123" s="1774"/>
      <c r="V123" s="1775"/>
      <c r="W123" s="256"/>
      <c r="X123" s="1774"/>
      <c r="Y123" s="1775"/>
      <c r="Z123" s="256"/>
      <c r="AA123" s="256"/>
      <c r="AB123" s="256"/>
      <c r="AE123" s="218"/>
      <c r="AK123" s="403"/>
    </row>
    <row r="124" spans="1:37" s="38" customFormat="1" x14ac:dyDescent="0.2">
      <c r="A124" s="1485" t="s">
        <v>34</v>
      </c>
      <c r="B124" s="1485"/>
      <c r="C124" s="1485"/>
      <c r="D124" s="1485"/>
      <c r="E124" s="1485"/>
      <c r="F124" s="1485"/>
      <c r="G124" s="1485"/>
      <c r="H124" s="1485"/>
      <c r="I124" s="1485"/>
      <c r="J124" s="1485"/>
      <c r="K124" s="1485"/>
      <c r="L124" s="1485"/>
      <c r="M124" s="1485"/>
      <c r="N124" s="2">
        <v>3</v>
      </c>
      <c r="O124" s="1391">
        <v>0</v>
      </c>
      <c r="P124" s="1493"/>
      <c r="Q124" s="190">
        <v>4</v>
      </c>
      <c r="R124" s="1404">
        <v>2</v>
      </c>
      <c r="S124" s="1405"/>
      <c r="T124" s="190">
        <v>5</v>
      </c>
      <c r="U124" s="1417">
        <v>1</v>
      </c>
      <c r="V124" s="1418"/>
      <c r="W124" s="200"/>
      <c r="X124" s="1417"/>
      <c r="Y124" s="1418"/>
      <c r="Z124" s="171"/>
      <c r="AA124" s="171"/>
      <c r="AB124" s="171"/>
      <c r="AE124" s="218"/>
      <c r="AK124" s="403"/>
    </row>
    <row r="125" spans="1:37" s="38" customFormat="1" x14ac:dyDescent="0.2">
      <c r="A125" s="1485" t="s">
        <v>35</v>
      </c>
      <c r="B125" s="1485"/>
      <c r="C125" s="1485"/>
      <c r="D125" s="1485"/>
      <c r="E125" s="1485"/>
      <c r="F125" s="1485"/>
      <c r="G125" s="1485"/>
      <c r="H125" s="1485"/>
      <c r="I125" s="1485"/>
      <c r="J125" s="1485"/>
      <c r="K125" s="1485"/>
      <c r="L125" s="1485"/>
      <c r="M125" s="1485"/>
      <c r="N125" s="2"/>
      <c r="O125" s="1391"/>
      <c r="P125" s="1493"/>
      <c r="Q125" s="171"/>
      <c r="R125" s="1415"/>
      <c r="S125" s="1416"/>
      <c r="T125" s="171"/>
      <c r="U125" s="1415">
        <v>1</v>
      </c>
      <c r="V125" s="1416"/>
      <c r="W125" s="171"/>
      <c r="X125" s="1415"/>
      <c r="Y125" s="1416"/>
      <c r="Z125" s="171"/>
      <c r="AA125" s="171"/>
      <c r="AB125" s="171"/>
      <c r="AE125" s="218"/>
      <c r="AK125" s="403"/>
    </row>
    <row r="126" spans="1:37" s="38" customFormat="1" x14ac:dyDescent="0.2">
      <c r="A126" s="1485" t="s">
        <v>59</v>
      </c>
      <c r="B126" s="1485"/>
      <c r="C126" s="1485"/>
      <c r="D126" s="1485"/>
      <c r="E126" s="1485"/>
      <c r="F126" s="1485"/>
      <c r="G126" s="1485"/>
      <c r="H126" s="1485"/>
      <c r="I126" s="1485"/>
      <c r="J126" s="1485"/>
      <c r="K126" s="1485"/>
      <c r="L126" s="1485"/>
      <c r="M126" s="1485"/>
      <c r="N126" s="201"/>
      <c r="O126" s="1391"/>
      <c r="P126" s="1493"/>
      <c r="Q126" s="171"/>
      <c r="R126" s="1415"/>
      <c r="S126" s="1416"/>
      <c r="T126" s="171"/>
      <c r="U126" s="1415"/>
      <c r="V126" s="1416"/>
      <c r="W126" s="171"/>
      <c r="X126" s="1415"/>
      <c r="Y126" s="1416"/>
      <c r="Z126" s="35"/>
      <c r="AA126" s="35"/>
      <c r="AB126" s="35"/>
      <c r="AE126" s="218"/>
      <c r="AK126" s="403"/>
    </row>
    <row r="127" spans="1:37" s="38" customFormat="1" x14ac:dyDescent="0.2">
      <c r="A127" s="1485" t="s">
        <v>63</v>
      </c>
      <c r="B127" s="1485"/>
      <c r="C127" s="1485"/>
      <c r="D127" s="1485"/>
      <c r="E127" s="1485"/>
      <c r="F127" s="1485"/>
      <c r="G127" s="1485"/>
      <c r="H127" s="1485"/>
      <c r="I127" s="1485"/>
      <c r="J127" s="1485"/>
      <c r="K127" s="1485"/>
      <c r="L127" s="1485"/>
      <c r="M127" s="1485"/>
      <c r="N127" s="1586" t="s">
        <v>140</v>
      </c>
      <c r="O127" s="1586"/>
      <c r="P127" s="1586"/>
      <c r="Q127" s="1586" t="s">
        <v>298</v>
      </c>
      <c r="R127" s="1586"/>
      <c r="S127" s="1586"/>
      <c r="T127" s="1586"/>
      <c r="U127" s="1586"/>
      <c r="V127" s="1586"/>
      <c r="W127" s="1586"/>
      <c r="X127" s="1586"/>
      <c r="Y127" s="1586"/>
      <c r="Z127" s="1586"/>
      <c r="AA127" s="1586"/>
      <c r="AB127" s="1586"/>
      <c r="AE127" s="218"/>
      <c r="AK127" s="403"/>
    </row>
    <row r="128" spans="1:37" s="38" customFormat="1" x14ac:dyDescent="0.2">
      <c r="A128" s="168"/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1903">
        <f>AJ100</f>
        <v>40</v>
      </c>
      <c r="O128" s="1904"/>
      <c r="P128" s="1904"/>
      <c r="Q128" s="1903">
        <f>AJ101+G41</f>
        <v>48.5</v>
      </c>
      <c r="R128" s="1904"/>
      <c r="S128" s="1904"/>
      <c r="T128" s="1903"/>
      <c r="U128" s="1904"/>
      <c r="V128" s="1904"/>
      <c r="W128" s="1778"/>
      <c r="X128" s="1778"/>
      <c r="Y128" s="1778"/>
      <c r="Z128" s="1778"/>
      <c r="AA128" s="1778"/>
      <c r="AB128" s="1778"/>
      <c r="AC128" s="34"/>
      <c r="AD128" s="12"/>
      <c r="AE128" s="12"/>
      <c r="AK128" s="403"/>
    </row>
    <row r="129" spans="1:37" s="38" customFormat="1" x14ac:dyDescent="0.2">
      <c r="A129" s="168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1903">
        <f>N128+Q128+T128+W128+Z128</f>
        <v>88.5</v>
      </c>
      <c r="O129" s="1904"/>
      <c r="P129" s="1904"/>
      <c r="Q129" s="1904"/>
      <c r="R129" s="1904"/>
      <c r="S129" s="1904"/>
      <c r="T129" s="1904"/>
      <c r="U129" s="1904"/>
      <c r="V129" s="1904"/>
      <c r="W129" s="1904"/>
      <c r="X129" s="1904"/>
      <c r="Y129" s="1904"/>
      <c r="Z129" s="1904"/>
      <c r="AA129" s="1904"/>
      <c r="AB129" s="1904"/>
      <c r="AC129" s="34"/>
      <c r="AD129" s="12"/>
      <c r="AE129" s="12"/>
      <c r="AK129" s="403"/>
    </row>
    <row r="130" spans="1:37" s="38" customFormat="1" x14ac:dyDescent="0.2">
      <c r="A130" s="4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23"/>
      <c r="W130" s="23"/>
      <c r="X130" s="23"/>
      <c r="Y130" s="34"/>
      <c r="Z130" s="34"/>
      <c r="AA130" s="34"/>
      <c r="AB130" s="34"/>
      <c r="AC130" s="34"/>
      <c r="AD130" s="12"/>
      <c r="AE130" s="12"/>
      <c r="AK130" s="403"/>
    </row>
    <row r="131" spans="1:37" s="38" customFormat="1" ht="21.75" customHeight="1" x14ac:dyDescent="0.2">
      <c r="A131" s="40"/>
      <c r="B131" s="60" t="s">
        <v>309</v>
      </c>
      <c r="C131" s="144"/>
      <c r="D131" s="221"/>
      <c r="E131" s="221"/>
      <c r="F131" s="221"/>
      <c r="G131" s="221"/>
      <c r="H131" s="221"/>
      <c r="I131" s="144"/>
      <c r="J131" s="1591" t="s">
        <v>310</v>
      </c>
      <c r="K131" s="1779"/>
      <c r="L131" s="1779"/>
      <c r="M131" s="1779"/>
      <c r="N131" s="1779"/>
      <c r="O131" s="144"/>
      <c r="P131" s="144"/>
      <c r="Q131" s="144"/>
      <c r="R131" s="144"/>
      <c r="S131" s="144"/>
      <c r="T131" s="144"/>
      <c r="U131" s="144"/>
      <c r="V131" s="23"/>
      <c r="W131" s="23"/>
      <c r="X131" s="23"/>
      <c r="Y131" s="34"/>
      <c r="Z131" s="34"/>
      <c r="AA131" s="34"/>
      <c r="AB131" s="34"/>
      <c r="AC131" s="34"/>
      <c r="AD131" s="12"/>
      <c r="AE131" s="12"/>
      <c r="AK131" s="403"/>
    </row>
    <row r="132" spans="1:37" s="38" customFormat="1" ht="19.5" customHeight="1" x14ac:dyDescent="0.2">
      <c r="A132" s="40"/>
      <c r="B132" s="138" t="s">
        <v>250</v>
      </c>
      <c r="C132" s="144"/>
      <c r="D132" s="222"/>
      <c r="E132" s="222"/>
      <c r="F132" s="222"/>
      <c r="G132" s="222"/>
      <c r="H132" s="222"/>
      <c r="I132" s="144"/>
      <c r="J132" s="1581" t="s">
        <v>251</v>
      </c>
      <c r="K132" s="1582"/>
      <c r="L132" s="1582"/>
      <c r="M132" s="1582"/>
      <c r="N132" s="1582"/>
      <c r="O132" s="144"/>
      <c r="P132" s="144"/>
      <c r="Q132" s="144"/>
      <c r="R132" s="144"/>
      <c r="S132" s="144"/>
      <c r="T132" s="144"/>
      <c r="U132" s="144"/>
      <c r="V132" s="23"/>
      <c r="W132" s="23"/>
      <c r="X132" s="23"/>
      <c r="Y132" s="34"/>
      <c r="Z132" s="34"/>
      <c r="AA132" s="34"/>
      <c r="AB132" s="34"/>
      <c r="AC132" s="34"/>
      <c r="AD132" s="12"/>
      <c r="AE132" s="12"/>
      <c r="AK132" s="403"/>
    </row>
    <row r="133" spans="1:37" s="38" customFormat="1" ht="39" customHeight="1" x14ac:dyDescent="0.2">
      <c r="A133" s="15"/>
      <c r="B133" s="138"/>
      <c r="C133" s="138"/>
      <c r="D133" s="223"/>
      <c r="E133" s="223"/>
      <c r="F133" s="223"/>
      <c r="G133" s="223"/>
      <c r="H133" s="223"/>
      <c r="I133" s="138"/>
      <c r="J133" s="1581"/>
      <c r="K133" s="1582"/>
      <c r="L133" s="1582"/>
      <c r="M133" s="1582"/>
      <c r="N133" s="1582"/>
      <c r="O133" s="16"/>
      <c r="P133" s="16"/>
      <c r="Q133" s="16"/>
      <c r="R133" s="16"/>
      <c r="S133" s="16"/>
      <c r="T133" s="16"/>
      <c r="U133" s="16"/>
      <c r="V133" s="24"/>
      <c r="W133" s="24"/>
      <c r="X133" s="24"/>
      <c r="Y133" s="34"/>
      <c r="Z133" s="34"/>
      <c r="AA133" s="34"/>
      <c r="AB133" s="34"/>
      <c r="AC133" s="34"/>
      <c r="AD133" s="12"/>
      <c r="AE133" s="12"/>
      <c r="AK133" s="403"/>
    </row>
    <row r="134" spans="1:37" s="435" customFormat="1" ht="24" customHeight="1" x14ac:dyDescent="0.2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  <c r="K134" s="429"/>
      <c r="L134" s="429"/>
      <c r="M134" s="429"/>
      <c r="N134" s="430">
        <f>COUNTIF($C11:$C23,1)+COUNTIF($C27:$C48,1)+COUNTIF($C109:$C117,1)</f>
        <v>1</v>
      </c>
      <c r="O134" s="1900">
        <f>COUNTIF($C11:$C23,2)+COUNTIF($C27:$C48,2)+COUNTIF($C109:$C117,2)</f>
        <v>4</v>
      </c>
      <c r="P134" s="1900"/>
      <c r="Q134" s="431">
        <f>COUNTIF($C11:$C23,3)+COUNTIF($C27:$C48,3)+COUNTIF($C109:$C117,3)</f>
        <v>3</v>
      </c>
      <c r="R134" s="431">
        <f>COUNTIF($C11:$C23,4)+COUNTIF($C27:$C48,4)+COUNTIF($C109:$C117,4)</f>
        <v>4</v>
      </c>
      <c r="S134" s="431"/>
      <c r="T134" s="431">
        <f>COUNTIF($C11:$C23,5)+COUNTIF($C27:$C48,5)+COUNTIF($C109:$C117,5)</f>
        <v>3</v>
      </c>
      <c r="U134" s="431">
        <f>COUNTIF($C11:$C23,6)+COUNTIF($C27:$C48,6)+COUNTIF($C109:$C117,6)</f>
        <v>0</v>
      </c>
      <c r="V134" s="432"/>
      <c r="W134" s="432"/>
      <c r="X134" s="432"/>
      <c r="Y134" s="433"/>
      <c r="Z134" s="433"/>
      <c r="AA134" s="433"/>
      <c r="AB134" s="433"/>
      <c r="AC134" s="433"/>
      <c r="AD134" s="434"/>
      <c r="AE134" s="434"/>
      <c r="AK134" s="441"/>
    </row>
    <row r="135" spans="1:37" s="435" customFormat="1" x14ac:dyDescent="0.2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  <c r="K135" s="429"/>
      <c r="L135" s="429"/>
      <c r="M135" s="429"/>
      <c r="N135" s="430"/>
      <c r="O135" s="431"/>
      <c r="P135" s="431"/>
      <c r="Q135" s="431"/>
      <c r="R135" s="431"/>
      <c r="S135" s="431"/>
      <c r="T135" s="431"/>
      <c r="U135" s="431"/>
      <c r="V135" s="432"/>
      <c r="W135" s="432"/>
      <c r="X135" s="432"/>
      <c r="Y135" s="433"/>
      <c r="Z135" s="433"/>
      <c r="AA135" s="433"/>
      <c r="AB135" s="433"/>
      <c r="AC135" s="433"/>
      <c r="AD135" s="434"/>
      <c r="AE135" s="434"/>
      <c r="AK135" s="441"/>
    </row>
    <row r="136" spans="1:37" s="435" customFormat="1" x14ac:dyDescent="0.25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  <c r="K136" s="429"/>
      <c r="L136" s="429"/>
      <c r="M136" s="429"/>
      <c r="N136" s="436">
        <f>COUNTIF($D11:$D23,1)+COUNTIF($D27:$D48,1)+COUNTIF($D109:$D117,1)</f>
        <v>3</v>
      </c>
      <c r="O136" s="431">
        <f>COUNTIF($D11:$D23,2)+COUNTIF($D27:$D48,2)+COUNTIF($D109:$D117,2)</f>
        <v>0</v>
      </c>
      <c r="P136" s="431"/>
      <c r="Q136" s="431">
        <f>COUNTIF($D11:$D23,3)+COUNTIF($D27:$D48,3)+COUNTIF($D109:$D117,3)</f>
        <v>4</v>
      </c>
      <c r="R136" s="431">
        <f>COUNTIF($D11:$D23,4)+COUNTIF($D27:$D48,4)+COUNTIF($D109:$D117,4)</f>
        <v>2</v>
      </c>
      <c r="S136" s="431"/>
      <c r="T136" s="431">
        <f>COUNTIF($D11:$D23,5)+COUNTIF($D27:$D48,5)+COUNTIF($D109:$D117,5)</f>
        <v>5</v>
      </c>
      <c r="U136" s="431">
        <f>COUNTIF($D11:$D23,6)+COUNTIF($D27:$D48,6)+COUNTIF($D109:$D117,6)</f>
        <v>1</v>
      </c>
      <c r="V136" s="432"/>
      <c r="W136" s="432"/>
      <c r="X136" s="432"/>
      <c r="Y136" s="433"/>
      <c r="Z136" s="433"/>
      <c r="AA136" s="433"/>
      <c r="AB136" s="433"/>
      <c r="AC136" s="433"/>
      <c r="AD136" s="434"/>
      <c r="AE136" s="434"/>
      <c r="AK136" s="441"/>
    </row>
    <row r="137" spans="1:37" s="38" customFormat="1" x14ac:dyDescent="0.2">
      <c r="A137" s="15"/>
      <c r="B137" s="138"/>
      <c r="C137" s="138"/>
      <c r="D137" s="138"/>
      <c r="E137" s="138"/>
      <c r="F137" s="138"/>
      <c r="G137" s="138"/>
      <c r="H137" s="138"/>
      <c r="I137" s="138"/>
      <c r="J137" s="172"/>
      <c r="K137" s="173"/>
      <c r="L137" s="173"/>
      <c r="M137" s="173"/>
      <c r="N137" s="173"/>
      <c r="O137" s="16"/>
      <c r="P137" s="16"/>
      <c r="Q137" s="16"/>
      <c r="R137" s="16"/>
      <c r="S137" s="16"/>
      <c r="T137" s="16"/>
      <c r="U137" s="16"/>
      <c r="V137" s="24"/>
      <c r="W137" s="24"/>
      <c r="X137" s="24"/>
      <c r="Y137" s="34"/>
      <c r="Z137" s="34"/>
      <c r="AA137" s="34"/>
      <c r="AB137" s="34"/>
      <c r="AC137" s="34"/>
      <c r="AD137" s="12"/>
      <c r="AE137" s="12"/>
      <c r="AK137" s="403"/>
    </row>
    <row r="138" spans="1:37" s="38" customFormat="1" x14ac:dyDescent="0.2">
      <c r="A138" s="15"/>
      <c r="B138" s="138"/>
      <c r="C138" s="138"/>
      <c r="D138" s="138"/>
      <c r="E138" s="138"/>
      <c r="F138" s="138"/>
      <c r="G138" s="138"/>
      <c r="H138" s="138"/>
      <c r="I138" s="138"/>
      <c r="J138" s="172"/>
      <c r="K138" s="173"/>
      <c r="L138" s="173"/>
      <c r="M138" s="173"/>
      <c r="N138" s="173"/>
      <c r="O138" s="16"/>
      <c r="P138" s="16"/>
      <c r="Q138" s="16"/>
      <c r="R138" s="16"/>
      <c r="S138" s="16"/>
      <c r="T138" s="16"/>
      <c r="U138" s="16"/>
      <c r="V138" s="24"/>
      <c r="W138" s="24"/>
      <c r="X138" s="24"/>
      <c r="Y138" s="34"/>
      <c r="Z138" s="34"/>
      <c r="AA138" s="34"/>
      <c r="AB138" s="34"/>
      <c r="AC138" s="34"/>
      <c r="AD138" s="12"/>
      <c r="AE138" s="12"/>
      <c r="AK138" s="403"/>
    </row>
    <row r="139" spans="1:37" s="38" customFormat="1" x14ac:dyDescent="0.2">
      <c r="A139" s="15"/>
      <c r="B139" s="138"/>
      <c r="C139" s="138"/>
      <c r="D139" s="138"/>
      <c r="E139" s="138"/>
      <c r="F139" s="138"/>
      <c r="G139" s="138"/>
      <c r="H139" s="138"/>
      <c r="I139" s="138"/>
      <c r="J139" s="172"/>
      <c r="K139" s="173"/>
      <c r="L139" s="173"/>
      <c r="M139" s="173"/>
      <c r="N139" s="173"/>
      <c r="O139" s="16"/>
      <c r="P139" s="16"/>
      <c r="Q139" s="16"/>
      <c r="R139" s="16"/>
      <c r="S139" s="16"/>
      <c r="T139" s="16"/>
      <c r="U139" s="16"/>
      <c r="V139" s="24"/>
      <c r="W139" s="24"/>
      <c r="X139" s="24"/>
      <c r="Y139" s="34"/>
      <c r="Z139" s="34"/>
      <c r="AA139" s="34"/>
      <c r="AB139" s="34"/>
      <c r="AC139" s="34"/>
      <c r="AD139" s="12"/>
      <c r="AE139" s="12"/>
      <c r="AK139" s="403"/>
    </row>
    <row r="140" spans="1:37" s="38" customFormat="1" x14ac:dyDescent="0.2">
      <c r="A140" s="15"/>
      <c r="B140" s="138"/>
      <c r="C140" s="138"/>
      <c r="D140" s="138"/>
      <c r="E140" s="138"/>
      <c r="F140" s="138"/>
      <c r="G140" s="138"/>
      <c r="H140" s="138"/>
      <c r="I140" s="138"/>
      <c r="J140" s="172"/>
      <c r="K140" s="173"/>
      <c r="L140" s="173"/>
      <c r="M140" s="173"/>
      <c r="N140" s="173"/>
      <c r="O140" s="16"/>
      <c r="P140" s="16"/>
      <c r="Q140" s="16"/>
      <c r="R140" s="16"/>
      <c r="S140" s="16"/>
      <c r="T140" s="16"/>
      <c r="U140" s="16"/>
      <c r="V140" s="24"/>
      <c r="W140" s="24"/>
      <c r="X140" s="24"/>
      <c r="Y140" s="34"/>
      <c r="Z140" s="34"/>
      <c r="AA140" s="34"/>
      <c r="AB140" s="34"/>
      <c r="AC140" s="34"/>
      <c r="AD140" s="12"/>
      <c r="AE140" s="12"/>
      <c r="AK140" s="403"/>
    </row>
    <row r="141" spans="1:37" s="38" customFormat="1" x14ac:dyDescent="0.2">
      <c r="A141" s="15"/>
      <c r="B141" s="138"/>
      <c r="C141" s="138"/>
      <c r="D141" s="138"/>
      <c r="E141" s="138"/>
      <c r="F141" s="138"/>
      <c r="G141" s="138"/>
      <c r="H141" s="138"/>
      <c r="I141" s="138"/>
      <c r="J141" s="172"/>
      <c r="K141" s="173"/>
      <c r="L141" s="173"/>
      <c r="M141" s="173"/>
      <c r="N141" s="173"/>
      <c r="O141" s="16"/>
      <c r="P141" s="16"/>
      <c r="Q141" s="16"/>
      <c r="R141" s="16"/>
      <c r="S141" s="16"/>
      <c r="T141" s="16"/>
      <c r="U141" s="16"/>
      <c r="V141" s="24"/>
      <c r="W141" s="24"/>
      <c r="X141" s="24"/>
      <c r="Y141" s="34"/>
      <c r="Z141" s="34"/>
      <c r="AA141" s="34"/>
      <c r="AB141" s="34"/>
      <c r="AC141" s="34"/>
      <c r="AD141" s="12"/>
      <c r="AE141" s="12"/>
      <c r="AK141" s="403"/>
    </row>
    <row r="142" spans="1:37" s="38" customFormat="1" x14ac:dyDescent="0.2">
      <c r="A142" s="15"/>
      <c r="B142" s="138"/>
      <c r="C142" s="138"/>
      <c r="D142" s="138"/>
      <c r="E142" s="138"/>
      <c r="F142" s="138"/>
      <c r="G142" s="138"/>
      <c r="H142" s="138"/>
      <c r="I142" s="138"/>
      <c r="J142" s="172"/>
      <c r="K142" s="173"/>
      <c r="L142" s="173"/>
      <c r="M142" s="173"/>
      <c r="N142" s="173"/>
      <c r="O142" s="16"/>
      <c r="P142" s="16"/>
      <c r="Q142" s="16"/>
      <c r="R142" s="16"/>
      <c r="S142" s="16"/>
      <c r="T142" s="16"/>
      <c r="U142" s="16"/>
      <c r="V142" s="24"/>
      <c r="W142" s="24"/>
      <c r="X142" s="24"/>
      <c r="Y142" s="34"/>
      <c r="Z142" s="34"/>
      <c r="AA142" s="34"/>
      <c r="AB142" s="34"/>
      <c r="AC142" s="34"/>
      <c r="AD142" s="12"/>
      <c r="AE142" s="12"/>
      <c r="AK142" s="403"/>
    </row>
    <row r="143" spans="1:37" s="39" customFormat="1" x14ac:dyDescent="0.2">
      <c r="A143" s="11"/>
      <c r="B143" s="17"/>
      <c r="C143" s="18"/>
      <c r="D143" s="18"/>
      <c r="E143" s="18"/>
      <c r="F143" s="17"/>
      <c r="G143" s="17"/>
      <c r="H143" s="17"/>
      <c r="I143" s="17"/>
      <c r="J143" s="17"/>
      <c r="K143" s="18"/>
      <c r="L143" s="18"/>
      <c r="M143" s="19"/>
      <c r="N143" s="19"/>
      <c r="O143" s="19"/>
      <c r="P143" s="19"/>
      <c r="Q143" s="19"/>
      <c r="R143" s="19"/>
      <c r="S143" s="19"/>
      <c r="T143" s="19"/>
      <c r="U143" s="19"/>
      <c r="V143" s="13"/>
      <c r="W143" s="13"/>
      <c r="X143" s="13"/>
      <c r="Y143" s="12"/>
      <c r="Z143" s="12"/>
      <c r="AA143" s="12"/>
      <c r="AB143" s="12"/>
      <c r="AC143" s="12"/>
      <c r="AD143" s="12"/>
      <c r="AE143" s="12"/>
      <c r="AK143" s="442"/>
    </row>
    <row r="144" spans="1:37" s="34" customFormat="1" x14ac:dyDescent="0.2">
      <c r="A144" s="11"/>
      <c r="B144" s="17"/>
      <c r="C144" s="18"/>
      <c r="D144" s="18"/>
      <c r="E144" s="18"/>
      <c r="F144" s="17"/>
      <c r="G144" s="17"/>
      <c r="H144" s="17"/>
      <c r="I144" s="17"/>
      <c r="J144" s="17"/>
      <c r="K144" s="18"/>
      <c r="L144" s="18"/>
      <c r="M144" s="19"/>
      <c r="N144" s="19"/>
      <c r="O144" s="19"/>
      <c r="P144" s="19"/>
      <c r="Q144" s="19"/>
      <c r="R144" s="19"/>
      <c r="S144" s="19"/>
      <c r="T144" s="19"/>
      <c r="U144" s="19"/>
      <c r="V144" s="13"/>
      <c r="W144" s="13"/>
      <c r="X144" s="13"/>
      <c r="Y144" s="12"/>
      <c r="Z144" s="12"/>
      <c r="AA144" s="12"/>
      <c r="AB144" s="12"/>
      <c r="AC144" s="12"/>
      <c r="AD144" s="12"/>
      <c r="AE144" s="12"/>
      <c r="AK144" s="437"/>
    </row>
    <row r="145" spans="1:37" s="34" customFormat="1" x14ac:dyDescent="0.2">
      <c r="A145" s="11"/>
      <c r="B145" s="17"/>
      <c r="C145" s="18"/>
      <c r="D145" s="18"/>
      <c r="E145" s="18"/>
      <c r="F145" s="17"/>
      <c r="G145" s="17"/>
      <c r="H145" s="17"/>
      <c r="I145" s="17"/>
      <c r="J145" s="17"/>
      <c r="K145" s="18"/>
      <c r="L145" s="18"/>
      <c r="M145" s="19"/>
      <c r="N145" s="19"/>
      <c r="O145" s="19"/>
      <c r="P145" s="19"/>
      <c r="Q145" s="19"/>
      <c r="R145" s="19"/>
      <c r="S145" s="19"/>
      <c r="T145" s="19"/>
      <c r="U145" s="19"/>
      <c r="V145" s="13"/>
      <c r="W145" s="13"/>
      <c r="X145" s="13"/>
      <c r="Y145" s="12"/>
      <c r="Z145" s="12"/>
      <c r="AA145" s="12"/>
      <c r="AB145" s="12"/>
      <c r="AC145" s="12"/>
      <c r="AD145" s="12"/>
      <c r="AE145" s="12"/>
      <c r="AK145" s="437"/>
    </row>
    <row r="146" spans="1:37" s="34" customFormat="1" x14ac:dyDescent="0.2">
      <c r="A146" s="11"/>
      <c r="B146" s="17"/>
      <c r="C146" s="18"/>
      <c r="D146" s="18"/>
      <c r="E146" s="18"/>
      <c r="F146" s="17"/>
      <c r="G146" s="17"/>
      <c r="H146" s="17"/>
      <c r="I146" s="17"/>
      <c r="J146" s="17"/>
      <c r="K146" s="18"/>
      <c r="L146" s="18"/>
      <c r="M146" s="19"/>
      <c r="N146" s="19"/>
      <c r="O146" s="19"/>
      <c r="P146" s="19"/>
      <c r="Q146" s="19"/>
      <c r="R146" s="19"/>
      <c r="S146" s="19"/>
      <c r="T146" s="19"/>
      <c r="U146" s="19"/>
      <c r="V146" s="13"/>
      <c r="W146" s="13"/>
      <c r="X146" s="13"/>
      <c r="Y146" s="12"/>
      <c r="Z146" s="12"/>
      <c r="AA146" s="12"/>
      <c r="AB146" s="12"/>
      <c r="AC146" s="12"/>
      <c r="AD146" s="12"/>
      <c r="AE146" s="12"/>
      <c r="AK146" s="437"/>
    </row>
    <row r="147" spans="1:37" s="34" customFormat="1" x14ac:dyDescent="0.2">
      <c r="A147" s="11"/>
      <c r="B147" s="17"/>
      <c r="C147" s="18"/>
      <c r="D147" s="18"/>
      <c r="E147" s="18"/>
      <c r="F147" s="17"/>
      <c r="G147" s="17"/>
      <c r="H147" s="17"/>
      <c r="I147" s="17"/>
      <c r="J147" s="17"/>
      <c r="K147" s="18"/>
      <c r="L147" s="18"/>
      <c r="M147" s="19"/>
      <c r="N147" s="19"/>
      <c r="O147" s="19"/>
      <c r="P147" s="19"/>
      <c r="Q147" s="19"/>
      <c r="R147" s="19"/>
      <c r="S147" s="19"/>
      <c r="T147" s="19"/>
      <c r="U147" s="19"/>
      <c r="V147" s="13"/>
      <c r="W147" s="13"/>
      <c r="X147" s="13"/>
      <c r="Y147" s="12"/>
      <c r="Z147" s="12"/>
      <c r="AA147" s="12"/>
      <c r="AB147" s="12"/>
      <c r="AC147" s="12"/>
      <c r="AD147" s="12"/>
      <c r="AE147" s="12"/>
      <c r="AK147" s="437"/>
    </row>
    <row r="148" spans="1:37" s="34" customFormat="1" x14ac:dyDescent="0.2">
      <c r="A148" s="11"/>
      <c r="B148" s="17"/>
      <c r="C148" s="18"/>
      <c r="D148" s="18"/>
      <c r="E148" s="18"/>
      <c r="F148" s="17"/>
      <c r="G148" s="17"/>
      <c r="H148" s="17"/>
      <c r="I148" s="17"/>
      <c r="J148" s="17"/>
      <c r="K148" s="18"/>
      <c r="L148" s="18"/>
      <c r="M148" s="19"/>
      <c r="N148" s="19"/>
      <c r="O148" s="19"/>
      <c r="P148" s="19"/>
      <c r="Q148" s="19"/>
      <c r="R148" s="19"/>
      <c r="S148" s="19"/>
      <c r="T148" s="19"/>
      <c r="U148" s="19"/>
      <c r="V148" s="13"/>
      <c r="W148" s="13"/>
      <c r="X148" s="13"/>
      <c r="Y148" s="12"/>
      <c r="Z148" s="12"/>
      <c r="AA148" s="12"/>
      <c r="AB148" s="12"/>
      <c r="AC148" s="12"/>
      <c r="AD148" s="12"/>
      <c r="AE148" s="12"/>
      <c r="AK148" s="437"/>
    </row>
    <row r="149" spans="1:37" s="34" customFormat="1" x14ac:dyDescent="0.2">
      <c r="A149" s="11"/>
      <c r="B149" s="17"/>
      <c r="C149" s="18"/>
      <c r="D149" s="18"/>
      <c r="E149" s="18"/>
      <c r="F149" s="17"/>
      <c r="G149" s="17"/>
      <c r="H149" s="17"/>
      <c r="I149" s="17"/>
      <c r="J149" s="17"/>
      <c r="K149" s="18"/>
      <c r="L149" s="18"/>
      <c r="M149" s="19"/>
      <c r="N149" s="19"/>
      <c r="O149" s="19"/>
      <c r="P149" s="19"/>
      <c r="Q149" s="19"/>
      <c r="R149" s="19"/>
      <c r="S149" s="19"/>
      <c r="T149" s="19"/>
      <c r="U149" s="19"/>
      <c r="V149" s="13"/>
      <c r="W149" s="13"/>
      <c r="X149" s="13"/>
      <c r="Y149" s="12"/>
      <c r="Z149" s="12"/>
      <c r="AA149" s="12"/>
      <c r="AB149" s="12"/>
      <c r="AC149" s="12"/>
      <c r="AD149" s="12"/>
      <c r="AE149" s="12"/>
      <c r="AK149" s="437"/>
    </row>
    <row r="150" spans="1:37" s="34" customFormat="1" ht="18.75" customHeight="1" x14ac:dyDescent="0.2">
      <c r="A150" s="11"/>
      <c r="B150" s="17"/>
      <c r="C150" s="18"/>
      <c r="D150" s="18"/>
      <c r="E150" s="18"/>
      <c r="F150" s="17"/>
      <c r="G150" s="17"/>
      <c r="H150" s="17"/>
      <c r="I150" s="17"/>
      <c r="J150" s="17"/>
      <c r="K150" s="18"/>
      <c r="L150" s="18"/>
      <c r="M150" s="19"/>
      <c r="N150" s="19"/>
      <c r="O150" s="19"/>
      <c r="P150" s="19"/>
      <c r="Q150" s="19"/>
      <c r="R150" s="19"/>
      <c r="S150" s="19"/>
      <c r="T150" s="19"/>
      <c r="U150" s="19"/>
      <c r="V150" s="13"/>
      <c r="W150" s="13"/>
      <c r="X150" s="13"/>
      <c r="Y150" s="12"/>
      <c r="Z150" s="12"/>
      <c r="AA150" s="12"/>
      <c r="AB150" s="12"/>
      <c r="AC150" s="12"/>
      <c r="AD150" s="12"/>
      <c r="AE150" s="12"/>
      <c r="AK150" s="437"/>
    </row>
    <row r="151" spans="1:37" s="34" customFormat="1" x14ac:dyDescent="0.2">
      <c r="A151" s="11"/>
      <c r="B151" s="17"/>
      <c r="C151" s="18"/>
      <c r="D151" s="18"/>
      <c r="E151" s="18"/>
      <c r="F151" s="17"/>
      <c r="G151" s="17"/>
      <c r="H151" s="17"/>
      <c r="I151" s="17"/>
      <c r="J151" s="17"/>
      <c r="K151" s="18"/>
      <c r="L151" s="18"/>
      <c r="M151" s="19"/>
      <c r="N151" s="19"/>
      <c r="O151" s="19"/>
      <c r="P151" s="19"/>
      <c r="Q151" s="19"/>
      <c r="R151" s="19"/>
      <c r="S151" s="19"/>
      <c r="T151" s="19"/>
      <c r="U151" s="19"/>
      <c r="V151" s="13"/>
      <c r="W151" s="13"/>
      <c r="X151" s="13"/>
      <c r="Y151" s="12"/>
      <c r="Z151" s="12"/>
      <c r="AA151" s="12"/>
      <c r="AB151" s="12"/>
      <c r="AC151" s="12"/>
      <c r="AD151" s="12"/>
      <c r="AE151" s="12"/>
      <c r="AK151" s="437"/>
    </row>
    <row r="152" spans="1:37" s="34" customFormat="1" x14ac:dyDescent="0.2">
      <c r="A152" s="11"/>
      <c r="B152" s="17"/>
      <c r="C152" s="18"/>
      <c r="D152" s="18"/>
      <c r="E152" s="18"/>
      <c r="F152" s="17"/>
      <c r="G152" s="17"/>
      <c r="H152" s="17"/>
      <c r="I152" s="17"/>
      <c r="J152" s="17"/>
      <c r="K152" s="18"/>
      <c r="L152" s="18"/>
      <c r="M152" s="19"/>
      <c r="N152" s="19"/>
      <c r="O152" s="19"/>
      <c r="P152" s="19"/>
      <c r="Q152" s="19"/>
      <c r="R152" s="19"/>
      <c r="S152" s="19"/>
      <c r="T152" s="19"/>
      <c r="U152" s="19"/>
      <c r="V152" s="13"/>
      <c r="W152" s="13"/>
      <c r="X152" s="13"/>
      <c r="Y152" s="12"/>
      <c r="Z152" s="12"/>
      <c r="AA152" s="12"/>
      <c r="AB152" s="12"/>
      <c r="AC152" s="12"/>
      <c r="AD152" s="12"/>
      <c r="AE152" s="12"/>
      <c r="AK152" s="437"/>
    </row>
    <row r="153" spans="1:37" s="34" customFormat="1" x14ac:dyDescent="0.2">
      <c r="A153" s="11"/>
      <c r="B153" s="17"/>
      <c r="C153" s="18"/>
      <c r="D153" s="18"/>
      <c r="E153" s="18"/>
      <c r="F153" s="17"/>
      <c r="G153" s="17"/>
      <c r="H153" s="17"/>
      <c r="I153" s="17"/>
      <c r="J153" s="17"/>
      <c r="K153" s="18"/>
      <c r="L153" s="18"/>
      <c r="M153" s="19"/>
      <c r="N153" s="19"/>
      <c r="O153" s="19"/>
      <c r="P153" s="19"/>
      <c r="Q153" s="19"/>
      <c r="R153" s="19"/>
      <c r="S153" s="19"/>
      <c r="T153" s="19"/>
      <c r="U153" s="19"/>
      <c r="V153" s="13"/>
      <c r="W153" s="13"/>
      <c r="X153" s="13"/>
      <c r="Y153" s="12"/>
      <c r="Z153" s="12"/>
      <c r="AA153" s="12"/>
      <c r="AB153" s="12"/>
      <c r="AC153" s="12"/>
      <c r="AD153" s="12"/>
      <c r="AE153" s="12"/>
      <c r="AK153" s="437"/>
    </row>
    <row r="154" spans="1:37" s="34" customFormat="1" x14ac:dyDescent="0.2">
      <c r="A154" s="11"/>
      <c r="B154" s="17"/>
      <c r="C154" s="18"/>
      <c r="D154" s="18"/>
      <c r="E154" s="18"/>
      <c r="F154" s="17"/>
      <c r="G154" s="17"/>
      <c r="H154" s="17"/>
      <c r="I154" s="17"/>
      <c r="J154" s="17"/>
      <c r="K154" s="18"/>
      <c r="L154" s="18"/>
      <c r="M154" s="19"/>
      <c r="N154" s="19"/>
      <c r="O154" s="19"/>
      <c r="P154" s="19"/>
      <c r="Q154" s="19"/>
      <c r="R154" s="19"/>
      <c r="S154" s="19"/>
      <c r="T154" s="19"/>
      <c r="U154" s="19"/>
      <c r="V154" s="13"/>
      <c r="W154" s="13"/>
      <c r="X154" s="13"/>
      <c r="Y154" s="12"/>
      <c r="Z154" s="12"/>
      <c r="AA154" s="12"/>
      <c r="AB154" s="12"/>
      <c r="AC154" s="12"/>
      <c r="AD154" s="12"/>
      <c r="AE154" s="12"/>
      <c r="AK154" s="437"/>
    </row>
    <row r="155" spans="1:37" s="34" customFormat="1" x14ac:dyDescent="0.2">
      <c r="A155" s="11"/>
      <c r="B155" s="12"/>
      <c r="C155" s="13"/>
      <c r="D155" s="14"/>
      <c r="E155" s="14"/>
      <c r="F155" s="13"/>
      <c r="G155" s="13"/>
      <c r="H155" s="12"/>
      <c r="I155" s="12"/>
      <c r="J155" s="12"/>
      <c r="K155" s="12"/>
      <c r="L155" s="42"/>
      <c r="M155" s="12"/>
      <c r="N155" s="12"/>
      <c r="O155" s="12"/>
      <c r="P155" s="12"/>
      <c r="Q155" s="12"/>
      <c r="R155" s="12"/>
      <c r="S155" s="12"/>
      <c r="T155" s="12"/>
      <c r="U155" s="12"/>
      <c r="V155" s="20"/>
      <c r="W155" s="20"/>
      <c r="X155" s="20"/>
      <c r="Y155" s="12"/>
      <c r="Z155" s="12"/>
      <c r="AA155" s="12"/>
      <c r="AB155" s="12"/>
      <c r="AC155" s="12"/>
      <c r="AD155" s="12"/>
      <c r="AE155" s="12"/>
      <c r="AK155" s="437"/>
    </row>
    <row r="156" spans="1:37" s="34" customFormat="1" x14ac:dyDescent="0.2">
      <c r="A156" s="11"/>
      <c r="B156" s="12"/>
      <c r="C156" s="13"/>
      <c r="D156" s="14"/>
      <c r="E156" s="14"/>
      <c r="F156" s="13"/>
      <c r="G156" s="13"/>
      <c r="H156" s="12"/>
      <c r="I156" s="12"/>
      <c r="J156" s="12"/>
      <c r="K156" s="12"/>
      <c r="L156" s="42"/>
      <c r="M156" s="12"/>
      <c r="N156" s="12"/>
      <c r="O156" s="12"/>
      <c r="P156" s="12"/>
      <c r="Q156" s="12"/>
      <c r="R156" s="12"/>
      <c r="S156" s="12"/>
      <c r="T156" s="12"/>
      <c r="U156" s="12"/>
      <c r="V156" s="20"/>
      <c r="W156" s="20"/>
      <c r="X156" s="20"/>
      <c r="Y156" s="12"/>
      <c r="Z156" s="12"/>
      <c r="AA156" s="12"/>
      <c r="AB156" s="12"/>
      <c r="AC156" s="21"/>
      <c r="AD156" s="12"/>
      <c r="AE156" s="12"/>
      <c r="AK156" s="437"/>
    </row>
    <row r="157" spans="1:37" x14ac:dyDescent="0.2">
      <c r="W157" s="21"/>
      <c r="X157" s="21"/>
      <c r="Y157" s="21"/>
      <c r="Z157" s="21"/>
      <c r="AA157" s="21"/>
      <c r="AB157" s="21"/>
      <c r="AC157" s="13"/>
    </row>
    <row r="158" spans="1:37" x14ac:dyDescent="0.2">
      <c r="W158" s="13"/>
      <c r="X158" s="13"/>
      <c r="Y158" s="13"/>
      <c r="Z158" s="13"/>
      <c r="AA158" s="13"/>
      <c r="AB158" s="13"/>
      <c r="AC158" s="13"/>
    </row>
    <row r="159" spans="1:37" x14ac:dyDescent="0.2">
      <c r="W159" s="13"/>
      <c r="X159" s="13"/>
      <c r="Y159" s="13"/>
      <c r="Z159" s="13"/>
      <c r="AA159" s="13"/>
      <c r="AB159" s="13"/>
      <c r="AC159" s="13"/>
    </row>
    <row r="160" spans="1:37" x14ac:dyDescent="0.2">
      <c r="W160" s="13"/>
      <c r="X160" s="13"/>
      <c r="Y160" s="13"/>
      <c r="Z160" s="13"/>
      <c r="AA160" s="13"/>
      <c r="AB160" s="13"/>
    </row>
  </sheetData>
  <mergeCells count="471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N5:AB5"/>
    <mergeCell ref="C4:C7"/>
    <mergeCell ref="D4:D7"/>
    <mergeCell ref="E4:F4"/>
    <mergeCell ref="I4:I7"/>
    <mergeCell ref="J4:L4"/>
    <mergeCell ref="N4:P4"/>
    <mergeCell ref="O6:P6"/>
    <mergeCell ref="X6:Y6"/>
    <mergeCell ref="O7:P7"/>
    <mergeCell ref="R7:S7"/>
    <mergeCell ref="U7:V7"/>
    <mergeCell ref="X7:Y7"/>
    <mergeCell ref="W4:Y4"/>
    <mergeCell ref="O8:P8"/>
    <mergeCell ref="R8:S8"/>
    <mergeCell ref="U8:V8"/>
    <mergeCell ref="X8:Y8"/>
    <mergeCell ref="O12:P12"/>
    <mergeCell ref="R12:S12"/>
    <mergeCell ref="U12:V12"/>
    <mergeCell ref="X12:Y12"/>
    <mergeCell ref="O11:P11"/>
    <mergeCell ref="R11:S11"/>
    <mergeCell ref="A9:AB9"/>
    <mergeCell ref="A10:AB10"/>
    <mergeCell ref="U11:V11"/>
    <mergeCell ref="X11:Y11"/>
    <mergeCell ref="E5:E7"/>
    <mergeCell ref="L5:L7"/>
    <mergeCell ref="Q4:S4"/>
    <mergeCell ref="T4:V4"/>
    <mergeCell ref="F5:F7"/>
    <mergeCell ref="J5:J7"/>
    <mergeCell ref="K5:K7"/>
    <mergeCell ref="R6:S6"/>
    <mergeCell ref="U6:V6"/>
    <mergeCell ref="O15:P15"/>
    <mergeCell ref="R15:S15"/>
    <mergeCell ref="U15:V15"/>
    <mergeCell ref="X15:Y15"/>
    <mergeCell ref="O13:P13"/>
    <mergeCell ref="R13:S13"/>
    <mergeCell ref="U13:V13"/>
    <mergeCell ref="X13:Y13"/>
    <mergeCell ref="O14:P14"/>
    <mergeCell ref="R14:S14"/>
    <mergeCell ref="U14:V14"/>
    <mergeCell ref="X14:Y14"/>
    <mergeCell ref="O18:P18"/>
    <mergeCell ref="R18:S18"/>
    <mergeCell ref="U18:V18"/>
    <mergeCell ref="X18:Y18"/>
    <mergeCell ref="O17:P17"/>
    <mergeCell ref="R17:S17"/>
    <mergeCell ref="U17:V17"/>
    <mergeCell ref="X17:Y17"/>
    <mergeCell ref="O16:P16"/>
    <mergeCell ref="R16:S16"/>
    <mergeCell ref="U16:V16"/>
    <mergeCell ref="X16:Y16"/>
    <mergeCell ref="O21:P21"/>
    <mergeCell ref="R21:S21"/>
    <mergeCell ref="U21:V21"/>
    <mergeCell ref="X21:Y21"/>
    <mergeCell ref="O20:P20"/>
    <mergeCell ref="R20:S20"/>
    <mergeCell ref="U20:V20"/>
    <mergeCell ref="X20:Y20"/>
    <mergeCell ref="O19:P19"/>
    <mergeCell ref="R19:S19"/>
    <mergeCell ref="U19:V19"/>
    <mergeCell ref="X19:Y19"/>
    <mergeCell ref="O23:P23"/>
    <mergeCell ref="R23:S23"/>
    <mergeCell ref="U23:V23"/>
    <mergeCell ref="X23:Y23"/>
    <mergeCell ref="O24:P24"/>
    <mergeCell ref="R24:S24"/>
    <mergeCell ref="U24:V24"/>
    <mergeCell ref="X24:Y24"/>
    <mergeCell ref="O22:P22"/>
    <mergeCell ref="R22:S22"/>
    <mergeCell ref="U22:V22"/>
    <mergeCell ref="X22:Y22"/>
    <mergeCell ref="A25:F25"/>
    <mergeCell ref="O25:P25"/>
    <mergeCell ref="R25:S25"/>
    <mergeCell ref="R29:S29"/>
    <mergeCell ref="U25:V25"/>
    <mergeCell ref="O28:P28"/>
    <mergeCell ref="R28:S28"/>
    <mergeCell ref="U28:V28"/>
    <mergeCell ref="X25:Y25"/>
    <mergeCell ref="A26:AB26"/>
    <mergeCell ref="X28:Y28"/>
    <mergeCell ref="O27:P27"/>
    <mergeCell ref="R27:S27"/>
    <mergeCell ref="U27:V27"/>
    <mergeCell ref="X27:Y27"/>
    <mergeCell ref="O34:P34"/>
    <mergeCell ref="R34:S34"/>
    <mergeCell ref="U34:V34"/>
    <mergeCell ref="X34:Y34"/>
    <mergeCell ref="U29:V29"/>
    <mergeCell ref="X29:Y29"/>
    <mergeCell ref="O32:P32"/>
    <mergeCell ref="R32:S32"/>
    <mergeCell ref="U32:V32"/>
    <mergeCell ref="X32:Y32"/>
    <mergeCell ref="O31:P31"/>
    <mergeCell ref="R31:S31"/>
    <mergeCell ref="U31:V31"/>
    <mergeCell ref="X31:Y31"/>
    <mergeCell ref="O30:P30"/>
    <mergeCell ref="R30:S30"/>
    <mergeCell ref="U30:V30"/>
    <mergeCell ref="X30:Y30"/>
    <mergeCell ref="O29:P29"/>
    <mergeCell ref="O33:P33"/>
    <mergeCell ref="R33:S33"/>
    <mergeCell ref="U33:V33"/>
    <mergeCell ref="X33:Y33"/>
    <mergeCell ref="O37:P37"/>
    <mergeCell ref="R37:S37"/>
    <mergeCell ref="U37:V37"/>
    <mergeCell ref="X37:Y37"/>
    <mergeCell ref="O36:P36"/>
    <mergeCell ref="R36:S36"/>
    <mergeCell ref="U36:V36"/>
    <mergeCell ref="X36:Y36"/>
    <mergeCell ref="O35:P35"/>
    <mergeCell ref="R35:S35"/>
    <mergeCell ref="U35:V35"/>
    <mergeCell ref="X35:Y35"/>
    <mergeCell ref="O39:P39"/>
    <mergeCell ref="R39:S39"/>
    <mergeCell ref="U39:V39"/>
    <mergeCell ref="X39:Y39"/>
    <mergeCell ref="O38:P38"/>
    <mergeCell ref="R38:S38"/>
    <mergeCell ref="U38:V38"/>
    <mergeCell ref="X38:Y38"/>
    <mergeCell ref="O40:P40"/>
    <mergeCell ref="O44:P44"/>
    <mergeCell ref="R44:S44"/>
    <mergeCell ref="U44:V44"/>
    <mergeCell ref="X44:Y44"/>
    <mergeCell ref="R40:S40"/>
    <mergeCell ref="O41:P41"/>
    <mergeCell ref="O43:P43"/>
    <mergeCell ref="R41:S41"/>
    <mergeCell ref="U40:V40"/>
    <mergeCell ref="X42:Y42"/>
    <mergeCell ref="R43:S43"/>
    <mergeCell ref="U43:V43"/>
    <mergeCell ref="X43:Y43"/>
    <mergeCell ref="U41:V41"/>
    <mergeCell ref="X40:Y40"/>
    <mergeCell ref="X41:Y41"/>
    <mergeCell ref="O42:P42"/>
    <mergeCell ref="R42:S42"/>
    <mergeCell ref="U42:V42"/>
    <mergeCell ref="O46:P46"/>
    <mergeCell ref="R46:S46"/>
    <mergeCell ref="U46:V46"/>
    <mergeCell ref="X46:Y46"/>
    <mergeCell ref="O47:P47"/>
    <mergeCell ref="R47:S47"/>
    <mergeCell ref="U47:V47"/>
    <mergeCell ref="O45:P45"/>
    <mergeCell ref="R45:S45"/>
    <mergeCell ref="U45:V45"/>
    <mergeCell ref="X45:Y45"/>
    <mergeCell ref="X47:Y47"/>
    <mergeCell ref="A49:F49"/>
    <mergeCell ref="O49:P49"/>
    <mergeCell ref="R49:S49"/>
    <mergeCell ref="U49:V49"/>
    <mergeCell ref="O48:P48"/>
    <mergeCell ref="R48:S48"/>
    <mergeCell ref="U48:V48"/>
    <mergeCell ref="X48:Y48"/>
    <mergeCell ref="X49:Y49"/>
    <mergeCell ref="O55:P55"/>
    <mergeCell ref="R55:S55"/>
    <mergeCell ref="U55:V55"/>
    <mergeCell ref="X55:Y55"/>
    <mergeCell ref="O54:P54"/>
    <mergeCell ref="R54:S54"/>
    <mergeCell ref="U54:V54"/>
    <mergeCell ref="X54:Y54"/>
    <mergeCell ref="A50:AB50"/>
    <mergeCell ref="A51:AB51"/>
    <mergeCell ref="A52:AB52"/>
    <mergeCell ref="O53:P53"/>
    <mergeCell ref="R53:S53"/>
    <mergeCell ref="U53:V53"/>
    <mergeCell ref="X53:Y53"/>
    <mergeCell ref="O58:P58"/>
    <mergeCell ref="R58:S58"/>
    <mergeCell ref="U58:V58"/>
    <mergeCell ref="X58:Y58"/>
    <mergeCell ref="O57:P57"/>
    <mergeCell ref="R57:S57"/>
    <mergeCell ref="U57:V57"/>
    <mergeCell ref="X57:Y57"/>
    <mergeCell ref="O56:P56"/>
    <mergeCell ref="R56:S56"/>
    <mergeCell ref="U56:V56"/>
    <mergeCell ref="X56:Y56"/>
    <mergeCell ref="O61:P61"/>
    <mergeCell ref="R61:S61"/>
    <mergeCell ref="U61:V61"/>
    <mergeCell ref="X61:Y61"/>
    <mergeCell ref="O60:P60"/>
    <mergeCell ref="R60:S60"/>
    <mergeCell ref="U60:V60"/>
    <mergeCell ref="X60:Y60"/>
    <mergeCell ref="O59:P59"/>
    <mergeCell ref="R59:S59"/>
    <mergeCell ref="U59:V59"/>
    <mergeCell ref="X59:Y59"/>
    <mergeCell ref="O64:P64"/>
    <mergeCell ref="R64:S64"/>
    <mergeCell ref="U64:V64"/>
    <mergeCell ref="X64:Y64"/>
    <mergeCell ref="O63:P63"/>
    <mergeCell ref="R63:S63"/>
    <mergeCell ref="U63:V63"/>
    <mergeCell ref="X63:Y63"/>
    <mergeCell ref="O62:P62"/>
    <mergeCell ref="R62:S62"/>
    <mergeCell ref="U62:V62"/>
    <mergeCell ref="X62:Y62"/>
    <mergeCell ref="O66:P66"/>
    <mergeCell ref="R66:S66"/>
    <mergeCell ref="U66:V66"/>
    <mergeCell ref="X66:Y66"/>
    <mergeCell ref="O67:P67"/>
    <mergeCell ref="R67:S67"/>
    <mergeCell ref="U67:V67"/>
    <mergeCell ref="X67:Y67"/>
    <mergeCell ref="O65:P65"/>
    <mergeCell ref="R65:S65"/>
    <mergeCell ref="U65:V65"/>
    <mergeCell ref="X65:Y65"/>
    <mergeCell ref="O76:P76"/>
    <mergeCell ref="R76:S76"/>
    <mergeCell ref="U76:V76"/>
    <mergeCell ref="X76:Y76"/>
    <mergeCell ref="O77:P77"/>
    <mergeCell ref="R77:S77"/>
    <mergeCell ref="U77:V77"/>
    <mergeCell ref="X77:Y77"/>
    <mergeCell ref="O68:P68"/>
    <mergeCell ref="R68:S68"/>
    <mergeCell ref="U68:V68"/>
    <mergeCell ref="X68:Y68"/>
    <mergeCell ref="O75:P75"/>
    <mergeCell ref="R75:S75"/>
    <mergeCell ref="U75:V75"/>
    <mergeCell ref="X75:Y75"/>
    <mergeCell ref="A73:AB73"/>
    <mergeCell ref="O74:P74"/>
    <mergeCell ref="A71:AB71"/>
    <mergeCell ref="A72:AB72"/>
    <mergeCell ref="R74:S74"/>
    <mergeCell ref="U74:V74"/>
    <mergeCell ref="X74:Y74"/>
    <mergeCell ref="O80:P80"/>
    <mergeCell ref="R80:S80"/>
    <mergeCell ref="U80:V80"/>
    <mergeCell ref="X80:Y80"/>
    <mergeCell ref="O78:P78"/>
    <mergeCell ref="R78:S78"/>
    <mergeCell ref="U78:V78"/>
    <mergeCell ref="X78:Y78"/>
    <mergeCell ref="O79:P79"/>
    <mergeCell ref="R79:S79"/>
    <mergeCell ref="U79:V79"/>
    <mergeCell ref="X79:Y79"/>
    <mergeCell ref="O83:P83"/>
    <mergeCell ref="R83:S83"/>
    <mergeCell ref="U83:V83"/>
    <mergeCell ref="X83:Y83"/>
    <mergeCell ref="O82:P82"/>
    <mergeCell ref="R82:S82"/>
    <mergeCell ref="U82:V82"/>
    <mergeCell ref="X82:Y82"/>
    <mergeCell ref="O81:P81"/>
    <mergeCell ref="R81:S81"/>
    <mergeCell ref="U81:V81"/>
    <mergeCell ref="X81:Y81"/>
    <mergeCell ref="O86:P86"/>
    <mergeCell ref="R86:S86"/>
    <mergeCell ref="U86:V86"/>
    <mergeCell ref="X86:Y86"/>
    <mergeCell ref="O85:P85"/>
    <mergeCell ref="R85:S85"/>
    <mergeCell ref="U85:V85"/>
    <mergeCell ref="X85:Y85"/>
    <mergeCell ref="O84:P84"/>
    <mergeCell ref="R84:S84"/>
    <mergeCell ref="U84:V84"/>
    <mergeCell ref="X84:Y84"/>
    <mergeCell ref="A88:AB88"/>
    <mergeCell ref="O89:P89"/>
    <mergeCell ref="R89:S89"/>
    <mergeCell ref="U89:V89"/>
    <mergeCell ref="X89:Y89"/>
    <mergeCell ref="O87:P87"/>
    <mergeCell ref="R87:S87"/>
    <mergeCell ref="U87:V87"/>
    <mergeCell ref="X87:Y87"/>
    <mergeCell ref="O92:P92"/>
    <mergeCell ref="R92:S92"/>
    <mergeCell ref="U92:V92"/>
    <mergeCell ref="X92:Y92"/>
    <mergeCell ref="O91:P91"/>
    <mergeCell ref="R91:S91"/>
    <mergeCell ref="U91:V91"/>
    <mergeCell ref="X91:Y91"/>
    <mergeCell ref="O90:P90"/>
    <mergeCell ref="R90:S90"/>
    <mergeCell ref="U90:V90"/>
    <mergeCell ref="X90:Y90"/>
    <mergeCell ref="O93:P93"/>
    <mergeCell ref="R93:S93"/>
    <mergeCell ref="U93:V93"/>
    <mergeCell ref="X93:Y93"/>
    <mergeCell ref="A94:AB94"/>
    <mergeCell ref="O95:P95"/>
    <mergeCell ref="R95:S95"/>
    <mergeCell ref="U95:V95"/>
    <mergeCell ref="X95:Y95"/>
    <mergeCell ref="A97:B97"/>
    <mergeCell ref="O97:P97"/>
    <mergeCell ref="R97:S97"/>
    <mergeCell ref="U97:V97"/>
    <mergeCell ref="O96:P96"/>
    <mergeCell ref="R96:S96"/>
    <mergeCell ref="U96:V96"/>
    <mergeCell ref="X97:Y97"/>
    <mergeCell ref="X96:Y96"/>
    <mergeCell ref="O105:P105"/>
    <mergeCell ref="R105:S105"/>
    <mergeCell ref="U105:V105"/>
    <mergeCell ref="X105:Y105"/>
    <mergeCell ref="X106:Y106"/>
    <mergeCell ref="A99:F99"/>
    <mergeCell ref="O99:P99"/>
    <mergeCell ref="R99:S99"/>
    <mergeCell ref="U99:V99"/>
    <mergeCell ref="X99:Y99"/>
    <mergeCell ref="U102:V102"/>
    <mergeCell ref="X102:Y102"/>
    <mergeCell ref="A106:F106"/>
    <mergeCell ref="O106:P106"/>
    <mergeCell ref="R106:S106"/>
    <mergeCell ref="U106:V106"/>
    <mergeCell ref="X103:Y103"/>
    <mergeCell ref="A104:AB104"/>
    <mergeCell ref="A103:F103"/>
    <mergeCell ref="O103:P103"/>
    <mergeCell ref="R103:S103"/>
    <mergeCell ref="U103:V103"/>
    <mergeCell ref="O112:P112"/>
    <mergeCell ref="O113:P113"/>
    <mergeCell ref="X109:Y109"/>
    <mergeCell ref="X112:Y112"/>
    <mergeCell ref="J133:N133"/>
    <mergeCell ref="N128:P128"/>
    <mergeCell ref="N129:AB129"/>
    <mergeCell ref="A127:M127"/>
    <mergeCell ref="N127:P127"/>
    <mergeCell ref="Z127:AB127"/>
    <mergeCell ref="A125:M125"/>
    <mergeCell ref="O125:P125"/>
    <mergeCell ref="R125:S125"/>
    <mergeCell ref="U125:V125"/>
    <mergeCell ref="X125:Y125"/>
    <mergeCell ref="A126:M126"/>
    <mergeCell ref="O126:P126"/>
    <mergeCell ref="W127:Y127"/>
    <mergeCell ref="X126:Y126"/>
    <mergeCell ref="R112:S112"/>
    <mergeCell ref="U113:V113"/>
    <mergeCell ref="U114:V114"/>
    <mergeCell ref="R113:S113"/>
    <mergeCell ref="R111:S111"/>
    <mergeCell ref="U112:V112"/>
    <mergeCell ref="W128:Y128"/>
    <mergeCell ref="Z128:AB128"/>
    <mergeCell ref="R126:S126"/>
    <mergeCell ref="U126:V126"/>
    <mergeCell ref="R123:S123"/>
    <mergeCell ref="U123:V123"/>
    <mergeCell ref="X123:Y123"/>
    <mergeCell ref="U124:V124"/>
    <mergeCell ref="X124:Y124"/>
    <mergeCell ref="R121:S121"/>
    <mergeCell ref="U121:V121"/>
    <mergeCell ref="X121:Y121"/>
    <mergeCell ref="R122:S122"/>
    <mergeCell ref="U122:V122"/>
    <mergeCell ref="X122:Y122"/>
    <mergeCell ref="X118:Y118"/>
    <mergeCell ref="J131:N131"/>
    <mergeCell ref="J132:N132"/>
    <mergeCell ref="O114:P114"/>
    <mergeCell ref="T128:V128"/>
    <mergeCell ref="Q127:S127"/>
    <mergeCell ref="T127:V127"/>
    <mergeCell ref="R114:S114"/>
    <mergeCell ref="Q128:S128"/>
    <mergeCell ref="R124:S124"/>
    <mergeCell ref="A123:M123"/>
    <mergeCell ref="O123:P123"/>
    <mergeCell ref="A124:M124"/>
    <mergeCell ref="O124:P124"/>
    <mergeCell ref="A121:F121"/>
    <mergeCell ref="O121:P121"/>
    <mergeCell ref="A122:M122"/>
    <mergeCell ref="O122:P122"/>
    <mergeCell ref="B119:F119"/>
    <mergeCell ref="A118:F118"/>
    <mergeCell ref="O119:P119"/>
    <mergeCell ref="R119:S119"/>
    <mergeCell ref="R118:S118"/>
    <mergeCell ref="U117:V117"/>
    <mergeCell ref="O118:P118"/>
    <mergeCell ref="A108:AB108"/>
    <mergeCell ref="O109:P109"/>
    <mergeCell ref="O110:P110"/>
    <mergeCell ref="O111:P111"/>
    <mergeCell ref="R109:S109"/>
    <mergeCell ref="R110:S110"/>
    <mergeCell ref="U109:V109"/>
    <mergeCell ref="U110:V110"/>
    <mergeCell ref="U111:V111"/>
    <mergeCell ref="X110:Y110"/>
    <mergeCell ref="X111:Y111"/>
    <mergeCell ref="O134:P134"/>
    <mergeCell ref="X115:Y115"/>
    <mergeCell ref="X116:Y116"/>
    <mergeCell ref="X113:Y113"/>
    <mergeCell ref="X114:Y114"/>
    <mergeCell ref="U119:V119"/>
    <mergeCell ref="X119:Y119"/>
    <mergeCell ref="U118:V118"/>
    <mergeCell ref="X117:Y117"/>
    <mergeCell ref="O115:P115"/>
    <mergeCell ref="O116:P116"/>
    <mergeCell ref="R115:S115"/>
    <mergeCell ref="R116:S116"/>
    <mergeCell ref="O117:P117"/>
    <mergeCell ref="R117:S117"/>
    <mergeCell ref="U116:V116"/>
    <mergeCell ref="U115:V115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2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14" sqref="P14:AN14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318" t="s">
        <v>258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5" t="s">
        <v>92</v>
      </c>
      <c r="Q1" s="1315"/>
      <c r="R1" s="1315"/>
      <c r="S1" s="1315"/>
      <c r="T1" s="1315"/>
      <c r="U1" s="1315"/>
      <c r="V1" s="1315"/>
      <c r="W1" s="1315"/>
      <c r="X1" s="1315"/>
      <c r="Y1" s="1315"/>
      <c r="Z1" s="1315"/>
      <c r="AA1" s="1315"/>
      <c r="AB1" s="1315"/>
      <c r="AC1" s="1315"/>
      <c r="AD1" s="1315"/>
      <c r="AE1" s="1315"/>
      <c r="AF1" s="1315"/>
      <c r="AG1" s="1315"/>
      <c r="AH1" s="1315"/>
      <c r="AI1" s="1315"/>
      <c r="AJ1" s="1315"/>
      <c r="AK1" s="1315"/>
      <c r="AL1" s="1315"/>
      <c r="AM1" s="1315"/>
      <c r="AN1" s="1315"/>
      <c r="AO1" s="1251"/>
      <c r="AP1" s="1251"/>
      <c r="AQ1" s="1251"/>
      <c r="AR1" s="1251"/>
      <c r="AS1" s="1251"/>
      <c r="AT1" s="1251"/>
      <c r="AU1" s="1251"/>
      <c r="AV1" s="1251"/>
      <c r="AW1" s="1251"/>
      <c r="AX1" s="1251"/>
      <c r="AY1" s="1251"/>
      <c r="AZ1" s="1251"/>
      <c r="BA1" s="1251"/>
    </row>
    <row r="2" spans="1:59" ht="20.25" x14ac:dyDescent="0.3">
      <c r="A2" s="1318" t="s">
        <v>259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  <c r="N2" s="1318"/>
      <c r="O2" s="1318"/>
      <c r="P2" s="1318" t="s">
        <v>16</v>
      </c>
      <c r="Q2" s="1318"/>
      <c r="R2" s="1318"/>
      <c r="S2" s="1318"/>
      <c r="T2" s="1318"/>
      <c r="U2" s="1318"/>
      <c r="V2" s="1318"/>
      <c r="W2" s="1318"/>
      <c r="X2" s="1318"/>
      <c r="Y2" s="1318"/>
      <c r="Z2" s="1318"/>
      <c r="AA2" s="1318"/>
      <c r="AB2" s="1318"/>
      <c r="AC2" s="1318"/>
      <c r="AD2" s="1318"/>
      <c r="AE2" s="1318"/>
      <c r="AF2" s="1318"/>
      <c r="AG2" s="1318"/>
      <c r="AH2" s="1318"/>
      <c r="AI2" s="1318"/>
      <c r="AJ2" s="1318"/>
      <c r="AK2" s="1318"/>
      <c r="AL2" s="1318"/>
      <c r="AM2" s="1318"/>
      <c r="AN2" s="1318"/>
      <c r="AO2" s="1308"/>
      <c r="AP2" s="1308"/>
      <c r="AQ2" s="1308"/>
      <c r="AR2" s="1308"/>
      <c r="AS2" s="1308"/>
      <c r="AT2" s="1308"/>
      <c r="AU2" s="1308"/>
      <c r="AV2" s="1308"/>
      <c r="AW2" s="1308"/>
      <c r="AX2" s="1308"/>
      <c r="AY2" s="1308"/>
      <c r="AZ2" s="1308"/>
      <c r="BA2" s="1308"/>
    </row>
    <row r="3" spans="1:59" ht="14.25" customHeight="1" x14ac:dyDescent="0.3">
      <c r="A3" s="1318" t="s">
        <v>260</v>
      </c>
      <c r="B3" s="1318"/>
      <c r="C3" s="1318"/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318"/>
      <c r="R3" s="1318"/>
      <c r="S3" s="1318"/>
      <c r="T3" s="1318"/>
      <c r="U3" s="1318"/>
      <c r="V3" s="1318"/>
      <c r="W3" s="1318"/>
      <c r="X3" s="1318"/>
      <c r="Y3" s="1318"/>
      <c r="Z3" s="1318"/>
      <c r="AA3" s="1318"/>
      <c r="AB3" s="1318"/>
      <c r="AC3" s="1318"/>
      <c r="AD3" s="1318"/>
      <c r="AE3" s="1318"/>
      <c r="AF3" s="1318"/>
      <c r="AG3" s="1318"/>
      <c r="AH3" s="1318"/>
      <c r="AI3" s="1318"/>
      <c r="AJ3" s="1318"/>
      <c r="AK3" s="1318"/>
      <c r="AL3" s="1318"/>
      <c r="AM3" s="1318"/>
      <c r="AN3" s="1318"/>
      <c r="AO3" s="1310"/>
      <c r="AP3" s="1310"/>
      <c r="AQ3" s="1310"/>
      <c r="AR3" s="1310"/>
      <c r="AS3" s="1310"/>
      <c r="AT3" s="1310"/>
      <c r="AU3" s="1310"/>
      <c r="AV3" s="1310"/>
      <c r="AW3" s="1310"/>
      <c r="AX3" s="1310"/>
      <c r="AY3" s="1310"/>
      <c r="AZ3" s="1310"/>
      <c r="BA3" s="1310"/>
    </row>
    <row r="4" spans="1:59" ht="20.25" customHeight="1" x14ac:dyDescent="0.3">
      <c r="A4" s="1978" t="s">
        <v>261</v>
      </c>
      <c r="B4" s="1978"/>
      <c r="C4" s="1978"/>
      <c r="D4" s="1978"/>
      <c r="E4" s="1978"/>
      <c r="F4" s="1978"/>
      <c r="G4" s="1978"/>
      <c r="H4" s="1978"/>
      <c r="I4" s="1978"/>
      <c r="J4" s="1978"/>
      <c r="K4" s="1978"/>
      <c r="L4" s="1978"/>
      <c r="M4" s="1978"/>
      <c r="N4" s="1978"/>
      <c r="O4" s="1978"/>
      <c r="P4" s="1316" t="s">
        <v>70</v>
      </c>
      <c r="Q4" s="1316"/>
      <c r="R4" s="1316"/>
      <c r="S4" s="1316"/>
      <c r="T4" s="1316"/>
      <c r="U4" s="1316"/>
      <c r="V4" s="1316"/>
      <c r="W4" s="1316"/>
      <c r="X4" s="1316"/>
      <c r="Y4" s="1316"/>
      <c r="Z4" s="1316"/>
      <c r="AA4" s="1316"/>
      <c r="AB4" s="1316"/>
      <c r="AC4" s="1316"/>
      <c r="AD4" s="1316"/>
      <c r="AE4" s="1316"/>
      <c r="AF4" s="1316"/>
      <c r="AG4" s="1316"/>
      <c r="AH4" s="1316"/>
      <c r="AI4" s="1316"/>
      <c r="AJ4" s="1316"/>
      <c r="AK4" s="1316"/>
      <c r="AL4" s="1316"/>
      <c r="AM4" s="1316"/>
      <c r="AN4" s="1316"/>
      <c r="AO4" s="1313" t="s">
        <v>263</v>
      </c>
      <c r="AP4" s="1313"/>
      <c r="AQ4" s="1313"/>
      <c r="AR4" s="1313"/>
      <c r="AS4" s="1313"/>
      <c r="AT4" s="1313"/>
      <c r="AU4" s="1313"/>
      <c r="AV4" s="1313"/>
      <c r="AW4" s="1313"/>
      <c r="AX4" s="1313"/>
      <c r="AY4" s="1313"/>
      <c r="AZ4" s="1313"/>
      <c r="BA4" s="1313"/>
    </row>
    <row r="5" spans="1:59" s="4" customFormat="1" ht="17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17" t="s">
        <v>78</v>
      </c>
      <c r="Q5" s="1317"/>
      <c r="R5" s="1317"/>
      <c r="S5" s="1317"/>
      <c r="T5" s="1317"/>
      <c r="U5" s="1317"/>
      <c r="V5" s="1317"/>
      <c r="W5" s="1317"/>
      <c r="X5" s="1317"/>
      <c r="Y5" s="1317"/>
      <c r="Z5" s="1317"/>
      <c r="AA5" s="1317"/>
      <c r="AB5" s="1317"/>
      <c r="AC5" s="1317"/>
      <c r="AD5" s="1317"/>
      <c r="AE5" s="1317"/>
      <c r="AF5" s="1317"/>
      <c r="AG5" s="1317"/>
      <c r="AH5" s="1317"/>
      <c r="AI5" s="1317"/>
      <c r="AJ5" s="1317"/>
      <c r="AK5" s="1317"/>
      <c r="AL5" s="1317"/>
      <c r="AM5" s="1317"/>
      <c r="AN5" s="1317"/>
      <c r="AO5" s="1313"/>
      <c r="AP5" s="1313"/>
      <c r="AQ5" s="1313"/>
      <c r="AR5" s="1313"/>
      <c r="AS5" s="1313"/>
      <c r="AT5" s="1313"/>
      <c r="AU5" s="1313"/>
      <c r="AV5" s="1313"/>
      <c r="AW5" s="1313"/>
      <c r="AX5" s="1313"/>
      <c r="AY5" s="1313"/>
      <c r="AZ5" s="1313"/>
      <c r="BA5" s="1313"/>
    </row>
    <row r="6" spans="1:59" s="4" customFormat="1" ht="18" customHeight="1" x14ac:dyDescent="0.3">
      <c r="A6" s="1334" t="s">
        <v>58</v>
      </c>
      <c r="B6" s="1334"/>
      <c r="C6" s="1334"/>
      <c r="D6" s="1334"/>
      <c r="E6" s="1334"/>
      <c r="F6" s="1334"/>
      <c r="G6" s="1334"/>
      <c r="H6" s="1334"/>
      <c r="I6" s="1334"/>
      <c r="J6" s="1334"/>
      <c r="K6" s="1334"/>
      <c r="L6" s="1334"/>
      <c r="M6" s="1334"/>
      <c r="N6" s="1334"/>
      <c r="O6" s="1334"/>
      <c r="P6" s="1309" t="s">
        <v>174</v>
      </c>
      <c r="Q6" s="1259"/>
      <c r="R6" s="1259"/>
      <c r="S6" s="1259"/>
      <c r="T6" s="1259"/>
      <c r="U6" s="1259"/>
      <c r="V6" s="1259"/>
      <c r="W6" s="1259"/>
      <c r="X6" s="1259"/>
      <c r="Y6" s="1259"/>
      <c r="Z6" s="1259"/>
      <c r="AA6" s="1259"/>
      <c r="AB6" s="1259"/>
      <c r="AC6" s="1259"/>
      <c r="AD6" s="1259"/>
      <c r="AE6" s="1259"/>
      <c r="AF6" s="1259"/>
      <c r="AG6" s="1259"/>
      <c r="AH6" s="1259"/>
      <c r="AI6" s="1259"/>
      <c r="AJ6" s="1259"/>
      <c r="AK6" s="1259"/>
      <c r="AL6" s="1259"/>
      <c r="AM6" s="1259"/>
      <c r="AN6" s="1259"/>
      <c r="AO6" s="1313" t="s">
        <v>138</v>
      </c>
      <c r="AP6" s="1314"/>
      <c r="AQ6" s="1314"/>
      <c r="AR6" s="1314"/>
      <c r="AS6" s="1314"/>
      <c r="AT6" s="1314"/>
      <c r="AU6" s="1314"/>
      <c r="AV6" s="1314"/>
      <c r="AW6" s="1314"/>
      <c r="AX6" s="1314"/>
      <c r="AY6" s="1314"/>
      <c r="AZ6" s="1314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318" t="s">
        <v>262</v>
      </c>
      <c r="B7" s="1318"/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09" t="s">
        <v>305</v>
      </c>
      <c r="Q7" s="1259"/>
      <c r="R7" s="1259"/>
      <c r="S7" s="1259"/>
      <c r="T7" s="1259"/>
      <c r="U7" s="1259"/>
      <c r="V7" s="1259"/>
      <c r="W7" s="1259"/>
      <c r="X7" s="1259"/>
      <c r="Y7" s="1259"/>
      <c r="Z7" s="1259"/>
      <c r="AA7" s="1259"/>
      <c r="AB7" s="1259"/>
      <c r="AC7" s="1259"/>
      <c r="AD7" s="1259"/>
      <c r="AE7" s="1259"/>
      <c r="AF7" s="1259"/>
      <c r="AG7" s="1259"/>
      <c r="AH7" s="1259"/>
      <c r="AI7" s="1259"/>
      <c r="AJ7" s="1259"/>
      <c r="AK7" s="1259"/>
      <c r="AL7" s="1259"/>
      <c r="AM7" s="1259"/>
      <c r="AN7" s="1259"/>
      <c r="AO7" s="1313" t="s">
        <v>99</v>
      </c>
      <c r="AP7" s="1313"/>
      <c r="AQ7" s="1313"/>
      <c r="AR7" s="1313"/>
      <c r="AS7" s="1313"/>
      <c r="AT7" s="1313"/>
      <c r="AU7" s="1313"/>
      <c r="AV7" s="1313"/>
      <c r="AW7" s="1313"/>
      <c r="AX7" s="1313"/>
      <c r="AY7" s="1313"/>
      <c r="AZ7" s="1313"/>
      <c r="BA7" s="1313"/>
    </row>
    <row r="8" spans="1:59" s="4" customFormat="1" ht="18.75" customHeight="1" x14ac:dyDescent="0.3">
      <c r="P8" s="1317" t="s">
        <v>311</v>
      </c>
      <c r="Q8" s="1317"/>
      <c r="R8" s="1317"/>
      <c r="S8" s="1317"/>
      <c r="T8" s="1317"/>
      <c r="U8" s="1317"/>
      <c r="V8" s="1317"/>
      <c r="W8" s="1317"/>
      <c r="X8" s="1317"/>
      <c r="Y8" s="1317"/>
      <c r="Z8" s="1317"/>
      <c r="AA8" s="1317"/>
      <c r="AB8" s="1317"/>
      <c r="AC8" s="1317"/>
      <c r="AD8" s="1317"/>
      <c r="AE8" s="1317"/>
      <c r="AF8" s="1317"/>
      <c r="AG8" s="1317"/>
      <c r="AH8" s="1317"/>
      <c r="AI8" s="1317"/>
      <c r="AJ8" s="1317"/>
      <c r="AK8" s="1317"/>
      <c r="AL8" s="1317"/>
      <c r="AM8" s="1317"/>
      <c r="AN8" s="1317"/>
      <c r="AO8" s="1319"/>
      <c r="AP8" s="1319"/>
      <c r="AQ8" s="1319"/>
      <c r="AR8" s="1319"/>
      <c r="AS8" s="1319"/>
      <c r="AT8" s="1319"/>
      <c r="AU8" s="1319"/>
      <c r="AV8" s="1319"/>
      <c r="AW8" s="1319"/>
      <c r="AX8" s="1319"/>
      <c r="AY8" s="1319"/>
      <c r="AZ8" s="1319"/>
      <c r="BA8" s="1319"/>
    </row>
    <row r="9" spans="1:59" s="4" customFormat="1" ht="18.75" x14ac:dyDescent="0.3">
      <c r="P9" s="1336" t="s">
        <v>312</v>
      </c>
      <c r="Q9" s="1259"/>
      <c r="R9" s="1259"/>
      <c r="S9" s="1259"/>
      <c r="T9" s="1259"/>
      <c r="U9" s="1259"/>
      <c r="V9" s="1259"/>
      <c r="W9" s="1259"/>
      <c r="X9" s="1259"/>
      <c r="Y9" s="1259"/>
      <c r="Z9" s="1259"/>
      <c r="AA9" s="1259"/>
      <c r="AB9" s="1259"/>
      <c r="AC9" s="1259"/>
      <c r="AD9" s="1259"/>
      <c r="AE9" s="1259"/>
      <c r="AF9" s="1259"/>
      <c r="AG9" s="1259"/>
      <c r="AH9" s="1259"/>
      <c r="AI9" s="1259"/>
      <c r="AJ9" s="1259"/>
      <c r="AK9" s="1259"/>
      <c r="AL9" s="1259"/>
      <c r="AM9" s="1259"/>
      <c r="AN9" s="1259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317"/>
      <c r="Q10" s="1317"/>
      <c r="R10" s="1317"/>
      <c r="S10" s="1317"/>
      <c r="T10" s="1317"/>
      <c r="U10" s="1317"/>
      <c r="V10" s="1317"/>
      <c r="W10" s="1317"/>
      <c r="X10" s="1317"/>
      <c r="Y10" s="1317"/>
      <c r="Z10" s="1317"/>
      <c r="AA10" s="1317"/>
      <c r="AB10" s="1317"/>
      <c r="AC10" s="1317"/>
      <c r="AD10" s="1317"/>
      <c r="AE10" s="1317"/>
      <c r="AF10" s="1317"/>
      <c r="AG10" s="1317"/>
      <c r="AH10" s="1317"/>
      <c r="AI10" s="1317"/>
      <c r="AJ10" s="1317"/>
      <c r="AK10" s="1317"/>
      <c r="AL10" s="1317"/>
      <c r="AM10" s="1317"/>
      <c r="AN10" s="1317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317" t="s">
        <v>91</v>
      </c>
      <c r="Q11" s="1317"/>
      <c r="R11" s="1317"/>
      <c r="S11" s="1317"/>
      <c r="T11" s="1317"/>
      <c r="U11" s="1317"/>
      <c r="V11" s="1317"/>
      <c r="W11" s="1317"/>
      <c r="X11" s="1317"/>
      <c r="Y11" s="1317"/>
      <c r="Z11" s="1317"/>
      <c r="AA11" s="1317"/>
      <c r="AB11" s="1317"/>
      <c r="AC11" s="1317"/>
      <c r="AD11" s="1317"/>
      <c r="AE11" s="1317"/>
      <c r="AF11" s="1317"/>
      <c r="AG11" s="1317"/>
      <c r="AH11" s="1317"/>
      <c r="AI11" s="1317"/>
      <c r="AJ11" s="1317"/>
      <c r="AK11" s="1317"/>
      <c r="AL11" s="1317"/>
      <c r="AM11" s="1317"/>
      <c r="AN11" s="1317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x14ac:dyDescent="0.3">
      <c r="P12" s="1338"/>
      <c r="Q12" s="1339"/>
      <c r="R12" s="1339"/>
      <c r="S12" s="1339"/>
      <c r="T12" s="1339"/>
      <c r="U12" s="1339"/>
      <c r="V12" s="1339"/>
      <c r="W12" s="1339"/>
      <c r="X12" s="1339"/>
      <c r="Y12" s="1339"/>
      <c r="Z12" s="1339"/>
      <c r="AA12" s="1339"/>
      <c r="AB12" s="1339"/>
      <c r="AC12" s="1339"/>
      <c r="AD12" s="1339"/>
      <c r="AE12" s="1339"/>
      <c r="AF12" s="1339"/>
      <c r="AG12" s="1339"/>
      <c r="AH12" s="1339"/>
      <c r="AI12" s="1339"/>
      <c r="AJ12" s="1339"/>
      <c r="AK12" s="1339"/>
      <c r="AL12" s="1339"/>
      <c r="AM12" s="1339"/>
      <c r="AN12" s="1339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x14ac:dyDescent="0.3">
      <c r="P13" s="1336"/>
      <c r="Q13" s="1337"/>
      <c r="R13" s="1337"/>
      <c r="S13" s="1337"/>
      <c r="T13" s="1337"/>
      <c r="U13" s="1337"/>
      <c r="V13" s="1337"/>
      <c r="W13" s="1337"/>
      <c r="X13" s="1337"/>
      <c r="Y13" s="1337"/>
      <c r="Z13" s="1337"/>
      <c r="AA13" s="1337"/>
      <c r="AB13" s="1337"/>
      <c r="AC13" s="1337"/>
      <c r="AD13" s="1337"/>
      <c r="AE13" s="1337"/>
      <c r="AF13" s="1337"/>
      <c r="AG13" s="1337"/>
      <c r="AH13" s="1337"/>
      <c r="AI13" s="1337"/>
      <c r="AJ13" s="1337"/>
      <c r="AK13" s="1337"/>
      <c r="AL13" s="1337"/>
      <c r="AM13" s="1337"/>
      <c r="AN13" s="1337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x14ac:dyDescent="0.3">
      <c r="P14" s="1336"/>
      <c r="Q14" s="1337"/>
      <c r="R14" s="1337"/>
      <c r="S14" s="1337"/>
      <c r="T14" s="1337"/>
      <c r="U14" s="1337"/>
      <c r="V14" s="1337"/>
      <c r="W14" s="1337"/>
      <c r="X14" s="1337"/>
      <c r="Y14" s="1337"/>
      <c r="Z14" s="1337"/>
      <c r="AA14" s="1337"/>
      <c r="AB14" s="1337"/>
      <c r="AC14" s="1337"/>
      <c r="AD14" s="1337"/>
      <c r="AE14" s="1337"/>
      <c r="AF14" s="1337"/>
      <c r="AG14" s="1337"/>
      <c r="AH14" s="1337"/>
      <c r="AI14" s="1337"/>
      <c r="AJ14" s="1337"/>
      <c r="AK14" s="1337"/>
      <c r="AL14" s="1337"/>
      <c r="AM14" s="1337"/>
      <c r="AN14" s="1337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x14ac:dyDescent="0.3"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1317"/>
      <c r="AI15" s="1317"/>
      <c r="AJ15" s="1317"/>
      <c r="AK15" s="1317"/>
      <c r="AL15" s="1317"/>
      <c r="AM15" s="1317"/>
      <c r="AN15" s="131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316" t="s">
        <v>100</v>
      </c>
      <c r="B17" s="1316"/>
      <c r="C17" s="1316"/>
      <c r="D17" s="1316"/>
      <c r="E17" s="1316"/>
      <c r="F17" s="1316"/>
      <c r="G17" s="1316"/>
      <c r="H17" s="1316"/>
      <c r="I17" s="1316"/>
      <c r="J17" s="1316"/>
      <c r="K17" s="1316"/>
      <c r="L17" s="1316"/>
      <c r="M17" s="1316"/>
      <c r="N17" s="1316"/>
      <c r="O17" s="1316"/>
      <c r="P17" s="1316"/>
      <c r="Q17" s="1316"/>
      <c r="R17" s="1316"/>
      <c r="S17" s="1316"/>
      <c r="T17" s="1316"/>
      <c r="U17" s="1316"/>
      <c r="V17" s="1316"/>
      <c r="W17" s="1316"/>
      <c r="X17" s="1316"/>
      <c r="Y17" s="1316"/>
      <c r="Z17" s="1316"/>
      <c r="AA17" s="1316"/>
      <c r="AB17" s="1316"/>
      <c r="AC17" s="1316"/>
      <c r="AD17" s="1316"/>
      <c r="AE17" s="1316"/>
      <c r="AF17" s="1316"/>
      <c r="AG17" s="1316"/>
      <c r="AH17" s="1316"/>
      <c r="AI17" s="1316"/>
      <c r="AJ17" s="1316"/>
      <c r="AK17" s="1316"/>
      <c r="AL17" s="1316"/>
      <c r="AM17" s="1316"/>
      <c r="AN17" s="1316"/>
      <c r="AO17" s="1316"/>
      <c r="AP17" s="1316"/>
      <c r="AQ17" s="1316"/>
      <c r="AR17" s="1316"/>
      <c r="AS17" s="1316"/>
      <c r="AT17" s="1316"/>
      <c r="AU17" s="1316"/>
      <c r="AV17" s="1316"/>
      <c r="AW17" s="1316"/>
      <c r="AX17" s="1316"/>
      <c r="AY17" s="1316"/>
      <c r="AZ17" s="1316"/>
      <c r="BA17" s="1316"/>
    </row>
    <row r="18" spans="1:53" ht="11.25" customHeight="1" x14ac:dyDescent="0.25"/>
    <row r="19" spans="1:53" ht="18" customHeight="1" x14ac:dyDescent="0.25">
      <c r="A19" s="1250" t="s">
        <v>12</v>
      </c>
      <c r="B19" s="1244" t="s">
        <v>0</v>
      </c>
      <c r="C19" s="1244"/>
      <c r="D19" s="1244"/>
      <c r="E19" s="1244"/>
      <c r="F19" s="1244" t="s">
        <v>1</v>
      </c>
      <c r="G19" s="1244"/>
      <c r="H19" s="1244"/>
      <c r="I19" s="1244"/>
      <c r="J19" s="1241" t="s">
        <v>2</v>
      </c>
      <c r="K19" s="1242"/>
      <c r="L19" s="1242"/>
      <c r="M19" s="1243"/>
      <c r="N19" s="1241" t="s">
        <v>3</v>
      </c>
      <c r="O19" s="1242"/>
      <c r="P19" s="1242"/>
      <c r="Q19" s="1242"/>
      <c r="R19" s="1243"/>
      <c r="S19" s="1241" t="s">
        <v>4</v>
      </c>
      <c r="T19" s="1245"/>
      <c r="U19" s="1245"/>
      <c r="V19" s="1245"/>
      <c r="W19" s="1243"/>
      <c r="X19" s="1244" t="s">
        <v>5</v>
      </c>
      <c r="Y19" s="1244"/>
      <c r="Z19" s="1244"/>
      <c r="AA19" s="1244"/>
      <c r="AB19" s="1241" t="s">
        <v>6</v>
      </c>
      <c r="AC19" s="1242"/>
      <c r="AD19" s="1242"/>
      <c r="AE19" s="1243"/>
      <c r="AF19" s="1241" t="s">
        <v>7</v>
      </c>
      <c r="AG19" s="1242"/>
      <c r="AH19" s="1242"/>
      <c r="AI19" s="1243"/>
      <c r="AJ19" s="1241" t="s">
        <v>8</v>
      </c>
      <c r="AK19" s="1242"/>
      <c r="AL19" s="1242"/>
      <c r="AM19" s="1242"/>
      <c r="AN19" s="1243"/>
      <c r="AO19" s="1244" t="s">
        <v>9</v>
      </c>
      <c r="AP19" s="1244"/>
      <c r="AQ19" s="1244"/>
      <c r="AR19" s="1244"/>
      <c r="AS19" s="1241" t="s">
        <v>10</v>
      </c>
      <c r="AT19" s="1245"/>
      <c r="AU19" s="1245"/>
      <c r="AV19" s="1245"/>
      <c r="AW19" s="1243"/>
      <c r="AX19" s="1245" t="s">
        <v>11</v>
      </c>
      <c r="AY19" s="1242"/>
      <c r="AZ19" s="1242"/>
      <c r="BA19" s="1243"/>
    </row>
    <row r="20" spans="1:53" s="3" customFormat="1" ht="20.25" customHeight="1" x14ac:dyDescent="0.2">
      <c r="A20" s="1250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ht="20.100000000000001" customHeight="1" x14ac:dyDescent="0.25">
      <c r="A21" s="203" t="s">
        <v>128</v>
      </c>
      <c r="B21" s="205" t="s">
        <v>60</v>
      </c>
      <c r="C21" s="206"/>
      <c r="D21" s="204"/>
      <c r="E21" s="205"/>
      <c r="F21" s="20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2" t="s">
        <v>18</v>
      </c>
      <c r="R21" s="2" t="s">
        <v>60</v>
      </c>
      <c r="S21" s="2" t="s">
        <v>20</v>
      </c>
      <c r="T21" s="2" t="s">
        <v>20</v>
      </c>
      <c r="U21" s="2"/>
      <c r="V21" s="2"/>
      <c r="W21" s="2"/>
      <c r="X21" s="2"/>
      <c r="Y21" s="2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2"/>
      <c r="AQ21" s="2" t="s">
        <v>18</v>
      </c>
      <c r="AR21" s="2" t="s">
        <v>20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</row>
    <row r="22" spans="1:53" ht="20.100000000000001" customHeight="1" x14ac:dyDescent="0.25">
      <c r="A22" s="206" t="s">
        <v>129</v>
      </c>
      <c r="B22" s="205" t="s">
        <v>60</v>
      </c>
      <c r="C22" s="206"/>
      <c r="D22" s="206"/>
      <c r="E22" s="206"/>
      <c r="F22" s="20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 t="s">
        <v>18</v>
      </c>
      <c r="R22" s="2" t="s">
        <v>60</v>
      </c>
      <c r="S22" s="2" t="s">
        <v>20</v>
      </c>
      <c r="T22" s="2" t="s">
        <v>20</v>
      </c>
      <c r="U22" s="2"/>
      <c r="V22" s="2"/>
      <c r="W22" s="2"/>
      <c r="X22" s="2"/>
      <c r="Y22" s="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"/>
      <c r="AQ22" s="2" t="s">
        <v>18</v>
      </c>
      <c r="AR22" s="2" t="s">
        <v>20</v>
      </c>
      <c r="AS22" s="2" t="s">
        <v>20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</row>
    <row r="23" spans="1:53" ht="20.100000000000001" customHeight="1" x14ac:dyDescent="0.25">
      <c r="A23" s="206" t="s">
        <v>130</v>
      </c>
      <c r="B23" s="205" t="s">
        <v>60</v>
      </c>
      <c r="C23" s="206" t="s">
        <v>173</v>
      </c>
      <c r="D23" s="206"/>
      <c r="E23" s="206"/>
      <c r="F23" s="20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" t="s">
        <v>18</v>
      </c>
      <c r="R23" s="2" t="s">
        <v>80</v>
      </c>
      <c r="S23" s="2" t="s">
        <v>60</v>
      </c>
      <c r="T23" s="2" t="s">
        <v>20</v>
      </c>
      <c r="U23" s="2"/>
      <c r="V23" s="2"/>
      <c r="W23" s="2"/>
      <c r="X23" s="2"/>
      <c r="Y23" s="2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 t="s">
        <v>81</v>
      </c>
      <c r="AQ23" s="2" t="s">
        <v>18</v>
      </c>
      <c r="AR23" s="2" t="s">
        <v>20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</row>
    <row r="24" spans="1:53" ht="20.100000000000001" customHeight="1" x14ac:dyDescent="0.25">
      <c r="A24" s="206" t="s">
        <v>131</v>
      </c>
      <c r="B24" s="205" t="s">
        <v>60</v>
      </c>
      <c r="C24" s="206" t="s">
        <v>173</v>
      </c>
      <c r="D24" s="206"/>
      <c r="E24" s="206"/>
      <c r="F24" s="20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 t="s">
        <v>18</v>
      </c>
      <c r="R24" s="2" t="s">
        <v>80</v>
      </c>
      <c r="S24" s="2" t="s">
        <v>60</v>
      </c>
      <c r="T24" s="2" t="s">
        <v>20</v>
      </c>
      <c r="U24" s="2"/>
      <c r="V24" s="2"/>
      <c r="W24" s="2"/>
      <c r="X24" s="2"/>
      <c r="Y24" s="2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 t="s">
        <v>81</v>
      </c>
      <c r="AQ24" s="2" t="s">
        <v>18</v>
      </c>
      <c r="AR24" s="2" t="s">
        <v>20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</row>
    <row r="25" spans="1:53" ht="20.100000000000001" customHeight="1" x14ac:dyDescent="0.25">
      <c r="A25" s="206" t="s">
        <v>132</v>
      </c>
      <c r="B25" s="205" t="s">
        <v>60</v>
      </c>
      <c r="C25" s="206" t="s">
        <v>173</v>
      </c>
      <c r="D25" s="206"/>
      <c r="E25" s="206"/>
      <c r="F25" s="20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07" t="s">
        <v>18</v>
      </c>
      <c r="R25" s="2" t="s">
        <v>80</v>
      </c>
      <c r="S25" s="206" t="s">
        <v>60</v>
      </c>
      <c r="T25" s="206" t="s">
        <v>20</v>
      </c>
      <c r="U25" s="207"/>
      <c r="V25" s="2"/>
      <c r="W25" s="43"/>
      <c r="X25" s="43"/>
      <c r="Y25" s="43"/>
      <c r="Z25" s="43"/>
      <c r="AA25" s="43"/>
      <c r="AB25" s="43"/>
      <c r="AC25" s="2"/>
      <c r="AD25" s="2" t="s">
        <v>81</v>
      </c>
      <c r="AE25" s="207" t="s">
        <v>18</v>
      </c>
      <c r="AF25" s="207" t="s">
        <v>13</v>
      </c>
      <c r="AG25" s="207" t="s">
        <v>13</v>
      </c>
      <c r="AH25" s="2" t="s">
        <v>13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90</v>
      </c>
      <c r="AR25" s="207" t="s">
        <v>90</v>
      </c>
      <c r="AS25" s="207" t="s">
        <v>77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</row>
    <row r="26" spans="1:53" ht="9" customHeight="1" x14ac:dyDescent="0.25"/>
    <row r="27" spans="1:53" x14ac:dyDescent="0.25">
      <c r="A27" s="1305" t="s">
        <v>240</v>
      </c>
      <c r="B27" s="1305"/>
      <c r="C27" s="1305"/>
      <c r="D27" s="1305"/>
      <c r="E27" s="1305"/>
      <c r="F27" s="1305"/>
      <c r="G27" s="1305"/>
      <c r="H27" s="1305"/>
      <c r="I27" s="1305"/>
      <c r="J27" s="1306"/>
      <c r="K27" s="1306"/>
      <c r="L27" s="1306"/>
      <c r="M27" s="1306"/>
      <c r="N27" s="1306"/>
      <c r="O27" s="1306"/>
      <c r="P27" s="1306"/>
      <c r="Q27" s="1306"/>
      <c r="R27" s="1306"/>
      <c r="S27" s="1306"/>
      <c r="T27" s="1306"/>
      <c r="U27" s="1306"/>
      <c r="V27" s="1306"/>
      <c r="W27" s="1306"/>
      <c r="X27" s="1306"/>
      <c r="Y27" s="1306"/>
      <c r="Z27" s="1306"/>
      <c r="AA27" s="1306"/>
      <c r="AB27" s="1306"/>
      <c r="AC27" s="1306"/>
      <c r="AD27" s="1306"/>
      <c r="AE27" s="1306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  <c r="AU27" s="1306"/>
      <c r="AV27" s="1307"/>
      <c r="AW27" s="1307"/>
      <c r="AX27" s="1307"/>
      <c r="AY27" s="1307"/>
      <c r="AZ27" s="1307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239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299" t="s">
        <v>12</v>
      </c>
      <c r="B31" s="1287"/>
      <c r="C31" s="1300" t="s">
        <v>14</v>
      </c>
      <c r="D31" s="1286"/>
      <c r="E31" s="1286"/>
      <c r="F31" s="1287"/>
      <c r="G31" s="1285" t="s">
        <v>125</v>
      </c>
      <c r="H31" s="1286"/>
      <c r="I31" s="1287"/>
      <c r="J31" s="1285" t="s">
        <v>19</v>
      </c>
      <c r="K31" s="1286"/>
      <c r="L31" s="1286"/>
      <c r="M31" s="1287"/>
      <c r="N31" s="1285" t="s">
        <v>122</v>
      </c>
      <c r="O31" s="1286"/>
      <c r="P31" s="1287"/>
      <c r="Q31" s="1285" t="s">
        <v>123</v>
      </c>
      <c r="R31" s="1323"/>
      <c r="S31" s="1324"/>
      <c r="T31" s="1285" t="s">
        <v>124</v>
      </c>
      <c r="U31" s="1286"/>
      <c r="V31" s="1287"/>
      <c r="W31" s="1285" t="s">
        <v>102</v>
      </c>
      <c r="X31" s="1286"/>
      <c r="Y31" s="1287"/>
      <c r="Z31" s="114"/>
      <c r="AA31" s="1965" t="s">
        <v>109</v>
      </c>
      <c r="AB31" s="1966"/>
      <c r="AC31" s="1966"/>
      <c r="AD31" s="1966"/>
      <c r="AE31" s="1966"/>
      <c r="AF31" s="1967"/>
      <c r="AG31" s="1968"/>
      <c r="AH31" s="1285" t="s">
        <v>110</v>
      </c>
      <c r="AI31" s="1967"/>
      <c r="AJ31" s="1967"/>
      <c r="AK31" s="1878"/>
      <c r="AL31" s="1878"/>
      <c r="AM31" s="1974"/>
      <c r="AN31" s="1191" t="s">
        <v>266</v>
      </c>
      <c r="AO31" s="1191"/>
      <c r="AP31" s="1191"/>
      <c r="AQ31" s="1191"/>
      <c r="AR31" s="1191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288"/>
      <c r="B32" s="1290"/>
      <c r="C32" s="1288"/>
      <c r="D32" s="1289"/>
      <c r="E32" s="1289"/>
      <c r="F32" s="1290"/>
      <c r="G32" s="1288"/>
      <c r="H32" s="1289"/>
      <c r="I32" s="1290"/>
      <c r="J32" s="1288"/>
      <c r="K32" s="1289"/>
      <c r="L32" s="1289"/>
      <c r="M32" s="1290"/>
      <c r="N32" s="1288"/>
      <c r="O32" s="1289"/>
      <c r="P32" s="1290"/>
      <c r="Q32" s="1325"/>
      <c r="R32" s="1326"/>
      <c r="S32" s="1327"/>
      <c r="T32" s="1288"/>
      <c r="U32" s="1289"/>
      <c r="V32" s="1290"/>
      <c r="W32" s="1288"/>
      <c r="X32" s="1289"/>
      <c r="Y32" s="1290"/>
      <c r="Z32" s="114"/>
      <c r="AA32" s="1969"/>
      <c r="AB32" s="1970"/>
      <c r="AC32" s="1970"/>
      <c r="AD32" s="1970"/>
      <c r="AE32" s="1970"/>
      <c r="AF32" s="1971"/>
      <c r="AG32" s="1972"/>
      <c r="AH32" s="1975"/>
      <c r="AI32" s="1971"/>
      <c r="AJ32" s="1971"/>
      <c r="AK32" s="1261"/>
      <c r="AL32" s="1261"/>
      <c r="AM32" s="1976"/>
      <c r="AN32" s="1191"/>
      <c r="AO32" s="1191"/>
      <c r="AP32" s="1191"/>
      <c r="AQ32" s="1191"/>
      <c r="AR32" s="1191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291"/>
      <c r="B33" s="1293"/>
      <c r="C33" s="1291"/>
      <c r="D33" s="1292"/>
      <c r="E33" s="1292"/>
      <c r="F33" s="1293"/>
      <c r="G33" s="1291"/>
      <c r="H33" s="1292"/>
      <c r="I33" s="1293"/>
      <c r="J33" s="1291"/>
      <c r="K33" s="1292"/>
      <c r="L33" s="1292"/>
      <c r="M33" s="1293"/>
      <c r="N33" s="1291"/>
      <c r="O33" s="1292"/>
      <c r="P33" s="1293"/>
      <c r="Q33" s="1328"/>
      <c r="R33" s="1329"/>
      <c r="S33" s="1330"/>
      <c r="T33" s="1291"/>
      <c r="U33" s="1292"/>
      <c r="V33" s="1293"/>
      <c r="W33" s="1291"/>
      <c r="X33" s="1292"/>
      <c r="Y33" s="1293"/>
      <c r="Z33" s="114"/>
      <c r="AA33" s="1973"/>
      <c r="AB33" s="1612"/>
      <c r="AC33" s="1612"/>
      <c r="AD33" s="1612"/>
      <c r="AE33" s="1612"/>
      <c r="AF33" s="1612"/>
      <c r="AG33" s="1713"/>
      <c r="AH33" s="1973"/>
      <c r="AI33" s="1612"/>
      <c r="AJ33" s="1612"/>
      <c r="AK33" s="1612"/>
      <c r="AL33" s="1612"/>
      <c r="AM33" s="1713"/>
      <c r="AN33" s="1191"/>
      <c r="AO33" s="1191"/>
      <c r="AP33" s="1191"/>
      <c r="AQ33" s="1191"/>
      <c r="AR33" s="1191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1964" t="s">
        <v>128</v>
      </c>
      <c r="B34" s="1948"/>
      <c r="C34" s="1929">
        <v>36</v>
      </c>
      <c r="D34" s="1943"/>
      <c r="E34" s="1943"/>
      <c r="F34" s="1944"/>
      <c r="G34" s="1931">
        <v>4</v>
      </c>
      <c r="H34" s="1962"/>
      <c r="I34" s="1963"/>
      <c r="J34" s="1931"/>
      <c r="K34" s="1962"/>
      <c r="L34" s="1962"/>
      <c r="M34" s="1963"/>
      <c r="N34" s="1931"/>
      <c r="O34" s="1962"/>
      <c r="P34" s="1963"/>
      <c r="Q34" s="1949"/>
      <c r="R34" s="1939"/>
      <c r="S34" s="1940"/>
      <c r="T34" s="1931">
        <v>12</v>
      </c>
      <c r="U34" s="1932"/>
      <c r="V34" s="1950"/>
      <c r="W34" s="1931">
        <f>C34+G34+J34+N34+Q34+T34</f>
        <v>52</v>
      </c>
      <c r="X34" s="1932"/>
      <c r="Y34" s="1933"/>
      <c r="Z34" s="114"/>
      <c r="AA34" s="1951" t="s">
        <v>22</v>
      </c>
      <c r="AB34" s="1952"/>
      <c r="AC34" s="1952"/>
      <c r="AD34" s="1952"/>
      <c r="AE34" s="1952"/>
      <c r="AF34" s="1953"/>
      <c r="AG34" s="1954"/>
      <c r="AH34" s="1136" t="s">
        <v>137</v>
      </c>
      <c r="AI34" s="1958"/>
      <c r="AJ34" s="1958"/>
      <c r="AK34" s="1560"/>
      <c r="AL34" s="1560"/>
      <c r="AM34" s="1561"/>
      <c r="AN34" s="1977" t="s">
        <v>253</v>
      </c>
      <c r="AO34" s="1977"/>
      <c r="AP34" s="1977"/>
      <c r="AQ34" s="1977"/>
      <c r="AR34" s="1977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1945" t="s">
        <v>129</v>
      </c>
      <c r="B35" s="1946"/>
      <c r="C35" s="1929">
        <v>36</v>
      </c>
      <c r="D35" s="1943"/>
      <c r="E35" s="1943"/>
      <c r="F35" s="1944"/>
      <c r="G35" s="1937">
        <v>4</v>
      </c>
      <c r="H35" s="1935"/>
      <c r="I35" s="1936"/>
      <c r="J35" s="1937"/>
      <c r="K35" s="1935"/>
      <c r="L35" s="1935"/>
      <c r="M35" s="1936"/>
      <c r="N35" s="1937"/>
      <c r="O35" s="1935"/>
      <c r="P35" s="1936"/>
      <c r="Q35" s="1949"/>
      <c r="R35" s="1939"/>
      <c r="S35" s="1940"/>
      <c r="T35" s="1937">
        <v>12</v>
      </c>
      <c r="U35" s="1941"/>
      <c r="V35" s="1942"/>
      <c r="W35" s="1931">
        <f>C35+G35+J35+N35+Q35+T35</f>
        <v>52</v>
      </c>
      <c r="X35" s="1932"/>
      <c r="Y35" s="1933"/>
      <c r="Z35" s="114"/>
      <c r="AA35" s="1955"/>
      <c r="AB35" s="1956"/>
      <c r="AC35" s="1956"/>
      <c r="AD35" s="1956"/>
      <c r="AE35" s="1956"/>
      <c r="AF35" s="1956"/>
      <c r="AG35" s="1957"/>
      <c r="AH35" s="1959"/>
      <c r="AI35" s="1960"/>
      <c r="AJ35" s="1960"/>
      <c r="AK35" s="1960"/>
      <c r="AL35" s="1960"/>
      <c r="AM35" s="1961"/>
      <c r="AN35" s="1977"/>
      <c r="AO35" s="1977"/>
      <c r="AP35" s="1977"/>
      <c r="AQ35" s="1977"/>
      <c r="AR35" s="1977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1945" t="s">
        <v>130</v>
      </c>
      <c r="B36" s="1946"/>
      <c r="C36" s="1929">
        <v>35</v>
      </c>
      <c r="D36" s="1943"/>
      <c r="E36" s="1943"/>
      <c r="F36" s="1944"/>
      <c r="G36" s="1937">
        <v>6</v>
      </c>
      <c r="H36" s="1935"/>
      <c r="I36" s="1936"/>
      <c r="J36" s="1937"/>
      <c r="K36" s="1935"/>
      <c r="L36" s="1935"/>
      <c r="M36" s="1936"/>
      <c r="N36" s="1937"/>
      <c r="O36" s="1935"/>
      <c r="P36" s="1936"/>
      <c r="Q36" s="1949"/>
      <c r="R36" s="1939"/>
      <c r="S36" s="1940"/>
      <c r="T36" s="1937">
        <v>11</v>
      </c>
      <c r="U36" s="1941"/>
      <c r="V36" s="1942"/>
      <c r="W36" s="1931">
        <f>C36+G36+J36+N36+Q36+T36</f>
        <v>52</v>
      </c>
      <c r="X36" s="1932"/>
      <c r="Y36" s="1933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1945" t="s">
        <v>131</v>
      </c>
      <c r="B37" s="1946"/>
      <c r="C37" s="1929">
        <v>35</v>
      </c>
      <c r="D37" s="1943"/>
      <c r="E37" s="1943"/>
      <c r="F37" s="1944"/>
      <c r="G37" s="1937">
        <v>6</v>
      </c>
      <c r="H37" s="1935"/>
      <c r="I37" s="1936"/>
      <c r="J37" s="1937"/>
      <c r="K37" s="1935"/>
      <c r="L37" s="1935"/>
      <c r="M37" s="1936"/>
      <c r="N37" s="1937"/>
      <c r="O37" s="1935"/>
      <c r="P37" s="1936"/>
      <c r="Q37" s="1938"/>
      <c r="R37" s="1939"/>
      <c r="S37" s="1940"/>
      <c r="T37" s="1934" t="s">
        <v>225</v>
      </c>
      <c r="U37" s="1941"/>
      <c r="V37" s="1942"/>
      <c r="W37" s="1931">
        <f>C37+G37+J37+N37+Q37+T37</f>
        <v>52</v>
      </c>
      <c r="X37" s="1932"/>
      <c r="Y37" s="1933"/>
      <c r="Z37" s="114"/>
      <c r="AA37" s="1321"/>
      <c r="AB37" s="1322"/>
      <c r="AC37" s="1322"/>
      <c r="AD37" s="1322"/>
      <c r="AE37" s="1322"/>
      <c r="AF37" s="1322"/>
      <c r="AG37" s="1322"/>
      <c r="AH37" s="1272"/>
      <c r="AI37" s="1273"/>
      <c r="AJ37" s="1273"/>
      <c r="AK37" s="1284"/>
      <c r="AL37" s="1264"/>
      <c r="AM37" s="1264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1945" t="s">
        <v>132</v>
      </c>
      <c r="B38" s="1946"/>
      <c r="C38" s="1931">
        <v>23</v>
      </c>
      <c r="D38" s="1947"/>
      <c r="E38" s="1947"/>
      <c r="F38" s="1948"/>
      <c r="G38" s="1937">
        <v>6</v>
      </c>
      <c r="H38" s="1935"/>
      <c r="I38" s="1936"/>
      <c r="J38" s="1934"/>
      <c r="K38" s="1935"/>
      <c r="L38" s="1935"/>
      <c r="M38" s="1936"/>
      <c r="N38" s="1937">
        <v>11</v>
      </c>
      <c r="O38" s="1935"/>
      <c r="P38" s="1936"/>
      <c r="Q38" s="1938">
        <v>2</v>
      </c>
      <c r="R38" s="1939"/>
      <c r="S38" s="1940"/>
      <c r="T38" s="1937">
        <v>1</v>
      </c>
      <c r="U38" s="1941"/>
      <c r="V38" s="1942"/>
      <c r="W38" s="1931">
        <f>C38+G38+J38+N38+Q38+T38</f>
        <v>43</v>
      </c>
      <c r="X38" s="1932"/>
      <c r="Y38" s="1933"/>
      <c r="Z38" s="114"/>
      <c r="AA38" s="1260"/>
      <c r="AB38" s="1261"/>
      <c r="AC38" s="1261"/>
      <c r="AD38" s="1261"/>
      <c r="AE38" s="1261"/>
      <c r="AF38" s="1261"/>
      <c r="AG38" s="1261"/>
      <c r="AH38" s="1262"/>
      <c r="AI38" s="1262"/>
      <c r="AJ38" s="1262"/>
      <c r="AK38" s="1284"/>
      <c r="AL38" s="1320"/>
      <c r="AM38" s="1320"/>
      <c r="AN38" s="119"/>
      <c r="AO38" s="1283"/>
      <c r="AP38" s="1261"/>
      <c r="AQ38" s="1261"/>
      <c r="AR38" s="1261"/>
      <c r="AS38" s="1263"/>
      <c r="AT38" s="1264"/>
      <c r="AU38" s="1264"/>
      <c r="AV38" s="1264"/>
      <c r="AW38" s="1264"/>
      <c r="AX38" s="1263"/>
      <c r="AY38" s="1263"/>
      <c r="AZ38" s="1263"/>
      <c r="BA38" s="1282"/>
    </row>
    <row r="39" spans="1:53" ht="18.75" customHeight="1" x14ac:dyDescent="0.3">
      <c r="A39" s="1917" t="s">
        <v>23</v>
      </c>
      <c r="B39" s="1918"/>
      <c r="C39" s="1919">
        <f>SUM(C34:F38)</f>
        <v>165</v>
      </c>
      <c r="D39" s="1920"/>
      <c r="E39" s="1920"/>
      <c r="F39" s="1921"/>
      <c r="G39" s="1922">
        <v>26</v>
      </c>
      <c r="H39" s="1923"/>
      <c r="I39" s="1924"/>
      <c r="J39" s="1925"/>
      <c r="K39" s="1926"/>
      <c r="L39" s="1926"/>
      <c r="M39" s="1927"/>
      <c r="N39" s="1925">
        <v>11</v>
      </c>
      <c r="O39" s="1928"/>
      <c r="P39" s="1918"/>
      <c r="Q39" s="1929">
        <v>2</v>
      </c>
      <c r="R39" s="1930"/>
      <c r="S39" s="1395"/>
      <c r="T39" s="1925">
        <v>47</v>
      </c>
      <c r="U39" s="1926"/>
      <c r="V39" s="1927"/>
      <c r="W39" s="1922">
        <f>C39+G39+N39+Q39+T39</f>
        <v>251</v>
      </c>
      <c r="X39" s="1923"/>
      <c r="Y39" s="1924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276"/>
      <c r="K40" s="1276"/>
      <c r="L40" s="1276"/>
      <c r="M40" s="1276"/>
      <c r="N40" s="1276"/>
      <c r="Q40" s="1251"/>
      <c r="R40" s="1251"/>
      <c r="S40" s="1251"/>
      <c r="T40" s="1251"/>
      <c r="U40" s="1251"/>
      <c r="V40" s="1251"/>
      <c r="W40" s="4"/>
      <c r="X40" s="4"/>
      <c r="Y40" s="1251"/>
      <c r="Z40" s="1251"/>
      <c r="AA40" s="1251"/>
      <c r="AB40" s="1251"/>
      <c r="AC40" s="1251"/>
      <c r="AD40" s="1251"/>
      <c r="AE40" s="4"/>
      <c r="AF40" s="4"/>
      <c r="AG40" s="1251"/>
      <c r="AH40" s="1251"/>
      <c r="AI40" s="1251"/>
      <c r="AJ40" s="1251"/>
      <c r="AK40" s="4"/>
      <c r="AL40" s="4"/>
      <c r="AM40" s="1251"/>
      <c r="AN40" s="1251"/>
      <c r="AO40" s="1251"/>
      <c r="AP40" s="1251"/>
      <c r="AQ40" s="1265"/>
      <c r="AR40" s="4"/>
      <c r="AS40" s="1251"/>
      <c r="AT40" s="1251"/>
      <c r="AU40" s="1251"/>
      <c r="AV40" s="1251"/>
      <c r="AW40" s="1251"/>
      <c r="AX40" s="4"/>
      <c r="AY40" s="1251"/>
      <c r="AZ40" s="1251"/>
      <c r="BA40" s="1251"/>
    </row>
  </sheetData>
  <mergeCells count="120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P14:AN14"/>
    <mergeCell ref="A6:O6"/>
    <mergeCell ref="P6:AN6"/>
    <mergeCell ref="P9:AN9"/>
    <mergeCell ref="P10:AN10"/>
    <mergeCell ref="P11:AN11"/>
    <mergeCell ref="P12:AN12"/>
    <mergeCell ref="P13:AN13"/>
    <mergeCell ref="AO6:AZ6"/>
    <mergeCell ref="A7:O7"/>
    <mergeCell ref="P7:AN7"/>
    <mergeCell ref="AO7:BA8"/>
    <mergeCell ref="P8:AN8"/>
    <mergeCell ref="P15:AN15"/>
    <mergeCell ref="A17:BA17"/>
    <mergeCell ref="A19:A20"/>
    <mergeCell ref="B19:E19"/>
    <mergeCell ref="F19:I19"/>
    <mergeCell ref="J19:M19"/>
    <mergeCell ref="N19:R19"/>
    <mergeCell ref="S19:W19"/>
    <mergeCell ref="X19:AA19"/>
    <mergeCell ref="AB19:AE19"/>
    <mergeCell ref="W31:Y33"/>
    <mergeCell ref="W34:Y34"/>
    <mergeCell ref="AS19:AW19"/>
    <mergeCell ref="AF19:AI19"/>
    <mergeCell ref="AJ19:AN19"/>
    <mergeCell ref="AN31:AR33"/>
    <mergeCell ref="T31:V33"/>
    <mergeCell ref="AX19:BA19"/>
    <mergeCell ref="A27:AZ27"/>
    <mergeCell ref="N34:P34"/>
    <mergeCell ref="A31:B33"/>
    <mergeCell ref="C31:F33"/>
    <mergeCell ref="G31:I33"/>
    <mergeCell ref="J31:M33"/>
    <mergeCell ref="N31:P33"/>
    <mergeCell ref="A34:B34"/>
    <mergeCell ref="Q31:S33"/>
    <mergeCell ref="AO19:AR19"/>
    <mergeCell ref="AA31:AG33"/>
    <mergeCell ref="AH31:AM33"/>
    <mergeCell ref="AN34:AR35"/>
    <mergeCell ref="W35:Y35"/>
    <mergeCell ref="N35:P35"/>
    <mergeCell ref="Q35:S35"/>
    <mergeCell ref="Q34:S34"/>
    <mergeCell ref="T34:V34"/>
    <mergeCell ref="T35:V35"/>
    <mergeCell ref="A35:B35"/>
    <mergeCell ref="C35:F35"/>
    <mergeCell ref="AA34:AG35"/>
    <mergeCell ref="AH34:AM35"/>
    <mergeCell ref="G35:I35"/>
    <mergeCell ref="J35:M35"/>
    <mergeCell ref="C34:F34"/>
    <mergeCell ref="G34:I34"/>
    <mergeCell ref="J34:M34"/>
    <mergeCell ref="C36:F36"/>
    <mergeCell ref="A38:B38"/>
    <mergeCell ref="C38:F38"/>
    <mergeCell ref="G38:I38"/>
    <mergeCell ref="N37:P37"/>
    <mergeCell ref="Q37:S37"/>
    <mergeCell ref="T37:V37"/>
    <mergeCell ref="W37:Y37"/>
    <mergeCell ref="A37:B37"/>
    <mergeCell ref="C37:F37"/>
    <mergeCell ref="G37:I37"/>
    <mergeCell ref="J37:M37"/>
    <mergeCell ref="A36:B36"/>
    <mergeCell ref="G36:I36"/>
    <mergeCell ref="J36:M36"/>
    <mergeCell ref="W36:Y36"/>
    <mergeCell ref="T36:V36"/>
    <mergeCell ref="Q36:S36"/>
    <mergeCell ref="N36:P36"/>
    <mergeCell ref="AA37:AG37"/>
    <mergeCell ref="AH37:AJ37"/>
    <mergeCell ref="AK37:AM37"/>
    <mergeCell ref="AA38:AG38"/>
    <mergeCell ref="AH38:AJ38"/>
    <mergeCell ref="AK38:AM38"/>
    <mergeCell ref="AO38:AR38"/>
    <mergeCell ref="J38:M38"/>
    <mergeCell ref="N38:P38"/>
    <mergeCell ref="Q38:S38"/>
    <mergeCell ref="T38:V38"/>
    <mergeCell ref="AY40:BA40"/>
    <mergeCell ref="J40:N40"/>
    <mergeCell ref="Q40:V40"/>
    <mergeCell ref="Y40:AD40"/>
    <mergeCell ref="AG40:AJ40"/>
    <mergeCell ref="AM40:AQ40"/>
    <mergeCell ref="AS40:AW40"/>
    <mergeCell ref="AX38:BA38"/>
    <mergeCell ref="A39:B39"/>
    <mergeCell ref="C39:F39"/>
    <mergeCell ref="G39:I39"/>
    <mergeCell ref="J39:M39"/>
    <mergeCell ref="N39:P39"/>
    <mergeCell ref="Q39:S39"/>
    <mergeCell ref="T39:V39"/>
    <mergeCell ref="W39:Y39"/>
    <mergeCell ref="W38:Y38"/>
    <mergeCell ref="AS38:AW38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8" sqref="P8:AN8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318" t="s">
        <v>258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  <c r="O1" s="1318"/>
      <c r="P1" s="1315" t="s">
        <v>92</v>
      </c>
      <c r="Q1" s="1315"/>
      <c r="R1" s="1315"/>
      <c r="S1" s="1315"/>
      <c r="T1" s="1315"/>
      <c r="U1" s="1315"/>
      <c r="V1" s="1315"/>
      <c r="W1" s="1315"/>
      <c r="X1" s="1315"/>
      <c r="Y1" s="1315"/>
      <c r="Z1" s="1315"/>
      <c r="AA1" s="1315"/>
      <c r="AB1" s="1315"/>
      <c r="AC1" s="1315"/>
      <c r="AD1" s="1315"/>
      <c r="AE1" s="1315"/>
      <c r="AF1" s="1315"/>
      <c r="AG1" s="1315"/>
      <c r="AH1" s="1315"/>
      <c r="AI1" s="1315"/>
      <c r="AJ1" s="1315"/>
      <c r="AK1" s="1315"/>
      <c r="AL1" s="1315"/>
      <c r="AM1" s="1315"/>
      <c r="AN1" s="1315"/>
      <c r="AO1" s="1251"/>
      <c r="AP1" s="1251"/>
      <c r="AQ1" s="1251"/>
      <c r="AR1" s="1251"/>
      <c r="AS1" s="1251"/>
      <c r="AT1" s="1251"/>
      <c r="AU1" s="1251"/>
      <c r="AV1" s="1251"/>
      <c r="AW1" s="1251"/>
      <c r="AX1" s="1251"/>
      <c r="AY1" s="1251"/>
      <c r="AZ1" s="1251"/>
      <c r="BA1" s="1251"/>
    </row>
    <row r="2" spans="1:59" ht="20.25" x14ac:dyDescent="0.3">
      <c r="A2" s="1318" t="s">
        <v>259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  <c r="N2" s="1318"/>
      <c r="O2" s="1318"/>
      <c r="P2" s="1318" t="s">
        <v>16</v>
      </c>
      <c r="Q2" s="1318"/>
      <c r="R2" s="1318"/>
      <c r="S2" s="1318"/>
      <c r="T2" s="1318"/>
      <c r="U2" s="1318"/>
      <c r="V2" s="1318"/>
      <c r="W2" s="1318"/>
      <c r="X2" s="1318"/>
      <c r="Y2" s="1318"/>
      <c r="Z2" s="1318"/>
      <c r="AA2" s="1318"/>
      <c r="AB2" s="1318"/>
      <c r="AC2" s="1318"/>
      <c r="AD2" s="1318"/>
      <c r="AE2" s="1318"/>
      <c r="AF2" s="1318"/>
      <c r="AG2" s="1318"/>
      <c r="AH2" s="1318"/>
      <c r="AI2" s="1318"/>
      <c r="AJ2" s="1318"/>
      <c r="AK2" s="1318"/>
      <c r="AL2" s="1318"/>
      <c r="AM2" s="1318"/>
      <c r="AN2" s="1318"/>
      <c r="AO2" s="1308"/>
      <c r="AP2" s="1308"/>
      <c r="AQ2" s="1308"/>
      <c r="AR2" s="1308"/>
      <c r="AS2" s="1308"/>
      <c r="AT2" s="1308"/>
      <c r="AU2" s="1308"/>
      <c r="AV2" s="1308"/>
      <c r="AW2" s="1308"/>
      <c r="AX2" s="1308"/>
      <c r="AY2" s="1308"/>
      <c r="AZ2" s="1308"/>
      <c r="BA2" s="1308"/>
    </row>
    <row r="3" spans="1:59" ht="24" customHeight="1" x14ac:dyDescent="0.3">
      <c r="A3" s="1332" t="s">
        <v>429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  <c r="P3" s="1318"/>
      <c r="Q3" s="1318"/>
      <c r="R3" s="1318"/>
      <c r="S3" s="1318"/>
      <c r="T3" s="1318"/>
      <c r="U3" s="1318"/>
      <c r="V3" s="1318"/>
      <c r="W3" s="1318"/>
      <c r="X3" s="1318"/>
      <c r="Y3" s="1318"/>
      <c r="Z3" s="1318"/>
      <c r="AA3" s="1318"/>
      <c r="AB3" s="1318"/>
      <c r="AC3" s="1318"/>
      <c r="AD3" s="1318"/>
      <c r="AE3" s="1318"/>
      <c r="AF3" s="1318"/>
      <c r="AG3" s="1318"/>
      <c r="AH3" s="1318"/>
      <c r="AI3" s="1318"/>
      <c r="AJ3" s="1318"/>
      <c r="AK3" s="1318"/>
      <c r="AL3" s="1318"/>
      <c r="AM3" s="1318"/>
      <c r="AN3" s="1318"/>
      <c r="AO3" s="1310"/>
      <c r="AP3" s="1310"/>
      <c r="AQ3" s="1310"/>
      <c r="AR3" s="1310"/>
      <c r="AS3" s="1310"/>
      <c r="AT3" s="1310"/>
      <c r="AU3" s="1310"/>
      <c r="AV3" s="1310"/>
      <c r="AW3" s="1310"/>
      <c r="AX3" s="1310"/>
      <c r="AY3" s="1310"/>
      <c r="AZ3" s="1310"/>
      <c r="BA3" s="1310"/>
    </row>
    <row r="4" spans="1:59" ht="20.25" customHeight="1" x14ac:dyDescent="0.3">
      <c r="A4" s="1333" t="s">
        <v>430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  <c r="N4" s="1333"/>
      <c r="O4" s="1333"/>
      <c r="P4" s="1316" t="s">
        <v>70</v>
      </c>
      <c r="Q4" s="1316"/>
      <c r="R4" s="1316"/>
      <c r="S4" s="1316"/>
      <c r="T4" s="1316"/>
      <c r="U4" s="1316"/>
      <c r="V4" s="1316"/>
      <c r="W4" s="1316"/>
      <c r="X4" s="1316"/>
      <c r="Y4" s="1316"/>
      <c r="Z4" s="1316"/>
      <c r="AA4" s="1316"/>
      <c r="AB4" s="1316"/>
      <c r="AC4" s="1316"/>
      <c r="AD4" s="1316"/>
      <c r="AE4" s="1316"/>
      <c r="AF4" s="1316"/>
      <c r="AG4" s="1316"/>
      <c r="AH4" s="1316"/>
      <c r="AI4" s="1316"/>
      <c r="AJ4" s="1316"/>
      <c r="AK4" s="1316"/>
      <c r="AL4" s="1316"/>
      <c r="AM4" s="1316"/>
      <c r="AN4" s="1316"/>
      <c r="AO4" s="1311" t="s">
        <v>353</v>
      </c>
      <c r="AP4" s="1312"/>
      <c r="AQ4" s="1312"/>
      <c r="AR4" s="1312"/>
      <c r="AS4" s="1312"/>
      <c r="AT4" s="1312"/>
      <c r="AU4" s="1312"/>
      <c r="AV4" s="1312"/>
      <c r="AW4" s="1312"/>
      <c r="AX4" s="1312"/>
      <c r="AY4" s="1312"/>
      <c r="AZ4" s="1312"/>
      <c r="BA4" s="1312"/>
      <c r="BB4" s="1312"/>
    </row>
    <row r="5" spans="1:59" s="4" customFormat="1" ht="41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17" t="s">
        <v>426</v>
      </c>
      <c r="Q5" s="1317"/>
      <c r="R5" s="1317"/>
      <c r="S5" s="1317"/>
      <c r="T5" s="1317"/>
      <c r="U5" s="1317"/>
      <c r="V5" s="1317"/>
      <c r="W5" s="1317"/>
      <c r="X5" s="1317"/>
      <c r="Y5" s="1317"/>
      <c r="Z5" s="1317"/>
      <c r="AA5" s="1317"/>
      <c r="AB5" s="1317"/>
      <c r="AC5" s="1317"/>
      <c r="AD5" s="1317"/>
      <c r="AE5" s="1317"/>
      <c r="AF5" s="1317"/>
      <c r="AG5" s="1317"/>
      <c r="AH5" s="1317"/>
      <c r="AI5" s="1317"/>
      <c r="AJ5" s="1317"/>
      <c r="AK5" s="1317"/>
      <c r="AL5" s="1317"/>
      <c r="AM5" s="1317"/>
      <c r="AN5" s="1317"/>
      <c r="AO5" s="1312"/>
      <c r="AP5" s="1312"/>
      <c r="AQ5" s="1312"/>
      <c r="AR5" s="1312"/>
      <c r="AS5" s="1312"/>
      <c r="AT5" s="1312"/>
      <c r="AU5" s="1312"/>
      <c r="AV5" s="1312"/>
      <c r="AW5" s="1312"/>
      <c r="AX5" s="1312"/>
      <c r="AY5" s="1312"/>
      <c r="AZ5" s="1312"/>
      <c r="BA5" s="1312"/>
      <c r="BB5" s="1312"/>
    </row>
    <row r="6" spans="1:59" s="4" customFormat="1" ht="18" customHeight="1" x14ac:dyDescent="0.3">
      <c r="A6" s="1334" t="s">
        <v>58</v>
      </c>
      <c r="B6" s="1334"/>
      <c r="C6" s="1334"/>
      <c r="D6" s="1334"/>
      <c r="E6" s="1334"/>
      <c r="F6" s="1334"/>
      <c r="G6" s="1334"/>
      <c r="H6" s="1334"/>
      <c r="I6" s="1334"/>
      <c r="J6" s="1334"/>
      <c r="K6" s="1334"/>
      <c r="L6" s="1334"/>
      <c r="M6" s="1334"/>
      <c r="N6" s="1334"/>
      <c r="O6" s="1334"/>
      <c r="P6" s="1309" t="s">
        <v>174</v>
      </c>
      <c r="Q6" s="1259"/>
      <c r="R6" s="1259"/>
      <c r="S6" s="1259"/>
      <c r="T6" s="1259"/>
      <c r="U6" s="1259"/>
      <c r="V6" s="1259"/>
      <c r="W6" s="1259"/>
      <c r="X6" s="1259"/>
      <c r="Y6" s="1259"/>
      <c r="Z6" s="1259"/>
      <c r="AA6" s="1259"/>
      <c r="AB6" s="1259"/>
      <c r="AC6" s="1259"/>
      <c r="AD6" s="1259"/>
      <c r="AE6" s="1259"/>
      <c r="AF6" s="1259"/>
      <c r="AG6" s="1259"/>
      <c r="AH6" s="1259"/>
      <c r="AI6" s="1259"/>
      <c r="AJ6" s="1259"/>
      <c r="AK6" s="1259"/>
      <c r="AL6" s="1259"/>
      <c r="AM6" s="1259"/>
      <c r="AN6" s="1259"/>
      <c r="AO6" s="1313" t="s">
        <v>138</v>
      </c>
      <c r="AP6" s="1314"/>
      <c r="AQ6" s="1314"/>
      <c r="AR6" s="1314"/>
      <c r="AS6" s="1314"/>
      <c r="AT6" s="1314"/>
      <c r="AU6" s="1314"/>
      <c r="AV6" s="1314"/>
      <c r="AW6" s="1314"/>
      <c r="AX6" s="1314"/>
      <c r="AY6" s="1314"/>
      <c r="AZ6" s="1314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318" t="s">
        <v>262</v>
      </c>
      <c r="B7" s="1318"/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09" t="s">
        <v>427</v>
      </c>
      <c r="Q7" s="1259"/>
      <c r="R7" s="1259"/>
      <c r="S7" s="1259"/>
      <c r="T7" s="1259"/>
      <c r="U7" s="1259"/>
      <c r="V7" s="1259"/>
      <c r="W7" s="1259"/>
      <c r="X7" s="1259"/>
      <c r="Y7" s="1259"/>
      <c r="Z7" s="1259"/>
      <c r="AA7" s="1259"/>
      <c r="AB7" s="1259"/>
      <c r="AC7" s="1259"/>
      <c r="AD7" s="1259"/>
      <c r="AE7" s="1259"/>
      <c r="AF7" s="1259"/>
      <c r="AG7" s="1259"/>
      <c r="AH7" s="1259"/>
      <c r="AI7" s="1259"/>
      <c r="AJ7" s="1259"/>
      <c r="AK7" s="1259"/>
      <c r="AL7" s="1259"/>
      <c r="AM7" s="1259"/>
      <c r="AN7" s="1259"/>
      <c r="AO7" s="1313" t="s">
        <v>99</v>
      </c>
      <c r="AP7" s="1313"/>
      <c r="AQ7" s="1313"/>
      <c r="AR7" s="1313"/>
      <c r="AS7" s="1313"/>
      <c r="AT7" s="1313"/>
      <c r="AU7" s="1313"/>
      <c r="AV7" s="1313"/>
      <c r="AW7" s="1313"/>
      <c r="AX7" s="1313"/>
      <c r="AY7" s="1313"/>
      <c r="AZ7" s="1313"/>
      <c r="BA7" s="1313"/>
    </row>
    <row r="8" spans="1:59" s="4" customFormat="1" ht="18.75" customHeight="1" x14ac:dyDescent="0.3">
      <c r="P8" s="1335" t="s">
        <v>439</v>
      </c>
      <c r="Q8" s="1335"/>
      <c r="R8" s="1335"/>
      <c r="S8" s="1335"/>
      <c r="T8" s="1335"/>
      <c r="U8" s="1335"/>
      <c r="V8" s="1335"/>
      <c r="W8" s="1335"/>
      <c r="X8" s="1335"/>
      <c r="Y8" s="1335"/>
      <c r="Z8" s="1335"/>
      <c r="AA8" s="1335"/>
      <c r="AB8" s="1335"/>
      <c r="AC8" s="1335"/>
      <c r="AD8" s="1335"/>
      <c r="AE8" s="1335"/>
      <c r="AF8" s="1335"/>
      <c r="AG8" s="1335"/>
      <c r="AH8" s="1335"/>
      <c r="AI8" s="1335"/>
      <c r="AJ8" s="1335"/>
      <c r="AK8" s="1335"/>
      <c r="AL8" s="1335"/>
      <c r="AM8" s="1335"/>
      <c r="AN8" s="1335"/>
      <c r="AO8" s="1319"/>
      <c r="AP8" s="1319"/>
      <c r="AQ8" s="1319"/>
      <c r="AR8" s="1319"/>
      <c r="AS8" s="1319"/>
      <c r="AT8" s="1319"/>
      <c r="AU8" s="1319"/>
      <c r="AV8" s="1319"/>
      <c r="AW8" s="1319"/>
      <c r="AX8" s="1319"/>
      <c r="AY8" s="1319"/>
      <c r="AZ8" s="1319"/>
      <c r="BA8" s="1319"/>
    </row>
    <row r="9" spans="1:59" s="4" customFormat="1" ht="18.75" x14ac:dyDescent="0.3">
      <c r="P9" s="1305"/>
      <c r="Q9" s="1273"/>
      <c r="R9" s="1273"/>
      <c r="S9" s="1273"/>
      <c r="T9" s="1273"/>
      <c r="U9" s="1273"/>
      <c r="V9" s="1273"/>
      <c r="W9" s="1273"/>
      <c r="X9" s="1273"/>
      <c r="Y9" s="1273"/>
      <c r="Z9" s="1273"/>
      <c r="AA9" s="1273"/>
      <c r="AB9" s="1273"/>
      <c r="AC9" s="1273"/>
      <c r="AD9" s="1273"/>
      <c r="AE9" s="1273"/>
      <c r="AF9" s="1273"/>
      <c r="AG9" s="1273"/>
      <c r="AH9" s="1273"/>
      <c r="AI9" s="1273"/>
      <c r="AJ9" s="1273"/>
      <c r="AK9" s="1273"/>
      <c r="AL9" s="1273"/>
      <c r="AM9" s="1273"/>
      <c r="AN9" s="1273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317"/>
      <c r="Q10" s="1317"/>
      <c r="R10" s="1317"/>
      <c r="S10" s="1317"/>
      <c r="T10" s="1317"/>
      <c r="U10" s="1317"/>
      <c r="V10" s="1317"/>
      <c r="W10" s="1317"/>
      <c r="X10" s="1317"/>
      <c r="Y10" s="1317"/>
      <c r="Z10" s="1317"/>
      <c r="AA10" s="1317"/>
      <c r="AB10" s="1317"/>
      <c r="AC10" s="1317"/>
      <c r="AD10" s="1317"/>
      <c r="AE10" s="1317"/>
      <c r="AF10" s="1317"/>
      <c r="AG10" s="1317"/>
      <c r="AH10" s="1317"/>
      <c r="AI10" s="1317"/>
      <c r="AJ10" s="1317"/>
      <c r="AK10" s="1317"/>
      <c r="AL10" s="1317"/>
      <c r="AM10" s="1317"/>
      <c r="AN10" s="1317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317" t="s">
        <v>91</v>
      </c>
      <c r="Q11" s="1317"/>
      <c r="R11" s="1317"/>
      <c r="S11" s="1317"/>
      <c r="T11" s="1317"/>
      <c r="U11" s="1317"/>
      <c r="V11" s="1317"/>
      <c r="W11" s="1317"/>
      <c r="X11" s="1317"/>
      <c r="Y11" s="1317"/>
      <c r="Z11" s="1317"/>
      <c r="AA11" s="1317"/>
      <c r="AB11" s="1317"/>
      <c r="AC11" s="1317"/>
      <c r="AD11" s="1317"/>
      <c r="AE11" s="1317"/>
      <c r="AF11" s="1317"/>
      <c r="AG11" s="1317"/>
      <c r="AH11" s="1317"/>
      <c r="AI11" s="1317"/>
      <c r="AJ11" s="1317"/>
      <c r="AK11" s="1317"/>
      <c r="AL11" s="1317"/>
      <c r="AM11" s="1317"/>
      <c r="AN11" s="1317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hidden="1" x14ac:dyDescent="0.3">
      <c r="P12" s="1338"/>
      <c r="Q12" s="1339"/>
      <c r="R12" s="1339"/>
      <c r="S12" s="1339"/>
      <c r="T12" s="1339"/>
      <c r="U12" s="1339"/>
      <c r="V12" s="1339"/>
      <c r="W12" s="1339"/>
      <c r="X12" s="1339"/>
      <c r="Y12" s="1339"/>
      <c r="Z12" s="1339"/>
      <c r="AA12" s="1339"/>
      <c r="AB12" s="1339"/>
      <c r="AC12" s="1339"/>
      <c r="AD12" s="1339"/>
      <c r="AE12" s="1339"/>
      <c r="AF12" s="1339"/>
      <c r="AG12" s="1339"/>
      <c r="AH12" s="1339"/>
      <c r="AI12" s="1339"/>
      <c r="AJ12" s="1339"/>
      <c r="AK12" s="1339"/>
      <c r="AL12" s="1339"/>
      <c r="AM12" s="1339"/>
      <c r="AN12" s="1339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hidden="1" x14ac:dyDescent="0.3">
      <c r="P13" s="1336"/>
      <c r="Q13" s="1337"/>
      <c r="R13" s="1337"/>
      <c r="S13" s="1337"/>
      <c r="T13" s="1337"/>
      <c r="U13" s="1337"/>
      <c r="V13" s="1337"/>
      <c r="W13" s="1337"/>
      <c r="X13" s="1337"/>
      <c r="Y13" s="1337"/>
      <c r="Z13" s="1337"/>
      <c r="AA13" s="1337"/>
      <c r="AB13" s="1337"/>
      <c r="AC13" s="1337"/>
      <c r="AD13" s="1337"/>
      <c r="AE13" s="1337"/>
      <c r="AF13" s="1337"/>
      <c r="AG13" s="1337"/>
      <c r="AH13" s="1337"/>
      <c r="AI13" s="1337"/>
      <c r="AJ13" s="1337"/>
      <c r="AK13" s="1337"/>
      <c r="AL13" s="1337"/>
      <c r="AM13" s="1337"/>
      <c r="AN13" s="1337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hidden="1" x14ac:dyDescent="0.3">
      <c r="P14" s="1336"/>
      <c r="Q14" s="1337"/>
      <c r="R14" s="1337"/>
      <c r="S14" s="1337"/>
      <c r="T14" s="1337"/>
      <c r="U14" s="1337"/>
      <c r="V14" s="1337"/>
      <c r="W14" s="1337"/>
      <c r="X14" s="1337"/>
      <c r="Y14" s="1337"/>
      <c r="Z14" s="1337"/>
      <c r="AA14" s="1337"/>
      <c r="AB14" s="1337"/>
      <c r="AC14" s="1337"/>
      <c r="AD14" s="1337"/>
      <c r="AE14" s="1337"/>
      <c r="AF14" s="1337"/>
      <c r="AG14" s="1337"/>
      <c r="AH14" s="1337"/>
      <c r="AI14" s="1337"/>
      <c r="AJ14" s="1337"/>
      <c r="AK14" s="1337"/>
      <c r="AL14" s="1337"/>
      <c r="AM14" s="1337"/>
      <c r="AN14" s="1337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hidden="1" x14ac:dyDescent="0.3">
      <c r="P15" s="1317"/>
      <c r="Q15" s="1317"/>
      <c r="R15" s="1317"/>
      <c r="S15" s="1317"/>
      <c r="T15" s="1317"/>
      <c r="U15" s="1317"/>
      <c r="V15" s="1317"/>
      <c r="W15" s="1317"/>
      <c r="X15" s="1317"/>
      <c r="Y15" s="1317"/>
      <c r="Z15" s="1317"/>
      <c r="AA15" s="1317"/>
      <c r="AB15" s="1317"/>
      <c r="AC15" s="1317"/>
      <c r="AD15" s="1317"/>
      <c r="AE15" s="1317"/>
      <c r="AF15" s="1317"/>
      <c r="AG15" s="1317"/>
      <c r="AH15" s="1317"/>
      <c r="AI15" s="1317"/>
      <c r="AJ15" s="1317"/>
      <c r="AK15" s="1317"/>
      <c r="AL15" s="1317"/>
      <c r="AM15" s="1317"/>
      <c r="AN15" s="131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316" t="s">
        <v>431</v>
      </c>
      <c r="B17" s="1316"/>
      <c r="C17" s="1316"/>
      <c r="D17" s="1316"/>
      <c r="E17" s="1316"/>
      <c r="F17" s="1316"/>
      <c r="G17" s="1316"/>
      <c r="H17" s="1316"/>
      <c r="I17" s="1316"/>
      <c r="J17" s="1316"/>
      <c r="K17" s="1316"/>
      <c r="L17" s="1316"/>
      <c r="M17" s="1316"/>
      <c r="N17" s="1316"/>
      <c r="O17" s="1316"/>
      <c r="P17" s="1316"/>
      <c r="Q17" s="1316"/>
      <c r="R17" s="1316"/>
      <c r="S17" s="1316"/>
      <c r="T17" s="1316"/>
      <c r="U17" s="1316"/>
      <c r="V17" s="1316"/>
      <c r="W17" s="1316"/>
      <c r="X17" s="1316"/>
      <c r="Y17" s="1316"/>
      <c r="Z17" s="1316"/>
      <c r="AA17" s="1316"/>
      <c r="AB17" s="1316"/>
      <c r="AC17" s="1316"/>
      <c r="AD17" s="1316"/>
      <c r="AE17" s="1316"/>
      <c r="AF17" s="1316"/>
      <c r="AG17" s="1316"/>
      <c r="AH17" s="1316"/>
      <c r="AI17" s="1316"/>
      <c r="AJ17" s="1316"/>
      <c r="AK17" s="1316"/>
      <c r="AL17" s="1316"/>
      <c r="AM17" s="1316"/>
      <c r="AN17" s="1316"/>
      <c r="AO17" s="1316"/>
      <c r="AP17" s="1316"/>
      <c r="AQ17" s="1316"/>
      <c r="AR17" s="1316"/>
      <c r="AS17" s="1316"/>
      <c r="AT17" s="1316"/>
      <c r="AU17" s="1316"/>
      <c r="AV17" s="1316"/>
      <c r="AW17" s="1316"/>
      <c r="AX17" s="1316"/>
      <c r="AY17" s="1316"/>
      <c r="AZ17" s="1316"/>
      <c r="BA17" s="1316"/>
    </row>
    <row r="18" spans="1:53" ht="11.25" customHeight="1" x14ac:dyDescent="0.25"/>
    <row r="19" spans="1:53" ht="18" customHeight="1" x14ac:dyDescent="0.25">
      <c r="A19" s="1250" t="s">
        <v>12</v>
      </c>
      <c r="B19" s="1244" t="s">
        <v>0</v>
      </c>
      <c r="C19" s="1244"/>
      <c r="D19" s="1244"/>
      <c r="E19" s="1244"/>
      <c r="F19" s="1244" t="s">
        <v>1</v>
      </c>
      <c r="G19" s="1244"/>
      <c r="H19" s="1244"/>
      <c r="I19" s="1244"/>
      <c r="J19" s="1241" t="s">
        <v>2</v>
      </c>
      <c r="K19" s="1242"/>
      <c r="L19" s="1242"/>
      <c r="M19" s="1243"/>
      <c r="N19" s="1241" t="s">
        <v>3</v>
      </c>
      <c r="O19" s="1242"/>
      <c r="P19" s="1242"/>
      <c r="Q19" s="1242"/>
      <c r="R19" s="1243"/>
      <c r="S19" s="1241" t="s">
        <v>4</v>
      </c>
      <c r="T19" s="1245"/>
      <c r="U19" s="1245"/>
      <c r="V19" s="1245"/>
      <c r="W19" s="1243"/>
      <c r="X19" s="1244" t="s">
        <v>5</v>
      </c>
      <c r="Y19" s="1244"/>
      <c r="Z19" s="1244"/>
      <c r="AA19" s="1244"/>
      <c r="AB19" s="1241" t="s">
        <v>6</v>
      </c>
      <c r="AC19" s="1242"/>
      <c r="AD19" s="1242"/>
      <c r="AE19" s="1243"/>
      <c r="AF19" s="1241" t="s">
        <v>7</v>
      </c>
      <c r="AG19" s="1242"/>
      <c r="AH19" s="1242"/>
      <c r="AI19" s="1243"/>
      <c r="AJ19" s="1241" t="s">
        <v>8</v>
      </c>
      <c r="AK19" s="1242"/>
      <c r="AL19" s="1242"/>
      <c r="AM19" s="1242"/>
      <c r="AN19" s="1243"/>
      <c r="AO19" s="1244" t="s">
        <v>9</v>
      </c>
      <c r="AP19" s="1244"/>
      <c r="AQ19" s="1244"/>
      <c r="AR19" s="1244"/>
      <c r="AS19" s="1241" t="s">
        <v>10</v>
      </c>
      <c r="AT19" s="1245"/>
      <c r="AU19" s="1245"/>
      <c r="AV19" s="1245"/>
      <c r="AW19" s="1243"/>
      <c r="AX19" s="1245" t="s">
        <v>11</v>
      </c>
      <c r="AY19" s="1242"/>
      <c r="AZ19" s="1242"/>
      <c r="BA19" s="1243"/>
    </row>
    <row r="20" spans="1:53" s="3" customFormat="1" ht="20.25" customHeight="1" x14ac:dyDescent="0.2">
      <c r="A20" s="1250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s="665" customFormat="1" ht="20.100000000000001" customHeight="1" x14ac:dyDescent="0.25">
      <c r="A21" s="659" t="s">
        <v>128</v>
      </c>
      <c r="B21" s="660" t="s">
        <v>60</v>
      </c>
      <c r="C21" s="661"/>
      <c r="D21" s="662"/>
      <c r="E21" s="660"/>
      <c r="F21" s="660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4" t="s">
        <v>18</v>
      </c>
      <c r="R21" s="664" t="s">
        <v>60</v>
      </c>
      <c r="S21" s="664" t="s">
        <v>20</v>
      </c>
      <c r="T21" s="664" t="s">
        <v>20</v>
      </c>
      <c r="U21" s="664"/>
      <c r="V21" s="664"/>
      <c r="W21" s="664"/>
      <c r="X21" s="664"/>
      <c r="Y21" s="664"/>
      <c r="Z21" s="663"/>
      <c r="AA21" s="663"/>
      <c r="AB21" s="663"/>
      <c r="AC21" s="663"/>
      <c r="AD21" s="663"/>
      <c r="AE21" s="663"/>
      <c r="AF21" s="663"/>
      <c r="AG21" s="663"/>
      <c r="AH21" s="663"/>
      <c r="AI21" s="663"/>
      <c r="AJ21" s="663"/>
      <c r="AK21" s="663"/>
      <c r="AL21" s="663"/>
      <c r="AM21" s="663"/>
      <c r="AN21" s="663"/>
      <c r="AO21" s="663"/>
      <c r="AP21" s="664"/>
      <c r="AQ21" s="664" t="s">
        <v>18</v>
      </c>
      <c r="AR21" s="664" t="s">
        <v>20</v>
      </c>
      <c r="AS21" s="664" t="s">
        <v>20</v>
      </c>
      <c r="AT21" s="664" t="s">
        <v>20</v>
      </c>
      <c r="AU21" s="664" t="s">
        <v>20</v>
      </c>
      <c r="AV21" s="664" t="s">
        <v>20</v>
      </c>
      <c r="AW21" s="664" t="s">
        <v>20</v>
      </c>
      <c r="AX21" s="664" t="s">
        <v>20</v>
      </c>
      <c r="AY21" s="664" t="s">
        <v>20</v>
      </c>
      <c r="AZ21" s="664" t="s">
        <v>20</v>
      </c>
      <c r="BA21" s="664" t="s">
        <v>20</v>
      </c>
    </row>
    <row r="22" spans="1:53" s="665" customFormat="1" ht="20.100000000000001" customHeight="1" x14ac:dyDescent="0.25">
      <c r="A22" s="661" t="s">
        <v>129</v>
      </c>
      <c r="B22" s="660" t="s">
        <v>60</v>
      </c>
      <c r="C22" s="661"/>
      <c r="D22" s="661"/>
      <c r="E22" s="661"/>
      <c r="F22" s="660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4" t="s">
        <v>18</v>
      </c>
      <c r="R22" s="664" t="s">
        <v>60</v>
      </c>
      <c r="S22" s="664" t="s">
        <v>20</v>
      </c>
      <c r="T22" s="664" t="s">
        <v>20</v>
      </c>
      <c r="U22" s="664"/>
      <c r="V22" s="664"/>
      <c r="W22" s="664"/>
      <c r="X22" s="664"/>
      <c r="Y22" s="664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4"/>
      <c r="AQ22" s="664" t="s">
        <v>18</v>
      </c>
      <c r="AR22" s="664" t="s">
        <v>20</v>
      </c>
      <c r="AS22" s="664" t="s">
        <v>20</v>
      </c>
      <c r="AT22" s="664" t="s">
        <v>20</v>
      </c>
      <c r="AU22" s="664" t="s">
        <v>20</v>
      </c>
      <c r="AV22" s="664" t="s">
        <v>20</v>
      </c>
      <c r="AW22" s="664" t="s">
        <v>20</v>
      </c>
      <c r="AX22" s="664" t="s">
        <v>20</v>
      </c>
      <c r="AY22" s="664" t="s">
        <v>20</v>
      </c>
      <c r="AZ22" s="664" t="s">
        <v>20</v>
      </c>
      <c r="BA22" s="664" t="s">
        <v>20</v>
      </c>
    </row>
    <row r="23" spans="1:53" s="665" customFormat="1" ht="20.100000000000001" customHeight="1" x14ac:dyDescent="0.25">
      <c r="A23" s="661" t="s">
        <v>130</v>
      </c>
      <c r="B23" s="660" t="s">
        <v>60</v>
      </c>
      <c r="C23" s="661" t="s">
        <v>173</v>
      </c>
      <c r="D23" s="661"/>
      <c r="E23" s="661"/>
      <c r="F23" s="660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4" t="s">
        <v>18</v>
      </c>
      <c r="R23" s="664" t="s">
        <v>80</v>
      </c>
      <c r="S23" s="664" t="s">
        <v>60</v>
      </c>
      <c r="T23" s="664" t="s">
        <v>20</v>
      </c>
      <c r="U23" s="664"/>
      <c r="V23" s="664"/>
      <c r="W23" s="664"/>
      <c r="X23" s="664"/>
      <c r="Y23" s="664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3"/>
      <c r="AO23" s="663"/>
      <c r="AP23" s="663" t="s">
        <v>81</v>
      </c>
      <c r="AQ23" s="664" t="s">
        <v>18</v>
      </c>
      <c r="AR23" s="664" t="s">
        <v>20</v>
      </c>
      <c r="AS23" s="664" t="s">
        <v>20</v>
      </c>
      <c r="AT23" s="664" t="s">
        <v>20</v>
      </c>
      <c r="AU23" s="664" t="s">
        <v>20</v>
      </c>
      <c r="AV23" s="664" t="s">
        <v>20</v>
      </c>
      <c r="AW23" s="664" t="s">
        <v>20</v>
      </c>
      <c r="AX23" s="664" t="s">
        <v>20</v>
      </c>
      <c r="AY23" s="664" t="s">
        <v>20</v>
      </c>
      <c r="AZ23" s="664" t="s">
        <v>20</v>
      </c>
      <c r="BA23" s="664" t="s">
        <v>20</v>
      </c>
    </row>
    <row r="24" spans="1:53" s="665" customFormat="1" ht="20.100000000000001" customHeight="1" x14ac:dyDescent="0.25">
      <c r="A24" s="661" t="s">
        <v>131</v>
      </c>
      <c r="B24" s="660" t="s">
        <v>60</v>
      </c>
      <c r="C24" s="661" t="s">
        <v>173</v>
      </c>
      <c r="D24" s="661"/>
      <c r="E24" s="661"/>
      <c r="F24" s="660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4" t="s">
        <v>18</v>
      </c>
      <c r="R24" s="664" t="s">
        <v>80</v>
      </c>
      <c r="S24" s="664" t="s">
        <v>60</v>
      </c>
      <c r="T24" s="664" t="s">
        <v>20</v>
      </c>
      <c r="U24" s="664"/>
      <c r="V24" s="664"/>
      <c r="W24" s="664"/>
      <c r="X24" s="664"/>
      <c r="Y24" s="664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663"/>
      <c r="AK24" s="663"/>
      <c r="AL24" s="663"/>
      <c r="AM24" s="663"/>
      <c r="AN24" s="663"/>
      <c r="AO24" s="663"/>
      <c r="AP24" s="663" t="s">
        <v>81</v>
      </c>
      <c r="AQ24" s="664" t="s">
        <v>18</v>
      </c>
      <c r="AR24" s="664" t="s">
        <v>20</v>
      </c>
      <c r="AS24" s="664" t="s">
        <v>20</v>
      </c>
      <c r="AT24" s="664" t="s">
        <v>20</v>
      </c>
      <c r="AU24" s="664" t="s">
        <v>20</v>
      </c>
      <c r="AV24" s="664" t="s">
        <v>20</v>
      </c>
      <c r="AW24" s="664" t="s">
        <v>20</v>
      </c>
      <c r="AX24" s="664" t="s">
        <v>20</v>
      </c>
      <c r="AY24" s="664" t="s">
        <v>20</v>
      </c>
      <c r="AZ24" s="664" t="s">
        <v>20</v>
      </c>
      <c r="BA24" s="664" t="s">
        <v>20</v>
      </c>
    </row>
    <row r="25" spans="1:53" s="665" customFormat="1" ht="20.100000000000001" customHeight="1" x14ac:dyDescent="0.25">
      <c r="A25" s="661" t="s">
        <v>132</v>
      </c>
      <c r="B25" s="660" t="s">
        <v>60</v>
      </c>
      <c r="C25" s="661" t="s">
        <v>173</v>
      </c>
      <c r="D25" s="661"/>
      <c r="E25" s="661"/>
      <c r="F25" s="660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6" t="s">
        <v>18</v>
      </c>
      <c r="R25" s="664" t="s">
        <v>80</v>
      </c>
      <c r="S25" s="661" t="s">
        <v>60</v>
      </c>
      <c r="T25" s="661" t="s">
        <v>20</v>
      </c>
      <c r="U25" s="666"/>
      <c r="V25" s="664"/>
      <c r="W25" s="663"/>
      <c r="X25" s="663"/>
      <c r="Y25" s="663"/>
      <c r="Z25" s="663"/>
      <c r="AA25" s="663"/>
      <c r="AB25" s="663"/>
      <c r="AC25" s="664"/>
      <c r="AD25" s="664" t="s">
        <v>81</v>
      </c>
      <c r="AE25" s="666" t="s">
        <v>18</v>
      </c>
      <c r="AF25" s="666" t="s">
        <v>423</v>
      </c>
      <c r="AG25" s="666" t="s">
        <v>423</v>
      </c>
      <c r="AH25" s="664" t="s">
        <v>13</v>
      </c>
      <c r="AI25" s="666" t="s">
        <v>13</v>
      </c>
      <c r="AJ25" s="666" t="s">
        <v>13</v>
      </c>
      <c r="AK25" s="666" t="s">
        <v>13</v>
      </c>
      <c r="AL25" s="666" t="s">
        <v>13</v>
      </c>
      <c r="AM25" s="666" t="s">
        <v>13</v>
      </c>
      <c r="AN25" s="666" t="s">
        <v>13</v>
      </c>
      <c r="AO25" s="666" t="s">
        <v>13</v>
      </c>
      <c r="AP25" s="666" t="s">
        <v>13</v>
      </c>
      <c r="AQ25" s="666" t="s">
        <v>350</v>
      </c>
      <c r="AR25" s="666" t="s">
        <v>350</v>
      </c>
      <c r="AS25" s="666" t="s">
        <v>77</v>
      </c>
      <c r="AT25" s="662" t="s">
        <v>77</v>
      </c>
      <c r="AU25" s="662" t="s">
        <v>77</v>
      </c>
      <c r="AV25" s="662" t="s">
        <v>77</v>
      </c>
      <c r="AW25" s="662" t="s">
        <v>77</v>
      </c>
      <c r="AX25" s="662" t="s">
        <v>77</v>
      </c>
      <c r="AY25" s="662" t="s">
        <v>77</v>
      </c>
      <c r="AZ25" s="662" t="s">
        <v>77</v>
      </c>
      <c r="BA25" s="662" t="s">
        <v>77</v>
      </c>
    </row>
    <row r="26" spans="1:53" ht="9" customHeight="1" x14ac:dyDescent="0.25"/>
    <row r="27" spans="1:53" x14ac:dyDescent="0.25">
      <c r="A27" s="1305" t="s">
        <v>432</v>
      </c>
      <c r="B27" s="1305"/>
      <c r="C27" s="1305"/>
      <c r="D27" s="1305"/>
      <c r="E27" s="1305"/>
      <c r="F27" s="1305"/>
      <c r="G27" s="1305"/>
      <c r="H27" s="1305"/>
      <c r="I27" s="1305"/>
      <c r="J27" s="1306"/>
      <c r="K27" s="1306"/>
      <c r="L27" s="1306"/>
      <c r="M27" s="1306"/>
      <c r="N27" s="1306"/>
      <c r="O27" s="1306"/>
      <c r="P27" s="1306"/>
      <c r="Q27" s="1306"/>
      <c r="R27" s="1306"/>
      <c r="S27" s="1306"/>
      <c r="T27" s="1306"/>
      <c r="U27" s="1306"/>
      <c r="V27" s="1306"/>
      <c r="W27" s="1306"/>
      <c r="X27" s="1306"/>
      <c r="Y27" s="1306"/>
      <c r="Z27" s="1306"/>
      <c r="AA27" s="1306"/>
      <c r="AB27" s="1306"/>
      <c r="AC27" s="1306"/>
      <c r="AD27" s="1306"/>
      <c r="AE27" s="1306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  <c r="AU27" s="1306"/>
      <c r="AV27" s="1307"/>
      <c r="AW27" s="1307"/>
      <c r="AX27" s="1307"/>
      <c r="AY27" s="1307"/>
      <c r="AZ27" s="1307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436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299" t="s">
        <v>12</v>
      </c>
      <c r="B31" s="1287"/>
      <c r="C31" s="1300" t="s">
        <v>14</v>
      </c>
      <c r="D31" s="1286"/>
      <c r="E31" s="1286"/>
      <c r="F31" s="1287"/>
      <c r="G31" s="1285" t="s">
        <v>61</v>
      </c>
      <c r="H31" s="1286"/>
      <c r="I31" s="1287"/>
      <c r="J31" s="1285" t="s">
        <v>17</v>
      </c>
      <c r="K31" s="1286"/>
      <c r="L31" s="1286"/>
      <c r="M31" s="1287"/>
      <c r="N31" s="1285" t="s">
        <v>433</v>
      </c>
      <c r="O31" s="1286"/>
      <c r="P31" s="1287"/>
      <c r="Q31" s="1285" t="s">
        <v>434</v>
      </c>
      <c r="R31" s="1323"/>
      <c r="S31" s="1324"/>
      <c r="T31" s="1285" t="s">
        <v>124</v>
      </c>
      <c r="U31" s="1286"/>
      <c r="V31" s="1287"/>
      <c r="W31" s="1285" t="s">
        <v>102</v>
      </c>
      <c r="X31" s="1286"/>
      <c r="Y31" s="1287"/>
      <c r="Z31" s="114"/>
      <c r="AA31" s="1371" t="s">
        <v>435</v>
      </c>
      <c r="AB31" s="1372"/>
      <c r="AC31" s="1372"/>
      <c r="AD31" s="1372"/>
      <c r="AE31" s="1372"/>
      <c r="AF31" s="1373"/>
      <c r="AG31" s="1374"/>
      <c r="AH31" s="1382" t="s">
        <v>437</v>
      </c>
      <c r="AI31" s="1373"/>
      <c r="AJ31" s="1373"/>
      <c r="AK31" s="1383"/>
      <c r="AL31" s="1383"/>
      <c r="AM31" s="1384"/>
      <c r="AN31" s="1355" t="s">
        <v>266</v>
      </c>
      <c r="AO31" s="1355"/>
      <c r="AP31" s="1355"/>
      <c r="AQ31" s="1355"/>
      <c r="AR31" s="1355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288"/>
      <c r="B32" s="1290"/>
      <c r="C32" s="1288"/>
      <c r="D32" s="1289"/>
      <c r="E32" s="1289"/>
      <c r="F32" s="1290"/>
      <c r="G32" s="1288"/>
      <c r="H32" s="1289"/>
      <c r="I32" s="1290"/>
      <c r="J32" s="1288"/>
      <c r="K32" s="1289"/>
      <c r="L32" s="1289"/>
      <c r="M32" s="1290"/>
      <c r="N32" s="1288"/>
      <c r="O32" s="1289"/>
      <c r="P32" s="1290"/>
      <c r="Q32" s="1325"/>
      <c r="R32" s="1326"/>
      <c r="S32" s="1327"/>
      <c r="T32" s="1288"/>
      <c r="U32" s="1289"/>
      <c r="V32" s="1290"/>
      <c r="W32" s="1288"/>
      <c r="X32" s="1289"/>
      <c r="Y32" s="1290"/>
      <c r="Z32" s="114"/>
      <c r="AA32" s="1375"/>
      <c r="AB32" s="1376"/>
      <c r="AC32" s="1376"/>
      <c r="AD32" s="1376"/>
      <c r="AE32" s="1376"/>
      <c r="AF32" s="1377"/>
      <c r="AG32" s="1378"/>
      <c r="AH32" s="1385"/>
      <c r="AI32" s="1377"/>
      <c r="AJ32" s="1377"/>
      <c r="AK32" s="1386"/>
      <c r="AL32" s="1386"/>
      <c r="AM32" s="1387"/>
      <c r="AN32" s="1355"/>
      <c r="AO32" s="1355"/>
      <c r="AP32" s="1355"/>
      <c r="AQ32" s="1355"/>
      <c r="AR32" s="1355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291"/>
      <c r="B33" s="1293"/>
      <c r="C33" s="1291"/>
      <c r="D33" s="1292"/>
      <c r="E33" s="1292"/>
      <c r="F33" s="1293"/>
      <c r="G33" s="1291"/>
      <c r="H33" s="1292"/>
      <c r="I33" s="1293"/>
      <c r="J33" s="1291"/>
      <c r="K33" s="1292"/>
      <c r="L33" s="1292"/>
      <c r="M33" s="1293"/>
      <c r="N33" s="1291"/>
      <c r="O33" s="1292"/>
      <c r="P33" s="1293"/>
      <c r="Q33" s="1328"/>
      <c r="R33" s="1329"/>
      <c r="S33" s="1330"/>
      <c r="T33" s="1291"/>
      <c r="U33" s="1292"/>
      <c r="V33" s="1293"/>
      <c r="W33" s="1291"/>
      <c r="X33" s="1292"/>
      <c r="Y33" s="1293"/>
      <c r="Z33" s="114"/>
      <c r="AA33" s="1379"/>
      <c r="AB33" s="1380"/>
      <c r="AC33" s="1380"/>
      <c r="AD33" s="1380"/>
      <c r="AE33" s="1380"/>
      <c r="AF33" s="1380"/>
      <c r="AG33" s="1381"/>
      <c r="AH33" s="1379"/>
      <c r="AI33" s="1380"/>
      <c r="AJ33" s="1380"/>
      <c r="AK33" s="1380"/>
      <c r="AL33" s="1380"/>
      <c r="AM33" s="1381"/>
      <c r="AN33" s="1355"/>
      <c r="AO33" s="1355"/>
      <c r="AP33" s="1355"/>
      <c r="AQ33" s="1355"/>
      <c r="AR33" s="1355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1294" t="s">
        <v>128</v>
      </c>
      <c r="B34" s="1295"/>
      <c r="C34" s="1296">
        <v>36</v>
      </c>
      <c r="D34" s="1297"/>
      <c r="E34" s="1297"/>
      <c r="F34" s="1298"/>
      <c r="G34" s="1279">
        <v>2</v>
      </c>
      <c r="H34" s="1301"/>
      <c r="I34" s="1302"/>
      <c r="J34" s="1279">
        <v>2</v>
      </c>
      <c r="K34" s="1301"/>
      <c r="L34" s="1301"/>
      <c r="M34" s="1302"/>
      <c r="N34" s="1279"/>
      <c r="O34" s="1301"/>
      <c r="P34" s="1302"/>
      <c r="Q34" s="1266"/>
      <c r="R34" s="1267"/>
      <c r="S34" s="1268"/>
      <c r="T34" s="1279">
        <v>12</v>
      </c>
      <c r="U34" s="1280"/>
      <c r="V34" s="1370"/>
      <c r="W34" s="1279">
        <f>C34+G34+J34+N34+Q34+T34</f>
        <v>52</v>
      </c>
      <c r="X34" s="1280"/>
      <c r="Y34" s="1281"/>
      <c r="Z34" s="114"/>
      <c r="AA34" s="1356" t="s">
        <v>339</v>
      </c>
      <c r="AB34" s="1357"/>
      <c r="AC34" s="1357"/>
      <c r="AD34" s="1357"/>
      <c r="AE34" s="1357"/>
      <c r="AF34" s="1358"/>
      <c r="AG34" s="1359"/>
      <c r="AH34" s="1363" t="s">
        <v>420</v>
      </c>
      <c r="AI34" s="1364"/>
      <c r="AJ34" s="1364"/>
      <c r="AK34" s="1365"/>
      <c r="AL34" s="1365"/>
      <c r="AM34" s="1366"/>
      <c r="AN34" s="1274" t="s">
        <v>253</v>
      </c>
      <c r="AO34" s="1274"/>
      <c r="AP34" s="1274"/>
      <c r="AQ34" s="1274"/>
      <c r="AR34" s="1274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1303" t="s">
        <v>129</v>
      </c>
      <c r="B35" s="1304"/>
      <c r="C35" s="1296">
        <v>36</v>
      </c>
      <c r="D35" s="1297"/>
      <c r="E35" s="1297"/>
      <c r="F35" s="1298"/>
      <c r="G35" s="1275">
        <v>2</v>
      </c>
      <c r="H35" s="1277"/>
      <c r="I35" s="1278"/>
      <c r="J35" s="1275">
        <v>2</v>
      </c>
      <c r="K35" s="1277"/>
      <c r="L35" s="1277"/>
      <c r="M35" s="1278"/>
      <c r="N35" s="1275"/>
      <c r="O35" s="1277"/>
      <c r="P35" s="1278"/>
      <c r="Q35" s="1266"/>
      <c r="R35" s="1267"/>
      <c r="S35" s="1268"/>
      <c r="T35" s="1275">
        <v>12</v>
      </c>
      <c r="U35" s="1270"/>
      <c r="V35" s="1271"/>
      <c r="W35" s="1279">
        <f>C35+G35+J35+N35+Q35+T35</f>
        <v>52</v>
      </c>
      <c r="X35" s="1280"/>
      <c r="Y35" s="1281"/>
      <c r="Z35" s="114"/>
      <c r="AA35" s="1360"/>
      <c r="AB35" s="1361"/>
      <c r="AC35" s="1361"/>
      <c r="AD35" s="1361"/>
      <c r="AE35" s="1361"/>
      <c r="AF35" s="1361"/>
      <c r="AG35" s="1362"/>
      <c r="AH35" s="1367"/>
      <c r="AI35" s="1368"/>
      <c r="AJ35" s="1368"/>
      <c r="AK35" s="1368"/>
      <c r="AL35" s="1368"/>
      <c r="AM35" s="1369"/>
      <c r="AN35" s="1274"/>
      <c r="AO35" s="1274"/>
      <c r="AP35" s="1274"/>
      <c r="AQ35" s="1274"/>
      <c r="AR35" s="1274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1303" t="s">
        <v>130</v>
      </c>
      <c r="B36" s="1304"/>
      <c r="C36" s="1296">
        <v>35</v>
      </c>
      <c r="D36" s="1297"/>
      <c r="E36" s="1297"/>
      <c r="F36" s="1298"/>
      <c r="G36" s="1275">
        <v>3</v>
      </c>
      <c r="H36" s="1277"/>
      <c r="I36" s="1278"/>
      <c r="J36" s="1275">
        <v>3</v>
      </c>
      <c r="K36" s="1277"/>
      <c r="L36" s="1277"/>
      <c r="M36" s="1278"/>
      <c r="N36" s="1275"/>
      <c r="O36" s="1277"/>
      <c r="P36" s="1278"/>
      <c r="Q36" s="1266"/>
      <c r="R36" s="1267"/>
      <c r="S36" s="1268"/>
      <c r="T36" s="1275">
        <v>11</v>
      </c>
      <c r="U36" s="1270"/>
      <c r="V36" s="1271"/>
      <c r="W36" s="1279">
        <f>C36+G36+J36+N36+Q36+T36</f>
        <v>52</v>
      </c>
      <c r="X36" s="1280"/>
      <c r="Y36" s="1281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1303" t="s">
        <v>131</v>
      </c>
      <c r="B37" s="1304"/>
      <c r="C37" s="1296">
        <v>35</v>
      </c>
      <c r="D37" s="1297"/>
      <c r="E37" s="1297"/>
      <c r="F37" s="1298"/>
      <c r="G37" s="1275">
        <v>3</v>
      </c>
      <c r="H37" s="1277"/>
      <c r="I37" s="1278"/>
      <c r="J37" s="1275">
        <v>3</v>
      </c>
      <c r="K37" s="1277"/>
      <c r="L37" s="1277"/>
      <c r="M37" s="1278"/>
      <c r="N37" s="1275"/>
      <c r="O37" s="1277"/>
      <c r="P37" s="1278"/>
      <c r="Q37" s="1331"/>
      <c r="R37" s="1267"/>
      <c r="S37" s="1268"/>
      <c r="T37" s="1269" t="s">
        <v>225</v>
      </c>
      <c r="U37" s="1270"/>
      <c r="V37" s="1271"/>
      <c r="W37" s="1279">
        <f>C37+G37+J37+N37+Q37+T37</f>
        <v>52</v>
      </c>
      <c r="X37" s="1280"/>
      <c r="Y37" s="1281"/>
      <c r="Z37" s="114"/>
      <c r="AA37" s="1321"/>
      <c r="AB37" s="1322"/>
      <c r="AC37" s="1322"/>
      <c r="AD37" s="1322"/>
      <c r="AE37" s="1322"/>
      <c r="AF37" s="1322"/>
      <c r="AG37" s="1322"/>
      <c r="AH37" s="1272"/>
      <c r="AI37" s="1273"/>
      <c r="AJ37" s="1273"/>
      <c r="AK37" s="1284"/>
      <c r="AL37" s="1264"/>
      <c r="AM37" s="1264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1303" t="s">
        <v>132</v>
      </c>
      <c r="B38" s="1304"/>
      <c r="C38" s="1279">
        <v>23</v>
      </c>
      <c r="D38" s="1351"/>
      <c r="E38" s="1351"/>
      <c r="F38" s="1295"/>
      <c r="G38" s="1275">
        <v>3</v>
      </c>
      <c r="H38" s="1277"/>
      <c r="I38" s="1278"/>
      <c r="J38" s="1269" t="s">
        <v>340</v>
      </c>
      <c r="K38" s="1277"/>
      <c r="L38" s="1277"/>
      <c r="M38" s="1278"/>
      <c r="N38" s="1275">
        <v>11</v>
      </c>
      <c r="O38" s="1277"/>
      <c r="P38" s="1278"/>
      <c r="Q38" s="1331">
        <v>2</v>
      </c>
      <c r="R38" s="1267"/>
      <c r="S38" s="1268"/>
      <c r="T38" s="1275">
        <v>1</v>
      </c>
      <c r="U38" s="1270"/>
      <c r="V38" s="1271"/>
      <c r="W38" s="1279">
        <f>C38+G38+J38+N38+Q38+T38</f>
        <v>43</v>
      </c>
      <c r="X38" s="1280"/>
      <c r="Y38" s="1281"/>
      <c r="Z38" s="114"/>
      <c r="AA38" s="1260"/>
      <c r="AB38" s="1261"/>
      <c r="AC38" s="1261"/>
      <c r="AD38" s="1261"/>
      <c r="AE38" s="1261"/>
      <c r="AF38" s="1261"/>
      <c r="AG38" s="1261"/>
      <c r="AH38" s="1262"/>
      <c r="AI38" s="1262"/>
      <c r="AJ38" s="1262"/>
      <c r="AK38" s="1284"/>
      <c r="AL38" s="1320"/>
      <c r="AM38" s="1320"/>
      <c r="AN38" s="119"/>
      <c r="AO38" s="1283"/>
      <c r="AP38" s="1261"/>
      <c r="AQ38" s="1261"/>
      <c r="AR38" s="1261"/>
      <c r="AS38" s="1263"/>
      <c r="AT38" s="1264"/>
      <c r="AU38" s="1264"/>
      <c r="AV38" s="1264"/>
      <c r="AW38" s="1264"/>
      <c r="AX38" s="1263"/>
      <c r="AY38" s="1263"/>
      <c r="AZ38" s="1263"/>
      <c r="BA38" s="1282"/>
    </row>
    <row r="39" spans="1:53" ht="18.75" customHeight="1" x14ac:dyDescent="0.3">
      <c r="A39" s="1340" t="s">
        <v>23</v>
      </c>
      <c r="B39" s="1341"/>
      <c r="C39" s="1342">
        <f>SUM(C34:F38)</f>
        <v>165</v>
      </c>
      <c r="D39" s="1343"/>
      <c r="E39" s="1343"/>
      <c r="F39" s="1344"/>
      <c r="G39" s="1345">
        <v>13</v>
      </c>
      <c r="H39" s="1346"/>
      <c r="I39" s="1347"/>
      <c r="J39" s="1348">
        <v>13</v>
      </c>
      <c r="K39" s="1349"/>
      <c r="L39" s="1349"/>
      <c r="M39" s="1350"/>
      <c r="N39" s="1348">
        <v>11</v>
      </c>
      <c r="O39" s="1352"/>
      <c r="P39" s="1341"/>
      <c r="Q39" s="1296">
        <v>2</v>
      </c>
      <c r="R39" s="1353"/>
      <c r="S39" s="1354"/>
      <c r="T39" s="1348">
        <v>47</v>
      </c>
      <c r="U39" s="1349"/>
      <c r="V39" s="1350"/>
      <c r="W39" s="1345">
        <v>251</v>
      </c>
      <c r="X39" s="1346"/>
      <c r="Y39" s="1347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276"/>
      <c r="K40" s="1276"/>
      <c r="L40" s="1276"/>
      <c r="M40" s="1276"/>
      <c r="N40" s="1276"/>
      <c r="Q40" s="1251"/>
      <c r="R40" s="1251"/>
      <c r="S40" s="1251"/>
      <c r="T40" s="1251"/>
      <c r="U40" s="1251"/>
      <c r="V40" s="1251"/>
      <c r="W40" s="4"/>
      <c r="X40" s="4"/>
      <c r="Y40" s="1251"/>
      <c r="Z40" s="1251"/>
      <c r="AA40" s="1251"/>
      <c r="AB40" s="1251"/>
      <c r="AC40" s="1251"/>
      <c r="AD40" s="1251"/>
      <c r="AE40" s="4"/>
      <c r="AF40" s="4"/>
      <c r="AG40" s="1251"/>
      <c r="AH40" s="1251"/>
      <c r="AI40" s="1251"/>
      <c r="AJ40" s="1251"/>
      <c r="AK40" s="4"/>
      <c r="AL40" s="4"/>
      <c r="AM40" s="1251"/>
      <c r="AN40" s="1251"/>
      <c r="AO40" s="1251"/>
      <c r="AP40" s="1251"/>
      <c r="AQ40" s="1265"/>
      <c r="AR40" s="4"/>
      <c r="AS40" s="1251"/>
      <c r="AT40" s="1251"/>
      <c r="AU40" s="1251"/>
      <c r="AV40" s="1251"/>
      <c r="AW40" s="1251"/>
      <c r="AX40" s="4"/>
      <c r="AY40" s="1251"/>
      <c r="AZ40" s="1251"/>
      <c r="BA40" s="1251"/>
    </row>
  </sheetData>
  <mergeCells count="120">
    <mergeCell ref="AN31:AR33"/>
    <mergeCell ref="AA34:AG35"/>
    <mergeCell ref="AH34:AM35"/>
    <mergeCell ref="Q34:S34"/>
    <mergeCell ref="T31:V33"/>
    <mergeCell ref="W31:Y33"/>
    <mergeCell ref="T34:V34"/>
    <mergeCell ref="AA31:AG33"/>
    <mergeCell ref="N37:P37"/>
    <mergeCell ref="Q37:S37"/>
    <mergeCell ref="AH31:AM33"/>
    <mergeCell ref="A39:B39"/>
    <mergeCell ref="C39:F39"/>
    <mergeCell ref="G39:I39"/>
    <mergeCell ref="J39:M39"/>
    <mergeCell ref="A38:B38"/>
    <mergeCell ref="C38:F38"/>
    <mergeCell ref="G38:I38"/>
    <mergeCell ref="J38:M38"/>
    <mergeCell ref="W38:Y38"/>
    <mergeCell ref="N38:P38"/>
    <mergeCell ref="N39:P39"/>
    <mergeCell ref="W39:Y39"/>
    <mergeCell ref="T39:V39"/>
    <mergeCell ref="Q39:S39"/>
    <mergeCell ref="AK38:AM38"/>
    <mergeCell ref="AA37:AG37"/>
    <mergeCell ref="T38:V38"/>
    <mergeCell ref="Q31:S33"/>
    <mergeCell ref="Q38:S38"/>
    <mergeCell ref="T35:V35"/>
    <mergeCell ref="W34:Y34"/>
    <mergeCell ref="A1:O1"/>
    <mergeCell ref="A3:O3"/>
    <mergeCell ref="A7:O7"/>
    <mergeCell ref="A4:O4"/>
    <mergeCell ref="A6:O6"/>
    <mergeCell ref="A2:O2"/>
    <mergeCell ref="P9:AN9"/>
    <mergeCell ref="AF19:AI19"/>
    <mergeCell ref="P8:AN8"/>
    <mergeCell ref="A17:BA17"/>
    <mergeCell ref="P14:AN14"/>
    <mergeCell ref="AJ19:AN19"/>
    <mergeCell ref="P10:AN10"/>
    <mergeCell ref="P11:AN11"/>
    <mergeCell ref="P12:AN12"/>
    <mergeCell ref="P13:AN13"/>
    <mergeCell ref="P15:AN15"/>
    <mergeCell ref="AO1:BA1"/>
    <mergeCell ref="AO2:BA2"/>
    <mergeCell ref="P6:AN6"/>
    <mergeCell ref="P7:AN7"/>
    <mergeCell ref="AO3:BA3"/>
    <mergeCell ref="AO4:BB5"/>
    <mergeCell ref="AO6:AZ6"/>
    <mergeCell ref="P1:AN1"/>
    <mergeCell ref="P4:AN4"/>
    <mergeCell ref="P5:AN5"/>
    <mergeCell ref="P3:AN3"/>
    <mergeCell ref="P2:AN2"/>
    <mergeCell ref="AO7:BA8"/>
    <mergeCell ref="AB19:AE19"/>
    <mergeCell ref="A27:AZ27"/>
    <mergeCell ref="X19:AA19"/>
    <mergeCell ref="J19:M19"/>
    <mergeCell ref="N19:R19"/>
    <mergeCell ref="S19:W19"/>
    <mergeCell ref="AS19:AW19"/>
    <mergeCell ref="A19:A20"/>
    <mergeCell ref="B19:E19"/>
    <mergeCell ref="AX19:BA19"/>
    <mergeCell ref="AX38:BA38"/>
    <mergeCell ref="AO38:AR38"/>
    <mergeCell ref="AK37:AM37"/>
    <mergeCell ref="J31:M33"/>
    <mergeCell ref="A34:B34"/>
    <mergeCell ref="C34:F34"/>
    <mergeCell ref="A31:B33"/>
    <mergeCell ref="C31:F33"/>
    <mergeCell ref="N31:P33"/>
    <mergeCell ref="N34:P34"/>
    <mergeCell ref="G34:I34"/>
    <mergeCell ref="G31:I33"/>
    <mergeCell ref="J34:M34"/>
    <mergeCell ref="A37:B37"/>
    <mergeCell ref="C37:F37"/>
    <mergeCell ref="G37:I37"/>
    <mergeCell ref="J37:M37"/>
    <mergeCell ref="C35:F35"/>
    <mergeCell ref="A36:B36"/>
    <mergeCell ref="C36:F36"/>
    <mergeCell ref="A35:B35"/>
    <mergeCell ref="W37:Y37"/>
    <mergeCell ref="G36:I36"/>
    <mergeCell ref="N36:P36"/>
    <mergeCell ref="AY40:BA40"/>
    <mergeCell ref="AS40:AW40"/>
    <mergeCell ref="AA38:AG38"/>
    <mergeCell ref="AH38:AJ38"/>
    <mergeCell ref="AS38:AW38"/>
    <mergeCell ref="AG40:AJ40"/>
    <mergeCell ref="AM40:AQ40"/>
    <mergeCell ref="Q40:V40"/>
    <mergeCell ref="F19:I19"/>
    <mergeCell ref="AO19:AR19"/>
    <mergeCell ref="Q36:S36"/>
    <mergeCell ref="T37:V37"/>
    <mergeCell ref="AH37:AJ37"/>
    <mergeCell ref="AN34:AR35"/>
    <mergeCell ref="T36:V36"/>
    <mergeCell ref="J40:N40"/>
    <mergeCell ref="Y40:AD40"/>
    <mergeCell ref="J35:M35"/>
    <mergeCell ref="Q35:S35"/>
    <mergeCell ref="N35:P35"/>
    <mergeCell ref="J36:M36"/>
    <mergeCell ref="W35:Y35"/>
    <mergeCell ref="W36:Y36"/>
    <mergeCell ref="G35:I35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view="pageBreakPreview" topLeftCell="A10" zoomScaleNormal="75" zoomScaleSheetLayoutView="100" workbookViewId="0">
      <selection activeCell="C4" sqref="C4:C9"/>
    </sheetView>
  </sheetViews>
  <sheetFormatPr defaultColWidth="9.140625" defaultRowHeight="12.75" x14ac:dyDescent="0.2"/>
  <cols>
    <col min="1" max="1" width="9.140625" style="6"/>
    <col min="2" max="2" width="13.140625" style="6" bestFit="1" customWidth="1"/>
    <col min="3" max="3" width="15.5703125" style="6" bestFit="1" customWidth="1"/>
    <col min="4" max="4" width="16.28515625" style="6" customWidth="1"/>
    <col min="5" max="5" width="15.5703125" style="6" customWidth="1"/>
    <col min="6" max="6" width="12.5703125" style="6" customWidth="1"/>
    <col min="7" max="7" width="14.140625" style="6" customWidth="1"/>
    <col min="8" max="8" width="13.7109375" style="6" customWidth="1"/>
    <col min="9" max="9" width="12.7109375" style="6" customWidth="1"/>
    <col min="10" max="10" width="12.85546875" style="6" customWidth="1"/>
    <col min="11" max="11" width="0.140625" style="6" customWidth="1"/>
    <col min="12" max="12" width="0.28515625" style="6" hidden="1" customWidth="1"/>
    <col min="13" max="13" width="11" style="6" hidden="1" customWidth="1"/>
    <col min="14" max="16384" width="9.140625" style="6"/>
  </cols>
  <sheetData>
    <row r="2" spans="1:13" s="4" customFormat="1" ht="18.75" x14ac:dyDescent="0.3">
      <c r="B2" s="1388" t="s">
        <v>101</v>
      </c>
      <c r="C2" s="1388"/>
      <c r="D2" s="1388"/>
      <c r="E2" s="1388"/>
      <c r="F2" s="1388"/>
      <c r="G2" s="1388"/>
      <c r="H2" s="1388"/>
      <c r="I2" s="1388"/>
      <c r="J2" s="1388"/>
      <c r="K2" s="1388"/>
      <c r="L2" s="1388"/>
    </row>
    <row r="3" spans="1:13" s="4" customFormat="1" ht="75" x14ac:dyDescent="0.3">
      <c r="B3" s="7" t="s">
        <v>12</v>
      </c>
      <c r="C3" s="7" t="s">
        <v>14</v>
      </c>
      <c r="D3" s="7" t="s">
        <v>61</v>
      </c>
      <c r="E3" s="7" t="s">
        <v>17</v>
      </c>
      <c r="F3" s="7" t="s">
        <v>19</v>
      </c>
      <c r="G3" s="7" t="s">
        <v>103</v>
      </c>
      <c r="H3" s="7" t="s">
        <v>21</v>
      </c>
      <c r="I3" s="7" t="s">
        <v>15</v>
      </c>
      <c r="J3" s="8" t="s">
        <v>102</v>
      </c>
    </row>
    <row r="4" spans="1:13" s="4" customFormat="1" ht="18.75" x14ac:dyDescent="0.3">
      <c r="B4" s="7">
        <v>1</v>
      </c>
      <c r="C4" s="7">
        <v>37</v>
      </c>
      <c r="D4" s="7">
        <v>2</v>
      </c>
      <c r="E4" s="7">
        <v>2</v>
      </c>
      <c r="F4" s="8"/>
      <c r="G4" s="8"/>
      <c r="H4" s="7"/>
      <c r="I4" s="7">
        <v>8</v>
      </c>
      <c r="J4" s="8">
        <v>49</v>
      </c>
    </row>
    <row r="5" spans="1:13" s="4" customFormat="1" ht="18.75" x14ac:dyDescent="0.3">
      <c r="B5" s="7">
        <v>2</v>
      </c>
      <c r="C5" s="7">
        <v>37</v>
      </c>
      <c r="D5" s="7">
        <v>2</v>
      </c>
      <c r="E5" s="7">
        <v>2</v>
      </c>
      <c r="F5" s="8"/>
      <c r="G5" s="8"/>
      <c r="H5" s="7"/>
      <c r="I5" s="7">
        <v>11</v>
      </c>
      <c r="J5" s="8">
        <v>52</v>
      </c>
    </row>
    <row r="6" spans="1:13" s="4" customFormat="1" ht="18.75" x14ac:dyDescent="0.3">
      <c r="B6" s="5">
        <v>3</v>
      </c>
      <c r="C6" s="50">
        <v>36.5</v>
      </c>
      <c r="D6" s="25">
        <v>3</v>
      </c>
      <c r="E6" s="25">
        <v>3</v>
      </c>
      <c r="F6" s="25"/>
      <c r="G6" s="25"/>
      <c r="H6" s="25"/>
      <c r="I6" s="50">
        <v>9.5</v>
      </c>
      <c r="J6" s="25">
        <v>52</v>
      </c>
    </row>
    <row r="7" spans="1:13" s="4" customFormat="1" ht="18.75" x14ac:dyDescent="0.3">
      <c r="B7" s="5">
        <v>4</v>
      </c>
      <c r="C7" s="50">
        <v>36.5</v>
      </c>
      <c r="D7" s="25">
        <v>3</v>
      </c>
      <c r="E7" s="25">
        <v>3</v>
      </c>
      <c r="F7" s="25"/>
      <c r="G7" s="25"/>
      <c r="H7" s="25"/>
      <c r="I7" s="50">
        <v>9.5</v>
      </c>
      <c r="J7" s="25">
        <v>52</v>
      </c>
    </row>
    <row r="8" spans="1:13" s="4" customFormat="1" ht="18.75" x14ac:dyDescent="0.3">
      <c r="B8" s="5">
        <v>5</v>
      </c>
      <c r="C8" s="50">
        <v>23.5</v>
      </c>
      <c r="D8" s="25">
        <v>3</v>
      </c>
      <c r="E8" s="25">
        <v>3</v>
      </c>
      <c r="F8" s="25">
        <v>3</v>
      </c>
      <c r="G8" s="25">
        <v>9</v>
      </c>
      <c r="H8" s="25">
        <v>2</v>
      </c>
      <c r="I8" s="50">
        <v>3.5</v>
      </c>
      <c r="J8" s="25">
        <v>47</v>
      </c>
    </row>
    <row r="9" spans="1:13" s="4" customFormat="1" ht="18.75" x14ac:dyDescent="0.3">
      <c r="B9" s="5" t="s">
        <v>23</v>
      </c>
      <c r="C9" s="50">
        <f>SUM(C4:C8)</f>
        <v>170.5</v>
      </c>
      <c r="D9" s="25">
        <f>SUM(D4:D8)</f>
        <v>13</v>
      </c>
      <c r="E9" s="25">
        <v>13</v>
      </c>
      <c r="F9" s="25">
        <v>3</v>
      </c>
      <c r="G9" s="25">
        <f>SUM(G4:G8)</f>
        <v>9</v>
      </c>
      <c r="H9" s="25">
        <f>SUM(H4:H8)</f>
        <v>2</v>
      </c>
      <c r="I9" s="50">
        <f>SUM(I4:I8)</f>
        <v>41.5</v>
      </c>
      <c r="J9" s="25">
        <f>SUM(J4:J8)</f>
        <v>252</v>
      </c>
    </row>
    <row r="10" spans="1:13" s="4" customFormat="1" ht="18.75" x14ac:dyDescent="0.3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4" customFormat="1" ht="18.75" x14ac:dyDescent="0.3">
      <c r="B11" s="9"/>
      <c r="C11" s="1388" t="s">
        <v>104</v>
      </c>
      <c r="D11" s="1393"/>
      <c r="E11" s="10"/>
      <c r="F11" s="10"/>
      <c r="G11" s="1388" t="s">
        <v>105</v>
      </c>
      <c r="H11" s="1393"/>
      <c r="I11" s="1393"/>
      <c r="J11" s="1393"/>
      <c r="K11" s="10"/>
      <c r="L11" s="10"/>
    </row>
    <row r="12" spans="1:13" s="4" customFormat="1" ht="111" customHeight="1" x14ac:dyDescent="0.3">
      <c r="B12" s="1389" t="s">
        <v>106</v>
      </c>
      <c r="C12" s="1390"/>
      <c r="D12" s="104" t="s">
        <v>69</v>
      </c>
      <c r="E12" s="104" t="s">
        <v>108</v>
      </c>
      <c r="F12" s="103"/>
      <c r="G12" s="1394" t="s">
        <v>109</v>
      </c>
      <c r="H12" s="1395"/>
      <c r="I12" s="102" t="s">
        <v>110</v>
      </c>
      <c r="J12" s="104" t="s">
        <v>69</v>
      </c>
      <c r="K12" s="10"/>
      <c r="L12" s="10"/>
    </row>
    <row r="13" spans="1:13" s="4" customFormat="1" ht="32.25" x14ac:dyDescent="0.3">
      <c r="B13" s="1391" t="s">
        <v>107</v>
      </c>
      <c r="C13" s="1392"/>
      <c r="D13" s="2">
        <v>15</v>
      </c>
      <c r="E13" s="2">
        <v>3</v>
      </c>
      <c r="F13" s="10"/>
      <c r="G13" s="1396" t="s">
        <v>112</v>
      </c>
      <c r="H13" s="1397"/>
      <c r="I13" s="105" t="s">
        <v>111</v>
      </c>
      <c r="J13" s="2">
        <v>15</v>
      </c>
      <c r="K13" s="10"/>
      <c r="L13" s="10"/>
    </row>
    <row r="14" spans="1:13" s="4" customFormat="1" ht="18.75" x14ac:dyDescent="0.3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4" customFormat="1" ht="18.75" x14ac:dyDescent="0.3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33" customHeight="1" x14ac:dyDescent="0.2">
      <c r="A16" s="44"/>
      <c r="B16" s="28"/>
      <c r="C16" s="28"/>
      <c r="D16" s="28"/>
      <c r="E16" s="28"/>
      <c r="F16" s="26"/>
      <c r="G16" s="26"/>
      <c r="H16" s="22"/>
      <c r="I16" s="28"/>
      <c r="J16" s="28"/>
      <c r="K16" s="28"/>
      <c r="L16" s="26"/>
      <c r="M16" s="8"/>
    </row>
    <row r="17" spans="1:13" s="4" customFormat="1" ht="37.5" customHeight="1" x14ac:dyDescent="0.3">
      <c r="A17" s="28"/>
      <c r="M17" s="26"/>
    </row>
    <row r="18" spans="1:13" s="4" customFormat="1" ht="18.75" x14ac:dyDescent="0.3">
      <c r="I18" s="9"/>
      <c r="J18" s="9"/>
    </row>
    <row r="19" spans="1:13" s="4" customFormat="1" ht="18.75" x14ac:dyDescent="0.3">
      <c r="I19" s="9"/>
      <c r="J19" s="9"/>
    </row>
    <row r="20" spans="1:13" s="4" customFormat="1" ht="18.75" x14ac:dyDescent="0.3">
      <c r="I20" s="27"/>
      <c r="J20" s="9"/>
    </row>
    <row r="21" spans="1:13" s="4" customFormat="1" ht="18.75" x14ac:dyDescent="0.3">
      <c r="I21" s="27"/>
      <c r="J21" s="9"/>
    </row>
    <row r="22" spans="1:13" s="4" customFormat="1" ht="18.75" x14ac:dyDescent="0.3">
      <c r="I22" s="27"/>
      <c r="J22" s="9"/>
    </row>
    <row r="23" spans="1:13" s="4" customFormat="1" ht="18.75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ht="18.75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8.75" x14ac:dyDescent="0.2">
      <c r="A25" s="29"/>
    </row>
  </sheetData>
  <mergeCells count="7">
    <mergeCell ref="B2:L2"/>
    <mergeCell ref="B12:C12"/>
    <mergeCell ref="B13:C13"/>
    <mergeCell ref="C11:D11"/>
    <mergeCell ref="G11:J11"/>
    <mergeCell ref="G12:H12"/>
    <mergeCell ref="G13:H1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3"/>
  <sheetViews>
    <sheetView zoomScale="85" zoomScaleNormal="85" zoomScaleSheetLayoutView="80" workbookViewId="0">
      <pane ySplit="8" topLeftCell="A12" activePane="bottomLeft" state="frozen"/>
      <selection pane="bottomLeft" activeCell="Q39" sqref="Q39"/>
    </sheetView>
  </sheetViews>
  <sheetFormatPr defaultColWidth="9.140625" defaultRowHeight="15.75" x14ac:dyDescent="0.2"/>
  <cols>
    <col min="1" max="1" width="12.140625" style="11" customWidth="1"/>
    <col min="2" max="2" width="48.85546875" style="12" customWidth="1"/>
    <col min="3" max="3" width="6.85546875" style="13" customWidth="1"/>
    <col min="4" max="4" width="7.42578125" style="14" customWidth="1"/>
    <col min="5" max="5" width="6" style="14" customWidth="1"/>
    <col min="6" max="6" width="4.7109375" style="13" customWidth="1"/>
    <col min="7" max="7" width="9.57031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7.285156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6.42578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16384" width="9.140625" style="12"/>
  </cols>
  <sheetData>
    <row r="1" spans="1:67" s="34" customFormat="1" x14ac:dyDescent="0.2">
      <c r="A1" s="1610" t="s">
        <v>615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  <c r="BI1" s="35"/>
      <c r="BJ1" s="35"/>
    </row>
    <row r="2" spans="1:67" s="34" customFormat="1" ht="18.75" customHeight="1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  <c r="BI2" s="35"/>
      <c r="BJ2" s="35"/>
    </row>
    <row r="3" spans="1:67" s="34" customFormat="1" ht="24.75" customHeight="1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  <c r="AF3" s="34">
        <v>1</v>
      </c>
      <c r="BI3" s="35"/>
      <c r="BJ3" s="35"/>
    </row>
    <row r="4" spans="1:67" s="34" customFormat="1" ht="18" customHeight="1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  <c r="AE5" s="217"/>
      <c r="AF5" s="34">
        <v>3</v>
      </c>
      <c r="BI5" s="35"/>
      <c r="BJ5" s="35"/>
    </row>
    <row r="6" spans="1:67" s="34" customFormat="1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9.5" thickBot="1" x14ac:dyDescent="0.25">
      <c r="A9" s="1569" t="s">
        <v>438</v>
      </c>
      <c r="B9" s="1570"/>
      <c r="C9" s="1570"/>
      <c r="D9" s="1570"/>
      <c r="E9" s="1570"/>
      <c r="F9" s="1570"/>
      <c r="G9" s="1570"/>
      <c r="H9" s="1570"/>
      <c r="I9" s="1570"/>
      <c r="J9" s="1570"/>
      <c r="K9" s="1570"/>
      <c r="L9" s="1570"/>
      <c r="M9" s="1570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0"/>
      <c r="Y9" s="1570"/>
      <c r="Z9" s="1570"/>
      <c r="AA9" s="1570"/>
      <c r="AB9" s="1571"/>
      <c r="AE9" s="217"/>
      <c r="BI9" s="35"/>
      <c r="BJ9" s="35"/>
    </row>
    <row r="10" spans="1:67" s="34" customFormat="1" ht="16.5" thickBot="1" x14ac:dyDescent="0.25">
      <c r="A10" s="1572" t="s">
        <v>372</v>
      </c>
      <c r="B10" s="1573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4"/>
      <c r="Z10" s="1574"/>
      <c r="AA10" s="1574"/>
      <c r="AB10" s="1575"/>
      <c r="AE10" s="217"/>
      <c r="BI10" s="35">
        <v>5</v>
      </c>
      <c r="BJ10" s="35">
        <v>6</v>
      </c>
    </row>
    <row r="11" spans="1:67" s="34" customFormat="1" ht="31.5" x14ac:dyDescent="0.2">
      <c r="A11" s="446" t="s">
        <v>144</v>
      </c>
      <c r="B11" s="657" t="s">
        <v>351</v>
      </c>
      <c r="C11" s="537"/>
      <c r="D11" s="446"/>
      <c r="E11" s="446"/>
      <c r="F11" s="447"/>
      <c r="G11" s="448">
        <f>G12+G13+G14</f>
        <v>7</v>
      </c>
      <c r="H11" s="624">
        <f>G11*30</f>
        <v>210</v>
      </c>
      <c r="I11" s="604">
        <f>I12+I13+I14</f>
        <v>12</v>
      </c>
      <c r="J11" s="604"/>
      <c r="K11" s="604"/>
      <c r="L11" s="604"/>
      <c r="M11" s="604">
        <f>M12+M13+M14</f>
        <v>198</v>
      </c>
      <c r="N11" s="446"/>
      <c r="O11" s="1537"/>
      <c r="P11" s="1538"/>
      <c r="Q11" s="446"/>
      <c r="R11" s="1537"/>
      <c r="S11" s="1538"/>
      <c r="T11" s="446"/>
      <c r="U11" s="1537"/>
      <c r="V11" s="1538"/>
      <c r="W11" s="449"/>
      <c r="X11" s="1543"/>
      <c r="Y11" s="1544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2.5</v>
      </c>
      <c r="H12" s="190">
        <f t="shared" ref="H12:H28" si="1">G12*30</f>
        <v>75</v>
      </c>
      <c r="I12" s="190">
        <v>4</v>
      </c>
      <c r="J12" s="190"/>
      <c r="K12" s="190"/>
      <c r="L12" s="187" t="s">
        <v>134</v>
      </c>
      <c r="M12" s="190">
        <f t="shared" ref="M12:M18" si="2">H12-I12</f>
        <v>71</v>
      </c>
      <c r="N12" s="988"/>
      <c r="O12" s="1536"/>
      <c r="P12" s="1536"/>
      <c r="Q12" s="997" t="s">
        <v>134</v>
      </c>
      <c r="R12" s="1541"/>
      <c r="S12" s="1542"/>
      <c r="T12" s="187"/>
      <c r="U12" s="1410"/>
      <c r="V12" s="1411"/>
      <c r="W12" s="171"/>
      <c r="X12" s="1415"/>
      <c r="Y12" s="1416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SUMIF(AF$11:AF$29,AF$3,G$11:G$29)</f>
        <v>0</v>
      </c>
      <c r="AK12" s="35" t="s">
        <v>313</v>
      </c>
      <c r="AL12" s="35">
        <f t="shared" ref="AL12:AU12" si="3">COUNTIF($C$11:$C$29,AL$11)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W19" si="4">ISBLANK(N12)</f>
        <v>1</v>
      </c>
      <c r="AX12" s="933" t="b">
        <f t="shared" ref="AX12:AX19" si="5">ISBLANK(O12)</f>
        <v>1</v>
      </c>
      <c r="AY12" s="933" t="b">
        <f t="shared" ref="AY12:AY19" si="6">ISBLANK(Q12)</f>
        <v>0</v>
      </c>
      <c r="AZ12" s="933" t="b">
        <f t="shared" ref="AZ12:AZ19" si="7">ISBLANK(R12)</f>
        <v>1</v>
      </c>
      <c r="BA12" s="933" t="b">
        <f t="shared" ref="BA12:BA19" si="8">ISBLANK(T12)</f>
        <v>1</v>
      </c>
      <c r="BB12" s="933" t="b">
        <f t="shared" ref="BB12:BB19" si="9">ISBLANK(U12)</f>
        <v>1</v>
      </c>
      <c r="BC12" s="933" t="b">
        <f t="shared" ref="BC12:BC19" si="10">ISBLANK(W12)</f>
        <v>1</v>
      </c>
      <c r="BD12" s="933" t="b">
        <f t="shared" ref="BD12:BD19" si="11">ISBLANK(X12)</f>
        <v>1</v>
      </c>
      <c r="BE12" s="933" t="b">
        <f t="shared" ref="BE12:BE19" si="12">ISBLANK(Z12)</f>
        <v>1</v>
      </c>
      <c r="BF12" s="933" t="b">
        <f t="shared" ref="BF12:BF19" si="13">ISBLANK(AA12)</f>
        <v>1</v>
      </c>
      <c r="BG12" s="933" t="b">
        <f t="shared" ref="BG12:BG19" si="14">ISBLANK(AB12)</f>
        <v>1</v>
      </c>
      <c r="BH12" s="34" t="s">
        <v>561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2.5</v>
      </c>
      <c r="H13" s="190">
        <f t="shared" si="1"/>
        <v>75</v>
      </c>
      <c r="I13" s="190">
        <v>4</v>
      </c>
      <c r="J13" s="190"/>
      <c r="K13" s="190"/>
      <c r="L13" s="187" t="s">
        <v>134</v>
      </c>
      <c r="M13" s="190">
        <f t="shared" si="2"/>
        <v>71</v>
      </c>
      <c r="N13" s="988"/>
      <c r="O13" s="1536"/>
      <c r="P13" s="1536"/>
      <c r="Q13" s="989"/>
      <c r="R13" s="1541" t="s">
        <v>134</v>
      </c>
      <c r="S13" s="1542"/>
      <c r="T13" s="187"/>
      <c r="U13" s="1410"/>
      <c r="V13" s="1411"/>
      <c r="W13" s="171"/>
      <c r="X13" s="1415"/>
      <c r="Y13" s="1416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SUMIF(AF$11:AF$29,AF$4,G$11:G$29)</f>
        <v>13</v>
      </c>
      <c r="AK13" s="35" t="s">
        <v>314</v>
      </c>
      <c r="AL13" s="35">
        <f t="shared" ref="AL13:AU13" si="15">COUNTIF($D$11:$D$29,AL$11)</f>
        <v>2</v>
      </c>
      <c r="AM13" s="35">
        <f t="shared" si="15"/>
        <v>0</v>
      </c>
      <c r="AN13" s="35">
        <f t="shared" si="15"/>
        <v>2</v>
      </c>
      <c r="AO13" s="35">
        <f t="shared" si="15"/>
        <v>1</v>
      </c>
      <c r="AP13" s="35">
        <f t="shared" si="15"/>
        <v>0</v>
      </c>
      <c r="AQ13" s="35">
        <f t="shared" si="15"/>
        <v>0</v>
      </c>
      <c r="AR13" s="35">
        <f t="shared" si="15"/>
        <v>0</v>
      </c>
      <c r="AS13" s="35">
        <f t="shared" si="15"/>
        <v>0</v>
      </c>
      <c r="AT13" s="35">
        <f t="shared" si="15"/>
        <v>1</v>
      </c>
      <c r="AU13" s="35">
        <f t="shared" si="15"/>
        <v>0</v>
      </c>
      <c r="AW13" s="933" t="b">
        <f t="shared" si="4"/>
        <v>1</v>
      </c>
      <c r="AX13" s="933" t="b">
        <f t="shared" si="5"/>
        <v>1</v>
      </c>
      <c r="AY13" s="933" t="b">
        <f t="shared" si="6"/>
        <v>1</v>
      </c>
      <c r="AZ13" s="933" t="b">
        <f t="shared" si="7"/>
        <v>0</v>
      </c>
      <c r="BA13" s="933" t="b">
        <f t="shared" si="8"/>
        <v>1</v>
      </c>
      <c r="BB13" s="933" t="b">
        <f t="shared" si="9"/>
        <v>1</v>
      </c>
      <c r="BC13" s="933" t="b">
        <f t="shared" si="10"/>
        <v>1</v>
      </c>
      <c r="BD13" s="933" t="b">
        <f t="shared" si="11"/>
        <v>1</v>
      </c>
      <c r="BE13" s="933" t="b">
        <f t="shared" si="12"/>
        <v>1</v>
      </c>
      <c r="BF13" s="933" t="b">
        <f t="shared" si="13"/>
        <v>1</v>
      </c>
      <c r="BG13" s="933" t="b">
        <f t="shared" si="14"/>
        <v>1</v>
      </c>
      <c r="BH13" s="34" t="s">
        <v>561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87" t="s">
        <v>371</v>
      </c>
      <c r="B14" s="656" t="s">
        <v>37</v>
      </c>
      <c r="C14" s="190"/>
      <c r="D14" s="187" t="s">
        <v>387</v>
      </c>
      <c r="E14" s="187"/>
      <c r="F14" s="563"/>
      <c r="G14" s="190">
        <v>2</v>
      </c>
      <c r="H14" s="190">
        <f t="shared" si="1"/>
        <v>60</v>
      </c>
      <c r="I14" s="190">
        <v>4</v>
      </c>
      <c r="J14" s="190"/>
      <c r="K14" s="190"/>
      <c r="L14" s="187" t="s">
        <v>134</v>
      </c>
      <c r="M14" s="190">
        <f t="shared" si="2"/>
        <v>56</v>
      </c>
      <c r="N14" s="990"/>
      <c r="O14" s="991"/>
      <c r="P14" s="992"/>
      <c r="Q14" s="989"/>
      <c r="R14" s="993"/>
      <c r="S14" s="994"/>
      <c r="T14" s="187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5"/>
        <v>1</v>
      </c>
      <c r="AY14" s="933" t="b">
        <f t="shared" si="6"/>
        <v>1</v>
      </c>
      <c r="AZ14" s="933" t="b">
        <f t="shared" si="7"/>
        <v>1</v>
      </c>
      <c r="BA14" s="933" t="b">
        <f t="shared" si="8"/>
        <v>1</v>
      </c>
      <c r="BB14" s="933" t="b">
        <f t="shared" si="9"/>
        <v>1</v>
      </c>
      <c r="BC14" s="933" t="b">
        <f t="shared" si="10"/>
        <v>1</v>
      </c>
      <c r="BD14" s="933" t="b">
        <f t="shared" si="11"/>
        <v>1</v>
      </c>
      <c r="BE14" s="933" t="b">
        <f t="shared" si="12"/>
        <v>0</v>
      </c>
      <c r="BF14" s="933" t="b">
        <f t="shared" si="13"/>
        <v>1</v>
      </c>
      <c r="BG14" s="933" t="b">
        <f t="shared" si="14"/>
        <v>1</v>
      </c>
      <c r="BI14" s="37"/>
      <c r="BJ14" s="37"/>
    </row>
    <row r="15" spans="1:67" s="397" customFormat="1" x14ac:dyDescent="0.2">
      <c r="A15" s="424" t="s">
        <v>145</v>
      </c>
      <c r="B15" s="631" t="s">
        <v>440</v>
      </c>
      <c r="C15" s="412">
        <v>3</v>
      </c>
      <c r="D15" s="412"/>
      <c r="E15" s="412"/>
      <c r="F15" s="628"/>
      <c r="G15" s="412">
        <v>5</v>
      </c>
      <c r="H15" s="412">
        <f t="shared" si="1"/>
        <v>150</v>
      </c>
      <c r="I15" s="412">
        <v>8</v>
      </c>
      <c r="J15" s="424" t="s">
        <v>135</v>
      </c>
      <c r="K15" s="412"/>
      <c r="L15" s="412"/>
      <c r="M15" s="412">
        <f t="shared" si="2"/>
        <v>142</v>
      </c>
      <c r="N15" s="995"/>
      <c r="O15" s="1532"/>
      <c r="P15" s="1533"/>
      <c r="Q15" s="998" t="s">
        <v>134</v>
      </c>
      <c r="R15" s="1532"/>
      <c r="S15" s="1533"/>
      <c r="T15" s="424"/>
      <c r="U15" s="1425"/>
      <c r="V15" s="1426"/>
      <c r="W15" s="483"/>
      <c r="X15" s="1429"/>
      <c r="Y15" s="1430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SUMIF(AF$11:AF$29,AF$5,G$11:G$29)</f>
        <v>0</v>
      </c>
      <c r="AW15" s="933" t="b">
        <f t="shared" si="4"/>
        <v>1</v>
      </c>
      <c r="AX15" s="933" t="b">
        <f t="shared" si="5"/>
        <v>1</v>
      </c>
      <c r="AY15" s="933" t="b">
        <f t="shared" si="6"/>
        <v>0</v>
      </c>
      <c r="AZ15" s="933" t="b">
        <f t="shared" si="7"/>
        <v>1</v>
      </c>
      <c r="BA15" s="933" t="b">
        <f t="shared" si="8"/>
        <v>1</v>
      </c>
      <c r="BB15" s="933" t="b">
        <f t="shared" si="9"/>
        <v>1</v>
      </c>
      <c r="BC15" s="933" t="b">
        <f t="shared" si="10"/>
        <v>1</v>
      </c>
      <c r="BD15" s="933" t="b">
        <f t="shared" si="11"/>
        <v>1</v>
      </c>
      <c r="BE15" s="933" t="b">
        <f t="shared" si="12"/>
        <v>1</v>
      </c>
      <c r="BF15" s="933" t="b">
        <f t="shared" si="13"/>
        <v>1</v>
      </c>
      <c r="BG15" s="933" t="b">
        <f t="shared" si="14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424" t="s">
        <v>148</v>
      </c>
      <c r="B16" s="631" t="s">
        <v>62</v>
      </c>
      <c r="C16" s="412">
        <v>3</v>
      </c>
      <c r="D16" s="412"/>
      <c r="E16" s="412"/>
      <c r="F16" s="628"/>
      <c r="G16" s="412">
        <v>3</v>
      </c>
      <c r="H16" s="412">
        <f t="shared" si="1"/>
        <v>90</v>
      </c>
      <c r="I16" s="412">
        <v>4</v>
      </c>
      <c r="J16" s="424" t="s">
        <v>134</v>
      </c>
      <c r="K16" s="412"/>
      <c r="L16" s="424"/>
      <c r="M16" s="412">
        <f t="shared" si="2"/>
        <v>86</v>
      </c>
      <c r="N16" s="996"/>
      <c r="O16" s="1547"/>
      <c r="P16" s="1548"/>
      <c r="Q16" s="998" t="s">
        <v>134</v>
      </c>
      <c r="R16" s="1532"/>
      <c r="S16" s="1533"/>
      <c r="T16" s="424"/>
      <c r="U16" s="1425"/>
      <c r="V16" s="1426"/>
      <c r="W16" s="483"/>
      <c r="X16" s="1429"/>
      <c r="Y16" s="1430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SUMIF(AF$11:AF$29,AF$7,G$11:G$29)</f>
        <v>0</v>
      </c>
      <c r="AW16" s="933" t="b">
        <f t="shared" si="4"/>
        <v>1</v>
      </c>
      <c r="AX16" s="933" t="b">
        <f t="shared" si="5"/>
        <v>1</v>
      </c>
      <c r="AY16" s="933" t="b">
        <f t="shared" si="6"/>
        <v>0</v>
      </c>
      <c r="AZ16" s="933" t="b">
        <f t="shared" si="7"/>
        <v>1</v>
      </c>
      <c r="BA16" s="933" t="b">
        <f t="shared" si="8"/>
        <v>1</v>
      </c>
      <c r="BB16" s="933" t="b">
        <f t="shared" si="9"/>
        <v>1</v>
      </c>
      <c r="BC16" s="933" t="b">
        <f t="shared" si="10"/>
        <v>1</v>
      </c>
      <c r="BD16" s="933" t="b">
        <f t="shared" si="11"/>
        <v>1</v>
      </c>
      <c r="BE16" s="933" t="b">
        <f t="shared" si="12"/>
        <v>1</v>
      </c>
      <c r="BF16" s="933" t="b">
        <f t="shared" si="13"/>
        <v>1</v>
      </c>
      <c r="BG16" s="933" t="b">
        <f t="shared" si="14"/>
        <v>1</v>
      </c>
      <c r="BH16" s="34" t="s">
        <v>561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424" t="s">
        <v>149</v>
      </c>
      <c r="B17" s="224" t="s">
        <v>50</v>
      </c>
      <c r="C17" s="542"/>
      <c r="D17" s="104">
        <v>3</v>
      </c>
      <c r="E17" s="104"/>
      <c r="F17" s="104"/>
      <c r="G17" s="639">
        <v>3</v>
      </c>
      <c r="H17" s="633">
        <f t="shared" si="1"/>
        <v>90</v>
      </c>
      <c r="I17" s="633">
        <v>4</v>
      </c>
      <c r="J17" s="104" t="s">
        <v>134</v>
      </c>
      <c r="K17" s="104"/>
      <c r="L17" s="104"/>
      <c r="M17" s="412">
        <f t="shared" si="2"/>
        <v>86</v>
      </c>
      <c r="N17" s="996"/>
      <c r="O17" s="1532"/>
      <c r="P17" s="1533"/>
      <c r="Q17" s="998" t="s">
        <v>134</v>
      </c>
      <c r="R17" s="1534"/>
      <c r="S17" s="1535"/>
      <c r="T17" s="562"/>
      <c r="U17" s="1576"/>
      <c r="V17" s="1577"/>
      <c r="W17" s="561"/>
      <c r="X17" s="1539"/>
      <c r="Y17" s="1540"/>
      <c r="Z17" s="638"/>
      <c r="AA17" s="638"/>
      <c r="AB17" s="638"/>
      <c r="AE17" s="630"/>
      <c r="AW17" s="933" t="b">
        <f t="shared" si="4"/>
        <v>1</v>
      </c>
      <c r="AX17" s="933" t="b">
        <f t="shared" si="5"/>
        <v>1</v>
      </c>
      <c r="AY17" s="933" t="b">
        <f t="shared" si="6"/>
        <v>0</v>
      </c>
      <c r="AZ17" s="933" t="b">
        <f t="shared" si="7"/>
        <v>1</v>
      </c>
      <c r="BA17" s="933" t="b">
        <f t="shared" si="8"/>
        <v>1</v>
      </c>
      <c r="BB17" s="933" t="b">
        <f t="shared" si="9"/>
        <v>1</v>
      </c>
      <c r="BC17" s="933" t="b">
        <f t="shared" si="10"/>
        <v>1</v>
      </c>
      <c r="BD17" s="933" t="b">
        <f t="shared" si="11"/>
        <v>1</v>
      </c>
      <c r="BE17" s="933" t="b">
        <f t="shared" si="12"/>
        <v>1</v>
      </c>
      <c r="BF17" s="933" t="b">
        <f t="shared" si="13"/>
        <v>1</v>
      </c>
      <c r="BG17" s="933" t="b">
        <f t="shared" si="14"/>
        <v>1</v>
      </c>
      <c r="BH17" s="34" t="s">
        <v>561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424" t="s">
        <v>150</v>
      </c>
      <c r="B18" s="627" t="s">
        <v>48</v>
      </c>
      <c r="C18" s="412">
        <v>5</v>
      </c>
      <c r="D18" s="412"/>
      <c r="E18" s="412"/>
      <c r="F18" s="628"/>
      <c r="G18" s="412">
        <v>4</v>
      </c>
      <c r="H18" s="412">
        <f t="shared" si="1"/>
        <v>120</v>
      </c>
      <c r="I18" s="412">
        <v>8</v>
      </c>
      <c r="J18" s="629" t="s">
        <v>134</v>
      </c>
      <c r="K18" s="412"/>
      <c r="L18" s="424" t="s">
        <v>134</v>
      </c>
      <c r="M18" s="412">
        <f t="shared" si="2"/>
        <v>112</v>
      </c>
      <c r="N18" s="996"/>
      <c r="O18" s="1532"/>
      <c r="P18" s="1533"/>
      <c r="Q18" s="996"/>
      <c r="R18" s="1532"/>
      <c r="S18" s="1533"/>
      <c r="T18" s="629" t="s">
        <v>135</v>
      </c>
      <c r="U18" s="1602"/>
      <c r="V18" s="1603"/>
      <c r="W18" s="483"/>
      <c r="X18" s="1600"/>
      <c r="Y18" s="1601"/>
      <c r="Z18" s="621"/>
      <c r="AA18" s="621"/>
      <c r="AB18" s="621"/>
      <c r="AE18" s="630"/>
      <c r="AW18" s="933" t="b">
        <f t="shared" si="4"/>
        <v>1</v>
      </c>
      <c r="AX18" s="933" t="b">
        <f t="shared" si="5"/>
        <v>1</v>
      </c>
      <c r="AY18" s="933" t="b">
        <f t="shared" si="6"/>
        <v>1</v>
      </c>
      <c r="AZ18" s="933" t="b">
        <f t="shared" si="7"/>
        <v>1</v>
      </c>
      <c r="BA18" s="933" t="b">
        <f t="shared" si="8"/>
        <v>0</v>
      </c>
      <c r="BB18" s="933" t="b">
        <f t="shared" si="9"/>
        <v>1</v>
      </c>
      <c r="BC18" s="933" t="b">
        <f t="shared" si="10"/>
        <v>1</v>
      </c>
      <c r="BD18" s="933" t="b">
        <f t="shared" si="11"/>
        <v>1</v>
      </c>
      <c r="BE18" s="933" t="b">
        <f t="shared" si="12"/>
        <v>1</v>
      </c>
      <c r="BF18" s="933" t="b">
        <f t="shared" si="13"/>
        <v>1</v>
      </c>
      <c r="BG18" s="933" t="b">
        <f t="shared" si="14"/>
        <v>1</v>
      </c>
      <c r="BH18" s="397" t="s">
        <v>562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424" t="s">
        <v>269</v>
      </c>
      <c r="B19" s="224" t="s">
        <v>41</v>
      </c>
      <c r="C19" s="104"/>
      <c r="D19" s="542"/>
      <c r="E19" s="542"/>
      <c r="F19" s="104"/>
      <c r="G19" s="466">
        <f>G20+G21</f>
        <v>7.5</v>
      </c>
      <c r="H19" s="633">
        <f t="shared" si="1"/>
        <v>225</v>
      </c>
      <c r="I19" s="633">
        <f>I20+I21</f>
        <v>16</v>
      </c>
      <c r="J19" s="633"/>
      <c r="K19" s="633"/>
      <c r="L19" s="633"/>
      <c r="M19" s="633">
        <f>M20+M21</f>
        <v>209</v>
      </c>
      <c r="N19" s="996"/>
      <c r="O19" s="1532"/>
      <c r="P19" s="1533"/>
      <c r="Q19" s="996"/>
      <c r="R19" s="1532"/>
      <c r="S19" s="1533"/>
      <c r="T19" s="424"/>
      <c r="U19" s="1425"/>
      <c r="V19" s="1426"/>
      <c r="W19" s="483"/>
      <c r="X19" s="1429"/>
      <c r="Y19" s="1430"/>
      <c r="Z19" s="621"/>
      <c r="AA19" s="621"/>
      <c r="AB19" s="621"/>
      <c r="AE19" s="630"/>
      <c r="AW19" s="933" t="b">
        <f t="shared" si="4"/>
        <v>1</v>
      </c>
      <c r="AX19" s="933" t="b">
        <f t="shared" si="5"/>
        <v>1</v>
      </c>
      <c r="AY19" s="933" t="b">
        <f t="shared" si="6"/>
        <v>1</v>
      </c>
      <c r="AZ19" s="933" t="b">
        <f t="shared" si="7"/>
        <v>1</v>
      </c>
      <c r="BA19" s="933" t="b">
        <f t="shared" si="8"/>
        <v>1</v>
      </c>
      <c r="BB19" s="933" t="b">
        <f t="shared" si="9"/>
        <v>1</v>
      </c>
      <c r="BC19" s="933" t="b">
        <f t="shared" si="10"/>
        <v>1</v>
      </c>
      <c r="BD19" s="933" t="b">
        <f t="shared" si="11"/>
        <v>1</v>
      </c>
      <c r="BE19" s="933" t="b">
        <f t="shared" si="12"/>
        <v>1</v>
      </c>
      <c r="BF19" s="933" t="b">
        <f t="shared" si="13"/>
        <v>1</v>
      </c>
      <c r="BG19" s="933" t="b">
        <f t="shared" si="14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87" t="s">
        <v>373</v>
      </c>
      <c r="B20" s="463" t="s">
        <v>41</v>
      </c>
      <c r="C20" s="191"/>
      <c r="D20" s="191">
        <v>1</v>
      </c>
      <c r="E20" s="175"/>
      <c r="F20" s="191"/>
      <c r="G20" s="190">
        <v>3.5</v>
      </c>
      <c r="H20" s="465">
        <f t="shared" si="1"/>
        <v>105</v>
      </c>
      <c r="I20" s="465">
        <v>8</v>
      </c>
      <c r="J20" s="467" t="s">
        <v>134</v>
      </c>
      <c r="K20" s="467" t="s">
        <v>385</v>
      </c>
      <c r="L20" s="467"/>
      <c r="M20" s="190">
        <f>H20-I20</f>
        <v>97</v>
      </c>
      <c r="N20" s="187" t="s">
        <v>97</v>
      </c>
      <c r="O20" s="1410"/>
      <c r="P20" s="1411"/>
      <c r="Q20" s="187"/>
      <c r="R20" s="1410"/>
      <c r="S20" s="1411"/>
      <c r="T20" s="187"/>
      <c r="U20" s="1410"/>
      <c r="V20" s="1411"/>
      <c r="W20" s="456"/>
      <c r="X20" s="1528"/>
      <c r="Y20" s="1529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87" t="s">
        <v>374</v>
      </c>
      <c r="B21" s="463" t="s">
        <v>41</v>
      </c>
      <c r="C21" s="191">
        <v>2</v>
      </c>
      <c r="D21" s="175"/>
      <c r="E21" s="175"/>
      <c r="F21" s="191"/>
      <c r="G21" s="190">
        <v>4</v>
      </c>
      <c r="H21" s="465">
        <f t="shared" si="1"/>
        <v>120</v>
      </c>
      <c r="I21" s="465">
        <v>8</v>
      </c>
      <c r="J21" s="467" t="s">
        <v>134</v>
      </c>
      <c r="K21" s="467" t="s">
        <v>385</v>
      </c>
      <c r="L21" s="467"/>
      <c r="M21" s="190">
        <f>H21-I21</f>
        <v>112</v>
      </c>
      <c r="N21" s="187"/>
      <c r="O21" s="1410" t="s">
        <v>97</v>
      </c>
      <c r="P21" s="1411"/>
      <c r="Q21" s="187"/>
      <c r="R21" s="1410"/>
      <c r="S21" s="1411"/>
      <c r="T21" s="187"/>
      <c r="U21" s="1410"/>
      <c r="V21" s="1411"/>
      <c r="W21" s="456"/>
      <c r="X21" s="1528"/>
      <c r="Y21" s="1529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424" t="s">
        <v>271</v>
      </c>
      <c r="B22" s="999" t="s">
        <v>441</v>
      </c>
      <c r="C22" s="923"/>
      <c r="D22" s="923"/>
      <c r="E22" s="923"/>
      <c r="F22" s="920"/>
      <c r="G22" s="1000">
        <f>G23+G24</f>
        <v>12.5</v>
      </c>
      <c r="H22" s="633">
        <f t="shared" si="1"/>
        <v>375</v>
      </c>
      <c r="I22" s="633">
        <f>I23+I24</f>
        <v>32</v>
      </c>
      <c r="J22" s="633"/>
      <c r="K22" s="633"/>
      <c r="L22" s="633"/>
      <c r="M22" s="633">
        <f>M23+M24</f>
        <v>343</v>
      </c>
      <c r="N22" s="424"/>
      <c r="O22" s="1425"/>
      <c r="P22" s="1426"/>
      <c r="Q22" s="424"/>
      <c r="R22" s="1425"/>
      <c r="S22" s="1426"/>
      <c r="T22" s="424"/>
      <c r="U22" s="1425"/>
      <c r="V22" s="1426"/>
      <c r="W22" s="483"/>
      <c r="X22" s="1429"/>
      <c r="Y22" s="1430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 t="s">
        <v>620</v>
      </c>
      <c r="BL22" s="34"/>
      <c r="BM22" s="34"/>
      <c r="BN22" s="34"/>
      <c r="BO22" s="34"/>
    </row>
    <row r="23" spans="1:67" s="34" customFormat="1" x14ac:dyDescent="0.2">
      <c r="A23" s="187" t="s">
        <v>375</v>
      </c>
      <c r="B23" s="1001" t="s">
        <v>441</v>
      </c>
      <c r="C23" s="1002">
        <v>1</v>
      </c>
      <c r="D23" s="1003"/>
      <c r="E23" s="1003"/>
      <c r="F23" s="1002"/>
      <c r="G23" s="919">
        <v>6.5</v>
      </c>
      <c r="H23" s="465">
        <f t="shared" si="1"/>
        <v>195</v>
      </c>
      <c r="I23" s="465">
        <v>16</v>
      </c>
      <c r="J23" s="175" t="s">
        <v>226</v>
      </c>
      <c r="K23" s="191"/>
      <c r="L23" s="467" t="s">
        <v>543</v>
      </c>
      <c r="M23" s="190">
        <f>H23-I23</f>
        <v>179</v>
      </c>
      <c r="N23" s="187" t="s">
        <v>492</v>
      </c>
      <c r="O23" s="1410"/>
      <c r="P23" s="1411"/>
      <c r="Q23" s="1004"/>
      <c r="R23" s="1410"/>
      <c r="S23" s="1411"/>
      <c r="T23" s="187"/>
      <c r="U23" s="1410"/>
      <c r="V23" s="1411"/>
      <c r="W23" s="456"/>
      <c r="X23" s="1528"/>
      <c r="Y23" s="1529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87" t="s">
        <v>376</v>
      </c>
      <c r="B24" s="1001" t="s">
        <v>441</v>
      </c>
      <c r="C24" s="1002">
        <v>2</v>
      </c>
      <c r="D24" s="1003"/>
      <c r="E24" s="1003"/>
      <c r="F24" s="1002"/>
      <c r="G24" s="919">
        <v>6</v>
      </c>
      <c r="H24" s="465">
        <f t="shared" si="1"/>
        <v>180</v>
      </c>
      <c r="I24" s="465">
        <v>16</v>
      </c>
      <c r="J24" s="175" t="s">
        <v>226</v>
      </c>
      <c r="K24" s="191"/>
      <c r="L24" s="467" t="s">
        <v>136</v>
      </c>
      <c r="M24" s="190">
        <f>H24-I24</f>
        <v>164</v>
      </c>
      <c r="N24" s="187"/>
      <c r="O24" s="1410" t="s">
        <v>238</v>
      </c>
      <c r="P24" s="1411"/>
      <c r="Q24" s="1004"/>
      <c r="R24" s="1410"/>
      <c r="S24" s="1411"/>
      <c r="T24" s="187"/>
      <c r="U24" s="1410"/>
      <c r="V24" s="1411"/>
      <c r="W24" s="456"/>
      <c r="X24" s="1528"/>
      <c r="Y24" s="1529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ht="31.5" x14ac:dyDescent="0.2">
      <c r="A25" s="187" t="s">
        <v>377</v>
      </c>
      <c r="B25" s="745" t="s">
        <v>45</v>
      </c>
      <c r="C25" s="913"/>
      <c r="D25" s="175"/>
      <c r="E25" s="175"/>
      <c r="F25" s="191"/>
      <c r="G25" s="466">
        <f>G26+G27</f>
        <v>6.5</v>
      </c>
      <c r="H25" s="465">
        <f t="shared" si="1"/>
        <v>195</v>
      </c>
      <c r="I25" s="465">
        <f>I26+I27</f>
        <v>26</v>
      </c>
      <c r="J25" s="465"/>
      <c r="K25" s="465"/>
      <c r="L25" s="465"/>
      <c r="M25" s="465">
        <f>M26+M27</f>
        <v>169</v>
      </c>
      <c r="N25" s="187"/>
      <c r="O25" s="1410"/>
      <c r="P25" s="1411"/>
      <c r="Q25" s="187"/>
      <c r="R25" s="1410"/>
      <c r="S25" s="1411"/>
      <c r="T25" s="187"/>
      <c r="U25" s="1410"/>
      <c r="V25" s="1411"/>
      <c r="W25" s="456"/>
      <c r="X25" s="1528"/>
      <c r="Y25" s="1529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90" t="s">
        <v>378</v>
      </c>
      <c r="B26" s="745" t="s">
        <v>45</v>
      </c>
      <c r="C26" s="913"/>
      <c r="D26" s="191">
        <v>1</v>
      </c>
      <c r="E26" s="175"/>
      <c r="F26" s="191"/>
      <c r="G26" s="190">
        <v>3</v>
      </c>
      <c r="H26" s="465">
        <f t="shared" si="1"/>
        <v>90</v>
      </c>
      <c r="I26" s="465">
        <v>16</v>
      </c>
      <c r="J26" s="175" t="s">
        <v>97</v>
      </c>
      <c r="K26" s="191"/>
      <c r="L26" s="175" t="s">
        <v>97</v>
      </c>
      <c r="M26" s="190">
        <f>H26-I26</f>
        <v>74</v>
      </c>
      <c r="N26" s="187" t="s">
        <v>492</v>
      </c>
      <c r="O26" s="1410"/>
      <c r="P26" s="1411"/>
      <c r="Q26" s="187"/>
      <c r="R26" s="1410"/>
      <c r="S26" s="1411"/>
      <c r="T26" s="187"/>
      <c r="U26" s="1410"/>
      <c r="V26" s="1411"/>
      <c r="W26" s="456"/>
      <c r="X26" s="1528"/>
      <c r="Y26" s="1529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3" customHeight="1" x14ac:dyDescent="0.2">
      <c r="A27" s="190" t="s">
        <v>379</v>
      </c>
      <c r="B27" s="745" t="s">
        <v>45</v>
      </c>
      <c r="C27" s="913">
        <v>2</v>
      </c>
      <c r="D27" s="175"/>
      <c r="E27" s="175"/>
      <c r="F27" s="191"/>
      <c r="G27" s="190">
        <v>3.5</v>
      </c>
      <c r="H27" s="465">
        <f t="shared" si="1"/>
        <v>105</v>
      </c>
      <c r="I27" s="465">
        <v>10</v>
      </c>
      <c r="J27" s="191"/>
      <c r="K27" s="191"/>
      <c r="L27" s="175" t="s">
        <v>226</v>
      </c>
      <c r="M27" s="190">
        <f>H27-I27</f>
        <v>95</v>
      </c>
      <c r="N27" s="187"/>
      <c r="O27" s="1523" t="s">
        <v>283</v>
      </c>
      <c r="P27" s="1524"/>
      <c r="Q27" s="187"/>
      <c r="R27" s="1410"/>
      <c r="S27" s="1411"/>
      <c r="T27" s="187"/>
      <c r="U27" s="1410"/>
      <c r="V27" s="1411"/>
      <c r="W27" s="456"/>
      <c r="X27" s="1528"/>
      <c r="Y27" s="1529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97" customFormat="1" ht="31.5" x14ac:dyDescent="0.2">
      <c r="A28" s="424" t="s">
        <v>275</v>
      </c>
      <c r="B28" s="224" t="s">
        <v>442</v>
      </c>
      <c r="C28" s="104"/>
      <c r="D28" s="104">
        <v>4</v>
      </c>
      <c r="E28" s="104"/>
      <c r="F28" s="104"/>
      <c r="G28" s="466">
        <v>3</v>
      </c>
      <c r="H28" s="633">
        <f t="shared" si="1"/>
        <v>90</v>
      </c>
      <c r="I28" s="633">
        <v>4</v>
      </c>
      <c r="J28" s="542" t="s">
        <v>134</v>
      </c>
      <c r="K28" s="104"/>
      <c r="L28" s="104"/>
      <c r="M28" s="412">
        <f t="shared" ref="M28:M35" si="16">H28-I28</f>
        <v>86</v>
      </c>
      <c r="N28" s="424"/>
      <c r="O28" s="1429"/>
      <c r="P28" s="1430"/>
      <c r="Q28" s="424"/>
      <c r="R28" s="1452" t="s">
        <v>134</v>
      </c>
      <c r="S28" s="1452"/>
      <c r="T28" s="424"/>
      <c r="U28" s="1452"/>
      <c r="V28" s="1452"/>
      <c r="W28" s="542"/>
      <c r="X28" s="1527"/>
      <c r="Y28" s="1527"/>
      <c r="Z28" s="542"/>
      <c r="AA28" s="638"/>
      <c r="AB28" s="638"/>
      <c r="AE28" s="630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H28" s="34"/>
      <c r="BI28" s="621"/>
      <c r="BJ28" s="621"/>
      <c r="BK28" s="34"/>
      <c r="BL28" s="34"/>
      <c r="BM28" s="34"/>
      <c r="BN28" s="34"/>
      <c r="BO28" s="34"/>
    </row>
    <row r="29" spans="1:67" s="397" customFormat="1" x14ac:dyDescent="0.2">
      <c r="A29" s="424" t="s">
        <v>277</v>
      </c>
      <c r="B29" s="631" t="s">
        <v>380</v>
      </c>
      <c r="C29" s="412">
        <v>9</v>
      </c>
      <c r="D29" s="412"/>
      <c r="E29" s="412"/>
      <c r="F29" s="628"/>
      <c r="G29" s="412">
        <v>3</v>
      </c>
      <c r="H29" s="412">
        <f>G29*30</f>
        <v>90</v>
      </c>
      <c r="I29" s="412">
        <v>4</v>
      </c>
      <c r="J29" s="542" t="s">
        <v>134</v>
      </c>
      <c r="K29" s="412"/>
      <c r="L29" s="412"/>
      <c r="M29" s="412">
        <f t="shared" si="16"/>
        <v>86</v>
      </c>
      <c r="N29" s="424"/>
      <c r="O29" s="1452"/>
      <c r="P29" s="1452"/>
      <c r="Q29" s="424"/>
      <c r="R29" s="1452"/>
      <c r="S29" s="1452"/>
      <c r="T29" s="542"/>
      <c r="U29" s="1401"/>
      <c r="V29" s="1401"/>
      <c r="W29" s="483"/>
      <c r="X29" s="1527"/>
      <c r="Y29" s="1527"/>
      <c r="Z29" s="621" t="s">
        <v>134</v>
      </c>
      <c r="AA29" s="621"/>
      <c r="AB29" s="62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424" t="s">
        <v>278</v>
      </c>
      <c r="B30" s="224" t="s">
        <v>39</v>
      </c>
      <c r="C30" s="542"/>
      <c r="D30" s="542"/>
      <c r="E30" s="542"/>
      <c r="F30" s="104"/>
      <c r="G30" s="466">
        <f>G31+G32</f>
        <v>11</v>
      </c>
      <c r="H30" s="412">
        <f>H31+H32</f>
        <v>330</v>
      </c>
      <c r="I30" s="633">
        <f>I31+I32</f>
        <v>32</v>
      </c>
      <c r="J30" s="104"/>
      <c r="K30" s="542"/>
      <c r="L30" s="104"/>
      <c r="M30" s="412">
        <f t="shared" si="16"/>
        <v>298</v>
      </c>
      <c r="N30" s="424"/>
      <c r="O30" s="1452"/>
      <c r="P30" s="1452"/>
      <c r="Q30" s="621"/>
      <c r="R30" s="1452"/>
      <c r="S30" s="1452"/>
      <c r="T30" s="424"/>
      <c r="U30" s="1452"/>
      <c r="V30" s="1452"/>
      <c r="W30" s="483"/>
      <c r="X30" s="1527"/>
      <c r="Y30" s="1527"/>
      <c r="Z30" s="621"/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I30" s="621"/>
      <c r="BJ30" s="621"/>
      <c r="BK30" s="34"/>
      <c r="BL30" s="34"/>
      <c r="BM30" s="34"/>
      <c r="BN30" s="34"/>
      <c r="BO30" s="34"/>
    </row>
    <row r="31" spans="1:67" s="34" customFormat="1" x14ac:dyDescent="0.2">
      <c r="A31" s="187" t="s">
        <v>443</v>
      </c>
      <c r="B31" s="463" t="s">
        <v>39</v>
      </c>
      <c r="C31" s="191"/>
      <c r="D31" s="191">
        <v>1</v>
      </c>
      <c r="E31" s="175"/>
      <c r="F31" s="191"/>
      <c r="G31" s="190">
        <v>5.5</v>
      </c>
      <c r="H31" s="465">
        <f>G31*30</f>
        <v>165</v>
      </c>
      <c r="I31" s="465">
        <v>16</v>
      </c>
      <c r="J31" s="175" t="s">
        <v>226</v>
      </c>
      <c r="K31" s="175" t="s">
        <v>543</v>
      </c>
      <c r="L31" s="191"/>
      <c r="M31" s="215">
        <f t="shared" si="16"/>
        <v>149</v>
      </c>
      <c r="N31" s="187" t="s">
        <v>492</v>
      </c>
      <c r="O31" s="1525"/>
      <c r="P31" s="1525"/>
      <c r="Q31" s="187"/>
      <c r="R31" s="1525"/>
      <c r="S31" s="1525"/>
      <c r="T31" s="187"/>
      <c r="U31" s="1525"/>
      <c r="V31" s="1525"/>
      <c r="W31" s="456"/>
      <c r="X31" s="1526"/>
      <c r="Y31" s="1526"/>
      <c r="Z31" s="37"/>
      <c r="AA31" s="37"/>
      <c r="AB31" s="37"/>
      <c r="AE31" s="217"/>
      <c r="AV31" s="397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35"/>
      <c r="BJ31" s="35"/>
    </row>
    <row r="32" spans="1:67" s="34" customFormat="1" x14ac:dyDescent="0.2">
      <c r="A32" s="187" t="s">
        <v>444</v>
      </c>
      <c r="B32" s="463" t="s">
        <v>39</v>
      </c>
      <c r="C32" s="191">
        <v>2</v>
      </c>
      <c r="D32" s="175"/>
      <c r="E32" s="175"/>
      <c r="F32" s="191"/>
      <c r="G32" s="190">
        <v>5.5</v>
      </c>
      <c r="H32" s="465">
        <v>165</v>
      </c>
      <c r="I32" s="465">
        <v>16</v>
      </c>
      <c r="J32" s="175" t="s">
        <v>226</v>
      </c>
      <c r="K32" s="175" t="s">
        <v>543</v>
      </c>
      <c r="L32" s="191"/>
      <c r="M32" s="215">
        <f t="shared" si="16"/>
        <v>149</v>
      </c>
      <c r="N32" s="187"/>
      <c r="O32" s="1525" t="s">
        <v>492</v>
      </c>
      <c r="P32" s="1525"/>
      <c r="Q32" s="187"/>
      <c r="R32" s="1525"/>
      <c r="S32" s="1525"/>
      <c r="T32" s="187"/>
      <c r="U32" s="1525"/>
      <c r="V32" s="1525"/>
      <c r="W32" s="456"/>
      <c r="X32" s="1526"/>
      <c r="Y32" s="1526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97" customFormat="1" x14ac:dyDescent="0.2">
      <c r="A33" s="424" t="s">
        <v>381</v>
      </c>
      <c r="B33" s="224" t="s">
        <v>96</v>
      </c>
      <c r="C33" s="104">
        <v>1</v>
      </c>
      <c r="D33" s="542"/>
      <c r="E33" s="542"/>
      <c r="F33" s="104"/>
      <c r="G33" s="466">
        <v>7.5</v>
      </c>
      <c r="H33" s="633">
        <f>G33*30</f>
        <v>225</v>
      </c>
      <c r="I33" s="633">
        <v>16</v>
      </c>
      <c r="J33" s="542" t="s">
        <v>97</v>
      </c>
      <c r="K33" s="104"/>
      <c r="L33" s="542" t="s">
        <v>97</v>
      </c>
      <c r="M33" s="412">
        <f t="shared" si="16"/>
        <v>209</v>
      </c>
      <c r="N33" s="187" t="s">
        <v>492</v>
      </c>
      <c r="O33" s="1452"/>
      <c r="P33" s="1452"/>
      <c r="Q33" s="621"/>
      <c r="R33" s="1452"/>
      <c r="S33" s="1452"/>
      <c r="T33" s="424"/>
      <c r="U33" s="1452"/>
      <c r="V33" s="1452"/>
      <c r="W33" s="483"/>
      <c r="X33" s="1527"/>
      <c r="Y33" s="1527"/>
      <c r="Z33" s="621"/>
      <c r="AA33" s="621"/>
      <c r="AB33" s="621"/>
      <c r="AE33" s="630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H33" s="34"/>
      <c r="BI33" s="621"/>
      <c r="BJ33" s="621"/>
      <c r="BK33" s="34"/>
      <c r="BL33" s="34"/>
      <c r="BM33" s="34"/>
      <c r="BN33" s="34"/>
      <c r="BO33" s="34"/>
    </row>
    <row r="34" spans="1:67" s="34" customFormat="1" x14ac:dyDescent="0.2">
      <c r="A34" s="424" t="s">
        <v>382</v>
      </c>
      <c r="B34" s="625" t="s">
        <v>445</v>
      </c>
      <c r="C34" s="412">
        <v>5</v>
      </c>
      <c r="D34" s="190"/>
      <c r="E34" s="190"/>
      <c r="F34" s="149"/>
      <c r="G34" s="466">
        <v>3</v>
      </c>
      <c r="H34" s="412">
        <f>G34*30</f>
        <v>90</v>
      </c>
      <c r="I34" s="412">
        <v>4</v>
      </c>
      <c r="J34" s="542" t="s">
        <v>134</v>
      </c>
      <c r="K34" s="412"/>
      <c r="L34" s="412"/>
      <c r="M34" s="36">
        <f t="shared" si="16"/>
        <v>86</v>
      </c>
      <c r="N34" s="424"/>
      <c r="O34" s="1425"/>
      <c r="P34" s="1426"/>
      <c r="Q34" s="424"/>
      <c r="R34" s="1425"/>
      <c r="S34" s="1426"/>
      <c r="T34" s="542" t="s">
        <v>134</v>
      </c>
      <c r="U34" s="1401"/>
      <c r="V34" s="1401"/>
      <c r="W34" s="483"/>
      <c r="X34" s="1429"/>
      <c r="Y34" s="1430"/>
      <c r="Z34" s="621"/>
      <c r="AA34" s="37"/>
      <c r="AB34" s="37"/>
      <c r="AE34" s="217"/>
      <c r="AV34" s="397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I34" s="35"/>
      <c r="BJ34" s="35"/>
    </row>
    <row r="35" spans="1:67" s="397" customFormat="1" x14ac:dyDescent="0.2">
      <c r="A35" s="424" t="s">
        <v>425</v>
      </c>
      <c r="B35" s="631" t="s">
        <v>446</v>
      </c>
      <c r="C35" s="412"/>
      <c r="D35" s="412">
        <v>1</v>
      </c>
      <c r="E35" s="412"/>
      <c r="F35" s="628"/>
      <c r="G35" s="412">
        <v>3</v>
      </c>
      <c r="H35" s="412">
        <f>G35*30</f>
        <v>90</v>
      </c>
      <c r="I35" s="412">
        <v>4</v>
      </c>
      <c r="J35" s="629" t="s">
        <v>134</v>
      </c>
      <c r="K35" s="412"/>
      <c r="L35" s="412"/>
      <c r="M35" s="36">
        <f t="shared" si="16"/>
        <v>86</v>
      </c>
      <c r="N35" s="424" t="s">
        <v>134</v>
      </c>
      <c r="O35" s="1425"/>
      <c r="P35" s="1426"/>
      <c r="Q35" s="424"/>
      <c r="R35" s="1425"/>
      <c r="S35" s="1426"/>
      <c r="T35" s="542"/>
      <c r="U35" s="1401"/>
      <c r="V35" s="1401"/>
      <c r="W35" s="483"/>
      <c r="X35" s="1429"/>
      <c r="Y35" s="1430"/>
      <c r="Z35" s="621"/>
      <c r="AA35" s="621"/>
      <c r="AB35" s="621"/>
      <c r="AE35" s="630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H35" s="34"/>
      <c r="BI35" s="621"/>
      <c r="BJ35" s="621"/>
      <c r="BK35" s="34"/>
      <c r="BL35" s="34"/>
      <c r="BM35" s="34"/>
      <c r="BN35" s="34"/>
      <c r="BO35" s="34"/>
    </row>
    <row r="36" spans="1:67" s="34" customFormat="1" ht="17.25" customHeight="1" thickBot="1" x14ac:dyDescent="0.25">
      <c r="A36" s="1467" t="s">
        <v>88</v>
      </c>
      <c r="B36" s="1592"/>
      <c r="C36" s="1584"/>
      <c r="D36" s="1584"/>
      <c r="E36" s="1584"/>
      <c r="F36" s="1585"/>
      <c r="G36" s="458">
        <f>G11+G15+G16+G17+G18+G19+G22+G25+G28+G29+G30+G33+G34+G35</f>
        <v>79</v>
      </c>
      <c r="H36" s="458">
        <f>H11+H15+H16+H17+H18+H19+H22+H25+H28+H29+H30+H33+H34+H35</f>
        <v>2370</v>
      </c>
      <c r="I36" s="458">
        <f>I11+I15+I16+I17+I18+I19+I22+I25+I28+I29+I30+I33+I34+I35</f>
        <v>174</v>
      </c>
      <c r="J36" s="459" t="s">
        <v>602</v>
      </c>
      <c r="K36" s="459" t="s">
        <v>600</v>
      </c>
      <c r="L36" s="459" t="s">
        <v>601</v>
      </c>
      <c r="M36" s="458">
        <f>M11+M15+M16+M17+M18+M19+M22+M25+M28+M29+M30+M33+M34+M35</f>
        <v>2196</v>
      </c>
      <c r="N36" s="459" t="s">
        <v>598</v>
      </c>
      <c r="O36" s="1433" t="s">
        <v>599</v>
      </c>
      <c r="P36" s="1434"/>
      <c r="Q36" s="459" t="s">
        <v>486</v>
      </c>
      <c r="R36" s="1433" t="s">
        <v>135</v>
      </c>
      <c r="S36" s="1434"/>
      <c r="T36" s="460" t="s">
        <v>282</v>
      </c>
      <c r="U36" s="1522" t="s">
        <v>447</v>
      </c>
      <c r="V36" s="1522"/>
      <c r="W36" s="460" t="s">
        <v>447</v>
      </c>
      <c r="X36" s="1522" t="s">
        <v>447</v>
      </c>
      <c r="Y36" s="1522"/>
      <c r="Z36" s="460" t="s">
        <v>135</v>
      </c>
      <c r="AA36" s="460" t="s">
        <v>447</v>
      </c>
      <c r="AB36" s="632"/>
      <c r="AE36" s="217"/>
      <c r="AW36" s="934"/>
      <c r="AX36" s="934"/>
      <c r="AY36" s="934"/>
      <c r="AZ36" s="934"/>
      <c r="BA36" s="934"/>
      <c r="BB36" s="934"/>
      <c r="BC36" s="934"/>
      <c r="BD36" s="934"/>
      <c r="BE36" s="934"/>
      <c r="BF36" s="934"/>
      <c r="BG36" s="934"/>
      <c r="BI36" s="35"/>
      <c r="BJ36" s="35"/>
    </row>
    <row r="37" spans="1:67" s="34" customFormat="1" ht="18.75" customHeight="1" thickBot="1" x14ac:dyDescent="0.25">
      <c r="A37" s="1520" t="s">
        <v>383</v>
      </c>
      <c r="B37" s="1520"/>
      <c r="C37" s="1520"/>
      <c r="D37" s="1520"/>
      <c r="E37" s="1520"/>
      <c r="F37" s="1520"/>
      <c r="G37" s="1520"/>
      <c r="H37" s="1520"/>
      <c r="I37" s="1520"/>
      <c r="J37" s="1521"/>
      <c r="K37" s="1520"/>
      <c r="L37" s="1520"/>
      <c r="M37" s="1520"/>
      <c r="N37" s="1520"/>
      <c r="O37" s="1520"/>
      <c r="P37" s="1520"/>
      <c r="Q37" s="1520"/>
      <c r="R37" s="1520"/>
      <c r="S37" s="1520"/>
      <c r="T37" s="1520"/>
      <c r="U37" s="1521"/>
      <c r="V37" s="1521"/>
      <c r="W37" s="1520"/>
      <c r="X37" s="1521"/>
      <c r="Y37" s="1521"/>
      <c r="Z37" s="1520"/>
      <c r="AA37" s="1520"/>
      <c r="AB37" s="1520"/>
      <c r="AE37" s="217"/>
      <c r="BI37" s="35" t="str">
        <f>IF(T37&lt;&gt;"","так","")</f>
        <v/>
      </c>
      <c r="BJ37" s="35" t="str">
        <f>IF(U37&lt;&gt;"","так","")</f>
        <v/>
      </c>
    </row>
    <row r="38" spans="1:67" s="38" customFormat="1" x14ac:dyDescent="0.2">
      <c r="A38" s="304"/>
      <c r="B38" s="545"/>
      <c r="C38" s="544"/>
      <c r="D38" s="544"/>
      <c r="E38" s="544"/>
      <c r="F38" s="544"/>
      <c r="G38" s="545"/>
      <c r="H38" s="545"/>
      <c r="I38" s="544"/>
      <c r="J38" s="544"/>
      <c r="K38" s="544"/>
      <c r="L38" s="544"/>
      <c r="M38" s="545"/>
      <c r="N38" s="545"/>
      <c r="O38" s="544"/>
      <c r="P38" s="544"/>
      <c r="Q38" s="545"/>
      <c r="R38" s="544"/>
      <c r="S38" s="544"/>
      <c r="T38" s="545"/>
      <c r="U38" s="544"/>
      <c r="V38" s="544"/>
      <c r="W38" s="544"/>
      <c r="X38" s="544"/>
      <c r="Y38" s="544"/>
      <c r="Z38" s="544"/>
      <c r="AA38" s="544"/>
      <c r="AB38" s="897"/>
      <c r="AE38" s="218"/>
      <c r="BH38" s="38" t="s">
        <v>564</v>
      </c>
      <c r="BI38" s="35"/>
      <c r="BJ38" s="35"/>
      <c r="BK38" s="34"/>
      <c r="BL38" s="34"/>
      <c r="BM38" s="34"/>
      <c r="BN38" s="34"/>
      <c r="BO38" s="34"/>
    </row>
    <row r="39" spans="1:67" s="38" customFormat="1" x14ac:dyDescent="0.2">
      <c r="A39" s="424" t="s">
        <v>151</v>
      </c>
      <c r="B39" s="888" t="s">
        <v>528</v>
      </c>
      <c r="C39" s="889"/>
      <c r="D39" s="889">
        <v>3</v>
      </c>
      <c r="E39" s="889"/>
      <c r="F39" s="889"/>
      <c r="G39" s="890">
        <v>3</v>
      </c>
      <c r="H39" s="889">
        <f>G39*30</f>
        <v>90</v>
      </c>
      <c r="I39" s="889">
        <v>12</v>
      </c>
      <c r="J39" s="891" t="s">
        <v>135</v>
      </c>
      <c r="K39" s="891"/>
      <c r="L39" s="891" t="s">
        <v>385</v>
      </c>
      <c r="M39" s="891"/>
      <c r="N39" s="891"/>
      <c r="O39" s="1593"/>
      <c r="P39" s="1594"/>
      <c r="Q39" s="1005" t="s">
        <v>398</v>
      </c>
      <c r="R39" s="1530"/>
      <c r="S39" s="1531"/>
      <c r="T39" s="889"/>
      <c r="U39" s="1530"/>
      <c r="V39" s="1531"/>
      <c r="W39" s="889"/>
      <c r="X39" s="887"/>
      <c r="Y39" s="544"/>
      <c r="Z39" s="544"/>
      <c r="AA39" s="544"/>
      <c r="AB39" s="897"/>
      <c r="AE39" s="218"/>
      <c r="AW39" s="933" t="b">
        <f>ISBLANK(N39)</f>
        <v>1</v>
      </c>
      <c r="AX39" s="933" t="b">
        <f>ISBLANK(O39)</f>
        <v>1</v>
      </c>
      <c r="AY39" s="933" t="b">
        <f>ISBLANK(Q39)</f>
        <v>0</v>
      </c>
      <c r="AZ39" s="933" t="b">
        <f>ISBLANK(R39)</f>
        <v>1</v>
      </c>
      <c r="BA39" s="933" t="b">
        <f>ISBLANK(T39)</f>
        <v>1</v>
      </c>
      <c r="BB39" s="933" t="b">
        <f>ISBLANK(U39)</f>
        <v>1</v>
      </c>
      <c r="BC39" s="933" t="b">
        <f>ISBLANK(W39)</f>
        <v>1</v>
      </c>
      <c r="BD39" s="933" t="b">
        <f>ISBLANK(X39)</f>
        <v>1</v>
      </c>
      <c r="BE39" s="933" t="b">
        <f>ISBLANK(Z39)</f>
        <v>1</v>
      </c>
      <c r="BF39" s="933" t="b">
        <f>ISBLANK(AA39)</f>
        <v>1</v>
      </c>
      <c r="BG39" s="933" t="b">
        <f>ISBLANK(AB39)</f>
        <v>1</v>
      </c>
      <c r="BH39" s="38" t="s">
        <v>564</v>
      </c>
      <c r="BI39" s="35"/>
      <c r="BJ39" s="35"/>
      <c r="BK39" s="34"/>
    </row>
    <row r="40" spans="1:67" s="397" customFormat="1" x14ac:dyDescent="0.2">
      <c r="A40" s="424" t="s">
        <v>152</v>
      </c>
      <c r="B40" s="657" t="s">
        <v>529</v>
      </c>
      <c r="C40" s="412">
        <v>4</v>
      </c>
      <c r="D40" s="667"/>
      <c r="E40" s="667"/>
      <c r="F40" s="667"/>
      <c r="G40" s="472">
        <v>8</v>
      </c>
      <c r="H40" s="668">
        <f t="shared" ref="H40:H51" si="17">G40*30</f>
        <v>240</v>
      </c>
      <c r="I40" s="633">
        <v>20</v>
      </c>
      <c r="J40" s="542" t="s">
        <v>282</v>
      </c>
      <c r="K40" s="542" t="s">
        <v>97</v>
      </c>
      <c r="L40" s="104"/>
      <c r="M40" s="669">
        <f t="shared" ref="M40:M51" si="18">H40-I40</f>
        <v>220</v>
      </c>
      <c r="N40" s="562"/>
      <c r="O40" s="1425"/>
      <c r="P40" s="1426"/>
      <c r="Q40" s="562"/>
      <c r="R40" s="1425" t="s">
        <v>289</v>
      </c>
      <c r="S40" s="1426"/>
      <c r="T40" s="562"/>
      <c r="U40" s="1412"/>
      <c r="V40" s="1413"/>
      <c r="W40" s="667"/>
      <c r="X40" s="1604"/>
      <c r="Y40" s="1605"/>
      <c r="Z40" s="667"/>
      <c r="AA40" s="667"/>
      <c r="AB40" s="667"/>
      <c r="AE40" s="630"/>
      <c r="AF40" s="397">
        <v>3</v>
      </c>
      <c r="AI40" s="397" t="s">
        <v>299</v>
      </c>
      <c r="AJ40" s="612">
        <f>SUMIF(AF$40:AF$41,AF3,G$40:G$41)</f>
        <v>0</v>
      </c>
      <c r="AK40" s="621"/>
      <c r="AL40" s="621">
        <v>1</v>
      </c>
      <c r="AM40" s="621">
        <v>2</v>
      </c>
      <c r="AN40" s="621">
        <v>3</v>
      </c>
      <c r="AO40" s="621">
        <v>4</v>
      </c>
      <c r="AP40" s="621">
        <v>5</v>
      </c>
      <c r="AQ40" s="621">
        <v>6</v>
      </c>
      <c r="AR40" s="621">
        <v>7</v>
      </c>
      <c r="AS40" s="621">
        <v>8</v>
      </c>
      <c r="AT40" s="621">
        <v>9</v>
      </c>
      <c r="AU40" s="621">
        <v>10</v>
      </c>
      <c r="AW40" s="933" t="b">
        <f t="shared" ref="AW40:AW58" si="19">ISBLANK(N40)</f>
        <v>1</v>
      </c>
      <c r="AX40" s="933" t="b">
        <f t="shared" ref="AX40:AX58" si="20">ISBLANK(O40)</f>
        <v>1</v>
      </c>
      <c r="AY40" s="933" t="b">
        <f t="shared" ref="AY40:AY58" si="21">ISBLANK(Q40)</f>
        <v>1</v>
      </c>
      <c r="AZ40" s="933" t="b">
        <f t="shared" ref="AZ40:AZ58" si="22">ISBLANK(R40)</f>
        <v>0</v>
      </c>
      <c r="BA40" s="933" t="b">
        <f t="shared" ref="BA40:BA58" si="23">ISBLANK(T40)</f>
        <v>1</v>
      </c>
      <c r="BB40" s="933" t="b">
        <f t="shared" ref="BB40:BB58" si="24">ISBLANK(U40)</f>
        <v>1</v>
      </c>
      <c r="BC40" s="933" t="b">
        <f t="shared" ref="BC40:BC58" si="25">ISBLANK(W40)</f>
        <v>1</v>
      </c>
      <c r="BD40" s="933" t="b">
        <f t="shared" ref="BD40:BD58" si="26">ISBLANK(X40)</f>
        <v>1</v>
      </c>
      <c r="BE40" s="933" t="b">
        <f t="shared" ref="BE40:BE58" si="27">ISBLANK(Z40)</f>
        <v>1</v>
      </c>
      <c r="BF40" s="933" t="b">
        <f t="shared" ref="BF40:BF58" si="28">ISBLANK(AA40)</f>
        <v>1</v>
      </c>
      <c r="BG40" s="933" t="b">
        <f t="shared" ref="BG40:BG58" si="29">ISBLANK(AB40)</f>
        <v>1</v>
      </c>
      <c r="BI40" s="621" t="str">
        <f>IF(T40&lt;&gt;"","так","")</f>
        <v/>
      </c>
      <c r="BJ40" s="621" t="str">
        <f>IF(U40&lt;&gt;"","так","")</f>
        <v/>
      </c>
      <c r="BK40" s="34"/>
    </row>
    <row r="41" spans="1:67" s="397" customFormat="1" x14ac:dyDescent="0.2">
      <c r="A41" s="424" t="s">
        <v>152</v>
      </c>
      <c r="B41" s="749" t="s">
        <v>448</v>
      </c>
      <c r="C41" s="542"/>
      <c r="D41" s="542" t="s">
        <v>403</v>
      </c>
      <c r="E41" s="542"/>
      <c r="F41" s="104"/>
      <c r="G41" s="679">
        <v>3</v>
      </c>
      <c r="H41" s="633">
        <f t="shared" si="17"/>
        <v>90</v>
      </c>
      <c r="I41" s="633">
        <v>8</v>
      </c>
      <c r="J41" s="542" t="s">
        <v>134</v>
      </c>
      <c r="K41" s="633"/>
      <c r="L41" s="633" t="s">
        <v>385</v>
      </c>
      <c r="M41" s="633">
        <f t="shared" si="18"/>
        <v>82</v>
      </c>
      <c r="N41" s="424"/>
      <c r="O41" s="1425"/>
      <c r="P41" s="1426"/>
      <c r="Q41" s="424"/>
      <c r="R41" s="1425" t="s">
        <v>97</v>
      </c>
      <c r="S41" s="1426"/>
      <c r="T41" s="424"/>
      <c r="U41" s="1425"/>
      <c r="V41" s="1426"/>
      <c r="W41" s="483"/>
      <c r="X41" s="1394"/>
      <c r="Y41" s="1455"/>
      <c r="Z41" s="621"/>
      <c r="AA41" s="621"/>
      <c r="AB41" s="621"/>
      <c r="AE41" s="630"/>
      <c r="AW41" s="933" t="b">
        <f t="shared" si="19"/>
        <v>1</v>
      </c>
      <c r="AX41" s="933" t="b">
        <f t="shared" si="20"/>
        <v>1</v>
      </c>
      <c r="AY41" s="933" t="b">
        <f t="shared" si="21"/>
        <v>1</v>
      </c>
      <c r="AZ41" s="933" t="b">
        <f t="shared" si="22"/>
        <v>0</v>
      </c>
      <c r="BA41" s="933" t="b">
        <f t="shared" si="23"/>
        <v>1</v>
      </c>
      <c r="BB41" s="933" t="b">
        <f t="shared" si="24"/>
        <v>1</v>
      </c>
      <c r="BC41" s="933" t="b">
        <f t="shared" si="25"/>
        <v>1</v>
      </c>
      <c r="BD41" s="933" t="b">
        <f t="shared" si="26"/>
        <v>1</v>
      </c>
      <c r="BE41" s="933" t="b">
        <f t="shared" si="27"/>
        <v>1</v>
      </c>
      <c r="BF41" s="933" t="b">
        <f t="shared" si="28"/>
        <v>1</v>
      </c>
      <c r="BG41" s="933" t="b">
        <f t="shared" si="29"/>
        <v>1</v>
      </c>
      <c r="BH41" s="34" t="s">
        <v>563</v>
      </c>
      <c r="BI41" s="621" t="str">
        <f>IF(T41&lt;&gt;"","так","")</f>
        <v/>
      </c>
      <c r="BJ41" s="621" t="str">
        <f>IF(U41&lt;&gt;"","так","")</f>
        <v/>
      </c>
      <c r="BK41" s="34"/>
    </row>
    <row r="42" spans="1:67" s="397" customFormat="1" x14ac:dyDescent="0.2">
      <c r="A42" s="618" t="s">
        <v>153</v>
      </c>
      <c r="B42" s="224" t="s">
        <v>384</v>
      </c>
      <c r="C42" s="748"/>
      <c r="D42" s="542" t="s">
        <v>403</v>
      </c>
      <c r="E42" s="542"/>
      <c r="F42" s="104"/>
      <c r="G42" s="541">
        <v>6</v>
      </c>
      <c r="H42" s="633">
        <f t="shared" si="17"/>
        <v>180</v>
      </c>
      <c r="I42" s="633">
        <v>8</v>
      </c>
      <c r="J42" s="542" t="s">
        <v>134</v>
      </c>
      <c r="K42" s="542"/>
      <c r="L42" s="542" t="s">
        <v>385</v>
      </c>
      <c r="M42" s="412">
        <f t="shared" si="18"/>
        <v>172</v>
      </c>
      <c r="N42" s="424"/>
      <c r="O42" s="618"/>
      <c r="P42" s="619"/>
      <c r="Q42" s="424"/>
      <c r="R42" s="1425" t="s">
        <v>97</v>
      </c>
      <c r="S42" s="1426"/>
      <c r="T42" s="424"/>
      <c r="U42" s="1425"/>
      <c r="V42" s="1426"/>
      <c r="W42" s="483"/>
      <c r="X42" s="543"/>
      <c r="Y42" s="640"/>
      <c r="Z42" s="621"/>
      <c r="AA42" s="621"/>
      <c r="AB42" s="621"/>
      <c r="AE42" s="630"/>
      <c r="AW42" s="933" t="b">
        <f t="shared" si="19"/>
        <v>1</v>
      </c>
      <c r="AX42" s="933" t="b">
        <f t="shared" si="20"/>
        <v>1</v>
      </c>
      <c r="AY42" s="933" t="b">
        <f t="shared" si="21"/>
        <v>1</v>
      </c>
      <c r="AZ42" s="933" t="b">
        <f t="shared" si="22"/>
        <v>0</v>
      </c>
      <c r="BA42" s="933" t="b">
        <f t="shared" si="23"/>
        <v>1</v>
      </c>
      <c r="BB42" s="933" t="b">
        <f t="shared" si="24"/>
        <v>1</v>
      </c>
      <c r="BC42" s="933" t="b">
        <f t="shared" si="25"/>
        <v>1</v>
      </c>
      <c r="BD42" s="933" t="b">
        <f t="shared" si="26"/>
        <v>1</v>
      </c>
      <c r="BE42" s="933" t="b">
        <f t="shared" si="27"/>
        <v>1</v>
      </c>
      <c r="BF42" s="933" t="b">
        <f t="shared" si="28"/>
        <v>1</v>
      </c>
      <c r="BG42" s="933" t="b">
        <f t="shared" si="29"/>
        <v>1</v>
      </c>
      <c r="BH42" s="34" t="s">
        <v>563</v>
      </c>
      <c r="BI42" s="621"/>
      <c r="BJ42" s="621"/>
      <c r="BK42" s="34"/>
    </row>
    <row r="43" spans="1:67" s="397" customFormat="1" ht="31.5" x14ac:dyDescent="0.2">
      <c r="A43" s="424" t="s">
        <v>389</v>
      </c>
      <c r="B43" s="224" t="s">
        <v>386</v>
      </c>
      <c r="C43" s="104"/>
      <c r="D43" s="542" t="s">
        <v>557</v>
      </c>
      <c r="E43" s="542"/>
      <c r="F43" s="104"/>
      <c r="G43" s="541">
        <v>3</v>
      </c>
      <c r="H43" s="633">
        <f t="shared" si="17"/>
        <v>90</v>
      </c>
      <c r="I43" s="633">
        <v>4</v>
      </c>
      <c r="J43" s="104" t="s">
        <v>134</v>
      </c>
      <c r="K43" s="104"/>
      <c r="L43" s="104"/>
      <c r="M43" s="190">
        <f t="shared" si="18"/>
        <v>86</v>
      </c>
      <c r="N43" s="424"/>
      <c r="O43" s="634"/>
      <c r="P43" s="635"/>
      <c r="Q43" s="601"/>
      <c r="R43" s="1517"/>
      <c r="S43" s="1518"/>
      <c r="T43" s="601"/>
      <c r="U43" s="1477"/>
      <c r="V43" s="1478"/>
      <c r="W43" s="636"/>
      <c r="X43" s="1477" t="s">
        <v>134</v>
      </c>
      <c r="Y43" s="1478"/>
      <c r="Z43" s="637"/>
      <c r="AA43" s="637"/>
      <c r="AB43" s="637"/>
      <c r="AE43" s="630"/>
      <c r="AW43" s="933" t="b">
        <f t="shared" si="19"/>
        <v>1</v>
      </c>
      <c r="AX43" s="933" t="b">
        <f t="shared" si="20"/>
        <v>1</v>
      </c>
      <c r="AY43" s="933" t="b">
        <f t="shared" si="21"/>
        <v>1</v>
      </c>
      <c r="AZ43" s="933" t="b">
        <f t="shared" si="22"/>
        <v>1</v>
      </c>
      <c r="BA43" s="933" t="b">
        <f t="shared" si="23"/>
        <v>1</v>
      </c>
      <c r="BB43" s="933" t="b">
        <f t="shared" si="24"/>
        <v>1</v>
      </c>
      <c r="BC43" s="933" t="b">
        <f t="shared" si="25"/>
        <v>1</v>
      </c>
      <c r="BD43" s="933" t="b">
        <f t="shared" si="26"/>
        <v>0</v>
      </c>
      <c r="BE43" s="933" t="b">
        <f t="shared" si="27"/>
        <v>1</v>
      </c>
      <c r="BF43" s="933" t="b">
        <f t="shared" si="28"/>
        <v>1</v>
      </c>
      <c r="BG43" s="933" t="b">
        <f t="shared" si="29"/>
        <v>1</v>
      </c>
      <c r="BH43" s="34" t="s">
        <v>563</v>
      </c>
      <c r="BI43" s="621"/>
      <c r="BJ43" s="621"/>
      <c r="BK43" s="34"/>
    </row>
    <row r="44" spans="1:67" s="397" customFormat="1" ht="31.5" x14ac:dyDescent="0.2">
      <c r="A44" s="424" t="s">
        <v>154</v>
      </c>
      <c r="B44" s="224" t="s">
        <v>393</v>
      </c>
      <c r="C44" s="640"/>
      <c r="D44" s="412"/>
      <c r="E44" s="412"/>
      <c r="F44" s="628"/>
      <c r="G44" s="541">
        <f>G46+G45</f>
        <v>9</v>
      </c>
      <c r="H44" s="412">
        <f t="shared" si="17"/>
        <v>270</v>
      </c>
      <c r="I44" s="639">
        <f>I45+I46</f>
        <v>24</v>
      </c>
      <c r="J44" s="542"/>
      <c r="K44" s="412"/>
      <c r="L44" s="542"/>
      <c r="M44" s="639">
        <f t="shared" si="18"/>
        <v>246</v>
      </c>
      <c r="N44" s="424"/>
      <c r="O44" s="1425"/>
      <c r="P44" s="1426"/>
      <c r="Q44" s="424"/>
      <c r="R44" s="1425"/>
      <c r="S44" s="1426"/>
      <c r="T44" s="424"/>
      <c r="U44" s="1425"/>
      <c r="V44" s="1426"/>
      <c r="W44" s="542"/>
      <c r="X44" s="1412"/>
      <c r="Y44" s="1413"/>
      <c r="Z44" s="542"/>
      <c r="AA44" s="542"/>
      <c r="AB44" s="643"/>
      <c r="AW44" s="933" t="b">
        <f t="shared" si="19"/>
        <v>1</v>
      </c>
      <c r="AX44" s="933" t="b">
        <f t="shared" si="20"/>
        <v>1</v>
      </c>
      <c r="AY44" s="933" t="b">
        <f t="shared" si="21"/>
        <v>1</v>
      </c>
      <c r="AZ44" s="933" t="b">
        <f t="shared" si="22"/>
        <v>1</v>
      </c>
      <c r="BA44" s="933" t="b">
        <f t="shared" si="23"/>
        <v>1</v>
      </c>
      <c r="BB44" s="933" t="b">
        <f t="shared" si="24"/>
        <v>1</v>
      </c>
      <c r="BC44" s="933" t="b">
        <f t="shared" si="25"/>
        <v>1</v>
      </c>
      <c r="BD44" s="933" t="b">
        <f t="shared" si="26"/>
        <v>1</v>
      </c>
      <c r="BE44" s="933" t="b">
        <f t="shared" si="27"/>
        <v>1</v>
      </c>
      <c r="BF44" s="933" t="b">
        <f t="shared" si="28"/>
        <v>1</v>
      </c>
      <c r="BG44" s="933" t="b">
        <f t="shared" si="29"/>
        <v>1</v>
      </c>
      <c r="BH44" s="746"/>
      <c r="BK44" s="34"/>
    </row>
    <row r="45" spans="1:67" s="34" customFormat="1" ht="31.5" x14ac:dyDescent="0.2">
      <c r="A45" s="413" t="s">
        <v>165</v>
      </c>
      <c r="B45" s="674" t="s">
        <v>395</v>
      </c>
      <c r="C45" s="671">
        <v>5</v>
      </c>
      <c r="D45" s="36"/>
      <c r="E45" s="36"/>
      <c r="F45" s="149"/>
      <c r="G45" s="682">
        <v>4.5</v>
      </c>
      <c r="H45" s="36">
        <f t="shared" si="17"/>
        <v>135</v>
      </c>
      <c r="I45" s="670">
        <v>12</v>
      </c>
      <c r="J45" s="540" t="s">
        <v>135</v>
      </c>
      <c r="K45" s="36" t="s">
        <v>385</v>
      </c>
      <c r="L45" s="540"/>
      <c r="M45" s="670">
        <f t="shared" si="18"/>
        <v>123</v>
      </c>
      <c r="N45" s="413"/>
      <c r="O45" s="1408"/>
      <c r="P45" s="1409"/>
      <c r="Q45" s="413"/>
      <c r="R45" s="1408"/>
      <c r="S45" s="1409"/>
      <c r="T45" s="413" t="s">
        <v>398</v>
      </c>
      <c r="U45" s="1408"/>
      <c r="V45" s="1409"/>
      <c r="W45" s="540"/>
      <c r="X45" s="1435"/>
      <c r="Y45" s="1436"/>
      <c r="Z45" s="540"/>
      <c r="AA45" s="540"/>
      <c r="AB45" s="216"/>
      <c r="AW45" s="933" t="b">
        <f t="shared" si="19"/>
        <v>1</v>
      </c>
      <c r="AX45" s="933" t="b">
        <f t="shared" si="20"/>
        <v>1</v>
      </c>
      <c r="AY45" s="933" t="b">
        <f t="shared" si="21"/>
        <v>1</v>
      </c>
      <c r="AZ45" s="933" t="b">
        <f t="shared" si="22"/>
        <v>1</v>
      </c>
      <c r="BA45" s="933" t="b">
        <f t="shared" si="23"/>
        <v>0</v>
      </c>
      <c r="BB45" s="933" t="b">
        <f t="shared" si="24"/>
        <v>1</v>
      </c>
      <c r="BC45" s="933" t="b">
        <f t="shared" si="25"/>
        <v>1</v>
      </c>
      <c r="BD45" s="933" t="b">
        <f t="shared" si="26"/>
        <v>1</v>
      </c>
      <c r="BE45" s="933" t="b">
        <f t="shared" si="27"/>
        <v>1</v>
      </c>
      <c r="BF45" s="933" t="b">
        <f t="shared" si="28"/>
        <v>1</v>
      </c>
      <c r="BG45" s="933" t="b">
        <f t="shared" si="29"/>
        <v>1</v>
      </c>
      <c r="BH45" s="747" t="s">
        <v>565</v>
      </c>
    </row>
    <row r="46" spans="1:67" s="34" customFormat="1" ht="31.5" x14ac:dyDescent="0.2">
      <c r="A46" s="413" t="s">
        <v>166</v>
      </c>
      <c r="B46" s="674" t="s">
        <v>397</v>
      </c>
      <c r="C46" s="671">
        <v>6</v>
      </c>
      <c r="D46" s="36"/>
      <c r="E46" s="36"/>
      <c r="F46" s="149"/>
      <c r="G46" s="682">
        <v>4.5</v>
      </c>
      <c r="H46" s="36">
        <f t="shared" si="17"/>
        <v>135</v>
      </c>
      <c r="I46" s="670">
        <v>12</v>
      </c>
      <c r="J46" s="540" t="s">
        <v>135</v>
      </c>
      <c r="K46" s="36" t="s">
        <v>385</v>
      </c>
      <c r="L46" s="540"/>
      <c r="M46" s="670">
        <f t="shared" si="18"/>
        <v>123</v>
      </c>
      <c r="N46" s="413"/>
      <c r="O46" s="1408"/>
      <c r="P46" s="1409"/>
      <c r="Q46" s="413"/>
      <c r="R46" s="1408"/>
      <c r="S46" s="1409"/>
      <c r="T46" s="413"/>
      <c r="U46" s="1408" t="s">
        <v>398</v>
      </c>
      <c r="V46" s="1409"/>
      <c r="W46" s="540"/>
      <c r="X46" s="1435"/>
      <c r="Y46" s="1436"/>
      <c r="Z46" s="540"/>
      <c r="AA46" s="540"/>
      <c r="AB46" s="216"/>
      <c r="AW46" s="933" t="b">
        <f t="shared" si="19"/>
        <v>1</v>
      </c>
      <c r="AX46" s="933" t="b">
        <f t="shared" si="20"/>
        <v>1</v>
      </c>
      <c r="AY46" s="933" t="b">
        <f t="shared" si="21"/>
        <v>1</v>
      </c>
      <c r="AZ46" s="933" t="b">
        <f t="shared" si="22"/>
        <v>1</v>
      </c>
      <c r="BA46" s="933" t="b">
        <f t="shared" si="23"/>
        <v>1</v>
      </c>
      <c r="BB46" s="933" t="b">
        <f t="shared" si="24"/>
        <v>0</v>
      </c>
      <c r="BC46" s="933" t="b">
        <f t="shared" si="25"/>
        <v>1</v>
      </c>
      <c r="BD46" s="933" t="b">
        <f t="shared" si="26"/>
        <v>1</v>
      </c>
      <c r="BE46" s="933" t="b">
        <f t="shared" si="27"/>
        <v>1</v>
      </c>
      <c r="BF46" s="933" t="b">
        <f t="shared" si="28"/>
        <v>1</v>
      </c>
      <c r="BG46" s="933" t="b">
        <f t="shared" si="29"/>
        <v>1</v>
      </c>
      <c r="BH46" s="747" t="s">
        <v>565</v>
      </c>
    </row>
    <row r="47" spans="1:67" s="397" customFormat="1" x14ac:dyDescent="0.2">
      <c r="A47" s="424" t="s">
        <v>315</v>
      </c>
      <c r="B47" s="224" t="s">
        <v>399</v>
      </c>
      <c r="C47" s="640"/>
      <c r="D47" s="412"/>
      <c r="E47" s="412"/>
      <c r="F47" s="104"/>
      <c r="G47" s="541">
        <f>G48+G49</f>
        <v>5</v>
      </c>
      <c r="H47" s="412">
        <f t="shared" si="17"/>
        <v>150</v>
      </c>
      <c r="I47" s="639">
        <f>I48+I49</f>
        <v>12</v>
      </c>
      <c r="J47" s="104"/>
      <c r="K47" s="412"/>
      <c r="L47" s="104"/>
      <c r="M47" s="639">
        <f t="shared" si="18"/>
        <v>138</v>
      </c>
      <c r="N47" s="424"/>
      <c r="O47" s="1425"/>
      <c r="P47" s="1426"/>
      <c r="Q47" s="424"/>
      <c r="R47" s="1425"/>
      <c r="S47" s="1426"/>
      <c r="T47" s="424"/>
      <c r="U47" s="1425"/>
      <c r="V47" s="1426"/>
      <c r="W47" s="542"/>
      <c r="X47" s="1412"/>
      <c r="Y47" s="1413"/>
      <c r="Z47" s="542"/>
      <c r="AA47" s="621"/>
      <c r="AB47" s="641"/>
      <c r="AW47" s="933" t="b">
        <f t="shared" si="19"/>
        <v>1</v>
      </c>
      <c r="AX47" s="933" t="b">
        <f t="shared" si="20"/>
        <v>1</v>
      </c>
      <c r="AY47" s="933" t="b">
        <f t="shared" si="21"/>
        <v>1</v>
      </c>
      <c r="AZ47" s="933" t="b">
        <f t="shared" si="22"/>
        <v>1</v>
      </c>
      <c r="BA47" s="933" t="b">
        <f t="shared" si="23"/>
        <v>1</v>
      </c>
      <c r="BB47" s="933" t="b">
        <f t="shared" si="24"/>
        <v>1</v>
      </c>
      <c r="BC47" s="933" t="b">
        <f t="shared" si="25"/>
        <v>1</v>
      </c>
      <c r="BD47" s="933" t="b">
        <f t="shared" si="26"/>
        <v>1</v>
      </c>
      <c r="BE47" s="933" t="b">
        <f t="shared" si="27"/>
        <v>1</v>
      </c>
      <c r="BF47" s="933" t="b">
        <f t="shared" si="28"/>
        <v>1</v>
      </c>
      <c r="BG47" s="933" t="b">
        <f t="shared" si="29"/>
        <v>1</v>
      </c>
      <c r="BH47" s="747" t="s">
        <v>565</v>
      </c>
      <c r="BK47" s="34"/>
    </row>
    <row r="48" spans="1:67" s="397" customFormat="1" x14ac:dyDescent="0.2">
      <c r="A48" s="413" t="s">
        <v>449</v>
      </c>
      <c r="B48" s="683" t="s">
        <v>399</v>
      </c>
      <c r="C48" s="671">
        <v>5</v>
      </c>
      <c r="D48" s="36"/>
      <c r="E48" s="36"/>
      <c r="F48" s="2"/>
      <c r="G48" s="682">
        <v>4</v>
      </c>
      <c r="H48" s="36">
        <f t="shared" si="17"/>
        <v>120</v>
      </c>
      <c r="I48" s="36">
        <v>8</v>
      </c>
      <c r="J48" s="540" t="s">
        <v>97</v>
      </c>
      <c r="K48" s="413"/>
      <c r="L48" s="540"/>
      <c r="M48" s="670">
        <f t="shared" si="18"/>
        <v>112</v>
      </c>
      <c r="N48" s="413"/>
      <c r="O48" s="1408"/>
      <c r="P48" s="1409"/>
      <c r="Q48" s="413"/>
      <c r="R48" s="1408"/>
      <c r="S48" s="1409"/>
      <c r="T48" s="413" t="s">
        <v>97</v>
      </c>
      <c r="U48" s="1408"/>
      <c r="V48" s="1409"/>
      <c r="W48" s="540"/>
      <c r="X48" s="1435"/>
      <c r="Y48" s="1436"/>
      <c r="Z48" s="540"/>
      <c r="AA48" s="655"/>
      <c r="AB48" s="655"/>
      <c r="AW48" s="933" t="b">
        <f t="shared" si="19"/>
        <v>1</v>
      </c>
      <c r="AX48" s="933" t="b">
        <f t="shared" si="20"/>
        <v>1</v>
      </c>
      <c r="AY48" s="933" t="b">
        <f t="shared" si="21"/>
        <v>1</v>
      </c>
      <c r="AZ48" s="933" t="b">
        <f t="shared" si="22"/>
        <v>1</v>
      </c>
      <c r="BA48" s="933" t="b">
        <f t="shared" si="23"/>
        <v>0</v>
      </c>
      <c r="BB48" s="933" t="b">
        <f t="shared" si="24"/>
        <v>1</v>
      </c>
      <c r="BC48" s="933" t="b">
        <f t="shared" si="25"/>
        <v>1</v>
      </c>
      <c r="BD48" s="933" t="b">
        <f t="shared" si="26"/>
        <v>1</v>
      </c>
      <c r="BE48" s="933" t="b">
        <f t="shared" si="27"/>
        <v>1</v>
      </c>
      <c r="BF48" s="933" t="b">
        <f t="shared" si="28"/>
        <v>1</v>
      </c>
      <c r="BG48" s="933" t="b">
        <f t="shared" si="29"/>
        <v>1</v>
      </c>
      <c r="BH48" s="747" t="s">
        <v>565</v>
      </c>
      <c r="BK48" s="34"/>
    </row>
    <row r="49" spans="1:66" s="397" customFormat="1" x14ac:dyDescent="0.2">
      <c r="A49" s="413" t="s">
        <v>167</v>
      </c>
      <c r="B49" s="985" t="s">
        <v>400</v>
      </c>
      <c r="C49" s="671"/>
      <c r="D49" s="36"/>
      <c r="E49" s="36">
        <v>6</v>
      </c>
      <c r="F49" s="2"/>
      <c r="G49" s="682">
        <v>1</v>
      </c>
      <c r="H49" s="36">
        <f t="shared" si="17"/>
        <v>30</v>
      </c>
      <c r="I49" s="36">
        <v>4</v>
      </c>
      <c r="J49" s="540"/>
      <c r="K49" s="413"/>
      <c r="L49" s="540" t="s">
        <v>401</v>
      </c>
      <c r="M49" s="670">
        <f t="shared" si="18"/>
        <v>26</v>
      </c>
      <c r="N49" s="413"/>
      <c r="O49" s="1408"/>
      <c r="P49" s="1409"/>
      <c r="Q49" s="413"/>
      <c r="R49" s="1408"/>
      <c r="S49" s="1409"/>
      <c r="T49" s="413"/>
      <c r="U49" s="1408" t="s">
        <v>401</v>
      </c>
      <c r="V49" s="1409"/>
      <c r="W49" s="540"/>
      <c r="X49" s="1435"/>
      <c r="Y49" s="1436"/>
      <c r="Z49" s="35"/>
      <c r="AA49" s="540"/>
      <c r="AB49" s="655"/>
      <c r="AW49" s="933" t="b">
        <f t="shared" si="19"/>
        <v>1</v>
      </c>
      <c r="AX49" s="933" t="b">
        <f t="shared" si="20"/>
        <v>1</v>
      </c>
      <c r="AY49" s="933" t="b">
        <f t="shared" si="21"/>
        <v>1</v>
      </c>
      <c r="AZ49" s="933" t="b">
        <f t="shared" si="22"/>
        <v>1</v>
      </c>
      <c r="BA49" s="933" t="b">
        <f t="shared" si="23"/>
        <v>1</v>
      </c>
      <c r="BB49" s="933" t="b">
        <f t="shared" si="24"/>
        <v>0</v>
      </c>
      <c r="BC49" s="933" t="b">
        <f t="shared" si="25"/>
        <v>1</v>
      </c>
      <c r="BD49" s="933" t="b">
        <f t="shared" si="26"/>
        <v>1</v>
      </c>
      <c r="BE49" s="933" t="b">
        <f t="shared" si="27"/>
        <v>1</v>
      </c>
      <c r="BF49" s="933" t="b">
        <f t="shared" si="28"/>
        <v>1</v>
      </c>
      <c r="BG49" s="933" t="b">
        <f t="shared" si="29"/>
        <v>1</v>
      </c>
      <c r="BH49" s="746"/>
      <c r="BK49" s="34"/>
    </row>
    <row r="50" spans="1:66" s="397" customFormat="1" x14ac:dyDescent="0.2">
      <c r="A50" s="424" t="s">
        <v>155</v>
      </c>
      <c r="B50" s="224" t="s">
        <v>404</v>
      </c>
      <c r="C50" s="914">
        <v>4</v>
      </c>
      <c r="D50" s="409"/>
      <c r="E50" s="409"/>
      <c r="F50" s="409"/>
      <c r="G50" s="418">
        <v>6</v>
      </c>
      <c r="H50" s="411">
        <f t="shared" si="17"/>
        <v>180</v>
      </c>
      <c r="I50" s="411">
        <v>8</v>
      </c>
      <c r="J50" s="411" t="s">
        <v>134</v>
      </c>
      <c r="K50" s="412"/>
      <c r="L50" s="411" t="s">
        <v>385</v>
      </c>
      <c r="M50" s="646">
        <f t="shared" si="18"/>
        <v>172</v>
      </c>
      <c r="N50" s="413"/>
      <c r="O50" s="1410"/>
      <c r="P50" s="1411"/>
      <c r="Q50" s="424"/>
      <c r="R50" s="1425" t="s">
        <v>97</v>
      </c>
      <c r="S50" s="1426"/>
      <c r="T50" s="424"/>
      <c r="U50" s="1425"/>
      <c r="V50" s="1426"/>
      <c r="W50" s="647"/>
      <c r="X50" s="1412"/>
      <c r="Y50" s="1413"/>
      <c r="Z50" s="647"/>
      <c r="AA50" s="647"/>
      <c r="AB50" s="613"/>
      <c r="AW50" s="933" t="b">
        <f t="shared" si="19"/>
        <v>1</v>
      </c>
      <c r="AX50" s="933" t="b">
        <f t="shared" si="20"/>
        <v>1</v>
      </c>
      <c r="AY50" s="933" t="b">
        <f t="shared" si="21"/>
        <v>1</v>
      </c>
      <c r="AZ50" s="933" t="b">
        <f t="shared" si="22"/>
        <v>0</v>
      </c>
      <c r="BA50" s="933" t="b">
        <f t="shared" si="23"/>
        <v>1</v>
      </c>
      <c r="BB50" s="933" t="b">
        <f t="shared" si="24"/>
        <v>1</v>
      </c>
      <c r="BC50" s="933" t="b">
        <f t="shared" si="25"/>
        <v>1</v>
      </c>
      <c r="BD50" s="933" t="b">
        <f t="shared" si="26"/>
        <v>1</v>
      </c>
      <c r="BE50" s="933" t="b">
        <f t="shared" si="27"/>
        <v>1</v>
      </c>
      <c r="BF50" s="933" t="b">
        <f t="shared" si="28"/>
        <v>1</v>
      </c>
      <c r="BG50" s="933" t="b">
        <f t="shared" si="29"/>
        <v>1</v>
      </c>
      <c r="BH50" s="746" t="s">
        <v>566</v>
      </c>
      <c r="BK50" s="34"/>
    </row>
    <row r="51" spans="1:66" s="397" customFormat="1" x14ac:dyDescent="0.2">
      <c r="A51" s="424" t="s">
        <v>156</v>
      </c>
      <c r="B51" s="224" t="s">
        <v>406</v>
      </c>
      <c r="C51" s="889">
        <v>6</v>
      </c>
      <c r="D51" s="651"/>
      <c r="E51" s="409"/>
      <c r="F51" s="409"/>
      <c r="G51" s="418">
        <v>5</v>
      </c>
      <c r="H51" s="411">
        <f t="shared" si="17"/>
        <v>150</v>
      </c>
      <c r="I51" s="411">
        <v>12</v>
      </c>
      <c r="J51" s="424" t="s">
        <v>135</v>
      </c>
      <c r="K51" s="412" t="s">
        <v>385</v>
      </c>
      <c r="L51" s="411"/>
      <c r="M51" s="646">
        <f t="shared" si="18"/>
        <v>138</v>
      </c>
      <c r="N51" s="413"/>
      <c r="O51" s="1410"/>
      <c r="P51" s="1411"/>
      <c r="Q51" s="424"/>
      <c r="R51" s="1425"/>
      <c r="S51" s="1426"/>
      <c r="T51" s="424"/>
      <c r="U51" s="1452" t="s">
        <v>398</v>
      </c>
      <c r="V51" s="1452"/>
      <c r="W51" s="542"/>
      <c r="X51" s="1401"/>
      <c r="Y51" s="1401"/>
      <c r="Z51" s="647"/>
      <c r="AA51" s="647"/>
      <c r="AB51" s="613"/>
      <c r="AW51" s="933" t="b">
        <f t="shared" si="19"/>
        <v>1</v>
      </c>
      <c r="AX51" s="933" t="b">
        <f t="shared" si="20"/>
        <v>1</v>
      </c>
      <c r="AY51" s="933" t="b">
        <f t="shared" si="21"/>
        <v>1</v>
      </c>
      <c r="AZ51" s="933" t="b">
        <f t="shared" si="22"/>
        <v>1</v>
      </c>
      <c r="BA51" s="933" t="b">
        <f t="shared" si="23"/>
        <v>1</v>
      </c>
      <c r="BB51" s="933" t="b">
        <f t="shared" si="24"/>
        <v>0</v>
      </c>
      <c r="BC51" s="933" t="b">
        <f t="shared" si="25"/>
        <v>1</v>
      </c>
      <c r="BD51" s="933" t="b">
        <f t="shared" si="26"/>
        <v>1</v>
      </c>
      <c r="BE51" s="933" t="b">
        <f t="shared" si="27"/>
        <v>1</v>
      </c>
      <c r="BF51" s="933" t="b">
        <f t="shared" si="28"/>
        <v>1</v>
      </c>
      <c r="BG51" s="933" t="b">
        <f t="shared" si="29"/>
        <v>1</v>
      </c>
      <c r="BH51" s="397" t="s">
        <v>567</v>
      </c>
      <c r="BK51" s="34"/>
    </row>
    <row r="52" spans="1:66" s="397" customFormat="1" x14ac:dyDescent="0.2">
      <c r="A52" s="424" t="s">
        <v>450</v>
      </c>
      <c r="B52" s="224" t="s">
        <v>407</v>
      </c>
      <c r="C52" s="889"/>
      <c r="D52" s="651"/>
      <c r="E52" s="651"/>
      <c r="F52" s="651"/>
      <c r="G52" s="418">
        <f>G53+G54</f>
        <v>9</v>
      </c>
      <c r="H52" s="411">
        <f t="shared" ref="H52:H59" si="30">G52*30</f>
        <v>270</v>
      </c>
      <c r="I52" s="411">
        <f>I53+I54</f>
        <v>24</v>
      </c>
      <c r="J52" s="424"/>
      <c r="K52" s="412"/>
      <c r="L52" s="411"/>
      <c r="M52" s="646">
        <f t="shared" ref="M52:M59" si="31">H52-I52</f>
        <v>246</v>
      </c>
      <c r="N52" s="413"/>
      <c r="O52" s="1410"/>
      <c r="P52" s="1411"/>
      <c r="Q52" s="413"/>
      <c r="R52" s="1425"/>
      <c r="S52" s="1426"/>
      <c r="T52" s="413"/>
      <c r="U52" s="1452"/>
      <c r="V52" s="1452"/>
      <c r="W52" s="414"/>
      <c r="X52" s="1412"/>
      <c r="Y52" s="1413"/>
      <c r="Z52" s="542"/>
      <c r="AA52" s="542"/>
      <c r="AB52" s="638"/>
      <c r="AW52" s="933" t="b">
        <f t="shared" si="19"/>
        <v>1</v>
      </c>
      <c r="AX52" s="933" t="b">
        <f t="shared" si="20"/>
        <v>1</v>
      </c>
      <c r="AY52" s="933" t="b">
        <f t="shared" si="21"/>
        <v>1</v>
      </c>
      <c r="AZ52" s="933" t="b">
        <f t="shared" si="22"/>
        <v>1</v>
      </c>
      <c r="BA52" s="933" t="b">
        <f t="shared" si="23"/>
        <v>1</v>
      </c>
      <c r="BB52" s="933" t="b">
        <f t="shared" si="24"/>
        <v>1</v>
      </c>
      <c r="BC52" s="933" t="b">
        <f t="shared" si="25"/>
        <v>1</v>
      </c>
      <c r="BD52" s="933" t="b">
        <f t="shared" si="26"/>
        <v>1</v>
      </c>
      <c r="BE52" s="933" t="b">
        <f t="shared" si="27"/>
        <v>1</v>
      </c>
      <c r="BF52" s="933" t="b">
        <f t="shared" si="28"/>
        <v>1</v>
      </c>
      <c r="BG52" s="933" t="b">
        <f t="shared" si="29"/>
        <v>1</v>
      </c>
      <c r="BK52" s="34"/>
    </row>
    <row r="53" spans="1:66" s="34" customFormat="1" x14ac:dyDescent="0.2">
      <c r="A53" s="413" t="s">
        <v>451</v>
      </c>
      <c r="B53" s="674" t="s">
        <v>407</v>
      </c>
      <c r="C53" s="733">
        <v>7</v>
      </c>
      <c r="D53" s="672"/>
      <c r="E53" s="672"/>
      <c r="F53" s="672"/>
      <c r="G53" s="423">
        <v>8</v>
      </c>
      <c r="H53" s="410">
        <f t="shared" si="30"/>
        <v>240</v>
      </c>
      <c r="I53" s="410">
        <v>16</v>
      </c>
      <c r="J53" s="413" t="s">
        <v>97</v>
      </c>
      <c r="K53" s="36"/>
      <c r="L53" s="413" t="s">
        <v>97</v>
      </c>
      <c r="M53" s="673">
        <f t="shared" si="31"/>
        <v>224</v>
      </c>
      <c r="N53" s="413"/>
      <c r="O53" s="1410"/>
      <c r="P53" s="1411"/>
      <c r="Q53" s="413"/>
      <c r="R53" s="1408"/>
      <c r="S53" s="1409"/>
      <c r="T53" s="413"/>
      <c r="U53" s="1400"/>
      <c r="V53" s="1400"/>
      <c r="W53" s="540" t="s">
        <v>492</v>
      </c>
      <c r="X53" s="1435"/>
      <c r="Y53" s="1436"/>
      <c r="Z53" s="540"/>
      <c r="AA53" s="540"/>
      <c r="AB53" s="655"/>
      <c r="AW53" s="933" t="b">
        <f t="shared" si="19"/>
        <v>1</v>
      </c>
      <c r="AX53" s="933" t="b">
        <f t="shared" si="20"/>
        <v>1</v>
      </c>
      <c r="AY53" s="933" t="b">
        <f t="shared" si="21"/>
        <v>1</v>
      </c>
      <c r="AZ53" s="933" t="b">
        <f t="shared" si="22"/>
        <v>1</v>
      </c>
      <c r="BA53" s="933" t="b">
        <f t="shared" si="23"/>
        <v>1</v>
      </c>
      <c r="BB53" s="933" t="b">
        <f t="shared" si="24"/>
        <v>1</v>
      </c>
      <c r="BC53" s="933" t="b">
        <f t="shared" si="25"/>
        <v>0</v>
      </c>
      <c r="BD53" s="933" t="b">
        <f t="shared" si="26"/>
        <v>1</v>
      </c>
      <c r="BE53" s="933" t="b">
        <f t="shared" si="27"/>
        <v>1</v>
      </c>
      <c r="BF53" s="933" t="b">
        <f t="shared" si="28"/>
        <v>1</v>
      </c>
      <c r="BG53" s="933" t="b">
        <f t="shared" si="29"/>
        <v>1</v>
      </c>
      <c r="BH53" s="34" t="s">
        <v>568</v>
      </c>
    </row>
    <row r="54" spans="1:66" customFormat="1" x14ac:dyDescent="0.2">
      <c r="A54" s="413" t="s">
        <v>452</v>
      </c>
      <c r="B54" s="674" t="s">
        <v>410</v>
      </c>
      <c r="C54" s="733"/>
      <c r="D54" s="672"/>
      <c r="E54" s="672">
        <v>8</v>
      </c>
      <c r="F54" s="672"/>
      <c r="G54" s="423">
        <v>1</v>
      </c>
      <c r="H54" s="410">
        <f t="shared" si="30"/>
        <v>30</v>
      </c>
      <c r="I54" s="410">
        <v>8</v>
      </c>
      <c r="J54" s="413"/>
      <c r="K54" s="36"/>
      <c r="L54" s="413" t="s">
        <v>97</v>
      </c>
      <c r="M54" s="673">
        <f t="shared" si="31"/>
        <v>22</v>
      </c>
      <c r="N54" s="413"/>
      <c r="O54" s="1410"/>
      <c r="P54" s="1411"/>
      <c r="Q54" s="413"/>
      <c r="R54" s="1408"/>
      <c r="S54" s="1409"/>
      <c r="T54" s="413"/>
      <c r="U54" s="1400"/>
      <c r="V54" s="1400"/>
      <c r="W54" s="414"/>
      <c r="X54" s="1435" t="s">
        <v>97</v>
      </c>
      <c r="Y54" s="1436"/>
      <c r="Z54" s="540"/>
      <c r="AA54" s="540"/>
      <c r="AB54" s="655"/>
      <c r="AW54" s="933" t="b">
        <f t="shared" si="19"/>
        <v>1</v>
      </c>
      <c r="AX54" s="933" t="b">
        <f t="shared" si="20"/>
        <v>1</v>
      </c>
      <c r="AY54" s="933" t="b">
        <f t="shared" si="21"/>
        <v>1</v>
      </c>
      <c r="AZ54" s="933" t="b">
        <f t="shared" si="22"/>
        <v>1</v>
      </c>
      <c r="BA54" s="933" t="b">
        <f t="shared" si="23"/>
        <v>1</v>
      </c>
      <c r="BB54" s="933" t="b">
        <f t="shared" si="24"/>
        <v>1</v>
      </c>
      <c r="BC54" s="933" t="b">
        <f t="shared" si="25"/>
        <v>1</v>
      </c>
      <c r="BD54" s="933" t="b">
        <f t="shared" si="26"/>
        <v>0</v>
      </c>
      <c r="BE54" s="933" t="b">
        <f t="shared" si="27"/>
        <v>1</v>
      </c>
      <c r="BF54" s="933" t="b">
        <f t="shared" si="28"/>
        <v>1</v>
      </c>
      <c r="BG54" s="933" t="b">
        <f t="shared" si="29"/>
        <v>1</v>
      </c>
      <c r="BK54" s="34"/>
      <c r="BM54" s="397"/>
      <c r="BN54" s="397"/>
    </row>
    <row r="55" spans="1:66" customFormat="1" x14ac:dyDescent="0.2">
      <c r="A55" s="424" t="s">
        <v>453</v>
      </c>
      <c r="B55" s="895" t="s">
        <v>402</v>
      </c>
      <c r="C55" s="225"/>
      <c r="D55" s="225"/>
      <c r="E55" s="225"/>
      <c r="F55" s="62"/>
      <c r="G55" s="684">
        <f>G56+G57</f>
        <v>6</v>
      </c>
      <c r="H55" s="455">
        <f t="shared" si="30"/>
        <v>180</v>
      </c>
      <c r="I55" s="644">
        <f>I56+I57</f>
        <v>16</v>
      </c>
      <c r="J55" s="62"/>
      <c r="K55" s="225"/>
      <c r="L55" s="62"/>
      <c r="M55" s="639">
        <f t="shared" si="31"/>
        <v>164</v>
      </c>
      <c r="N55" s="154"/>
      <c r="O55" s="1410"/>
      <c r="P55" s="1411"/>
      <c r="Q55" s="645"/>
      <c r="R55" s="1425"/>
      <c r="S55" s="1426"/>
      <c r="T55" s="645"/>
      <c r="U55" s="1425"/>
      <c r="V55" s="1426"/>
      <c r="W55" s="629"/>
      <c r="X55" s="1412"/>
      <c r="Y55" s="1413"/>
      <c r="Z55" s="542"/>
      <c r="AA55" s="685"/>
      <c r="AB55" s="685"/>
      <c r="AW55" s="933" t="b">
        <f t="shared" si="19"/>
        <v>1</v>
      </c>
      <c r="AX55" s="933" t="b">
        <f t="shared" si="20"/>
        <v>1</v>
      </c>
      <c r="AY55" s="933" t="b">
        <f t="shared" si="21"/>
        <v>1</v>
      </c>
      <c r="AZ55" s="933" t="b">
        <f t="shared" si="22"/>
        <v>1</v>
      </c>
      <c r="BA55" s="933" t="b">
        <f t="shared" si="23"/>
        <v>1</v>
      </c>
      <c r="BB55" s="933" t="b">
        <f t="shared" si="24"/>
        <v>1</v>
      </c>
      <c r="BC55" s="933" t="b">
        <f t="shared" si="25"/>
        <v>1</v>
      </c>
      <c r="BD55" s="933" t="b">
        <f t="shared" si="26"/>
        <v>1</v>
      </c>
      <c r="BE55" s="933" t="b">
        <f t="shared" si="27"/>
        <v>1</v>
      </c>
      <c r="BF55" s="933" t="b">
        <f t="shared" si="28"/>
        <v>1</v>
      </c>
      <c r="BG55" s="933" t="b">
        <f t="shared" si="29"/>
        <v>1</v>
      </c>
      <c r="BH55" s="751"/>
      <c r="BK55" s="34"/>
    </row>
    <row r="56" spans="1:66" customFormat="1" x14ac:dyDescent="0.2">
      <c r="A56" s="413" t="s">
        <v>455</v>
      </c>
      <c r="B56" s="463" t="s">
        <v>402</v>
      </c>
      <c r="C56" s="593">
        <v>6</v>
      </c>
      <c r="D56" s="593"/>
      <c r="E56" s="225"/>
      <c r="F56" s="62"/>
      <c r="G56" s="686">
        <v>5</v>
      </c>
      <c r="H56" s="190">
        <f t="shared" si="30"/>
        <v>150</v>
      </c>
      <c r="I56" s="593">
        <v>12</v>
      </c>
      <c r="J56" s="68" t="s">
        <v>135</v>
      </c>
      <c r="K56" s="225" t="s">
        <v>385</v>
      </c>
      <c r="L56" s="62"/>
      <c r="M56" s="670">
        <f t="shared" si="31"/>
        <v>138</v>
      </c>
      <c r="N56" s="187"/>
      <c r="O56" s="1410"/>
      <c r="P56" s="1411"/>
      <c r="Q56" s="413"/>
      <c r="R56" s="1408"/>
      <c r="S56" s="1409"/>
      <c r="T56" s="413"/>
      <c r="U56" s="1408" t="s">
        <v>398</v>
      </c>
      <c r="V56" s="1409"/>
      <c r="W56" s="540"/>
      <c r="X56" s="1519"/>
      <c r="Y56" s="1519"/>
      <c r="Z56" s="540"/>
      <c r="AA56" s="655"/>
      <c r="AB56" s="655"/>
      <c r="AW56" s="933" t="b">
        <f t="shared" si="19"/>
        <v>1</v>
      </c>
      <c r="AX56" s="933" t="b">
        <f t="shared" si="20"/>
        <v>1</v>
      </c>
      <c r="AY56" s="933" t="b">
        <f t="shared" si="21"/>
        <v>1</v>
      </c>
      <c r="AZ56" s="933" t="b">
        <f t="shared" si="22"/>
        <v>1</v>
      </c>
      <c r="BA56" s="933" t="b">
        <f t="shared" si="23"/>
        <v>1</v>
      </c>
      <c r="BB56" s="933" t="b">
        <f t="shared" si="24"/>
        <v>0</v>
      </c>
      <c r="BC56" s="933" t="b">
        <f t="shared" si="25"/>
        <v>1</v>
      </c>
      <c r="BD56" s="933" t="b">
        <f t="shared" si="26"/>
        <v>1</v>
      </c>
      <c r="BE56" s="933" t="b">
        <f t="shared" si="27"/>
        <v>1</v>
      </c>
      <c r="BF56" s="933" t="b">
        <f t="shared" si="28"/>
        <v>1</v>
      </c>
      <c r="BG56" s="933" t="b">
        <f t="shared" si="29"/>
        <v>1</v>
      </c>
      <c r="BH56" t="s">
        <v>569</v>
      </c>
      <c r="BK56" s="34"/>
    </row>
    <row r="57" spans="1:66" customFormat="1" x14ac:dyDescent="0.2">
      <c r="A57" s="413" t="s">
        <v>456</v>
      </c>
      <c r="B57" s="984" t="s">
        <v>619</v>
      </c>
      <c r="C57" s="190"/>
      <c r="D57" s="187"/>
      <c r="E57" s="187"/>
      <c r="F57" s="675">
        <v>7</v>
      </c>
      <c r="G57" s="687">
        <v>1</v>
      </c>
      <c r="H57" s="190">
        <f t="shared" si="30"/>
        <v>30</v>
      </c>
      <c r="I57" s="190">
        <v>4</v>
      </c>
      <c r="J57" s="187"/>
      <c r="K57" s="190"/>
      <c r="L57" s="187" t="s">
        <v>401</v>
      </c>
      <c r="M57" s="673">
        <f t="shared" si="31"/>
        <v>26</v>
      </c>
      <c r="N57" s="187"/>
      <c r="O57" s="1410"/>
      <c r="P57" s="1411"/>
      <c r="Q57" s="413"/>
      <c r="R57" s="1408"/>
      <c r="S57" s="1409"/>
      <c r="T57" s="413"/>
      <c r="U57" s="1408"/>
      <c r="V57" s="1409"/>
      <c r="W57" s="540" t="s">
        <v>401</v>
      </c>
      <c r="X57" s="1519"/>
      <c r="Y57" s="1519"/>
      <c r="Z57" s="540"/>
      <c r="AA57" s="414"/>
      <c r="AB57" s="415"/>
      <c r="AW57" s="933" t="b">
        <f t="shared" si="19"/>
        <v>1</v>
      </c>
      <c r="AX57" s="933" t="b">
        <f t="shared" si="20"/>
        <v>1</v>
      </c>
      <c r="AY57" s="933" t="b">
        <f t="shared" si="21"/>
        <v>1</v>
      </c>
      <c r="AZ57" s="933" t="b">
        <f t="shared" si="22"/>
        <v>1</v>
      </c>
      <c r="BA57" s="933" t="b">
        <f t="shared" si="23"/>
        <v>1</v>
      </c>
      <c r="BB57" s="933" t="b">
        <f t="shared" si="24"/>
        <v>1</v>
      </c>
      <c r="BC57" s="933" t="b">
        <f t="shared" si="25"/>
        <v>0</v>
      </c>
      <c r="BD57" s="933" t="b">
        <f t="shared" si="26"/>
        <v>1</v>
      </c>
      <c r="BE57" s="933" t="b">
        <f t="shared" si="27"/>
        <v>1</v>
      </c>
      <c r="BF57" s="933" t="b">
        <f t="shared" si="28"/>
        <v>1</v>
      </c>
      <c r="BG57" s="933" t="b">
        <f t="shared" si="29"/>
        <v>1</v>
      </c>
      <c r="BK57" s="34"/>
    </row>
    <row r="58" spans="1:66" customFormat="1" x14ac:dyDescent="0.2">
      <c r="A58" s="424" t="s">
        <v>454</v>
      </c>
      <c r="B58" s="224" t="s">
        <v>411</v>
      </c>
      <c r="C58" s="889">
        <v>7</v>
      </c>
      <c r="D58" s="651"/>
      <c r="E58" s="651"/>
      <c r="F58" s="651"/>
      <c r="G58" s="418">
        <v>5</v>
      </c>
      <c r="H58" s="411">
        <f t="shared" si="30"/>
        <v>150</v>
      </c>
      <c r="I58" s="411">
        <v>8</v>
      </c>
      <c r="J58" s="411" t="s">
        <v>134</v>
      </c>
      <c r="K58" s="412" t="s">
        <v>385</v>
      </c>
      <c r="L58" s="411"/>
      <c r="M58" s="411">
        <f t="shared" si="31"/>
        <v>142</v>
      </c>
      <c r="N58" s="413"/>
      <c r="O58" s="1410"/>
      <c r="P58" s="1411"/>
      <c r="Q58" s="413"/>
      <c r="R58" s="1425"/>
      <c r="S58" s="1426"/>
      <c r="T58" s="413"/>
      <c r="U58" s="1452"/>
      <c r="V58" s="1452"/>
      <c r="W58" s="540" t="s">
        <v>97</v>
      </c>
      <c r="X58" s="1500"/>
      <c r="Y58" s="1500"/>
      <c r="Z58" s="542"/>
      <c r="AA58" s="542"/>
      <c r="AB58" s="638"/>
      <c r="AW58" s="933" t="b">
        <f t="shared" si="19"/>
        <v>1</v>
      </c>
      <c r="AX58" s="933" t="b">
        <f t="shared" si="20"/>
        <v>1</v>
      </c>
      <c r="AY58" s="933" t="b">
        <f t="shared" si="21"/>
        <v>1</v>
      </c>
      <c r="AZ58" s="933" t="b">
        <f t="shared" si="22"/>
        <v>1</v>
      </c>
      <c r="BA58" s="933" t="b">
        <f t="shared" si="23"/>
        <v>1</v>
      </c>
      <c r="BB58" s="933" t="b">
        <f t="shared" si="24"/>
        <v>1</v>
      </c>
      <c r="BC58" s="933" t="b">
        <f t="shared" si="25"/>
        <v>0</v>
      </c>
      <c r="BD58" s="933" t="b">
        <f t="shared" si="26"/>
        <v>1</v>
      </c>
      <c r="BE58" s="933" t="b">
        <f t="shared" si="27"/>
        <v>1</v>
      </c>
      <c r="BF58" s="933" t="b">
        <f t="shared" si="28"/>
        <v>1</v>
      </c>
      <c r="BG58" s="933" t="b">
        <f t="shared" si="29"/>
        <v>1</v>
      </c>
      <c r="BH58" t="s">
        <v>570</v>
      </c>
      <c r="BK58" s="34"/>
    </row>
    <row r="59" spans="1:66" customFormat="1" ht="36.75" customHeight="1" x14ac:dyDescent="0.2">
      <c r="A59" s="424" t="s">
        <v>457</v>
      </c>
      <c r="B59" s="224" t="s">
        <v>412</v>
      </c>
      <c r="C59" s="889">
        <v>9</v>
      </c>
      <c r="D59" s="651"/>
      <c r="E59" s="651"/>
      <c r="F59" s="651"/>
      <c r="G59" s="418">
        <v>3</v>
      </c>
      <c r="H59" s="411">
        <f t="shared" si="30"/>
        <v>90</v>
      </c>
      <c r="I59" s="411">
        <v>8</v>
      </c>
      <c r="J59" s="411" t="s">
        <v>134</v>
      </c>
      <c r="K59" s="412" t="s">
        <v>385</v>
      </c>
      <c r="L59" s="411"/>
      <c r="M59" s="411">
        <f t="shared" si="31"/>
        <v>82</v>
      </c>
      <c r="N59" s="413"/>
      <c r="O59" s="1410"/>
      <c r="P59" s="1411"/>
      <c r="Q59" s="413"/>
      <c r="R59" s="1425"/>
      <c r="S59" s="1426"/>
      <c r="T59" s="413"/>
      <c r="U59" s="1425"/>
      <c r="V59" s="1426"/>
      <c r="W59" s="540"/>
      <c r="X59" s="1501"/>
      <c r="Y59" s="1502"/>
      <c r="Z59" s="542" t="s">
        <v>97</v>
      </c>
      <c r="AA59" s="590"/>
      <c r="AB59" s="638"/>
      <c r="AW59" s="933" t="b">
        <f>ISBLANK(N59)</f>
        <v>1</v>
      </c>
      <c r="AX59" s="933" t="b">
        <f t="shared" ref="AX59:AX65" si="32">ISBLANK(O59)</f>
        <v>1</v>
      </c>
      <c r="AY59" s="933" t="b">
        <f t="shared" ref="AY59:AY65" si="33">ISBLANK(Q59)</f>
        <v>1</v>
      </c>
      <c r="AZ59" s="933" t="b">
        <f t="shared" ref="AZ59:AZ65" si="34">ISBLANK(R59)</f>
        <v>1</v>
      </c>
      <c r="BA59" s="933" t="b">
        <f t="shared" ref="BA59:BA65" si="35">ISBLANK(T59)</f>
        <v>1</v>
      </c>
      <c r="BB59" s="933" t="b">
        <f t="shared" ref="BB59:BB65" si="36">ISBLANK(U59)</f>
        <v>1</v>
      </c>
      <c r="BC59" s="933" t="b">
        <f t="shared" ref="BC59:BC65" si="37">ISBLANK(W59)</f>
        <v>1</v>
      </c>
      <c r="BD59" s="933" t="b">
        <f t="shared" ref="BD59:BD65" si="38">ISBLANK(X59)</f>
        <v>1</v>
      </c>
      <c r="BE59" s="933" t="b">
        <f t="shared" ref="BE59:BE65" si="39">ISBLANK(Z59)</f>
        <v>0</v>
      </c>
      <c r="BF59" s="933" t="b">
        <f t="shared" ref="BF59:BF65" si="40">ISBLANK(AA59)</f>
        <v>1</v>
      </c>
      <c r="BG59" s="933" t="b">
        <f t="shared" ref="BG59:BG65" si="41">ISBLANK(AB59)</f>
        <v>1</v>
      </c>
      <c r="BH59" t="s">
        <v>571</v>
      </c>
      <c r="BK59" s="34"/>
    </row>
    <row r="60" spans="1:66" customFormat="1" x14ac:dyDescent="0.2">
      <c r="A60" s="424" t="s">
        <v>458</v>
      </c>
      <c r="B60" s="224" t="s">
        <v>409</v>
      </c>
      <c r="C60" s="651"/>
      <c r="D60" s="651"/>
      <c r="E60" s="651"/>
      <c r="F60" s="651"/>
      <c r="G60" s="418">
        <f>G61+G62</f>
        <v>4</v>
      </c>
      <c r="H60" s="411">
        <f t="shared" ref="H60:H65" si="42">G60*30</f>
        <v>120</v>
      </c>
      <c r="I60" s="411">
        <f>I62+I61</f>
        <v>12</v>
      </c>
      <c r="J60" s="411"/>
      <c r="K60" s="412"/>
      <c r="L60" s="411"/>
      <c r="M60" s="639">
        <f t="shared" ref="M60:M65" si="43">H60-I60</f>
        <v>108</v>
      </c>
      <c r="N60" s="413"/>
      <c r="O60" s="1410"/>
      <c r="P60" s="1411"/>
      <c r="Q60" s="413"/>
      <c r="R60" s="1425"/>
      <c r="S60" s="1426"/>
      <c r="T60" s="413"/>
      <c r="U60" s="1452"/>
      <c r="V60" s="1452"/>
      <c r="W60" s="414"/>
      <c r="X60" s="1412"/>
      <c r="Y60" s="1413"/>
      <c r="Z60" s="542"/>
      <c r="AA60" s="542"/>
      <c r="AB60" s="638"/>
      <c r="AW60" s="933" t="b">
        <f t="shared" ref="AW60:AW65" si="44">ISBLANK(N60)</f>
        <v>1</v>
      </c>
      <c r="AX60" s="933" t="b">
        <f t="shared" si="32"/>
        <v>1</v>
      </c>
      <c r="AY60" s="933" t="b">
        <f t="shared" si="33"/>
        <v>1</v>
      </c>
      <c r="AZ60" s="933" t="b">
        <f t="shared" si="34"/>
        <v>1</v>
      </c>
      <c r="BA60" s="933" t="b">
        <f t="shared" si="35"/>
        <v>1</v>
      </c>
      <c r="BB60" s="933" t="b">
        <f t="shared" si="36"/>
        <v>1</v>
      </c>
      <c r="BC60" s="933" t="b">
        <f t="shared" si="37"/>
        <v>1</v>
      </c>
      <c r="BD60" s="933" t="b">
        <f t="shared" si="38"/>
        <v>1</v>
      </c>
      <c r="BE60" s="933" t="b">
        <f t="shared" si="39"/>
        <v>1</v>
      </c>
      <c r="BF60" s="933" t="b">
        <f t="shared" si="40"/>
        <v>1</v>
      </c>
      <c r="BG60" s="933" t="b">
        <f t="shared" si="41"/>
        <v>1</v>
      </c>
      <c r="BK60" s="34"/>
    </row>
    <row r="61" spans="1:66" customFormat="1" x14ac:dyDescent="0.2">
      <c r="A61" s="413" t="s">
        <v>539</v>
      </c>
      <c r="B61" s="674" t="s">
        <v>409</v>
      </c>
      <c r="C61" s="733">
        <v>8</v>
      </c>
      <c r="D61" s="672"/>
      <c r="E61" s="672"/>
      <c r="F61" s="672"/>
      <c r="G61" s="423">
        <v>3</v>
      </c>
      <c r="H61" s="410">
        <f t="shared" si="42"/>
        <v>90</v>
      </c>
      <c r="I61" s="410">
        <v>8</v>
      </c>
      <c r="J61" s="413" t="s">
        <v>134</v>
      </c>
      <c r="K61" s="413" t="s">
        <v>385</v>
      </c>
      <c r="L61" s="413"/>
      <c r="M61" s="670">
        <f t="shared" si="43"/>
        <v>82</v>
      </c>
      <c r="N61" s="413"/>
      <c r="O61" s="1410"/>
      <c r="P61" s="1411"/>
      <c r="Q61" s="413"/>
      <c r="R61" s="1408"/>
      <c r="S61" s="1409"/>
      <c r="T61" s="413"/>
      <c r="U61" s="1400"/>
      <c r="V61" s="1400"/>
      <c r="W61" s="414"/>
      <c r="X61" s="1435" t="s">
        <v>97</v>
      </c>
      <c r="Y61" s="1436"/>
      <c r="Z61" s="540"/>
      <c r="AA61" s="540"/>
      <c r="AB61" s="655"/>
      <c r="AW61" s="933" t="b">
        <f t="shared" si="44"/>
        <v>1</v>
      </c>
      <c r="AX61" s="933" t="b">
        <f t="shared" si="32"/>
        <v>1</v>
      </c>
      <c r="AY61" s="933" t="b">
        <f t="shared" si="33"/>
        <v>1</v>
      </c>
      <c r="AZ61" s="933" t="b">
        <f t="shared" si="34"/>
        <v>1</v>
      </c>
      <c r="BA61" s="933" t="b">
        <f t="shared" si="35"/>
        <v>1</v>
      </c>
      <c r="BB61" s="933" t="b">
        <f t="shared" si="36"/>
        <v>1</v>
      </c>
      <c r="BC61" s="933" t="b">
        <f t="shared" si="37"/>
        <v>1</v>
      </c>
      <c r="BD61" s="933" t="b">
        <f t="shared" si="38"/>
        <v>0</v>
      </c>
      <c r="BE61" s="933" t="b">
        <f t="shared" si="39"/>
        <v>1</v>
      </c>
      <c r="BF61" s="933" t="b">
        <f t="shared" si="40"/>
        <v>1</v>
      </c>
      <c r="BG61" s="933" t="b">
        <f t="shared" si="41"/>
        <v>1</v>
      </c>
      <c r="BH61" t="s">
        <v>572</v>
      </c>
      <c r="BK61" s="34"/>
    </row>
    <row r="62" spans="1:66" s="676" customFormat="1" x14ac:dyDescent="0.2">
      <c r="A62" s="413" t="s">
        <v>540</v>
      </c>
      <c r="B62" s="983" t="s">
        <v>618</v>
      </c>
      <c r="C62" s="672"/>
      <c r="D62" s="672"/>
      <c r="E62" s="672">
        <v>9</v>
      </c>
      <c r="F62" s="672"/>
      <c r="G62" s="423">
        <v>1</v>
      </c>
      <c r="H62" s="410">
        <f t="shared" si="42"/>
        <v>30</v>
      </c>
      <c r="I62" s="410">
        <v>4</v>
      </c>
      <c r="J62" s="413"/>
      <c r="K62" s="413"/>
      <c r="L62" s="413" t="s">
        <v>401</v>
      </c>
      <c r="M62" s="670">
        <f t="shared" si="43"/>
        <v>26</v>
      </c>
      <c r="N62" s="413"/>
      <c r="O62" s="1410"/>
      <c r="P62" s="1411"/>
      <c r="Q62" s="413"/>
      <c r="R62" s="1408"/>
      <c r="S62" s="1409"/>
      <c r="T62" s="413"/>
      <c r="U62" s="1400"/>
      <c r="V62" s="1400"/>
      <c r="W62" s="414"/>
      <c r="X62" s="1435"/>
      <c r="Y62" s="1436"/>
      <c r="Z62" s="540" t="s">
        <v>401</v>
      </c>
      <c r="AA62" s="540"/>
      <c r="AB62" s="655"/>
      <c r="AE62" s="677"/>
      <c r="AW62" s="933" t="b">
        <f t="shared" si="44"/>
        <v>1</v>
      </c>
      <c r="AX62" s="933" t="b">
        <f t="shared" si="32"/>
        <v>1</v>
      </c>
      <c r="AY62" s="933" t="b">
        <f t="shared" si="33"/>
        <v>1</v>
      </c>
      <c r="AZ62" s="933" t="b">
        <f t="shared" si="34"/>
        <v>1</v>
      </c>
      <c r="BA62" s="933" t="b">
        <f t="shared" si="35"/>
        <v>1</v>
      </c>
      <c r="BB62" s="933" t="b">
        <f t="shared" si="36"/>
        <v>1</v>
      </c>
      <c r="BC62" s="933" t="b">
        <f t="shared" si="37"/>
        <v>1</v>
      </c>
      <c r="BD62" s="933" t="b">
        <f t="shared" si="38"/>
        <v>1</v>
      </c>
      <c r="BE62" s="933" t="b">
        <f t="shared" si="39"/>
        <v>0</v>
      </c>
      <c r="BF62" s="933" t="b">
        <f t="shared" si="40"/>
        <v>1</v>
      </c>
      <c r="BG62" s="933" t="b">
        <f t="shared" si="41"/>
        <v>1</v>
      </c>
      <c r="BI62" s="678"/>
      <c r="BJ62" s="678"/>
      <c r="BK62" s="34"/>
    </row>
    <row r="63" spans="1:66" s="676" customFormat="1" x14ac:dyDescent="0.2">
      <c r="A63" s="424" t="s">
        <v>535</v>
      </c>
      <c r="B63" s="631" t="s">
        <v>415</v>
      </c>
      <c r="C63" s="798"/>
      <c r="D63" s="798">
        <v>8</v>
      </c>
      <c r="E63" s="798"/>
      <c r="F63" s="798"/>
      <c r="G63" s="800">
        <v>3</v>
      </c>
      <c r="H63" s="410">
        <f t="shared" si="42"/>
        <v>90</v>
      </c>
      <c r="I63" s="812">
        <v>4</v>
      </c>
      <c r="J63" s="645" t="s">
        <v>134</v>
      </c>
      <c r="K63" s="587"/>
      <c r="L63" s="587"/>
      <c r="M63" s="670">
        <f t="shared" si="43"/>
        <v>86</v>
      </c>
      <c r="N63" s="587"/>
      <c r="O63" s="885"/>
      <c r="P63" s="886"/>
      <c r="Q63" s="587"/>
      <c r="R63" s="814"/>
      <c r="S63" s="815"/>
      <c r="T63" s="587"/>
      <c r="U63" s="814"/>
      <c r="V63" s="815"/>
      <c r="W63" s="816"/>
      <c r="X63" s="1435" t="s">
        <v>134</v>
      </c>
      <c r="Y63" s="1436"/>
      <c r="Z63" s="590"/>
      <c r="AA63" s="590"/>
      <c r="AB63" s="894"/>
      <c r="AE63" s="677"/>
      <c r="AW63" s="933" t="b">
        <f t="shared" si="44"/>
        <v>1</v>
      </c>
      <c r="AX63" s="933" t="b">
        <f t="shared" si="32"/>
        <v>1</v>
      </c>
      <c r="AY63" s="933" t="b">
        <f t="shared" si="33"/>
        <v>1</v>
      </c>
      <c r="AZ63" s="933" t="b">
        <f t="shared" si="34"/>
        <v>1</v>
      </c>
      <c r="BA63" s="933" t="b">
        <f t="shared" si="35"/>
        <v>1</v>
      </c>
      <c r="BB63" s="933" t="b">
        <f t="shared" si="36"/>
        <v>1</v>
      </c>
      <c r="BC63" s="933" t="b">
        <f t="shared" si="37"/>
        <v>1</v>
      </c>
      <c r="BD63" s="933" t="b">
        <f t="shared" si="38"/>
        <v>0</v>
      </c>
      <c r="BE63" s="933" t="b">
        <f t="shared" si="39"/>
        <v>1</v>
      </c>
      <c r="BF63" s="933" t="b">
        <f t="shared" si="40"/>
        <v>1</v>
      </c>
      <c r="BG63" s="933" t="b">
        <f t="shared" si="41"/>
        <v>1</v>
      </c>
      <c r="BH63" s="676" t="s">
        <v>571</v>
      </c>
      <c r="BI63" s="678"/>
      <c r="BJ63" s="678"/>
      <c r="BK63" s="34"/>
    </row>
    <row r="64" spans="1:66" s="676" customFormat="1" x14ac:dyDescent="0.2">
      <c r="A64" s="424" t="s">
        <v>541</v>
      </c>
      <c r="B64" s="631" t="s">
        <v>413</v>
      </c>
      <c r="C64" s="653" t="s">
        <v>252</v>
      </c>
      <c r="D64" s="798"/>
      <c r="E64" s="798"/>
      <c r="F64" s="798"/>
      <c r="G64" s="800">
        <v>4</v>
      </c>
      <c r="H64" s="410">
        <f t="shared" si="42"/>
        <v>120</v>
      </c>
      <c r="I64" s="812">
        <v>8</v>
      </c>
      <c r="J64" s="645" t="s">
        <v>134</v>
      </c>
      <c r="K64" s="413" t="s">
        <v>385</v>
      </c>
      <c r="L64" s="587"/>
      <c r="M64" s="813">
        <f t="shared" si="43"/>
        <v>112</v>
      </c>
      <c r="N64" s="587"/>
      <c r="O64" s="885"/>
      <c r="P64" s="886"/>
      <c r="Q64" s="587"/>
      <c r="R64" s="814"/>
      <c r="S64" s="815"/>
      <c r="T64" s="587"/>
      <c r="U64" s="814"/>
      <c r="V64" s="815"/>
      <c r="W64" s="816"/>
      <c r="X64" s="892"/>
      <c r="Y64" s="893"/>
      <c r="Z64" s="590"/>
      <c r="AA64" s="590" t="s">
        <v>97</v>
      </c>
      <c r="AB64" s="894"/>
      <c r="AE64" s="677"/>
      <c r="AW64" s="933" t="b">
        <f t="shared" si="44"/>
        <v>1</v>
      </c>
      <c r="AX64" s="933" t="b">
        <f t="shared" si="32"/>
        <v>1</v>
      </c>
      <c r="AY64" s="933" t="b">
        <f t="shared" si="33"/>
        <v>1</v>
      </c>
      <c r="AZ64" s="933" t="b">
        <f t="shared" si="34"/>
        <v>1</v>
      </c>
      <c r="BA64" s="933" t="b">
        <f t="shared" si="35"/>
        <v>1</v>
      </c>
      <c r="BB64" s="933" t="b">
        <f t="shared" si="36"/>
        <v>1</v>
      </c>
      <c r="BC64" s="933" t="b">
        <f t="shared" si="37"/>
        <v>1</v>
      </c>
      <c r="BD64" s="933" t="b">
        <f t="shared" si="38"/>
        <v>1</v>
      </c>
      <c r="BE64" s="933" t="b">
        <f t="shared" si="39"/>
        <v>1</v>
      </c>
      <c r="BF64" s="933" t="b">
        <f t="shared" si="40"/>
        <v>0</v>
      </c>
      <c r="BG64" s="933" t="b">
        <f t="shared" si="41"/>
        <v>1</v>
      </c>
      <c r="BH64" s="676" t="s">
        <v>571</v>
      </c>
      <c r="BI64" s="678"/>
      <c r="BJ64" s="678"/>
      <c r="BK64" s="34"/>
    </row>
    <row r="65" spans="1:63" s="397" customFormat="1" ht="16.5" thickBot="1" x14ac:dyDescent="0.25">
      <c r="A65" s="424" t="s">
        <v>542</v>
      </c>
      <c r="B65" s="750" t="s">
        <v>388</v>
      </c>
      <c r="C65" s="752"/>
      <c r="D65" s="754" t="s">
        <v>252</v>
      </c>
      <c r="E65" s="754"/>
      <c r="F65" s="752"/>
      <c r="G65" s="755">
        <v>3</v>
      </c>
      <c r="H65" s="756">
        <f t="shared" si="42"/>
        <v>90</v>
      </c>
      <c r="I65" s="756">
        <v>4</v>
      </c>
      <c r="J65" s="752" t="s">
        <v>134</v>
      </c>
      <c r="K65" s="752"/>
      <c r="L65" s="752"/>
      <c r="M65" s="755">
        <f t="shared" si="43"/>
        <v>86</v>
      </c>
      <c r="N65" s="757"/>
      <c r="O65" s="758"/>
      <c r="P65" s="759"/>
      <c r="Q65" s="757"/>
      <c r="R65" s="760"/>
      <c r="S65" s="761"/>
      <c r="T65" s="757"/>
      <c r="U65" s="758"/>
      <c r="V65" s="759"/>
      <c r="W65" s="762"/>
      <c r="X65" s="763"/>
      <c r="Y65" s="764"/>
      <c r="Z65" s="765"/>
      <c r="AA65" s="765" t="s">
        <v>134</v>
      </c>
      <c r="AB65" s="765"/>
      <c r="AE65" s="630"/>
      <c r="AW65" s="933" t="b">
        <f t="shared" si="44"/>
        <v>1</v>
      </c>
      <c r="AX65" s="933" t="b">
        <f t="shared" si="32"/>
        <v>1</v>
      </c>
      <c r="AY65" s="933" t="b">
        <f t="shared" si="33"/>
        <v>1</v>
      </c>
      <c r="AZ65" s="933" t="b">
        <f t="shared" si="34"/>
        <v>1</v>
      </c>
      <c r="BA65" s="933" t="b">
        <f t="shared" si="35"/>
        <v>1</v>
      </c>
      <c r="BB65" s="933" t="b">
        <f t="shared" si="36"/>
        <v>1</v>
      </c>
      <c r="BC65" s="933" t="b">
        <f t="shared" si="37"/>
        <v>1</v>
      </c>
      <c r="BD65" s="933" t="b">
        <f t="shared" si="38"/>
        <v>1</v>
      </c>
      <c r="BE65" s="933" t="b">
        <f t="shared" si="39"/>
        <v>1</v>
      </c>
      <c r="BF65" s="933" t="b">
        <f t="shared" si="40"/>
        <v>0</v>
      </c>
      <c r="BG65" s="933" t="b">
        <f t="shared" si="41"/>
        <v>1</v>
      </c>
      <c r="BI65" s="621"/>
      <c r="BJ65" s="621"/>
      <c r="BK65" s="34"/>
    </row>
    <row r="66" spans="1:63" s="38" customFormat="1" ht="16.5" customHeight="1" thickBot="1" x14ac:dyDescent="0.25">
      <c r="A66" s="1226" t="s">
        <v>87</v>
      </c>
      <c r="B66" s="1227"/>
      <c r="C66" s="1264"/>
      <c r="D66" s="1264"/>
      <c r="E66" s="1264"/>
      <c r="F66" s="1447"/>
      <c r="G66" s="753">
        <f>G39+G40+G41+G42+G43+G44+G47+G50+G51+G52+G55+G58+G59+G60+G63+G64+G65</f>
        <v>85</v>
      </c>
      <c r="H66" s="753">
        <f>H40+H41+H42+H43+H44+H47+H50+H51+H52+H55+H58+H60+H65</f>
        <v>2160</v>
      </c>
      <c r="I66" s="753">
        <f>I39+I40+I41+I42+I43+I44+I47+I50+I51+I52+I55+I58+I59+I60+I63+I64+I65</f>
        <v>192</v>
      </c>
      <c r="J66" s="940" t="s">
        <v>605</v>
      </c>
      <c r="K66" s="940" t="s">
        <v>606</v>
      </c>
      <c r="L66" s="940" t="s">
        <v>607</v>
      </c>
      <c r="M66" s="753">
        <f>M40+M41+M42+M43+M44+M47+M50+M51+M52+M55+M58+M60+M65</f>
        <v>2000</v>
      </c>
      <c r="N66" s="460" t="s">
        <v>447</v>
      </c>
      <c r="O66" s="1473" t="s">
        <v>447</v>
      </c>
      <c r="P66" s="1483"/>
      <c r="Q66" s="938" t="s">
        <v>398</v>
      </c>
      <c r="R66" s="1448" t="s">
        <v>603</v>
      </c>
      <c r="S66" s="1449"/>
      <c r="T66" s="938" t="s">
        <v>484</v>
      </c>
      <c r="U66" s="1448" t="s">
        <v>549</v>
      </c>
      <c r="V66" s="1449"/>
      <c r="W66" s="938" t="s">
        <v>546</v>
      </c>
      <c r="X66" s="1448" t="s">
        <v>604</v>
      </c>
      <c r="Y66" s="1449"/>
      <c r="Z66" s="938" t="s">
        <v>612</v>
      </c>
      <c r="AA66" s="938" t="s">
        <v>398</v>
      </c>
      <c r="AB66" s="939"/>
      <c r="AE66" s="218"/>
      <c r="AW66" s="935">
        <f>SUMIF(AW39:AW65,FALSE,$G39:$G65)</f>
        <v>0</v>
      </c>
      <c r="AX66" s="935">
        <f t="shared" ref="AX66:BG66" si="45">SUMIF(AX39:AX65,FALSE,$G39:$G65)</f>
        <v>0</v>
      </c>
      <c r="AY66" s="935">
        <f t="shared" si="45"/>
        <v>3</v>
      </c>
      <c r="AZ66" s="935">
        <f t="shared" si="45"/>
        <v>23</v>
      </c>
      <c r="BA66" s="935">
        <f t="shared" si="45"/>
        <v>8.5</v>
      </c>
      <c r="BB66" s="935">
        <f t="shared" si="45"/>
        <v>15.5</v>
      </c>
      <c r="BC66" s="935">
        <f t="shared" si="45"/>
        <v>14</v>
      </c>
      <c r="BD66" s="935">
        <f t="shared" si="45"/>
        <v>10</v>
      </c>
      <c r="BE66" s="935">
        <f t="shared" si="45"/>
        <v>4</v>
      </c>
      <c r="BF66" s="935">
        <f t="shared" si="45"/>
        <v>7</v>
      </c>
      <c r="BG66" s="935">
        <f t="shared" si="45"/>
        <v>0</v>
      </c>
      <c r="BH66" s="935">
        <f>SUM(AW66:BG66)</f>
        <v>85</v>
      </c>
      <c r="BI66" s="37"/>
      <c r="BJ66" s="37"/>
      <c r="BK66" s="34"/>
    </row>
    <row r="67" spans="1:63" s="38" customFormat="1" ht="24.75" customHeight="1" thickBot="1" x14ac:dyDescent="0.25">
      <c r="A67" s="1606" t="s">
        <v>424</v>
      </c>
      <c r="B67" s="1607"/>
      <c r="C67" s="1607"/>
      <c r="D67" s="1607"/>
      <c r="E67" s="1607"/>
      <c r="F67" s="1607"/>
      <c r="G67" s="1607"/>
      <c r="H67" s="1607"/>
      <c r="I67" s="1607"/>
      <c r="J67" s="1607"/>
      <c r="K67" s="1607"/>
      <c r="L67" s="1607"/>
      <c r="M67" s="1607"/>
      <c r="N67" s="1607"/>
      <c r="O67" s="1607"/>
      <c r="P67" s="1607"/>
      <c r="Q67" s="1607"/>
      <c r="R67" s="1607"/>
      <c r="S67" s="1607"/>
      <c r="T67" s="1607"/>
      <c r="U67" s="1607"/>
      <c r="V67" s="1607"/>
      <c r="W67" s="1607"/>
      <c r="X67" s="1607"/>
      <c r="Y67" s="1607"/>
      <c r="Z67" s="1607"/>
      <c r="AA67" s="1607"/>
      <c r="AB67" s="1608"/>
      <c r="AE67" s="218"/>
      <c r="BI67" s="37"/>
      <c r="BJ67" s="37"/>
      <c r="BK67" s="34"/>
    </row>
    <row r="68" spans="1:63" s="38" customFormat="1" ht="18" customHeight="1" thickBot="1" x14ac:dyDescent="0.25">
      <c r="A68" s="620" t="s">
        <v>322</v>
      </c>
      <c r="B68" s="766" t="s">
        <v>459</v>
      </c>
      <c r="C68" s="669"/>
      <c r="D68" s="669">
        <v>4</v>
      </c>
      <c r="E68" s="669"/>
      <c r="F68" s="669"/>
      <c r="G68" s="669">
        <v>3</v>
      </c>
      <c r="H68" s="669">
        <f>PRODUCT(G68,30)</f>
        <v>90</v>
      </c>
      <c r="I68" s="669"/>
      <c r="J68" s="669"/>
      <c r="K68" s="669"/>
      <c r="L68" s="669"/>
      <c r="M68" s="669"/>
      <c r="N68" s="669"/>
      <c r="O68" s="1229"/>
      <c r="P68" s="1231"/>
      <c r="Q68" s="669"/>
      <c r="R68" s="1229"/>
      <c r="S68" s="1231"/>
      <c r="T68" s="669"/>
      <c r="U68" s="1229"/>
      <c r="V68" s="1231"/>
      <c r="W68" s="669"/>
      <c r="X68" s="1229"/>
      <c r="Y68" s="1231"/>
      <c r="Z68" s="669"/>
      <c r="AA68" s="669"/>
      <c r="AB68" s="669"/>
      <c r="AE68" s="218"/>
      <c r="AW68" s="934"/>
      <c r="AX68" s="934"/>
      <c r="AY68" s="934"/>
      <c r="AZ68" s="934">
        <v>3</v>
      </c>
      <c r="BA68" s="934"/>
      <c r="BB68" s="934"/>
      <c r="BC68" s="934"/>
      <c r="BD68" s="934">
        <v>3</v>
      </c>
      <c r="BE68" s="934"/>
      <c r="BF68" s="934"/>
      <c r="BG68" s="934">
        <v>3</v>
      </c>
      <c r="BH68" s="934">
        <v>3</v>
      </c>
      <c r="BI68" s="37"/>
      <c r="BJ68" s="37"/>
    </row>
    <row r="69" spans="1:63" s="38" customFormat="1" ht="21.75" customHeight="1" thickBot="1" x14ac:dyDescent="0.25">
      <c r="A69" s="620" t="s">
        <v>323</v>
      </c>
      <c r="B69" s="688" t="s">
        <v>460</v>
      </c>
      <c r="C69" s="412"/>
      <c r="D69" s="412">
        <v>8</v>
      </c>
      <c r="E69" s="412"/>
      <c r="F69" s="412"/>
      <c r="G69" s="412">
        <v>3</v>
      </c>
      <c r="H69" s="412">
        <f>PRODUCT(G69,30)</f>
        <v>90</v>
      </c>
      <c r="I69" s="412"/>
      <c r="J69" s="412"/>
      <c r="K69" s="412"/>
      <c r="L69" s="412"/>
      <c r="M69" s="412"/>
      <c r="N69" s="412"/>
      <c r="O69" s="1394"/>
      <c r="P69" s="1455"/>
      <c r="Q69" s="412"/>
      <c r="R69" s="1394"/>
      <c r="S69" s="1455"/>
      <c r="T69" s="412"/>
      <c r="U69" s="1394"/>
      <c r="V69" s="1455"/>
      <c r="W69" s="412"/>
      <c r="X69" s="1394"/>
      <c r="Y69" s="1455"/>
      <c r="Z69" s="412"/>
      <c r="AA69" s="412"/>
      <c r="AB69" s="412"/>
      <c r="AE69" s="218"/>
      <c r="BI69" s="37"/>
      <c r="BJ69" s="37"/>
    </row>
    <row r="70" spans="1:63" s="38" customFormat="1" ht="16.5" thickBot="1" x14ac:dyDescent="0.25">
      <c r="A70" s="689" t="s">
        <v>324</v>
      </c>
      <c r="B70" s="690" t="s">
        <v>390</v>
      </c>
      <c r="C70" s="691"/>
      <c r="D70" s="692" t="s">
        <v>253</v>
      </c>
      <c r="E70" s="69"/>
      <c r="F70" s="693"/>
      <c r="G70" s="694">
        <v>3</v>
      </c>
      <c r="H70" s="69">
        <f>PRODUCT(G70,30)</f>
        <v>90</v>
      </c>
      <c r="I70" s="66"/>
      <c r="J70" s="68"/>
      <c r="K70" s="225"/>
      <c r="L70" s="62"/>
      <c r="M70" s="225"/>
      <c r="N70" s="154"/>
      <c r="O70" s="1450"/>
      <c r="P70" s="1451"/>
      <c r="Q70" s="154"/>
      <c r="R70" s="1450"/>
      <c r="S70" s="1451"/>
      <c r="T70" s="154"/>
      <c r="U70" s="1450"/>
      <c r="V70" s="1451"/>
      <c r="W70" s="68"/>
      <c r="X70" s="1437"/>
      <c r="Y70" s="1438"/>
      <c r="Z70" s="65"/>
      <c r="AA70" s="767"/>
      <c r="AB70" s="768"/>
      <c r="AE70" s="218"/>
      <c r="AI70" s="34"/>
      <c r="AJ70" s="398"/>
      <c r="BI70" s="37"/>
      <c r="BJ70" s="37"/>
    </row>
    <row r="71" spans="1:63" s="38" customFormat="1" ht="16.5" thickBot="1" x14ac:dyDescent="0.25">
      <c r="A71" s="1442" t="s">
        <v>336</v>
      </c>
      <c r="B71" s="1443"/>
      <c r="C71" s="1443"/>
      <c r="D71" s="1443"/>
      <c r="E71" s="1443"/>
      <c r="F71" s="1444"/>
      <c r="G71" s="774">
        <f>G68+G69+G70</f>
        <v>9</v>
      </c>
      <c r="H71" s="775">
        <f>H68+H69+H70</f>
        <v>270</v>
      </c>
      <c r="I71" s="776"/>
      <c r="J71" s="777"/>
      <c r="K71" s="778"/>
      <c r="L71" s="777"/>
      <c r="M71" s="778"/>
      <c r="N71" s="779"/>
      <c r="O71" s="1445"/>
      <c r="P71" s="1446"/>
      <c r="Q71" s="773"/>
      <c r="R71" s="1445"/>
      <c r="S71" s="1446"/>
      <c r="T71" s="773"/>
      <c r="U71" s="1445"/>
      <c r="V71" s="1446"/>
      <c r="W71" s="772"/>
      <c r="X71" s="1453"/>
      <c r="Y71" s="1454"/>
      <c r="Z71" s="769"/>
      <c r="AA71" s="770"/>
      <c r="AB71" s="771"/>
      <c r="AE71" s="218"/>
      <c r="AI71" s="34"/>
      <c r="AJ71" s="398"/>
      <c r="BI71" s="37"/>
      <c r="BJ71" s="37"/>
    </row>
    <row r="72" spans="1:63" s="38" customFormat="1" ht="16.5" thickBot="1" x14ac:dyDescent="0.25">
      <c r="A72" s="1439" t="s">
        <v>418</v>
      </c>
      <c r="B72" s="1440"/>
      <c r="C72" s="1440"/>
      <c r="D72" s="1440"/>
      <c r="E72" s="1440"/>
      <c r="F72" s="1440"/>
      <c r="G72" s="1440"/>
      <c r="H72" s="1440"/>
      <c r="I72" s="1440"/>
      <c r="J72" s="1440"/>
      <c r="K72" s="1440"/>
      <c r="L72" s="1440"/>
      <c r="M72" s="1440"/>
      <c r="N72" s="1440"/>
      <c r="O72" s="1440"/>
      <c r="P72" s="1440"/>
      <c r="Q72" s="1440"/>
      <c r="R72" s="1440"/>
      <c r="S72" s="1440"/>
      <c r="T72" s="1440"/>
      <c r="U72" s="1440"/>
      <c r="V72" s="1440"/>
      <c r="W72" s="1440"/>
      <c r="X72" s="1440"/>
      <c r="Y72" s="1440"/>
      <c r="Z72" s="1440"/>
      <c r="AA72" s="1440"/>
      <c r="AB72" s="1441"/>
      <c r="AE72" s="218"/>
      <c r="AI72" s="34"/>
      <c r="AJ72" s="398"/>
      <c r="BI72" s="37"/>
      <c r="BJ72" s="37"/>
    </row>
    <row r="73" spans="1:63" s="38" customFormat="1" ht="16.5" thickBot="1" x14ac:dyDescent="0.25">
      <c r="A73" s="780" t="s">
        <v>419</v>
      </c>
      <c r="B73" s="781" t="s">
        <v>420</v>
      </c>
      <c r="C73" s="607"/>
      <c r="D73" s="457"/>
      <c r="E73" s="457"/>
      <c r="F73" s="782"/>
      <c r="G73" s="609">
        <v>7</v>
      </c>
      <c r="H73" s="783">
        <f>G73*30</f>
        <v>210</v>
      </c>
      <c r="I73" s="604"/>
      <c r="J73" s="446"/>
      <c r="K73" s="537"/>
      <c r="L73" s="784"/>
      <c r="M73" s="537"/>
      <c r="N73" s="446"/>
      <c r="O73" s="1482"/>
      <c r="P73" s="1482"/>
      <c r="Q73" s="446"/>
      <c r="R73" s="1482"/>
      <c r="S73" s="1482"/>
      <c r="T73" s="446"/>
      <c r="U73" s="1503"/>
      <c r="V73" s="1503"/>
      <c r="W73" s="467"/>
      <c r="X73" s="1464"/>
      <c r="Y73" s="1464"/>
      <c r="Z73" s="467"/>
      <c r="AA73" s="785"/>
      <c r="AB73" s="606"/>
      <c r="AE73" s="218"/>
      <c r="AI73" s="34"/>
      <c r="AJ73" s="398"/>
      <c r="AW73" s="934"/>
      <c r="AX73" s="934"/>
      <c r="AY73" s="934"/>
      <c r="AZ73" s="934"/>
      <c r="BA73" s="934"/>
      <c r="BB73" s="934"/>
      <c r="BC73" s="934"/>
      <c r="BD73" s="934"/>
      <c r="BE73" s="934"/>
      <c r="BF73" s="934"/>
      <c r="BG73" s="934">
        <v>7</v>
      </c>
      <c r="BH73" s="934">
        <v>7</v>
      </c>
      <c r="BI73" s="37"/>
      <c r="BJ73" s="37"/>
    </row>
    <row r="74" spans="1:63" s="38" customFormat="1" ht="16.5" thickBot="1" x14ac:dyDescent="0.25">
      <c r="A74" s="1509" t="s">
        <v>421</v>
      </c>
      <c r="B74" s="1510"/>
      <c r="C74" s="607"/>
      <c r="D74" s="457"/>
      <c r="E74" s="457"/>
      <c r="F74" s="608"/>
      <c r="G74" s="609">
        <f>G73</f>
        <v>7</v>
      </c>
      <c r="H74" s="622">
        <f>H73</f>
        <v>210</v>
      </c>
      <c r="I74" s="66"/>
      <c r="J74" s="154"/>
      <c r="K74" s="225"/>
      <c r="L74" s="62"/>
      <c r="M74" s="225"/>
      <c r="N74" s="154"/>
      <c r="O74" s="1480"/>
      <c r="P74" s="1481"/>
      <c r="Q74" s="154"/>
      <c r="R74" s="1450"/>
      <c r="S74" s="1451"/>
      <c r="T74" s="154"/>
      <c r="U74" s="1450"/>
      <c r="V74" s="1451"/>
      <c r="W74" s="68"/>
      <c r="X74" s="1437"/>
      <c r="Y74" s="1438"/>
      <c r="Z74" s="68"/>
      <c r="AA74" s="786"/>
      <c r="AB74" s="787"/>
      <c r="AE74" s="218"/>
      <c r="AI74" s="34"/>
      <c r="AJ74" s="398"/>
      <c r="BI74" s="37"/>
      <c r="BJ74" s="37"/>
    </row>
    <row r="75" spans="1:63" s="34" customFormat="1" ht="16.5" customHeight="1" thickBot="1" x14ac:dyDescent="0.25">
      <c r="A75" s="1496" t="s">
        <v>422</v>
      </c>
      <c r="B75" s="1497"/>
      <c r="C75" s="1498"/>
      <c r="D75" s="1498"/>
      <c r="E75" s="1498"/>
      <c r="F75" s="1499"/>
      <c r="G75" s="788">
        <f>G36+G66+G71+G74</f>
        <v>180</v>
      </c>
      <c r="H75" s="791">
        <f>H36+H66+H71+H74</f>
        <v>5010</v>
      </c>
      <c r="I75" s="789">
        <f>I36+I66+I71+I74</f>
        <v>366</v>
      </c>
      <c r="J75" s="790"/>
      <c r="K75" s="790"/>
      <c r="L75" s="790"/>
      <c r="M75" s="790">
        <f>M36+M66+M71+M74</f>
        <v>4196</v>
      </c>
      <c r="N75" s="459" t="s">
        <v>598</v>
      </c>
      <c r="O75" s="1433" t="s">
        <v>599</v>
      </c>
      <c r="P75" s="1434"/>
      <c r="Q75" s="825" t="s">
        <v>232</v>
      </c>
      <c r="R75" s="1431" t="s">
        <v>608</v>
      </c>
      <c r="S75" s="1432"/>
      <c r="T75" s="825" t="s">
        <v>547</v>
      </c>
      <c r="U75" s="1460" t="s">
        <v>545</v>
      </c>
      <c r="V75" s="1441"/>
      <c r="W75" s="907" t="s">
        <v>546</v>
      </c>
      <c r="X75" s="1460" t="s">
        <v>604</v>
      </c>
      <c r="Y75" s="1441"/>
      <c r="Z75" s="705" t="s">
        <v>613</v>
      </c>
      <c r="AA75" s="705" t="s">
        <v>398</v>
      </c>
      <c r="AB75" s="908"/>
      <c r="AE75" s="217"/>
      <c r="AJ75" s="398"/>
      <c r="BI75" s="35"/>
      <c r="BJ75" s="35"/>
    </row>
    <row r="76" spans="1:63" s="38" customFormat="1" ht="18" customHeight="1" thickBot="1" x14ac:dyDescent="0.25">
      <c r="A76" s="1461" t="s">
        <v>391</v>
      </c>
      <c r="B76" s="1462"/>
      <c r="C76" s="1462"/>
      <c r="D76" s="1462"/>
      <c r="E76" s="1462"/>
      <c r="F76" s="1462"/>
      <c r="G76" s="1462"/>
      <c r="H76" s="1462"/>
      <c r="I76" s="1462"/>
      <c r="J76" s="1462"/>
      <c r="K76" s="1462"/>
      <c r="L76" s="1462"/>
      <c r="M76" s="1462"/>
      <c r="N76" s="1462"/>
      <c r="O76" s="1462"/>
      <c r="P76" s="1462"/>
      <c r="Q76" s="1462"/>
      <c r="R76" s="1462"/>
      <c r="S76" s="1462"/>
      <c r="T76" s="1462"/>
      <c r="U76" s="1462"/>
      <c r="V76" s="1462"/>
      <c r="W76" s="1462"/>
      <c r="X76" s="1462"/>
      <c r="Y76" s="1462"/>
      <c r="Z76" s="1462"/>
      <c r="AA76" s="1462"/>
      <c r="AB76" s="1463"/>
      <c r="AE76" s="218"/>
      <c r="AJ76" s="399"/>
      <c r="BI76" s="37"/>
      <c r="BJ76" s="37"/>
    </row>
    <row r="77" spans="1:63" s="38" customFormat="1" ht="19.5" customHeight="1" thickBot="1" x14ac:dyDescent="0.25">
      <c r="A77" s="1504" t="s">
        <v>461</v>
      </c>
      <c r="B77" s="1504"/>
      <c r="C77" s="1504"/>
      <c r="D77" s="1504"/>
      <c r="E77" s="1504"/>
      <c r="F77" s="1504"/>
      <c r="G77" s="1504"/>
      <c r="H77" s="1504"/>
      <c r="I77" s="1504"/>
      <c r="J77" s="1504"/>
      <c r="K77" s="1504"/>
      <c r="L77" s="1504"/>
      <c r="M77" s="1504"/>
      <c r="N77" s="1504"/>
      <c r="O77" s="1504"/>
      <c r="P77" s="1504"/>
      <c r="Q77" s="1504"/>
      <c r="R77" s="1504"/>
      <c r="S77" s="1504"/>
      <c r="T77" s="1504"/>
      <c r="U77" s="1504"/>
      <c r="V77" s="1504"/>
      <c r="W77" s="1504"/>
      <c r="X77" s="1504"/>
      <c r="Y77" s="1504"/>
      <c r="Z77" s="1504"/>
      <c r="AA77" s="1504"/>
      <c r="AB77" s="1504"/>
      <c r="AE77" s="218"/>
      <c r="BI77" s="37"/>
      <c r="BJ77" s="37"/>
    </row>
    <row r="78" spans="1:63" s="38" customFormat="1" ht="16.5" customHeight="1" thickBot="1" x14ac:dyDescent="0.25">
      <c r="A78" s="1505" t="s">
        <v>462</v>
      </c>
      <c r="B78" s="1505"/>
      <c r="C78" s="1506"/>
      <c r="D78" s="1506"/>
      <c r="E78" s="1506"/>
      <c r="F78" s="1506"/>
      <c r="G78" s="1506"/>
      <c r="H78" s="1506"/>
      <c r="I78" s="1506"/>
      <c r="J78" s="1506"/>
      <c r="K78" s="1506"/>
      <c r="L78" s="1506"/>
      <c r="M78" s="1506"/>
      <c r="N78" s="1506"/>
      <c r="O78" s="1506"/>
      <c r="P78" s="1506"/>
      <c r="Q78" s="1506"/>
      <c r="R78" s="1506"/>
      <c r="S78" s="1506"/>
      <c r="T78" s="1506"/>
      <c r="U78" s="1506"/>
      <c r="V78" s="1506"/>
      <c r="W78" s="1506"/>
      <c r="X78" s="1506"/>
      <c r="Y78" s="1506"/>
      <c r="Z78" s="1506"/>
      <c r="AA78" s="1506"/>
      <c r="AB78" s="1506"/>
      <c r="AE78" s="218"/>
      <c r="BI78" s="37"/>
      <c r="BJ78" s="37"/>
    </row>
    <row r="79" spans="1:63" s="397" customFormat="1" ht="16.5" thickBot="1" x14ac:dyDescent="0.25">
      <c r="A79" s="695" t="s">
        <v>359</v>
      </c>
      <c r="B79" s="710" t="s">
        <v>470</v>
      </c>
      <c r="C79" s="793"/>
      <c r="D79" s="794">
        <v>4</v>
      </c>
      <c r="E79" s="794"/>
      <c r="F79" s="794"/>
      <c r="G79" s="797">
        <v>3</v>
      </c>
      <c r="H79" s="794">
        <f>G79*30</f>
        <v>90</v>
      </c>
      <c r="I79" s="794">
        <v>4</v>
      </c>
      <c r="J79" s="794" t="s">
        <v>134</v>
      </c>
      <c r="K79" s="794"/>
      <c r="L79" s="794"/>
      <c r="M79" s="794"/>
      <c r="N79" s="795"/>
      <c r="O79" s="1469"/>
      <c r="P79" s="1470"/>
      <c r="Q79" s="796"/>
      <c r="R79" s="1507" t="s">
        <v>134</v>
      </c>
      <c r="S79" s="1508"/>
      <c r="T79" s="796"/>
      <c r="U79" s="1469"/>
      <c r="V79" s="1470"/>
      <c r="W79" s="793"/>
      <c r="X79" s="1465"/>
      <c r="Y79" s="1466"/>
      <c r="Z79" s="794"/>
      <c r="AA79" s="794"/>
      <c r="AB79" s="795"/>
      <c r="AE79" s="630"/>
      <c r="AZ79" s="397">
        <v>3</v>
      </c>
      <c r="BA79" s="397">
        <v>3</v>
      </c>
      <c r="BB79" s="397">
        <v>3</v>
      </c>
      <c r="BH79" s="397">
        <v>9</v>
      </c>
      <c r="BI79" s="621"/>
      <c r="BJ79" s="621"/>
    </row>
    <row r="80" spans="1:63" s="397" customFormat="1" x14ac:dyDescent="0.2">
      <c r="A80" s="696"/>
      <c r="B80" s="711" t="s">
        <v>463</v>
      </c>
      <c r="C80" s="719"/>
      <c r="D80" s="450"/>
      <c r="E80" s="719"/>
      <c r="F80" s="719"/>
      <c r="G80" s="792">
        <v>3</v>
      </c>
      <c r="H80" s="719"/>
      <c r="I80" s="719"/>
      <c r="J80" s="719"/>
      <c r="K80" s="719"/>
      <c r="L80" s="719"/>
      <c r="M80" s="719"/>
      <c r="N80" s="719"/>
      <c r="O80" s="1471"/>
      <c r="P80" s="1472"/>
      <c r="Q80" s="719"/>
      <c r="R80" s="1458"/>
      <c r="S80" s="1459"/>
      <c r="T80" s="719"/>
      <c r="U80" s="1471"/>
      <c r="V80" s="1472"/>
      <c r="W80" s="719"/>
      <c r="X80" s="1458"/>
      <c r="Y80" s="1459"/>
      <c r="Z80" s="719"/>
      <c r="AA80" s="719"/>
      <c r="AB80" s="719"/>
      <c r="AE80" s="630"/>
      <c r="BI80" s="621"/>
      <c r="BJ80" s="621"/>
    </row>
    <row r="81" spans="1:268" s="397" customFormat="1" x14ac:dyDescent="0.2">
      <c r="A81" s="697"/>
      <c r="B81" s="712" t="s">
        <v>464</v>
      </c>
      <c r="C81" s="621"/>
      <c r="D81" s="35"/>
      <c r="E81" s="621"/>
      <c r="F81" s="621"/>
      <c r="G81" s="720">
        <v>3</v>
      </c>
      <c r="H81" s="621"/>
      <c r="I81" s="621"/>
      <c r="J81" s="621"/>
      <c r="K81" s="621"/>
      <c r="L81" s="621"/>
      <c r="M81" s="621"/>
      <c r="N81" s="621"/>
      <c r="O81" s="1429"/>
      <c r="P81" s="1430"/>
      <c r="Q81" s="621"/>
      <c r="R81" s="1429"/>
      <c r="S81" s="1430"/>
      <c r="T81" s="621"/>
      <c r="U81" s="1429"/>
      <c r="V81" s="1430"/>
      <c r="W81" s="621"/>
      <c r="X81" s="1429"/>
      <c r="Y81" s="1430"/>
      <c r="Z81" s="621"/>
      <c r="AA81" s="621"/>
      <c r="AB81" s="621"/>
      <c r="AE81" s="630"/>
      <c r="BI81" s="621"/>
      <c r="BJ81" s="621"/>
    </row>
    <row r="82" spans="1:268" s="397" customFormat="1" x14ac:dyDescent="0.2">
      <c r="A82" s="697"/>
      <c r="B82" s="712" t="s">
        <v>272</v>
      </c>
      <c r="C82" s="621"/>
      <c r="D82" s="35"/>
      <c r="E82" s="621"/>
      <c r="F82" s="621"/>
      <c r="G82" s="720">
        <v>3</v>
      </c>
      <c r="H82" s="621"/>
      <c r="I82" s="621"/>
      <c r="J82" s="621"/>
      <c r="K82" s="621"/>
      <c r="L82" s="621"/>
      <c r="M82" s="621"/>
      <c r="N82" s="621"/>
      <c r="O82" s="1429"/>
      <c r="P82" s="1430"/>
      <c r="Q82" s="621"/>
      <c r="R82" s="1429"/>
      <c r="S82" s="1430"/>
      <c r="T82" s="621"/>
      <c r="U82" s="1429"/>
      <c r="V82" s="1430"/>
      <c r="W82" s="621"/>
      <c r="X82" s="1429"/>
      <c r="Y82" s="1430"/>
      <c r="Z82" s="621"/>
      <c r="AA82" s="621"/>
      <c r="AB82" s="621"/>
      <c r="AE82" s="630"/>
      <c r="BI82" s="621"/>
      <c r="BJ82" s="621"/>
    </row>
    <row r="83" spans="1:268" s="397" customFormat="1" x14ac:dyDescent="0.2">
      <c r="A83" s="697"/>
      <c r="B83" s="712" t="s">
        <v>465</v>
      </c>
      <c r="C83" s="621"/>
      <c r="D83" s="35"/>
      <c r="E83" s="621"/>
      <c r="F83" s="621"/>
      <c r="G83" s="720">
        <v>3</v>
      </c>
      <c r="H83" s="621"/>
      <c r="I83" s="621"/>
      <c r="J83" s="621"/>
      <c r="K83" s="621"/>
      <c r="L83" s="621"/>
      <c r="M83" s="621"/>
      <c r="N83" s="621"/>
      <c r="O83" s="1429"/>
      <c r="P83" s="1430"/>
      <c r="Q83" s="621"/>
      <c r="R83" s="1429"/>
      <c r="S83" s="1430"/>
      <c r="T83" s="621"/>
      <c r="U83" s="1429"/>
      <c r="V83" s="1430"/>
      <c r="W83" s="621"/>
      <c r="X83" s="1429"/>
      <c r="Y83" s="1430"/>
      <c r="Z83" s="621"/>
      <c r="AA83" s="621"/>
      <c r="AB83" s="621"/>
      <c r="AE83" s="630"/>
      <c r="BI83" s="621"/>
      <c r="BJ83" s="621"/>
    </row>
    <row r="84" spans="1:268" s="397" customFormat="1" x14ac:dyDescent="0.2">
      <c r="A84" s="698"/>
      <c r="B84" s="712" t="s">
        <v>466</v>
      </c>
      <c r="C84" s="621"/>
      <c r="D84" s="35"/>
      <c r="E84" s="621"/>
      <c r="F84" s="621"/>
      <c r="G84" s="720">
        <v>3</v>
      </c>
      <c r="H84" s="621"/>
      <c r="I84" s="621"/>
      <c r="J84" s="621"/>
      <c r="K84" s="621"/>
      <c r="L84" s="621"/>
      <c r="M84" s="621"/>
      <c r="N84" s="621"/>
      <c r="O84" s="1429"/>
      <c r="P84" s="1430"/>
      <c r="Q84" s="621"/>
      <c r="R84" s="1429"/>
      <c r="S84" s="1430"/>
      <c r="T84" s="621"/>
      <c r="U84" s="1429"/>
      <c r="V84" s="1430"/>
      <c r="W84" s="621"/>
      <c r="X84" s="1429"/>
      <c r="Y84" s="1430"/>
      <c r="Z84" s="621"/>
      <c r="AA84" s="621"/>
      <c r="AB84" s="621"/>
      <c r="AE84" s="630"/>
      <c r="BI84" s="621"/>
      <c r="BJ84" s="621"/>
    </row>
    <row r="85" spans="1:268" s="397" customFormat="1" x14ac:dyDescent="0.2">
      <c r="A85" s="699"/>
      <c r="B85" s="713" t="s">
        <v>467</v>
      </c>
      <c r="C85" s="621"/>
      <c r="D85" s="35"/>
      <c r="E85" s="621"/>
      <c r="F85" s="621"/>
      <c r="G85" s="720">
        <v>3</v>
      </c>
      <c r="H85" s="621"/>
      <c r="I85" s="621"/>
      <c r="J85" s="621"/>
      <c r="K85" s="621"/>
      <c r="L85" s="621"/>
      <c r="M85" s="621"/>
      <c r="N85" s="621"/>
      <c r="O85" s="1429"/>
      <c r="P85" s="1430"/>
      <c r="Q85" s="621"/>
      <c r="R85" s="1429"/>
      <c r="S85" s="1430"/>
      <c r="T85" s="621"/>
      <c r="U85" s="1429"/>
      <c r="V85" s="1430"/>
      <c r="W85" s="621"/>
      <c r="X85" s="1429"/>
      <c r="Y85" s="1430"/>
      <c r="Z85" s="621"/>
      <c r="AA85" s="621"/>
      <c r="AB85" s="621"/>
      <c r="AE85" s="630"/>
      <c r="BI85" s="621"/>
      <c r="BJ85" s="621"/>
    </row>
    <row r="86" spans="1:268" s="397" customFormat="1" x14ac:dyDescent="0.2">
      <c r="A86" s="699"/>
      <c r="B86" s="714" t="s">
        <v>468</v>
      </c>
      <c r="C86" s="621"/>
      <c r="D86" s="35"/>
      <c r="E86" s="621"/>
      <c r="F86" s="621"/>
      <c r="G86" s="720">
        <v>3</v>
      </c>
      <c r="H86" s="621"/>
      <c r="I86" s="621"/>
      <c r="J86" s="621"/>
      <c r="K86" s="621"/>
      <c r="L86" s="621"/>
      <c r="M86" s="621"/>
      <c r="N86" s="621"/>
      <c r="O86" s="1429"/>
      <c r="P86" s="1430"/>
      <c r="Q86" s="621"/>
      <c r="R86" s="1429"/>
      <c r="S86" s="1430"/>
      <c r="T86" s="621"/>
      <c r="U86" s="1429"/>
      <c r="V86" s="1430"/>
      <c r="W86" s="621"/>
      <c r="X86" s="1429"/>
      <c r="Y86" s="1430"/>
      <c r="Z86" s="621"/>
      <c r="AA86" s="621"/>
      <c r="AB86" s="621"/>
      <c r="AE86" s="630"/>
      <c r="BI86" s="621"/>
      <c r="BJ86" s="621"/>
    </row>
    <row r="87" spans="1:268" s="397" customFormat="1" ht="16.5" thickBot="1" x14ac:dyDescent="0.25">
      <c r="A87" s="700"/>
      <c r="B87" s="715" t="s">
        <v>469</v>
      </c>
      <c r="C87" s="621"/>
      <c r="D87" s="35"/>
      <c r="E87" s="621"/>
      <c r="F87" s="621"/>
      <c r="G87" s="720">
        <v>3</v>
      </c>
      <c r="H87" s="621"/>
      <c r="I87" s="621"/>
      <c r="J87" s="621"/>
      <c r="K87" s="621"/>
      <c r="L87" s="621"/>
      <c r="M87" s="621"/>
      <c r="N87" s="621"/>
      <c r="O87" s="1429"/>
      <c r="P87" s="1430"/>
      <c r="Q87" s="621"/>
      <c r="R87" s="1429"/>
      <c r="S87" s="1430"/>
      <c r="T87" s="621"/>
      <c r="U87" s="1429"/>
      <c r="V87" s="1430"/>
      <c r="W87" s="621"/>
      <c r="X87" s="1429"/>
      <c r="Y87" s="1430"/>
      <c r="Z87" s="621"/>
      <c r="AA87" s="621"/>
      <c r="AB87" s="621"/>
      <c r="AE87" s="630"/>
      <c r="BI87" s="621"/>
      <c r="BJ87" s="621"/>
    </row>
    <row r="88" spans="1:268" s="397" customFormat="1" ht="16.5" thickBot="1" x14ac:dyDescent="0.25">
      <c r="A88" s="561" t="s">
        <v>360</v>
      </c>
      <c r="B88" s="716" t="s">
        <v>471</v>
      </c>
      <c r="C88" s="621"/>
      <c r="D88" s="621">
        <v>5</v>
      </c>
      <c r="E88" s="621"/>
      <c r="F88" s="621"/>
      <c r="G88" s="702">
        <v>3</v>
      </c>
      <c r="H88" s="621">
        <f>G88*30</f>
        <v>90</v>
      </c>
      <c r="I88" s="621">
        <v>4</v>
      </c>
      <c r="J88" s="621" t="s">
        <v>134</v>
      </c>
      <c r="K88" s="621"/>
      <c r="L88" s="621"/>
      <c r="M88" s="621"/>
      <c r="N88" s="621"/>
      <c r="O88" s="1429"/>
      <c r="P88" s="1430"/>
      <c r="Q88" s="621"/>
      <c r="R88" s="1429"/>
      <c r="S88" s="1430"/>
      <c r="T88" s="621" t="s">
        <v>134</v>
      </c>
      <c r="U88" s="1429"/>
      <c r="V88" s="1430"/>
      <c r="W88" s="621"/>
      <c r="X88" s="1429"/>
      <c r="Y88" s="1430"/>
      <c r="Z88" s="621"/>
      <c r="AA88" s="621"/>
      <c r="AB88" s="621"/>
      <c r="AE88" s="630"/>
      <c r="BI88" s="621"/>
      <c r="BJ88" s="621"/>
    </row>
    <row r="89" spans="1:268" s="397" customFormat="1" x14ac:dyDescent="0.2">
      <c r="A89" s="561"/>
      <c r="B89" s="717" t="s">
        <v>464</v>
      </c>
      <c r="C89" s="621"/>
      <c r="D89" s="35"/>
      <c r="E89" s="621"/>
      <c r="F89" s="621"/>
      <c r="G89" s="720">
        <v>3</v>
      </c>
      <c r="H89" s="621"/>
      <c r="I89" s="621"/>
      <c r="J89" s="621"/>
      <c r="K89" s="621"/>
      <c r="L89" s="621"/>
      <c r="M89" s="621"/>
      <c r="N89" s="621"/>
      <c r="O89" s="1429"/>
      <c r="P89" s="1430"/>
      <c r="Q89" s="621"/>
      <c r="R89" s="1429"/>
      <c r="S89" s="1430"/>
      <c r="T89" s="621"/>
      <c r="U89" s="1429"/>
      <c r="V89" s="1430"/>
      <c r="W89" s="621"/>
      <c r="X89" s="1429"/>
      <c r="Y89" s="1430"/>
      <c r="Z89" s="621"/>
      <c r="AA89" s="621"/>
      <c r="AB89" s="621"/>
      <c r="AE89" s="630"/>
      <c r="BI89" s="621"/>
      <c r="BJ89" s="621"/>
    </row>
    <row r="90" spans="1:268" s="397" customFormat="1" x14ac:dyDescent="0.2">
      <c r="A90" s="561"/>
      <c r="B90" s="718" t="s">
        <v>279</v>
      </c>
      <c r="C90" s="621"/>
      <c r="D90" s="35"/>
      <c r="E90" s="621"/>
      <c r="F90" s="621"/>
      <c r="G90" s="720">
        <v>3</v>
      </c>
      <c r="H90" s="621"/>
      <c r="I90" s="621"/>
      <c r="J90" s="621"/>
      <c r="K90" s="621"/>
      <c r="L90" s="621"/>
      <c r="M90" s="621"/>
      <c r="N90" s="621"/>
      <c r="O90" s="1429"/>
      <c r="P90" s="1430"/>
      <c r="Q90" s="621"/>
      <c r="R90" s="1429"/>
      <c r="S90" s="1430"/>
      <c r="T90" s="621"/>
      <c r="U90" s="1429"/>
      <c r="V90" s="1430"/>
      <c r="W90" s="621"/>
      <c r="X90" s="1429"/>
      <c r="Y90" s="1430"/>
      <c r="Z90" s="621"/>
      <c r="AA90" s="621"/>
      <c r="AB90" s="621"/>
      <c r="AE90" s="630"/>
      <c r="BI90" s="621"/>
      <c r="BJ90" s="621"/>
    </row>
    <row r="91" spans="1:268" s="397" customFormat="1" x14ac:dyDescent="0.2">
      <c r="A91" s="561"/>
      <c r="B91" s="718" t="s">
        <v>280</v>
      </c>
      <c r="C91" s="621"/>
      <c r="D91" s="35"/>
      <c r="E91" s="621"/>
      <c r="F91" s="621"/>
      <c r="G91" s="720">
        <v>3</v>
      </c>
      <c r="H91" s="621"/>
      <c r="I91" s="621"/>
      <c r="J91" s="621"/>
      <c r="K91" s="621"/>
      <c r="L91" s="621"/>
      <c r="M91" s="621"/>
      <c r="N91" s="621"/>
      <c r="O91" s="1429"/>
      <c r="P91" s="1430"/>
      <c r="Q91" s="621"/>
      <c r="R91" s="1429"/>
      <c r="S91" s="1430"/>
      <c r="T91" s="621"/>
      <c r="U91" s="1429"/>
      <c r="V91" s="1430"/>
      <c r="W91" s="621"/>
      <c r="X91" s="1429"/>
      <c r="Y91" s="1430"/>
      <c r="Z91" s="621"/>
      <c r="AA91" s="621"/>
      <c r="AB91" s="621"/>
      <c r="AE91" s="630"/>
      <c r="BI91" s="621"/>
      <c r="BJ91" s="621"/>
    </row>
    <row r="92" spans="1:268" s="397" customFormat="1" x14ac:dyDescent="0.2">
      <c r="A92" s="542"/>
      <c r="B92" s="718" t="s">
        <v>276</v>
      </c>
      <c r="C92" s="621"/>
      <c r="D92" s="35"/>
      <c r="E92" s="621"/>
      <c r="F92" s="621"/>
      <c r="G92" s="720">
        <v>3</v>
      </c>
      <c r="H92" s="621"/>
      <c r="I92" s="621"/>
      <c r="J92" s="621"/>
      <c r="K92" s="621"/>
      <c r="L92" s="621"/>
      <c r="M92" s="621"/>
      <c r="N92" s="621"/>
      <c r="O92" s="1429"/>
      <c r="P92" s="1430"/>
      <c r="Q92" s="621"/>
      <c r="R92" s="1429"/>
      <c r="S92" s="1430"/>
      <c r="T92" s="621"/>
      <c r="U92" s="1429"/>
      <c r="V92" s="1430"/>
      <c r="W92" s="621"/>
      <c r="X92" s="1429"/>
      <c r="Y92" s="1430"/>
      <c r="Z92" s="621"/>
      <c r="AA92" s="621"/>
      <c r="AB92" s="621"/>
      <c r="AE92" s="630"/>
      <c r="BI92" s="621"/>
      <c r="BJ92" s="621"/>
    </row>
    <row r="93" spans="1:268" s="621" customFormat="1" ht="16.5" thickBot="1" x14ac:dyDescent="0.25">
      <c r="A93" s="542"/>
      <c r="B93" s="805" t="s">
        <v>469</v>
      </c>
      <c r="C93" s="801"/>
      <c r="D93" s="450"/>
      <c r="E93" s="719"/>
      <c r="F93" s="719"/>
      <c r="G93" s="701">
        <v>3</v>
      </c>
      <c r="H93" s="719"/>
      <c r="I93" s="719"/>
      <c r="J93" s="719"/>
      <c r="K93" s="719"/>
      <c r="L93" s="719"/>
      <c r="M93" s="719"/>
      <c r="N93" s="719"/>
      <c r="O93" s="1429"/>
      <c r="P93" s="1430"/>
      <c r="Q93" s="719"/>
      <c r="R93" s="1429"/>
      <c r="S93" s="1430"/>
      <c r="T93" s="719"/>
      <c r="U93" s="1429"/>
      <c r="V93" s="1430"/>
      <c r="W93" s="719"/>
      <c r="X93" s="1429"/>
      <c r="Y93" s="1430"/>
      <c r="Z93" s="719"/>
      <c r="AA93" s="719"/>
      <c r="AB93" s="719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t="16.5" thickBot="1" x14ac:dyDescent="0.25">
      <c r="A94" s="705" t="s">
        <v>472</v>
      </c>
      <c r="B94" s="806" t="s">
        <v>477</v>
      </c>
      <c r="C94" s="642"/>
      <c r="D94" s="621">
        <v>6</v>
      </c>
      <c r="G94" s="654">
        <v>3</v>
      </c>
      <c r="H94" s="621">
        <f>G94*30</f>
        <v>90</v>
      </c>
      <c r="I94" s="621">
        <v>4</v>
      </c>
      <c r="J94" s="621" t="s">
        <v>134</v>
      </c>
      <c r="O94" s="1429"/>
      <c r="P94" s="1430"/>
      <c r="R94" s="1429"/>
      <c r="S94" s="1430"/>
      <c r="U94" s="1429" t="s">
        <v>134</v>
      </c>
      <c r="V94" s="1430"/>
      <c r="X94" s="1429"/>
      <c r="Y94" s="1430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2">
      <c r="A95" s="706"/>
      <c r="B95" s="807" t="s">
        <v>473</v>
      </c>
      <c r="C95" s="802"/>
      <c r="D95" s="703"/>
      <c r="E95" s="703"/>
      <c r="F95" s="703"/>
      <c r="G95" s="708">
        <v>3</v>
      </c>
      <c r="I95" s="703"/>
      <c r="J95" s="703"/>
      <c r="K95" s="703"/>
      <c r="L95" s="703"/>
      <c r="N95" s="703"/>
      <c r="O95" s="704"/>
      <c r="P95" s="642"/>
      <c r="Q95" s="703"/>
      <c r="R95" s="704"/>
      <c r="S95" s="642"/>
      <c r="T95" s="703"/>
      <c r="U95" s="704"/>
      <c r="V95" s="642"/>
      <c r="W95" s="703"/>
      <c r="X95" s="1429"/>
      <c r="Y95" s="1430"/>
      <c r="AA95" s="703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2">
      <c r="A96" s="699"/>
      <c r="B96" s="744" t="s">
        <v>464</v>
      </c>
      <c r="C96" s="802"/>
      <c r="D96" s="703"/>
      <c r="E96" s="703"/>
      <c r="F96" s="703"/>
      <c r="G96" s="708">
        <v>3</v>
      </c>
      <c r="I96" s="703"/>
      <c r="J96" s="703"/>
      <c r="K96" s="703"/>
      <c r="L96" s="703"/>
      <c r="N96" s="703"/>
      <c r="O96" s="704"/>
      <c r="P96" s="642"/>
      <c r="Q96" s="703"/>
      <c r="R96" s="704"/>
      <c r="S96" s="642"/>
      <c r="T96" s="703"/>
      <c r="U96" s="704"/>
      <c r="V96" s="642"/>
      <c r="W96" s="703"/>
      <c r="X96" s="1429"/>
      <c r="Y96" s="1430"/>
      <c r="AA96" s="703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2">
      <c r="A97" s="699"/>
      <c r="B97" s="808" t="s">
        <v>474</v>
      </c>
      <c r="C97" s="802"/>
      <c r="D97" s="703"/>
      <c r="E97" s="703"/>
      <c r="F97" s="703"/>
      <c r="G97" s="708">
        <v>3</v>
      </c>
      <c r="I97" s="703"/>
      <c r="J97" s="703"/>
      <c r="K97" s="703"/>
      <c r="L97" s="703"/>
      <c r="N97" s="703"/>
      <c r="O97" s="704"/>
      <c r="P97" s="642"/>
      <c r="Q97" s="703"/>
      <c r="R97" s="704"/>
      <c r="S97" s="642"/>
      <c r="T97" s="703"/>
      <c r="U97" s="704"/>
      <c r="V97" s="642"/>
      <c r="W97" s="703"/>
      <c r="X97" s="1429"/>
      <c r="Y97" s="1430"/>
      <c r="AA97" s="703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2">
      <c r="A98" s="699"/>
      <c r="B98" s="744" t="s">
        <v>475</v>
      </c>
      <c r="C98" s="802"/>
      <c r="D98" s="703"/>
      <c r="E98" s="703"/>
      <c r="F98" s="703"/>
      <c r="G98" s="708">
        <v>3</v>
      </c>
      <c r="I98" s="703"/>
      <c r="J98" s="703"/>
      <c r="K98" s="703"/>
      <c r="L98" s="703"/>
      <c r="N98" s="703"/>
      <c r="O98" s="704"/>
      <c r="P98" s="642"/>
      <c r="Q98" s="703"/>
      <c r="R98" s="704"/>
      <c r="S98" s="642"/>
      <c r="T98" s="703"/>
      <c r="U98" s="704"/>
      <c r="V98" s="642"/>
      <c r="W98" s="703"/>
      <c r="X98" s="1429"/>
      <c r="Y98" s="1430"/>
      <c r="AA98" s="703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2">
      <c r="A99" s="699"/>
      <c r="B99" s="809" t="s">
        <v>476</v>
      </c>
      <c r="C99" s="803"/>
      <c r="D99" s="225"/>
      <c r="E99" s="225"/>
      <c r="F99" s="62"/>
      <c r="G99" s="707">
        <v>3</v>
      </c>
      <c r="H99" s="455"/>
      <c r="I99" s="644"/>
      <c r="J99" s="62"/>
      <c r="K99" s="225"/>
      <c r="L99" s="62"/>
      <c r="M99" s="639"/>
      <c r="N99" s="154"/>
      <c r="O99" s="1410"/>
      <c r="P99" s="1411"/>
      <c r="Q99" s="645"/>
      <c r="R99" s="1425"/>
      <c r="S99" s="1426"/>
      <c r="T99" s="645"/>
      <c r="U99" s="1425"/>
      <c r="V99" s="1426"/>
      <c r="W99" s="629"/>
      <c r="X99" s="1412"/>
      <c r="Y99" s="1413"/>
      <c r="Z99" s="542"/>
      <c r="AA99" s="685"/>
      <c r="AB99" s="638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2">
      <c r="A100" s="699"/>
      <c r="B100" s="809" t="s">
        <v>270</v>
      </c>
      <c r="C100" s="804"/>
      <c r="D100" s="69"/>
      <c r="E100" s="225"/>
      <c r="F100" s="62"/>
      <c r="G100" s="707">
        <v>3</v>
      </c>
      <c r="H100" s="455"/>
      <c r="I100" s="69"/>
      <c r="J100" s="68"/>
      <c r="K100" s="225"/>
      <c r="L100" s="62"/>
      <c r="M100" s="639"/>
      <c r="N100" s="187"/>
      <c r="O100" s="1410"/>
      <c r="P100" s="1411"/>
      <c r="Q100" s="424"/>
      <c r="R100" s="1425"/>
      <c r="S100" s="1426"/>
      <c r="T100" s="424"/>
      <c r="U100" s="1425"/>
      <c r="V100" s="1426"/>
      <c r="W100" s="542"/>
      <c r="X100" s="1401"/>
      <c r="Y100" s="1401"/>
      <c r="Z100" s="542"/>
      <c r="AA100" s="638"/>
      <c r="AB100" s="638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25">
      <c r="A101" s="700"/>
      <c r="B101" s="810" t="s">
        <v>469</v>
      </c>
      <c r="C101" s="196"/>
      <c r="D101" s="556"/>
      <c r="E101" s="556"/>
      <c r="F101" s="901"/>
      <c r="G101" s="902">
        <v>3</v>
      </c>
      <c r="H101" s="903"/>
      <c r="I101" s="904"/>
      <c r="J101" s="904"/>
      <c r="K101" s="903"/>
      <c r="L101" s="904"/>
      <c r="M101" s="905"/>
      <c r="N101" s="556"/>
      <c r="O101" s="1480"/>
      <c r="P101" s="1481"/>
      <c r="Q101" s="757"/>
      <c r="R101" s="1494"/>
      <c r="S101" s="1495"/>
      <c r="T101" s="757"/>
      <c r="U101" s="1494"/>
      <c r="V101" s="1495"/>
      <c r="W101" s="909"/>
      <c r="X101" s="1512"/>
      <c r="Y101" s="1512"/>
      <c r="Z101" s="754"/>
      <c r="AA101" s="909"/>
      <c r="AB101" s="910"/>
      <c r="AE101" s="649"/>
      <c r="BI101" s="650"/>
      <c r="BJ101" s="650"/>
    </row>
    <row r="102" spans="1:268" s="49" customFormat="1" ht="17.25" customHeight="1" thickBot="1" x14ac:dyDescent="0.25">
      <c r="A102" s="1467" t="s">
        <v>478</v>
      </c>
      <c r="B102" s="1227"/>
      <c r="C102" s="1264"/>
      <c r="D102" s="1264"/>
      <c r="E102" s="1264"/>
      <c r="F102" s="1447"/>
      <c r="G102" s="899">
        <v>9</v>
      </c>
      <c r="H102" s="900">
        <f>G102*30</f>
        <v>270</v>
      </c>
      <c r="I102" s="900">
        <v>12</v>
      </c>
      <c r="J102" s="900" t="s">
        <v>282</v>
      </c>
      <c r="K102" s="900"/>
      <c r="L102" s="900"/>
      <c r="M102" s="900"/>
      <c r="N102" s="900"/>
      <c r="O102" s="1513"/>
      <c r="P102" s="1514"/>
      <c r="Q102" s="900"/>
      <c r="R102" s="1468" t="s">
        <v>134</v>
      </c>
      <c r="S102" s="1468"/>
      <c r="T102" s="900" t="s">
        <v>134</v>
      </c>
      <c r="U102" s="1468" t="s">
        <v>134</v>
      </c>
      <c r="V102" s="1468"/>
      <c r="W102" s="900"/>
      <c r="X102" s="1456"/>
      <c r="Y102" s="1457"/>
      <c r="Z102" s="900"/>
      <c r="AA102" s="900"/>
      <c r="AB102" s="900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25">
      <c r="A103" s="709"/>
      <c r="B103" s="1609" t="s">
        <v>392</v>
      </c>
      <c r="C103" s="1609"/>
      <c r="D103" s="1609"/>
      <c r="E103" s="1609"/>
      <c r="F103" s="1609"/>
      <c r="G103" s="1609"/>
      <c r="H103" s="1609"/>
      <c r="I103" s="1609"/>
      <c r="J103" s="1609"/>
      <c r="K103" s="1609"/>
      <c r="L103" s="1609"/>
      <c r="M103" s="1609"/>
      <c r="N103" s="1609"/>
      <c r="O103" s="1609"/>
      <c r="P103" s="1609"/>
      <c r="Q103" s="1609"/>
      <c r="R103" s="1609"/>
      <c r="S103" s="1609"/>
      <c r="T103" s="1609"/>
      <c r="U103" s="1609"/>
      <c r="V103" s="1609"/>
      <c r="W103" s="1609"/>
      <c r="X103" s="1609"/>
      <c r="Y103" s="1609"/>
      <c r="Z103" s="1609"/>
      <c r="AA103" s="1609"/>
      <c r="AB103" s="1609"/>
      <c r="AE103" s="220"/>
      <c r="AI103" s="34"/>
      <c r="AJ103" s="396"/>
      <c r="BI103" s="415"/>
      <c r="BJ103" s="415"/>
    </row>
    <row r="104" spans="1:268" s="49" customFormat="1" ht="17.25" customHeight="1" x14ac:dyDescent="0.2">
      <c r="A104" s="543"/>
      <c r="B104" s="1511" t="s">
        <v>577</v>
      </c>
      <c r="C104" s="1511"/>
      <c r="D104" s="1511"/>
      <c r="E104" s="1511"/>
      <c r="F104" s="1511"/>
      <c r="G104" s="1511"/>
      <c r="H104" s="1511"/>
      <c r="I104" s="1511"/>
      <c r="J104" s="1511"/>
      <c r="K104" s="1511"/>
      <c r="L104" s="1511"/>
      <c r="M104" s="1511"/>
      <c r="N104" s="1511"/>
      <c r="O104" s="1511"/>
      <c r="P104" s="1511"/>
      <c r="Q104" s="1511"/>
      <c r="R104" s="1511"/>
      <c r="S104" s="1511"/>
      <c r="T104" s="1511"/>
      <c r="U104" s="1511"/>
      <c r="V104" s="1511"/>
      <c r="W104" s="1511"/>
      <c r="X104" s="1511"/>
      <c r="Y104" s="1511"/>
      <c r="Z104" s="1511"/>
      <c r="AA104" s="1511"/>
      <c r="AB104" s="1511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2">
      <c r="A105" s="424" t="s">
        <v>394</v>
      </c>
      <c r="B105" s="412" t="s">
        <v>488</v>
      </c>
      <c r="C105" s="412"/>
      <c r="D105" s="417">
        <v>7</v>
      </c>
      <c r="E105" s="412"/>
      <c r="F105" s="412"/>
      <c r="G105" s="702">
        <v>15</v>
      </c>
      <c r="H105" s="411"/>
      <c r="I105" s="411"/>
      <c r="J105" s="424"/>
      <c r="K105" s="415"/>
      <c r="L105" s="411"/>
      <c r="M105" s="639"/>
      <c r="N105" s="412"/>
      <c r="O105" s="1394"/>
      <c r="P105" s="1455"/>
      <c r="Q105" s="412"/>
      <c r="R105" s="1394"/>
      <c r="S105" s="1455"/>
      <c r="T105" s="424"/>
      <c r="U105" s="1394"/>
      <c r="V105" s="1455"/>
      <c r="W105" s="424" t="s">
        <v>538</v>
      </c>
      <c r="X105" s="1394"/>
      <c r="Y105" s="1455"/>
      <c r="Z105" s="412"/>
      <c r="AA105" s="412"/>
      <c r="AB105" s="412"/>
      <c r="AE105" s="220"/>
      <c r="AI105" s="34"/>
      <c r="AJ105" s="396"/>
      <c r="BI105" s="415"/>
      <c r="BJ105" s="415"/>
    </row>
    <row r="106" spans="1:268" s="49" customFormat="1" ht="17.25" customHeight="1" x14ac:dyDescent="0.2">
      <c r="A106" s="36" t="s">
        <v>578</v>
      </c>
      <c r="B106" s="944" t="s">
        <v>576</v>
      </c>
      <c r="C106" s="415"/>
      <c r="D106" s="734">
        <v>7</v>
      </c>
      <c r="E106" s="415"/>
      <c r="F106" s="415"/>
      <c r="G106" s="720">
        <v>5</v>
      </c>
      <c r="H106" s="410">
        <f>G106*30</f>
        <v>150</v>
      </c>
      <c r="I106" s="410">
        <v>8</v>
      </c>
      <c r="J106" s="413" t="s">
        <v>134</v>
      </c>
      <c r="K106" s="415"/>
      <c r="L106" s="410" t="s">
        <v>385</v>
      </c>
      <c r="M106" s="670">
        <f>H106-I106</f>
        <v>142</v>
      </c>
      <c r="N106" s="415"/>
      <c r="O106" s="1399"/>
      <c r="P106" s="1399"/>
      <c r="Q106" s="415"/>
      <c r="R106" s="1399"/>
      <c r="S106" s="1399"/>
      <c r="T106" s="413"/>
      <c r="U106" s="1400"/>
      <c r="V106" s="1400"/>
      <c r="W106" s="413" t="s">
        <v>97</v>
      </c>
      <c r="X106" s="1402"/>
      <c r="Y106" s="1403"/>
      <c r="Z106" s="415"/>
      <c r="AA106" s="415"/>
      <c r="AB106" s="415"/>
      <c r="AE106" s="220"/>
      <c r="AI106" s="34"/>
      <c r="AJ106" s="396"/>
      <c r="BI106" s="415"/>
      <c r="BJ106" s="415"/>
    </row>
    <row r="107" spans="1:268" s="49" customFormat="1" ht="17.25" customHeight="1" x14ac:dyDescent="0.2">
      <c r="A107" s="36" t="s">
        <v>580</v>
      </c>
      <c r="B107" s="945" t="s">
        <v>57</v>
      </c>
      <c r="C107" s="651"/>
      <c r="D107" s="734">
        <v>7</v>
      </c>
      <c r="E107" s="651"/>
      <c r="F107" s="651"/>
      <c r="G107" s="423">
        <v>5</v>
      </c>
      <c r="H107" s="410">
        <f>G107*30</f>
        <v>150</v>
      </c>
      <c r="I107" s="410">
        <v>8</v>
      </c>
      <c r="J107" s="413" t="s">
        <v>134</v>
      </c>
      <c r="K107" s="415"/>
      <c r="L107" s="410" t="s">
        <v>385</v>
      </c>
      <c r="M107" s="670">
        <f>H107-I107</f>
        <v>142</v>
      </c>
      <c r="N107" s="413"/>
      <c r="O107" s="614"/>
      <c r="P107" s="615"/>
      <c r="Q107" s="413"/>
      <c r="R107" s="723"/>
      <c r="S107" s="658"/>
      <c r="T107" s="413"/>
      <c r="U107" s="1408"/>
      <c r="V107" s="1409"/>
      <c r="W107" s="413" t="s">
        <v>97</v>
      </c>
      <c r="X107" s="724"/>
      <c r="Y107" s="725"/>
      <c r="Z107" s="540"/>
      <c r="AA107" s="540"/>
      <c r="AB107" s="655"/>
      <c r="AE107" s="220"/>
      <c r="AI107" s="34"/>
      <c r="AJ107" s="396"/>
      <c r="BI107" s="415"/>
      <c r="BJ107" s="415"/>
    </row>
    <row r="108" spans="1:268" s="49" customFormat="1" ht="18" customHeight="1" x14ac:dyDescent="0.2">
      <c r="A108" s="36" t="s">
        <v>582</v>
      </c>
      <c r="B108" s="945" t="s">
        <v>558</v>
      </c>
      <c r="C108" s="672"/>
      <c r="D108" s="734">
        <v>7</v>
      </c>
      <c r="E108" s="672"/>
      <c r="F108" s="672"/>
      <c r="G108" s="423">
        <v>5</v>
      </c>
      <c r="H108" s="410">
        <f>G108*30</f>
        <v>150</v>
      </c>
      <c r="I108" s="410">
        <v>8</v>
      </c>
      <c r="J108" s="413" t="s">
        <v>134</v>
      </c>
      <c r="K108" s="415"/>
      <c r="L108" s="410" t="s">
        <v>385</v>
      </c>
      <c r="M108" s="670">
        <f t="shared" ref="M108:M109" si="46">H108-I108</f>
        <v>142</v>
      </c>
      <c r="N108" s="413"/>
      <c r="O108" s="1410"/>
      <c r="P108" s="1411"/>
      <c r="Q108" s="413"/>
      <c r="R108" s="1408"/>
      <c r="S108" s="1409"/>
      <c r="T108" s="413"/>
      <c r="U108" s="1400"/>
      <c r="V108" s="1400"/>
      <c r="W108" s="413" t="s">
        <v>97</v>
      </c>
      <c r="X108" s="1435"/>
      <c r="Y108" s="1436"/>
      <c r="Z108" s="540"/>
      <c r="AA108" s="540"/>
      <c r="AB108" s="655"/>
      <c r="AE108" s="220"/>
      <c r="AI108" s="34"/>
      <c r="AJ108" s="396"/>
      <c r="BI108" s="415"/>
      <c r="BJ108" s="415"/>
    </row>
    <row r="109" spans="1:268" s="49" customFormat="1" ht="18" customHeight="1" x14ac:dyDescent="0.2">
      <c r="A109" s="36" t="s">
        <v>583</v>
      </c>
      <c r="B109" s="946" t="s">
        <v>480</v>
      </c>
      <c r="C109" s="672"/>
      <c r="D109" s="734">
        <v>7</v>
      </c>
      <c r="E109" s="672"/>
      <c r="F109" s="672"/>
      <c r="G109" s="423">
        <v>5</v>
      </c>
      <c r="H109" s="410">
        <f>G109*30</f>
        <v>150</v>
      </c>
      <c r="I109" s="410">
        <v>8</v>
      </c>
      <c r="J109" s="413" t="s">
        <v>134</v>
      </c>
      <c r="K109" s="415"/>
      <c r="L109" s="410" t="s">
        <v>385</v>
      </c>
      <c r="M109" s="670">
        <f t="shared" si="46"/>
        <v>142</v>
      </c>
      <c r="N109" s="413"/>
      <c r="O109" s="614"/>
      <c r="P109" s="615"/>
      <c r="Q109" s="413"/>
      <c r="R109" s="723"/>
      <c r="S109" s="658"/>
      <c r="T109" s="413"/>
      <c r="U109" s="723"/>
      <c r="V109" s="658"/>
      <c r="W109" s="413" t="s">
        <v>97</v>
      </c>
      <c r="X109" s="724"/>
      <c r="Y109" s="725"/>
      <c r="Z109" s="540"/>
      <c r="AA109" s="540"/>
      <c r="AB109" s="655"/>
      <c r="AE109" s="220"/>
      <c r="AI109" s="34"/>
      <c r="AJ109" s="396"/>
      <c r="BH109" s="932" t="s">
        <v>573</v>
      </c>
      <c r="BI109" s="415"/>
      <c r="BJ109" s="415"/>
    </row>
    <row r="110" spans="1:268" s="49" customFormat="1" ht="17.25" customHeight="1" x14ac:dyDescent="0.2">
      <c r="A110" s="36" t="s">
        <v>584</v>
      </c>
      <c r="B110" s="736" t="s">
        <v>469</v>
      </c>
      <c r="C110" s="412"/>
      <c r="D110" s="734"/>
      <c r="E110" s="36"/>
      <c r="F110" s="36"/>
      <c r="G110" s="423">
        <v>5</v>
      </c>
      <c r="H110" s="410">
        <f>G110*30</f>
        <v>150</v>
      </c>
      <c r="I110" s="412"/>
      <c r="J110" s="412"/>
      <c r="K110" s="412"/>
      <c r="L110" s="412"/>
      <c r="M110" s="412"/>
      <c r="N110" s="412"/>
      <c r="O110" s="1394"/>
      <c r="P110" s="1455"/>
      <c r="Q110" s="412"/>
      <c r="R110" s="1394"/>
      <c r="S110" s="1455"/>
      <c r="T110" s="412"/>
      <c r="U110" s="1394"/>
      <c r="V110" s="1455"/>
      <c r="W110" s="412"/>
      <c r="X110" s="1394"/>
      <c r="Y110" s="1455"/>
      <c r="Z110" s="412"/>
      <c r="AA110" s="412"/>
      <c r="AB110" s="412"/>
      <c r="AE110" s="220"/>
      <c r="AI110" s="34"/>
      <c r="AJ110" s="396"/>
      <c r="BI110" s="415"/>
      <c r="BJ110" s="415"/>
    </row>
    <row r="111" spans="1:268" s="49" customFormat="1" ht="17.25" customHeight="1" thickBot="1" x14ac:dyDescent="0.25">
      <c r="A111" s="543"/>
      <c r="B111" s="1394" t="s">
        <v>585</v>
      </c>
      <c r="C111" s="1622"/>
      <c r="D111" s="1622"/>
      <c r="E111" s="1622"/>
      <c r="F111" s="1622"/>
      <c r="G111" s="1622"/>
      <c r="H111" s="1622"/>
      <c r="I111" s="1622"/>
      <c r="J111" s="1622"/>
      <c r="K111" s="1622"/>
      <c r="L111" s="1622"/>
      <c r="M111" s="1622"/>
      <c r="N111" s="1622"/>
      <c r="O111" s="1622"/>
      <c r="P111" s="1622"/>
      <c r="Q111" s="1622"/>
      <c r="R111" s="1622"/>
      <c r="S111" s="1622"/>
      <c r="T111" s="1622"/>
      <c r="U111" s="1622"/>
      <c r="V111" s="1622"/>
      <c r="W111" s="1622"/>
      <c r="X111" s="1622"/>
      <c r="Y111" s="1622"/>
      <c r="Z111" s="1622"/>
      <c r="AA111" s="1622"/>
      <c r="AB111" s="1455"/>
      <c r="AE111" s="220"/>
      <c r="AI111" s="34"/>
      <c r="AJ111" s="396"/>
      <c r="BI111" s="415"/>
      <c r="BJ111" s="415"/>
    </row>
    <row r="112" spans="1:268" s="49" customFormat="1" ht="17.25" customHeight="1" thickBot="1" x14ac:dyDescent="0.25">
      <c r="A112" s="947" t="s">
        <v>396</v>
      </c>
      <c r="B112" s="948" t="s">
        <v>533</v>
      </c>
      <c r="C112" s="949"/>
      <c r="D112" s="950"/>
      <c r="E112" s="950"/>
      <c r="F112" s="951"/>
      <c r="G112" s="952">
        <f>G113+G114+G115</f>
        <v>12</v>
      </c>
      <c r="H112" s="952">
        <f>H113+H114+H115</f>
        <v>360</v>
      </c>
      <c r="I112" s="647"/>
      <c r="J112" s="647"/>
      <c r="K112" s="647"/>
      <c r="L112" s="647"/>
      <c r="M112" s="647"/>
      <c r="N112" s="647"/>
      <c r="O112" s="1515"/>
      <c r="P112" s="1516"/>
      <c r="Q112" s="647"/>
      <c r="R112" s="1515"/>
      <c r="S112" s="1516"/>
      <c r="T112" s="647"/>
      <c r="U112" s="1412"/>
      <c r="V112" s="1413"/>
      <c r="W112" s="561"/>
      <c r="X112" s="1515" t="s">
        <v>538</v>
      </c>
      <c r="Y112" s="1516"/>
      <c r="Z112" s="647"/>
      <c r="AA112" s="647"/>
      <c r="AB112" s="647"/>
      <c r="AE112" s="220"/>
      <c r="AI112" s="34"/>
      <c r="AJ112" s="396"/>
      <c r="BI112" s="415"/>
      <c r="BJ112" s="415"/>
    </row>
    <row r="113" spans="1:62" s="49" customFormat="1" ht="17.25" customHeight="1" x14ac:dyDescent="0.2">
      <c r="A113" s="953" t="s">
        <v>578</v>
      </c>
      <c r="B113" s="954" t="s">
        <v>408</v>
      </c>
      <c r="C113" s="955" t="s">
        <v>579</v>
      </c>
      <c r="D113" s="672">
        <v>8</v>
      </c>
      <c r="E113" s="69"/>
      <c r="F113" s="936"/>
      <c r="G113" s="956">
        <v>4</v>
      </c>
      <c r="H113" s="69">
        <f t="shared" ref="H113:H114" si="47">G113*30</f>
        <v>120</v>
      </c>
      <c r="I113" s="410">
        <v>8</v>
      </c>
      <c r="J113" s="413" t="s">
        <v>134</v>
      </c>
      <c r="K113" s="415"/>
      <c r="L113" s="410" t="s">
        <v>385</v>
      </c>
      <c r="M113" s="670">
        <f>H113-I113</f>
        <v>112</v>
      </c>
      <c r="N113" s="728"/>
      <c r="O113" s="1420"/>
      <c r="P113" s="1421"/>
      <c r="Q113" s="728"/>
      <c r="R113" s="1423"/>
      <c r="S113" s="1424"/>
      <c r="T113" s="728"/>
      <c r="U113" s="1422"/>
      <c r="V113" s="1422"/>
      <c r="W113" s="896"/>
      <c r="X113" s="1402" t="s">
        <v>97</v>
      </c>
      <c r="Y113" s="1403"/>
      <c r="Z113" s="729"/>
      <c r="AA113" s="729"/>
      <c r="AB113" s="730"/>
      <c r="AE113" s="220"/>
      <c r="AI113" s="34"/>
      <c r="AJ113" s="396"/>
      <c r="BH113" s="932" t="s">
        <v>574</v>
      </c>
      <c r="BI113" s="415"/>
      <c r="BJ113" s="415"/>
    </row>
    <row r="114" spans="1:62" s="49" customFormat="1" ht="31.5" x14ac:dyDescent="0.2">
      <c r="A114" s="957" t="s">
        <v>580</v>
      </c>
      <c r="B114" s="954" t="s">
        <v>581</v>
      </c>
      <c r="C114" s="955"/>
      <c r="D114" s="672">
        <v>8</v>
      </c>
      <c r="E114" s="69"/>
      <c r="F114" s="936"/>
      <c r="G114" s="956">
        <v>4</v>
      </c>
      <c r="H114" s="69">
        <f t="shared" si="47"/>
        <v>120</v>
      </c>
      <c r="I114" s="410">
        <v>8</v>
      </c>
      <c r="J114" s="413" t="s">
        <v>134</v>
      </c>
      <c r="K114" s="415"/>
      <c r="L114" s="410" t="s">
        <v>385</v>
      </c>
      <c r="M114" s="670">
        <f>H114-I114</f>
        <v>112</v>
      </c>
      <c r="N114" s="413"/>
      <c r="O114" s="1410"/>
      <c r="P114" s="1411"/>
      <c r="Q114" s="413"/>
      <c r="R114" s="1408"/>
      <c r="S114" s="1409"/>
      <c r="T114" s="413"/>
      <c r="U114" s="1400"/>
      <c r="V114" s="1400"/>
      <c r="W114" s="540"/>
      <c r="X114" s="1402" t="s">
        <v>97</v>
      </c>
      <c r="Y114" s="1403"/>
      <c r="Z114" s="542"/>
      <c r="AA114" s="542"/>
      <c r="AB114" s="638"/>
      <c r="AE114" s="220"/>
      <c r="AI114" s="34"/>
      <c r="AJ114" s="396"/>
      <c r="BI114" s="415"/>
      <c r="BJ114" s="415"/>
    </row>
    <row r="115" spans="1:62" s="49" customFormat="1" x14ac:dyDescent="0.2">
      <c r="A115" s="957" t="s">
        <v>582</v>
      </c>
      <c r="B115" s="982" t="s">
        <v>616</v>
      </c>
      <c r="C115" s="959"/>
      <c r="D115" s="672">
        <v>8</v>
      </c>
      <c r="E115" s="960"/>
      <c r="F115" s="961"/>
      <c r="G115" s="956">
        <v>4</v>
      </c>
      <c r="H115" s="69">
        <f>G115*30</f>
        <v>120</v>
      </c>
      <c r="I115" s="410">
        <v>8</v>
      </c>
      <c r="J115" s="413" t="s">
        <v>134</v>
      </c>
      <c r="K115" s="415"/>
      <c r="L115" s="410" t="s">
        <v>385</v>
      </c>
      <c r="M115" s="670">
        <f t="shared" ref="M115:M116" si="48">H115-I115</f>
        <v>112</v>
      </c>
      <c r="N115" s="413"/>
      <c r="O115" s="1410"/>
      <c r="P115" s="1411"/>
      <c r="Q115" s="413"/>
      <c r="R115" s="1408"/>
      <c r="S115" s="1409"/>
      <c r="T115" s="413"/>
      <c r="U115" s="1400"/>
      <c r="V115" s="1400"/>
      <c r="W115" s="540"/>
      <c r="X115" s="1402" t="s">
        <v>97</v>
      </c>
      <c r="Y115" s="1403"/>
      <c r="Z115" s="542"/>
      <c r="AA115" s="542"/>
      <c r="AB115" s="638"/>
      <c r="AE115" s="220"/>
      <c r="AI115" s="34"/>
      <c r="AJ115" s="396"/>
      <c r="BI115" s="415"/>
      <c r="BJ115" s="415"/>
    </row>
    <row r="116" spans="1:62" s="49" customFormat="1" ht="33" customHeight="1" x14ac:dyDescent="0.2">
      <c r="A116" s="957" t="s">
        <v>583</v>
      </c>
      <c r="B116" s="981" t="s">
        <v>617</v>
      </c>
      <c r="C116" s="959"/>
      <c r="D116" s="672">
        <v>8</v>
      </c>
      <c r="E116" s="960"/>
      <c r="F116" s="961"/>
      <c r="G116" s="962">
        <v>4</v>
      </c>
      <c r="H116" s="69">
        <f>G116*30</f>
        <v>120</v>
      </c>
      <c r="I116" s="410">
        <v>8</v>
      </c>
      <c r="J116" s="413" t="s">
        <v>134</v>
      </c>
      <c r="K116" s="415"/>
      <c r="L116" s="410" t="s">
        <v>385</v>
      </c>
      <c r="M116" s="670">
        <f t="shared" si="48"/>
        <v>112</v>
      </c>
      <c r="N116" s="413"/>
      <c r="O116" s="614"/>
      <c r="P116" s="615"/>
      <c r="Q116" s="413"/>
      <c r="R116" s="723"/>
      <c r="S116" s="658"/>
      <c r="T116" s="413"/>
      <c r="U116" s="1408"/>
      <c r="V116" s="1409"/>
      <c r="W116" s="414"/>
      <c r="X116" s="1402" t="s">
        <v>97</v>
      </c>
      <c r="Y116" s="1403"/>
      <c r="Z116" s="542"/>
      <c r="AA116" s="542"/>
      <c r="AB116" s="638"/>
      <c r="AE116" s="220"/>
      <c r="AI116" s="34"/>
      <c r="AJ116" s="396"/>
      <c r="BI116" s="415"/>
      <c r="BJ116" s="415"/>
    </row>
    <row r="117" spans="1:62" s="49" customFormat="1" ht="17.25" customHeight="1" x14ac:dyDescent="0.2">
      <c r="A117" s="963" t="s">
        <v>584</v>
      </c>
      <c r="B117" s="964" t="s">
        <v>469</v>
      </c>
      <c r="C117" s="965"/>
      <c r="D117" s="966"/>
      <c r="E117" s="966"/>
      <c r="F117" s="967"/>
      <c r="G117" s="968">
        <v>4</v>
      </c>
      <c r="H117" s="969">
        <f>G117*30</f>
        <v>120</v>
      </c>
      <c r="I117" s="410"/>
      <c r="J117" s="413"/>
      <c r="K117" s="36"/>
      <c r="L117" s="413"/>
      <c r="M117" s="673"/>
      <c r="N117" s="413"/>
      <c r="O117" s="614"/>
      <c r="P117" s="615"/>
      <c r="Q117" s="413"/>
      <c r="R117" s="723"/>
      <c r="S117" s="658"/>
      <c r="T117" s="413"/>
      <c r="U117" s="1408"/>
      <c r="V117" s="1409"/>
      <c r="W117" s="414"/>
      <c r="X117" s="680"/>
      <c r="Y117" s="681"/>
      <c r="Z117" s="542"/>
      <c r="AA117" s="542"/>
      <c r="AB117" s="638"/>
      <c r="AE117" s="220"/>
      <c r="AI117" s="34"/>
      <c r="AJ117" s="396"/>
      <c r="BI117" s="415"/>
      <c r="BJ117" s="415"/>
    </row>
    <row r="118" spans="1:62" s="49" customFormat="1" ht="17.25" customHeight="1" thickBot="1" x14ac:dyDescent="0.25">
      <c r="A118" s="424"/>
      <c r="B118" s="1406" t="s">
        <v>587</v>
      </c>
      <c r="C118" s="1406"/>
      <c r="D118" s="1406"/>
      <c r="E118" s="1406"/>
      <c r="F118" s="1406"/>
      <c r="G118" s="1406"/>
      <c r="H118" s="1406"/>
      <c r="I118" s="1406"/>
      <c r="J118" s="1406"/>
      <c r="K118" s="1406"/>
      <c r="L118" s="1406"/>
      <c r="M118" s="1406"/>
      <c r="N118" s="1406"/>
      <c r="O118" s="1406"/>
      <c r="P118" s="1406"/>
      <c r="Q118" s="1406"/>
      <c r="R118" s="1406"/>
      <c r="S118" s="1406"/>
      <c r="T118" s="1406"/>
      <c r="U118" s="1406"/>
      <c r="V118" s="1406"/>
      <c r="W118" s="1406"/>
      <c r="X118" s="1406"/>
      <c r="Y118" s="1406"/>
      <c r="Z118" s="1406"/>
      <c r="AA118" s="1406"/>
      <c r="AB118" s="1407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25">
      <c r="A119" s="970" t="s">
        <v>487</v>
      </c>
      <c r="B119" s="970" t="s">
        <v>490</v>
      </c>
      <c r="C119" s="651"/>
      <c r="D119" s="651"/>
      <c r="E119" s="651"/>
      <c r="F119" s="651"/>
      <c r="G119" s="418">
        <v>12</v>
      </c>
      <c r="H119" s="411"/>
      <c r="I119" s="411"/>
      <c r="J119" s="424"/>
      <c r="K119" s="412"/>
      <c r="L119" s="411"/>
      <c r="M119" s="639"/>
      <c r="N119" s="413"/>
      <c r="O119" s="1410"/>
      <c r="P119" s="1411"/>
      <c r="Q119" s="413"/>
      <c r="R119" s="1425"/>
      <c r="S119" s="1426"/>
      <c r="T119" s="413"/>
      <c r="U119" s="1452"/>
      <c r="V119" s="1452"/>
      <c r="W119" s="542"/>
      <c r="X119" s="1412"/>
      <c r="Y119" s="1413"/>
      <c r="Z119" s="542" t="s">
        <v>492</v>
      </c>
      <c r="AA119" s="542"/>
      <c r="AB119" s="638"/>
      <c r="AE119" s="220"/>
      <c r="AI119" s="34"/>
      <c r="AJ119" s="396"/>
      <c r="BI119" s="415"/>
      <c r="BJ119" s="415"/>
    </row>
    <row r="120" spans="1:62" s="49" customFormat="1" ht="31.5" x14ac:dyDescent="0.2">
      <c r="A120" s="957" t="s">
        <v>588</v>
      </c>
      <c r="B120" s="971" t="s">
        <v>485</v>
      </c>
      <c r="C120" s="672"/>
      <c r="D120" s="672">
        <v>9</v>
      </c>
      <c r="E120" s="672"/>
      <c r="F120" s="672"/>
      <c r="G120" s="423">
        <v>6</v>
      </c>
      <c r="H120" s="410">
        <f>G120*30</f>
        <v>180</v>
      </c>
      <c r="I120" s="410">
        <v>8</v>
      </c>
      <c r="J120" s="413" t="s">
        <v>134</v>
      </c>
      <c r="K120" s="415"/>
      <c r="L120" s="410" t="s">
        <v>385</v>
      </c>
      <c r="M120" s="670">
        <f>H120-I120</f>
        <v>172</v>
      </c>
      <c r="N120" s="587"/>
      <c r="O120" s="814"/>
      <c r="P120" s="815"/>
      <c r="Q120" s="587"/>
      <c r="R120" s="814"/>
      <c r="S120" s="815"/>
      <c r="T120" s="587"/>
      <c r="U120" s="723"/>
      <c r="V120" s="658"/>
      <c r="W120" s="590"/>
      <c r="X120" s="1412"/>
      <c r="Y120" s="1413"/>
      <c r="Z120" s="413" t="s">
        <v>97</v>
      </c>
      <c r="AA120" s="629"/>
      <c r="AB120" s="685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957" t="s">
        <v>589</v>
      </c>
      <c r="B121" s="979" t="s">
        <v>414</v>
      </c>
      <c r="C121" s="653"/>
      <c r="D121" s="798">
        <v>9</v>
      </c>
      <c r="E121" s="653"/>
      <c r="F121" s="653"/>
      <c r="G121" s="800">
        <v>6</v>
      </c>
      <c r="H121" s="410">
        <f>G121*30</f>
        <v>180</v>
      </c>
      <c r="I121" s="410">
        <v>8</v>
      </c>
      <c r="J121" s="413" t="s">
        <v>134</v>
      </c>
      <c r="K121" s="415"/>
      <c r="L121" s="410" t="s">
        <v>385</v>
      </c>
      <c r="M121" s="414">
        <f>H121-I121</f>
        <v>172</v>
      </c>
      <c r="N121" s="587"/>
      <c r="O121" s="814"/>
      <c r="P121" s="815"/>
      <c r="Q121" s="587"/>
      <c r="R121" s="814"/>
      <c r="S121" s="815"/>
      <c r="T121" s="587"/>
      <c r="U121" s="723"/>
      <c r="V121" s="658"/>
      <c r="W121" s="590"/>
      <c r="X121" s="1412"/>
      <c r="Y121" s="1413"/>
      <c r="Z121" s="413" t="s">
        <v>97</v>
      </c>
      <c r="AA121" s="629"/>
      <c r="AB121" s="685"/>
      <c r="AE121" s="220"/>
      <c r="AI121" s="34"/>
      <c r="AJ121" s="396"/>
      <c r="BI121" s="415"/>
      <c r="BJ121" s="415"/>
    </row>
    <row r="122" spans="1:62" s="49" customFormat="1" ht="28.5" customHeight="1" x14ac:dyDescent="0.2">
      <c r="A122" s="957" t="s">
        <v>590</v>
      </c>
      <c r="B122" s="980" t="s">
        <v>491</v>
      </c>
      <c r="C122" s="651"/>
      <c r="D122" s="672">
        <v>9</v>
      </c>
      <c r="E122" s="651"/>
      <c r="F122" s="651"/>
      <c r="G122" s="682">
        <v>6</v>
      </c>
      <c r="H122" s="410">
        <f>G122*30</f>
        <v>180</v>
      </c>
      <c r="I122" s="410">
        <v>8</v>
      </c>
      <c r="J122" s="413" t="s">
        <v>134</v>
      </c>
      <c r="K122" s="415"/>
      <c r="L122" s="410" t="s">
        <v>385</v>
      </c>
      <c r="M122" s="414">
        <f>H122-I122</f>
        <v>172</v>
      </c>
      <c r="N122" s="413"/>
      <c r="O122" s="1408"/>
      <c r="P122" s="1409"/>
      <c r="Q122" s="413"/>
      <c r="R122" s="1408"/>
      <c r="S122" s="1409"/>
      <c r="T122" s="413"/>
      <c r="U122" s="1408"/>
      <c r="V122" s="1409"/>
      <c r="W122" s="540"/>
      <c r="X122" s="1412"/>
      <c r="Y122" s="1413"/>
      <c r="Z122" s="413" t="s">
        <v>97</v>
      </c>
      <c r="AA122" s="542"/>
      <c r="AB122" s="638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957" t="s">
        <v>597</v>
      </c>
      <c r="B123" s="415" t="s">
        <v>469</v>
      </c>
      <c r="C123" s="415"/>
      <c r="D123" s="672"/>
      <c r="E123" s="415"/>
      <c r="F123" s="415"/>
      <c r="G123" s="682">
        <v>6</v>
      </c>
      <c r="H123" s="415"/>
      <c r="I123" s="415"/>
      <c r="J123" s="415"/>
      <c r="K123" s="415"/>
      <c r="L123" s="415"/>
      <c r="M123" s="415"/>
      <c r="N123" s="415"/>
      <c r="O123" s="1402"/>
      <c r="P123" s="1403"/>
      <c r="Q123" s="415"/>
      <c r="R123" s="1402"/>
      <c r="S123" s="1403"/>
      <c r="T123" s="415"/>
      <c r="U123" s="1402"/>
      <c r="V123" s="1403"/>
      <c r="W123" s="415"/>
      <c r="X123" s="1402"/>
      <c r="Y123" s="1403"/>
      <c r="Z123" s="415"/>
      <c r="AA123" s="415"/>
      <c r="AB123" s="415"/>
      <c r="AE123" s="220"/>
      <c r="AI123" s="34"/>
      <c r="AJ123" s="396"/>
      <c r="BI123" s="415"/>
      <c r="BJ123" s="415"/>
    </row>
    <row r="124" spans="1:62" s="49" customFormat="1" ht="17.25" customHeight="1" x14ac:dyDescent="0.2">
      <c r="A124" s="1452" t="s">
        <v>587</v>
      </c>
      <c r="B124" s="1452"/>
      <c r="C124" s="1452"/>
      <c r="D124" s="1452"/>
      <c r="E124" s="1452"/>
      <c r="F124" s="1452"/>
      <c r="G124" s="1452"/>
      <c r="H124" s="1452"/>
      <c r="I124" s="1452"/>
      <c r="J124" s="1452"/>
      <c r="K124" s="1452"/>
      <c r="L124" s="1452"/>
      <c r="M124" s="1452"/>
      <c r="N124" s="1452"/>
      <c r="O124" s="1452"/>
      <c r="P124" s="1452"/>
      <c r="Q124" s="1452"/>
      <c r="R124" s="1452"/>
      <c r="S124" s="1452"/>
      <c r="T124" s="1452"/>
      <c r="U124" s="1452"/>
      <c r="V124" s="1452"/>
      <c r="W124" s="1452"/>
      <c r="X124" s="1452"/>
      <c r="Y124" s="1452"/>
      <c r="Z124" s="1452"/>
      <c r="AA124" s="1452"/>
      <c r="AB124" s="1452"/>
      <c r="AE124" s="220"/>
      <c r="AI124" s="34"/>
      <c r="AJ124" s="396"/>
      <c r="BI124" s="415"/>
      <c r="BJ124" s="415"/>
    </row>
    <row r="125" spans="1:62" s="49" customFormat="1" ht="17.25" customHeight="1" x14ac:dyDescent="0.2">
      <c r="A125" s="424" t="s">
        <v>489</v>
      </c>
      <c r="B125" s="613" t="s">
        <v>586</v>
      </c>
      <c r="C125" s="415"/>
      <c r="D125" s="821"/>
      <c r="E125" s="415"/>
      <c r="F125" s="415"/>
      <c r="G125" s="654">
        <v>12</v>
      </c>
      <c r="H125" s="415"/>
      <c r="I125" s="415"/>
      <c r="J125" s="415"/>
      <c r="K125" s="415"/>
      <c r="L125" s="415"/>
      <c r="M125" s="415"/>
      <c r="N125" s="415"/>
      <c r="O125" s="1402"/>
      <c r="P125" s="1403"/>
      <c r="Q125" s="415"/>
      <c r="R125" s="1402"/>
      <c r="S125" s="1403"/>
      <c r="T125" s="415"/>
      <c r="U125" s="1402"/>
      <c r="V125" s="1403"/>
      <c r="W125" s="415"/>
      <c r="X125" s="1402"/>
      <c r="Y125" s="1403"/>
      <c r="Z125" s="542"/>
      <c r="AA125" s="542" t="s">
        <v>492</v>
      </c>
      <c r="AB125" s="415"/>
      <c r="AE125" s="220"/>
      <c r="AI125" s="34"/>
      <c r="AJ125" s="396"/>
      <c r="BI125" s="415"/>
      <c r="BJ125" s="415"/>
    </row>
    <row r="126" spans="1:62" s="49" customFormat="1" ht="35.25" customHeight="1" x14ac:dyDescent="0.2">
      <c r="A126" s="957" t="s">
        <v>596</v>
      </c>
      <c r="B126" s="958" t="s">
        <v>559</v>
      </c>
      <c r="C126" s="104"/>
      <c r="D126" s="822">
        <v>10</v>
      </c>
      <c r="E126" s="36"/>
      <c r="F126" s="36"/>
      <c r="G126" s="811">
        <v>6</v>
      </c>
      <c r="H126" s="414">
        <f t="shared" ref="H126:H131" si="49">G126*30</f>
        <v>180</v>
      </c>
      <c r="I126" s="410">
        <v>8</v>
      </c>
      <c r="J126" s="413" t="s">
        <v>134</v>
      </c>
      <c r="K126" s="415"/>
      <c r="L126" s="410" t="s">
        <v>385</v>
      </c>
      <c r="M126" s="670">
        <f t="shared" ref="M126:M129" si="50">H126-I126</f>
        <v>172</v>
      </c>
      <c r="N126" s="414"/>
      <c r="O126" s="1402"/>
      <c r="P126" s="1403"/>
      <c r="Q126" s="414"/>
      <c r="R126" s="1402"/>
      <c r="S126" s="1403"/>
      <c r="T126" s="414"/>
      <c r="U126" s="1402"/>
      <c r="V126" s="1403"/>
      <c r="W126" s="414"/>
      <c r="X126" s="1402"/>
      <c r="Y126" s="1403"/>
      <c r="Z126" s="415"/>
      <c r="AA126" s="540" t="s">
        <v>97</v>
      </c>
      <c r="AB126" s="414"/>
      <c r="AE126" s="220"/>
      <c r="AI126" s="34"/>
      <c r="AJ126" s="396"/>
      <c r="BI126" s="415"/>
      <c r="BJ126" s="415"/>
    </row>
    <row r="127" spans="1:62" s="49" customFormat="1" ht="17.25" customHeight="1" x14ac:dyDescent="0.2">
      <c r="A127" s="957" t="s">
        <v>591</v>
      </c>
      <c r="B127" s="972" t="s">
        <v>593</v>
      </c>
      <c r="C127" s="652"/>
      <c r="D127" s="822">
        <v>10</v>
      </c>
      <c r="E127" s="733"/>
      <c r="F127" s="733"/>
      <c r="G127" s="811">
        <v>6</v>
      </c>
      <c r="H127" s="414">
        <f t="shared" si="49"/>
        <v>180</v>
      </c>
      <c r="I127" s="410">
        <v>8</v>
      </c>
      <c r="J127" s="413" t="s">
        <v>134</v>
      </c>
      <c r="K127" s="415"/>
      <c r="L127" s="410" t="s">
        <v>385</v>
      </c>
      <c r="M127" s="670">
        <f t="shared" si="50"/>
        <v>172</v>
      </c>
      <c r="N127" s="413"/>
      <c r="O127" s="1410"/>
      <c r="P127" s="1411"/>
      <c r="Q127" s="413"/>
      <c r="R127" s="1408"/>
      <c r="S127" s="1409"/>
      <c r="T127" s="413"/>
      <c r="U127" s="1400"/>
      <c r="V127" s="1400"/>
      <c r="W127" s="414"/>
      <c r="X127" s="1419"/>
      <c r="Y127" s="1419"/>
      <c r="Z127" s="415"/>
      <c r="AA127" s="540" t="s">
        <v>97</v>
      </c>
      <c r="AB127" s="540"/>
      <c r="AE127" s="220"/>
      <c r="AI127" s="34"/>
      <c r="AJ127" s="396"/>
      <c r="BI127" s="415"/>
      <c r="BJ127" s="415"/>
    </row>
    <row r="128" spans="1:62" s="49" customFormat="1" ht="19.5" customHeight="1" x14ac:dyDescent="0.2">
      <c r="A128" s="957" t="s">
        <v>592</v>
      </c>
      <c r="B128" s="973" t="s">
        <v>595</v>
      </c>
      <c r="C128" s="605"/>
      <c r="D128" s="823">
        <v>10</v>
      </c>
      <c r="E128" s="820"/>
      <c r="F128" s="820"/>
      <c r="G128" s="811">
        <v>6</v>
      </c>
      <c r="H128" s="414">
        <f t="shared" si="49"/>
        <v>180</v>
      </c>
      <c r="I128" s="410">
        <v>8</v>
      </c>
      <c r="J128" s="413" t="s">
        <v>134</v>
      </c>
      <c r="K128" s="415"/>
      <c r="L128" s="410" t="s">
        <v>385</v>
      </c>
      <c r="M128" s="670">
        <f t="shared" si="50"/>
        <v>172</v>
      </c>
      <c r="N128" s="820"/>
      <c r="O128" s="1410"/>
      <c r="P128" s="1411"/>
      <c r="Q128" s="820"/>
      <c r="R128" s="1408"/>
      <c r="S128" s="1409"/>
      <c r="T128" s="820"/>
      <c r="U128" s="1400"/>
      <c r="V128" s="1400"/>
      <c r="W128" s="820"/>
      <c r="X128" s="1419"/>
      <c r="Y128" s="1419"/>
      <c r="Z128" s="415"/>
      <c r="AA128" s="540" t="s">
        <v>97</v>
      </c>
      <c r="AB128" s="820"/>
      <c r="AE128" s="220"/>
      <c r="AI128" s="34"/>
      <c r="AJ128" s="396"/>
      <c r="BI128" s="415"/>
      <c r="BJ128" s="415"/>
    </row>
    <row r="129" spans="1:62" s="49" customFormat="1" ht="21.75" customHeight="1" thickBot="1" x14ac:dyDescent="0.25">
      <c r="A129" s="957" t="s">
        <v>594</v>
      </c>
      <c r="B129" s="964" t="s">
        <v>469</v>
      </c>
      <c r="C129" s="415"/>
      <c r="D129" s="672">
        <v>10</v>
      </c>
      <c r="E129" s="415"/>
      <c r="F129" s="415"/>
      <c r="G129" s="811">
        <v>6</v>
      </c>
      <c r="H129" s="414">
        <f t="shared" si="49"/>
        <v>180</v>
      </c>
      <c r="I129" s="410">
        <v>8</v>
      </c>
      <c r="J129" s="413" t="s">
        <v>134</v>
      </c>
      <c r="K129" s="415"/>
      <c r="L129" s="410" t="s">
        <v>385</v>
      </c>
      <c r="M129" s="670">
        <f t="shared" si="50"/>
        <v>172</v>
      </c>
      <c r="N129" s="415"/>
      <c r="O129" s="1402"/>
      <c r="P129" s="1403"/>
      <c r="Q129" s="415"/>
      <c r="R129" s="1402"/>
      <c r="S129" s="1403"/>
      <c r="T129" s="415"/>
      <c r="U129" s="1402"/>
      <c r="V129" s="1403"/>
      <c r="W129" s="415"/>
      <c r="X129" s="1402"/>
      <c r="Y129" s="1403"/>
      <c r="Z129" s="415"/>
      <c r="AA129" s="415"/>
      <c r="AB129" s="415"/>
      <c r="AE129" s="220"/>
      <c r="AI129" s="34"/>
      <c r="AJ129" s="396"/>
      <c r="BI129" s="415"/>
      <c r="BJ129" s="415"/>
    </row>
    <row r="130" spans="1:62" s="610" customFormat="1" ht="17.25" customHeight="1" thickBot="1" x14ac:dyDescent="0.25">
      <c r="A130" s="1620" t="s">
        <v>416</v>
      </c>
      <c r="B130" s="1621"/>
      <c r="C130" s="974"/>
      <c r="D130" s="975"/>
      <c r="E130" s="975"/>
      <c r="F130" s="976"/>
      <c r="G130" s="977">
        <f>G105+G112+G119+G125</f>
        <v>51</v>
      </c>
      <c r="H130" s="977">
        <f t="shared" si="49"/>
        <v>1530</v>
      </c>
      <c r="I130" s="977"/>
      <c r="J130" s="977"/>
      <c r="K130" s="977"/>
      <c r="L130" s="977"/>
      <c r="M130" s="977"/>
      <c r="N130" s="542" t="s">
        <v>447</v>
      </c>
      <c r="O130" s="1401" t="s">
        <v>447</v>
      </c>
      <c r="P130" s="1401"/>
      <c r="Q130" s="542" t="s">
        <v>447</v>
      </c>
      <c r="R130" s="1401" t="s">
        <v>447</v>
      </c>
      <c r="S130" s="1401"/>
      <c r="T130" s="542" t="s">
        <v>447</v>
      </c>
      <c r="U130" s="1401" t="s">
        <v>447</v>
      </c>
      <c r="V130" s="1401"/>
      <c r="W130" s="561" t="s">
        <v>538</v>
      </c>
      <c r="X130" s="1412" t="s">
        <v>538</v>
      </c>
      <c r="Y130" s="1413"/>
      <c r="Z130" s="542" t="s">
        <v>492</v>
      </c>
      <c r="AA130" s="542" t="s">
        <v>492</v>
      </c>
      <c r="AB130" s="638"/>
      <c r="AE130" s="611"/>
      <c r="AJ130" s="612"/>
      <c r="BI130" s="613"/>
      <c r="BJ130" s="613"/>
    </row>
    <row r="131" spans="1:62" s="49" customFormat="1" ht="17.25" customHeight="1" thickBot="1" x14ac:dyDescent="0.25">
      <c r="A131" s="1620" t="s">
        <v>417</v>
      </c>
      <c r="B131" s="1621"/>
      <c r="C131" s="409"/>
      <c r="D131" s="409"/>
      <c r="E131" s="409"/>
      <c r="F131" s="409"/>
      <c r="G131" s="418">
        <f>G102+G130</f>
        <v>60</v>
      </c>
      <c r="H131" s="418">
        <f t="shared" si="49"/>
        <v>1800</v>
      </c>
      <c r="I131" s="418"/>
      <c r="J131" s="418"/>
      <c r="K131" s="418"/>
      <c r="L131" s="418"/>
      <c r="M131" s="418"/>
      <c r="N131" s="587" t="s">
        <v>447</v>
      </c>
      <c r="O131" s="1580" t="s">
        <v>447</v>
      </c>
      <c r="P131" s="1580"/>
      <c r="Q131" s="587" t="s">
        <v>447</v>
      </c>
      <c r="R131" s="1479" t="s">
        <v>134</v>
      </c>
      <c r="S131" s="1479"/>
      <c r="T131" s="629" t="s">
        <v>134</v>
      </c>
      <c r="U131" s="1479" t="s">
        <v>134</v>
      </c>
      <c r="V131" s="1479"/>
      <c r="W131" s="938" t="s">
        <v>538</v>
      </c>
      <c r="X131" s="1602" t="s">
        <v>538</v>
      </c>
      <c r="Y131" s="1603"/>
      <c r="Z131" s="629" t="s">
        <v>492</v>
      </c>
      <c r="AA131" s="629" t="s">
        <v>492</v>
      </c>
      <c r="AB131" s="894"/>
      <c r="AE131" s="220"/>
      <c r="BI131" s="415"/>
      <c r="BJ131" s="415"/>
    </row>
    <row r="132" spans="1:62" s="49" customFormat="1" ht="17.25" customHeight="1" thickBot="1" x14ac:dyDescent="0.25">
      <c r="A132" s="1583" t="s">
        <v>306</v>
      </c>
      <c r="B132" s="1584"/>
      <c r="C132" s="1584"/>
      <c r="D132" s="1584"/>
      <c r="E132" s="1584"/>
      <c r="F132" s="1585"/>
      <c r="G132" s="595">
        <f>G75+G131</f>
        <v>240</v>
      </c>
      <c r="H132" s="595">
        <f>H75+H131</f>
        <v>6810</v>
      </c>
      <c r="I132" s="595"/>
      <c r="J132" s="595"/>
      <c r="K132" s="595"/>
      <c r="L132" s="595"/>
      <c r="M132" s="978"/>
      <c r="N132" s="906" t="s">
        <v>598</v>
      </c>
      <c r="O132" s="1473" t="s">
        <v>599</v>
      </c>
      <c r="P132" s="1483"/>
      <c r="Q132" s="912" t="s">
        <v>232</v>
      </c>
      <c r="R132" s="1475" t="s">
        <v>609</v>
      </c>
      <c r="S132" s="1476"/>
      <c r="T132" s="937" t="s">
        <v>575</v>
      </c>
      <c r="U132" s="1473" t="s">
        <v>548</v>
      </c>
      <c r="V132" s="1474"/>
      <c r="W132" s="705" t="s">
        <v>610</v>
      </c>
      <c r="X132" s="1440" t="s">
        <v>611</v>
      </c>
      <c r="Y132" s="1440"/>
      <c r="Z132" s="705" t="s">
        <v>614</v>
      </c>
      <c r="AA132" s="705" t="s">
        <v>544</v>
      </c>
      <c r="AB132" s="908"/>
      <c r="AE132" s="220"/>
      <c r="BI132" s="599"/>
      <c r="BJ132" s="599"/>
    </row>
    <row r="133" spans="1:62" s="34" customFormat="1" x14ac:dyDescent="0.2">
      <c r="A133" s="1587" t="s">
        <v>32</v>
      </c>
      <c r="B133" s="1587"/>
      <c r="C133" s="1587"/>
      <c r="D133" s="1587"/>
      <c r="E133" s="1587"/>
      <c r="F133" s="1587"/>
      <c r="G133" s="1587"/>
      <c r="H133" s="1587"/>
      <c r="I133" s="1587"/>
      <c r="J133" s="1587"/>
      <c r="K133" s="1587"/>
      <c r="L133" s="1587"/>
      <c r="M133" s="1587"/>
      <c r="N133" s="561"/>
      <c r="O133" s="1578"/>
      <c r="P133" s="1579"/>
      <c r="Q133" s="562"/>
      <c r="R133" s="1576"/>
      <c r="S133" s="1577"/>
      <c r="T133" s="562"/>
      <c r="U133" s="1427"/>
      <c r="V133" s="1428"/>
      <c r="W133" s="561"/>
      <c r="X133" s="1427"/>
      <c r="Y133" s="1428"/>
      <c r="Z133" s="561"/>
      <c r="AA133" s="561"/>
      <c r="AB133" s="898"/>
      <c r="AE133" s="217"/>
      <c r="AY133" s="34">
        <f>G12+G13+G15+G16+G17+G28+G39+G40+G41+G42+G50+G68+G79</f>
        <v>51</v>
      </c>
      <c r="BI133" s="35"/>
      <c r="BJ133" s="35"/>
    </row>
    <row r="134" spans="1:62" s="38" customFormat="1" x14ac:dyDescent="0.2">
      <c r="A134" s="1485" t="s">
        <v>33</v>
      </c>
      <c r="B134" s="1485"/>
      <c r="C134" s="1485"/>
      <c r="D134" s="1485"/>
      <c r="E134" s="1485"/>
      <c r="F134" s="1485"/>
      <c r="G134" s="1485"/>
      <c r="H134" s="1485"/>
      <c r="I134" s="1485"/>
      <c r="J134" s="1485"/>
      <c r="K134" s="1485"/>
      <c r="L134" s="1485"/>
      <c r="M134" s="1485"/>
      <c r="N134" s="171">
        <v>2</v>
      </c>
      <c r="O134" s="1484">
        <v>4</v>
      </c>
      <c r="P134" s="1405"/>
      <c r="Q134" s="563">
        <v>2</v>
      </c>
      <c r="R134" s="1484">
        <v>3</v>
      </c>
      <c r="S134" s="1405"/>
      <c r="T134" s="563">
        <v>4</v>
      </c>
      <c r="U134" s="1415">
        <v>3</v>
      </c>
      <c r="V134" s="1416"/>
      <c r="W134" s="171">
        <v>2</v>
      </c>
      <c r="X134" s="1415">
        <v>1</v>
      </c>
      <c r="Y134" s="1416"/>
      <c r="Z134" s="171">
        <v>2</v>
      </c>
      <c r="AA134" s="171">
        <v>1</v>
      </c>
      <c r="AB134" s="171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1485" t="s">
        <v>34</v>
      </c>
      <c r="B135" s="1485"/>
      <c r="C135" s="1485"/>
      <c r="D135" s="1485"/>
      <c r="E135" s="1485"/>
      <c r="F135" s="1485"/>
      <c r="G135" s="1485"/>
      <c r="H135" s="1485"/>
      <c r="I135" s="1485"/>
      <c r="J135" s="1485"/>
      <c r="K135" s="1485"/>
      <c r="L135" s="1485"/>
      <c r="M135" s="1485"/>
      <c r="N135" s="171">
        <v>4</v>
      </c>
      <c r="O135" s="1484"/>
      <c r="P135" s="1405"/>
      <c r="Q135" s="563">
        <v>3</v>
      </c>
      <c r="R135" s="1484">
        <v>5</v>
      </c>
      <c r="S135" s="1405"/>
      <c r="T135" s="563">
        <v>1</v>
      </c>
      <c r="U135" s="1415">
        <v>1</v>
      </c>
      <c r="V135" s="1416"/>
      <c r="W135" s="200">
        <v>3</v>
      </c>
      <c r="X135" s="1417">
        <v>6</v>
      </c>
      <c r="Y135" s="1418"/>
      <c r="Z135" s="171">
        <v>3</v>
      </c>
      <c r="AA135" s="171">
        <v>3</v>
      </c>
      <c r="AB135" s="171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1485" t="s">
        <v>35</v>
      </c>
      <c r="B136" s="1485"/>
      <c r="C136" s="1485"/>
      <c r="D136" s="1485"/>
      <c r="E136" s="1485"/>
      <c r="F136" s="1485"/>
      <c r="G136" s="1485"/>
      <c r="H136" s="1485"/>
      <c r="I136" s="1485"/>
      <c r="J136" s="1485"/>
      <c r="K136" s="1485"/>
      <c r="L136" s="1485"/>
      <c r="M136" s="1485"/>
      <c r="N136" s="2"/>
      <c r="O136" s="1391"/>
      <c r="P136" s="1493"/>
      <c r="Q136" s="171"/>
      <c r="R136" s="1415"/>
      <c r="S136" s="1416"/>
      <c r="T136" s="171"/>
      <c r="U136" s="1415">
        <v>1</v>
      </c>
      <c r="V136" s="1416"/>
      <c r="W136" s="171">
        <v>1</v>
      </c>
      <c r="X136" s="1415">
        <v>1</v>
      </c>
      <c r="Y136" s="1416"/>
      <c r="Z136" s="171">
        <v>1</v>
      </c>
      <c r="AA136" s="171"/>
      <c r="AB136" s="171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2">
      <c r="A137" s="1485" t="s">
        <v>59</v>
      </c>
      <c r="B137" s="1485"/>
      <c r="C137" s="1485"/>
      <c r="D137" s="1485"/>
      <c r="E137" s="1485"/>
      <c r="F137" s="1485"/>
      <c r="G137" s="1485"/>
      <c r="H137" s="1485"/>
      <c r="I137" s="1485"/>
      <c r="J137" s="1485"/>
      <c r="K137" s="1485"/>
      <c r="L137" s="1485"/>
      <c r="M137" s="1485"/>
      <c r="N137" s="201"/>
      <c r="O137" s="1391"/>
      <c r="P137" s="1493"/>
      <c r="Q137" s="171"/>
      <c r="R137" s="1415"/>
      <c r="S137" s="1416"/>
      <c r="T137" s="171"/>
      <c r="U137" s="1415"/>
      <c r="V137" s="1416"/>
      <c r="W137" s="171"/>
      <c r="X137" s="1415"/>
      <c r="Y137" s="1416"/>
      <c r="Z137" s="35"/>
      <c r="AA137" s="35"/>
      <c r="AB137" s="35"/>
      <c r="AE137" s="218"/>
      <c r="BI137" s="37"/>
      <c r="BJ137" s="37"/>
    </row>
    <row r="138" spans="1:62" s="38" customFormat="1" x14ac:dyDescent="0.2">
      <c r="A138" s="1485" t="s">
        <v>63</v>
      </c>
      <c r="B138" s="1485"/>
      <c r="C138" s="1485"/>
      <c r="D138" s="1485"/>
      <c r="E138" s="1485"/>
      <c r="F138" s="1485"/>
      <c r="G138" s="1485"/>
      <c r="H138" s="1485"/>
      <c r="I138" s="1485"/>
      <c r="J138" s="1485"/>
      <c r="K138" s="1485"/>
      <c r="L138" s="1485"/>
      <c r="M138" s="1485"/>
      <c r="N138" s="1586"/>
      <c r="O138" s="1586"/>
      <c r="P138" s="1586"/>
      <c r="Q138" s="1586"/>
      <c r="R138" s="1586"/>
      <c r="S138" s="1586"/>
      <c r="T138" s="1586"/>
      <c r="U138" s="1586"/>
      <c r="V138" s="1586"/>
      <c r="W138" s="1586"/>
      <c r="X138" s="1586"/>
      <c r="Y138" s="1586"/>
      <c r="Z138" s="1586"/>
      <c r="AA138" s="1586"/>
      <c r="AB138" s="1586"/>
      <c r="AE138" s="218"/>
      <c r="BI138" s="37"/>
      <c r="BJ138" s="37"/>
    </row>
    <row r="139" spans="1:62" s="38" customFormat="1" x14ac:dyDescent="0.2">
      <c r="A139" s="40"/>
      <c r="B139" s="564"/>
      <c r="C139" s="564"/>
      <c r="D139" s="564"/>
      <c r="E139" s="564"/>
      <c r="F139" s="564"/>
      <c r="G139" s="564"/>
      <c r="H139" s="564"/>
      <c r="I139" s="564"/>
      <c r="J139" s="564"/>
      <c r="K139" s="564"/>
      <c r="L139" s="564"/>
      <c r="M139" s="564"/>
      <c r="N139" s="1492">
        <f>G20+G21+G23+G24+G26+G27+G31+G32+G33+G35</f>
        <v>48</v>
      </c>
      <c r="O139" s="1191"/>
      <c r="P139" s="1191"/>
      <c r="Q139" s="1492">
        <f>G12+G13+G15+G16+G17+G28+G39+G40+G41+G42+G50+G68+G79</f>
        <v>51</v>
      </c>
      <c r="R139" s="1191"/>
      <c r="S139" s="1191"/>
      <c r="T139" s="1492">
        <f>G18+G34+G45+G46+G48+G49+G51+G56+G88+G94</f>
        <v>37</v>
      </c>
      <c r="U139" s="1191"/>
      <c r="V139" s="1191"/>
      <c r="W139" s="1527">
        <f>G43+G54+G53+G57+G58+G61+G63+G69+G105+G112</f>
        <v>54</v>
      </c>
      <c r="X139" s="1527"/>
      <c r="Y139" s="1527"/>
      <c r="Z139" s="1527">
        <f>G14+G29+G59+G62+G64+G65+G70+G73+G119+G125</f>
        <v>50</v>
      </c>
      <c r="AA139" s="1527"/>
      <c r="AB139" s="1527"/>
      <c r="AC139" s="34"/>
      <c r="AD139" s="12"/>
      <c r="AE139" s="12"/>
      <c r="BI139" s="37"/>
      <c r="BJ139" s="37"/>
    </row>
    <row r="140" spans="1:62" s="38" customFormat="1" x14ac:dyDescent="0.2">
      <c r="A140" s="40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588">
        <f>N139+Q139+T139+W139+Z139</f>
        <v>240</v>
      </c>
      <c r="O140" s="1589"/>
      <c r="P140" s="1589"/>
      <c r="Q140" s="1589"/>
      <c r="R140" s="1589"/>
      <c r="S140" s="1589"/>
      <c r="T140" s="1589"/>
      <c r="U140" s="1589"/>
      <c r="V140" s="1589"/>
      <c r="W140" s="1589"/>
      <c r="X140" s="1589"/>
      <c r="Y140" s="1589"/>
      <c r="Z140" s="1589"/>
      <c r="AA140" s="1589"/>
      <c r="AB140" s="1589"/>
      <c r="AC140" s="34"/>
      <c r="AD140" s="12"/>
      <c r="AE140" s="12"/>
      <c r="BI140" s="37"/>
      <c r="BJ140" s="37"/>
    </row>
    <row r="141" spans="1:62" s="38" customFormat="1" x14ac:dyDescent="0.2">
      <c r="A141" s="1590" t="s">
        <v>493</v>
      </c>
      <c r="B141" s="1590"/>
      <c r="C141" s="1590"/>
      <c r="D141" s="1590"/>
      <c r="E141" s="1590"/>
      <c r="F141" s="1590"/>
      <c r="G141" s="1590"/>
      <c r="H141" s="1590"/>
      <c r="I141" s="1590"/>
      <c r="J141" s="1590"/>
      <c r="K141" s="1590"/>
      <c r="L141" s="1590"/>
      <c r="M141" s="1590"/>
      <c r="N141" s="1414" t="s">
        <v>494</v>
      </c>
      <c r="O141" s="1414"/>
      <c r="P141" s="1414">
        <f>G75/G132*100</f>
        <v>75</v>
      </c>
      <c r="Q141" s="1487"/>
      <c r="R141" s="1414" t="s">
        <v>495</v>
      </c>
      <c r="S141" s="1414"/>
      <c r="T141" s="1414"/>
      <c r="U141" s="1414"/>
      <c r="V141" s="1414">
        <f>G131/G132*100</f>
        <v>25</v>
      </c>
      <c r="W141" s="1414"/>
      <c r="X141" s="1414"/>
      <c r="Y141" s="35"/>
      <c r="Z141" s="35"/>
      <c r="AA141" s="35"/>
      <c r="AB141" s="35"/>
      <c r="AC141" s="34"/>
      <c r="AD141" s="12"/>
      <c r="AE141" s="12"/>
      <c r="BI141" s="37"/>
      <c r="BJ141" s="37"/>
    </row>
    <row r="142" spans="1:62" s="38" customFormat="1" ht="16.5" thickBot="1" x14ac:dyDescent="0.25">
      <c r="A142" s="941"/>
      <c r="B142" s="941"/>
      <c r="C142" s="941"/>
      <c r="D142" s="941"/>
      <c r="E142" s="941"/>
      <c r="F142" s="941"/>
      <c r="G142" s="941"/>
      <c r="H142" s="941"/>
      <c r="I142" s="941"/>
      <c r="J142" s="941"/>
      <c r="K142" s="941"/>
      <c r="L142" s="941"/>
      <c r="M142" s="941"/>
      <c r="N142" s="942"/>
      <c r="O142" s="942"/>
      <c r="P142" s="942"/>
      <c r="Q142" s="943"/>
      <c r="R142" s="942"/>
      <c r="S142" s="942"/>
      <c r="T142" s="942"/>
      <c r="U142" s="942"/>
      <c r="V142" s="942"/>
      <c r="W142" s="942"/>
      <c r="X142" s="942"/>
      <c r="Y142" s="34"/>
      <c r="Z142" s="34"/>
      <c r="AA142" s="34"/>
      <c r="AB142" s="34"/>
      <c r="AC142" s="34"/>
      <c r="AD142" s="12"/>
      <c r="AE142" s="12"/>
      <c r="BI142" s="37"/>
      <c r="BJ142" s="37"/>
    </row>
    <row r="143" spans="1:62" s="38" customFormat="1" ht="21.75" customHeight="1" thickBot="1" x14ac:dyDescent="0.25">
      <c r="A143" s="1488" t="s">
        <v>496</v>
      </c>
      <c r="B143" s="1489"/>
      <c r="C143" s="1489"/>
      <c r="D143" s="1489"/>
      <c r="E143" s="1489"/>
      <c r="F143" s="1489"/>
      <c r="G143" s="1489"/>
      <c r="H143" s="1489"/>
      <c r="I143" s="1489"/>
      <c r="J143" s="1489"/>
      <c r="K143" s="1489"/>
      <c r="L143" s="1489"/>
      <c r="M143" s="1489"/>
      <c r="N143" s="1490"/>
      <c r="O143" s="1490"/>
      <c r="P143" s="1490"/>
      <c r="Q143" s="1490"/>
      <c r="R143" s="1490"/>
      <c r="S143" s="1490"/>
      <c r="T143" s="1490"/>
      <c r="U143" s="1490"/>
      <c r="V143" s="1490"/>
      <c r="W143" s="1490"/>
      <c r="X143" s="1490"/>
      <c r="Y143" s="1490"/>
      <c r="Z143" s="1490"/>
      <c r="AA143" s="1490"/>
      <c r="AB143" s="1491"/>
      <c r="AC143" s="34"/>
      <c r="AD143" s="12"/>
      <c r="AE143" s="12"/>
      <c r="BI143" s="37"/>
      <c r="BJ143" s="37"/>
    </row>
    <row r="144" spans="1:62" s="38" customFormat="1" ht="40.5" customHeight="1" x14ac:dyDescent="0.2">
      <c r="A144" s="827" t="s">
        <v>339</v>
      </c>
      <c r="B144" s="828" t="s">
        <v>497</v>
      </c>
      <c r="C144" s="829"/>
      <c r="D144" s="830"/>
      <c r="E144" s="831"/>
      <c r="F144" s="832"/>
      <c r="G144" s="833">
        <f>G145+G146+G147+G148</f>
        <v>18</v>
      </c>
      <c r="H144" s="834">
        <f>H145+H146+H147+H148</f>
        <v>540</v>
      </c>
      <c r="I144" s="835">
        <f>I145+I146+I147+I148</f>
        <v>84</v>
      </c>
      <c r="J144" s="836"/>
      <c r="K144" s="836"/>
      <c r="L144" s="837" t="s">
        <v>498</v>
      </c>
      <c r="M144" s="856">
        <f>M145+M146+M147+M148</f>
        <v>456</v>
      </c>
      <c r="N144" s="859"/>
      <c r="O144" s="1404"/>
      <c r="P144" s="1405"/>
      <c r="Q144" s="380"/>
      <c r="R144" s="1404"/>
      <c r="S144" s="1405"/>
      <c r="T144" s="380"/>
      <c r="U144" s="1404"/>
      <c r="V144" s="1405"/>
      <c r="W144" s="171"/>
      <c r="X144" s="171"/>
      <c r="Y144" s="35"/>
      <c r="Z144" s="35"/>
      <c r="AA144" s="35"/>
      <c r="AB144" s="35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838" t="s">
        <v>499</v>
      </c>
      <c r="B145" s="839" t="s">
        <v>500</v>
      </c>
      <c r="C145" s="840">
        <v>2</v>
      </c>
      <c r="D145" s="841">
        <v>1</v>
      </c>
      <c r="E145" s="424"/>
      <c r="F145" s="842"/>
      <c r="G145" s="843">
        <v>6</v>
      </c>
      <c r="H145" s="844">
        <f>G145*30</f>
        <v>180</v>
      </c>
      <c r="I145" s="845">
        <v>24</v>
      </c>
      <c r="J145" s="36"/>
      <c r="K145" s="36"/>
      <c r="L145" s="413" t="s">
        <v>501</v>
      </c>
      <c r="M145" s="857">
        <f>H145-I145</f>
        <v>156</v>
      </c>
      <c r="N145" s="846" t="s">
        <v>502</v>
      </c>
      <c r="O145" s="1486" t="s">
        <v>502</v>
      </c>
      <c r="P145" s="1486"/>
      <c r="Q145" s="380"/>
      <c r="R145" s="1404"/>
      <c r="S145" s="1405"/>
      <c r="T145" s="380"/>
      <c r="U145" s="1404"/>
      <c r="V145" s="1405"/>
      <c r="W145" s="171"/>
      <c r="X145" s="171"/>
      <c r="Y145" s="35"/>
      <c r="Z145" s="35"/>
      <c r="AA145" s="35"/>
      <c r="AB145" s="35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838" t="s">
        <v>503</v>
      </c>
      <c r="B146" s="839" t="s">
        <v>500</v>
      </c>
      <c r="C146" s="840">
        <v>4</v>
      </c>
      <c r="D146" s="841">
        <v>3</v>
      </c>
      <c r="E146" s="424"/>
      <c r="F146" s="842"/>
      <c r="G146" s="843">
        <v>6</v>
      </c>
      <c r="H146" s="844">
        <f>G146*30</f>
        <v>180</v>
      </c>
      <c r="I146" s="845">
        <v>24</v>
      </c>
      <c r="J146" s="36"/>
      <c r="K146" s="36"/>
      <c r="L146" s="413" t="s">
        <v>501</v>
      </c>
      <c r="M146" s="857">
        <f>H146-I146</f>
        <v>156</v>
      </c>
      <c r="N146" s="859"/>
      <c r="O146" s="1404"/>
      <c r="P146" s="1405"/>
      <c r="Q146" s="846" t="s">
        <v>502</v>
      </c>
      <c r="R146" s="1486" t="s">
        <v>502</v>
      </c>
      <c r="S146" s="1486"/>
      <c r="T146" s="380"/>
      <c r="U146" s="1404"/>
      <c r="V146" s="1405"/>
      <c r="W146" s="171"/>
      <c r="X146" s="171"/>
      <c r="Y146" s="35"/>
      <c r="Z146" s="35"/>
      <c r="AA146" s="35"/>
      <c r="AB146" s="35"/>
      <c r="AC146" s="34"/>
      <c r="AD146" s="12"/>
      <c r="AE146" s="12"/>
      <c r="BI146" s="37"/>
      <c r="BJ146" s="37"/>
    </row>
    <row r="147" spans="1:62" s="38" customFormat="1" ht="21.75" customHeight="1" x14ac:dyDescent="0.2">
      <c r="A147" s="838" t="s">
        <v>504</v>
      </c>
      <c r="B147" s="839" t="s">
        <v>500</v>
      </c>
      <c r="C147" s="840">
        <v>6</v>
      </c>
      <c r="D147" s="841">
        <v>5</v>
      </c>
      <c r="E147" s="424"/>
      <c r="F147" s="842"/>
      <c r="G147" s="843">
        <v>4</v>
      </c>
      <c r="H147" s="844">
        <f>G147*30</f>
        <v>120</v>
      </c>
      <c r="I147" s="845">
        <v>24</v>
      </c>
      <c r="J147" s="36"/>
      <c r="K147" s="36"/>
      <c r="L147" s="413" t="s">
        <v>501</v>
      </c>
      <c r="M147" s="857">
        <f>H147-I147</f>
        <v>96</v>
      </c>
      <c r="N147" s="859"/>
      <c r="O147" s="1404"/>
      <c r="P147" s="1405"/>
      <c r="Q147" s="380"/>
      <c r="R147" s="1404"/>
      <c r="S147" s="1405"/>
      <c r="T147" s="846" t="s">
        <v>502</v>
      </c>
      <c r="U147" s="1486" t="s">
        <v>502</v>
      </c>
      <c r="V147" s="1486"/>
      <c r="W147" s="171"/>
      <c r="X147" s="171"/>
      <c r="Y147" s="35"/>
      <c r="Z147" s="35"/>
      <c r="AA147" s="35"/>
      <c r="AB147" s="35"/>
      <c r="AC147" s="34"/>
      <c r="AD147" s="12"/>
      <c r="AE147" s="12"/>
      <c r="BI147" s="37"/>
      <c r="BJ147" s="37"/>
    </row>
    <row r="148" spans="1:62" s="38" customFormat="1" ht="21.75" customHeight="1" thickBot="1" x14ac:dyDescent="0.25">
      <c r="A148" s="847" t="s">
        <v>505</v>
      </c>
      <c r="B148" s="848" t="s">
        <v>500</v>
      </c>
      <c r="C148" s="849">
        <v>7</v>
      </c>
      <c r="D148" s="849"/>
      <c r="E148" s="757"/>
      <c r="F148" s="850"/>
      <c r="G148" s="851">
        <v>2</v>
      </c>
      <c r="H148" s="852">
        <f>G148*30</f>
        <v>60</v>
      </c>
      <c r="I148" s="853">
        <v>12</v>
      </c>
      <c r="J148" s="854"/>
      <c r="K148" s="854"/>
      <c r="L148" s="855" t="s">
        <v>502</v>
      </c>
      <c r="M148" s="858">
        <f>H148-I148</f>
        <v>48</v>
      </c>
      <c r="N148" s="859"/>
      <c r="O148" s="1404"/>
      <c r="P148" s="1405"/>
      <c r="Q148" s="380"/>
      <c r="R148" s="1404"/>
      <c r="S148" s="1405"/>
      <c r="T148" s="380"/>
      <c r="U148" s="1404"/>
      <c r="V148" s="1405"/>
      <c r="W148" s="540" t="s">
        <v>502</v>
      </c>
      <c r="X148" s="171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40"/>
      <c r="B149" s="60"/>
      <c r="C149" s="144"/>
      <c r="D149" s="144"/>
      <c r="E149" s="144"/>
      <c r="F149" s="144"/>
      <c r="G149" s="144"/>
      <c r="H149" s="144"/>
      <c r="I149" s="144"/>
      <c r="J149" s="565"/>
      <c r="K149" s="565"/>
      <c r="L149" s="565"/>
      <c r="M149" s="566"/>
      <c r="N149" s="566"/>
      <c r="O149" s="144"/>
      <c r="P149" s="144"/>
      <c r="Q149" s="144"/>
      <c r="R149" s="144"/>
      <c r="S149" s="144"/>
      <c r="T149" s="144"/>
      <c r="U149" s="144"/>
      <c r="V149" s="23"/>
      <c r="W149" s="23"/>
      <c r="X149" s="23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40"/>
      <c r="B150" s="60"/>
      <c r="C150" s="144"/>
      <c r="D150" s="144"/>
      <c r="E150" s="144"/>
      <c r="F150" s="144"/>
      <c r="G150" s="144"/>
      <c r="H150" s="144"/>
      <c r="I150" s="144"/>
      <c r="J150" s="565"/>
      <c r="K150" s="565"/>
      <c r="L150" s="565"/>
      <c r="M150" s="566"/>
      <c r="N150" s="566"/>
      <c r="O150" s="144"/>
      <c r="P150" s="144"/>
      <c r="Q150" s="722"/>
      <c r="R150" s="721"/>
      <c r="S150" s="144"/>
      <c r="T150" s="721"/>
      <c r="U150" s="144"/>
      <c r="V150" s="23"/>
      <c r="W150" s="23"/>
      <c r="X150" s="23"/>
      <c r="Y150" s="34"/>
      <c r="Z150" s="34"/>
      <c r="AA150" s="34"/>
      <c r="AB150" s="34"/>
      <c r="AC150" s="34"/>
      <c r="AD150" s="12"/>
      <c r="AE150" s="12"/>
      <c r="BI150" s="37"/>
      <c r="BJ150" s="37"/>
    </row>
    <row r="151" spans="1:62" s="38" customFormat="1" ht="21.75" customHeight="1" x14ac:dyDescent="0.2">
      <c r="A151" s="40"/>
      <c r="B151" s="60" t="s">
        <v>356</v>
      </c>
      <c r="C151" s="144"/>
      <c r="D151" s="221"/>
      <c r="E151" s="221"/>
      <c r="F151" s="221"/>
      <c r="G151" s="221"/>
      <c r="H151" s="221"/>
      <c r="I151" s="144"/>
      <c r="J151" s="1591" t="s">
        <v>550</v>
      </c>
      <c r="K151" s="1591"/>
      <c r="L151" s="1591"/>
      <c r="M151" s="566"/>
      <c r="N151" s="566"/>
      <c r="O151" s="144"/>
      <c r="P151" s="144"/>
      <c r="Q151" s="144"/>
      <c r="R151" s="144"/>
      <c r="S151" s="144"/>
      <c r="T151" s="144"/>
      <c r="U151" s="144"/>
      <c r="V151" s="23"/>
      <c r="W151" s="23"/>
      <c r="X151" s="23"/>
      <c r="Y151" s="34"/>
      <c r="Z151" s="34"/>
      <c r="AA151" s="34"/>
      <c r="AB151" s="34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2">
      <c r="A152" s="40"/>
      <c r="B152" s="60"/>
      <c r="C152" s="144"/>
      <c r="D152" s="623"/>
      <c r="E152" s="623"/>
      <c r="F152" s="623"/>
      <c r="G152" s="623"/>
      <c r="H152" s="623"/>
      <c r="I152" s="144"/>
      <c r="J152" s="565"/>
      <c r="K152" s="566"/>
      <c r="L152" s="566"/>
      <c r="M152" s="566"/>
      <c r="N152" s="566"/>
      <c r="O152" s="144"/>
      <c r="P152" s="144"/>
      <c r="Q152" s="144"/>
      <c r="R152" s="144"/>
      <c r="S152" s="144"/>
      <c r="T152" s="144"/>
      <c r="U152" s="144"/>
      <c r="V152" s="23"/>
      <c r="W152" s="23"/>
      <c r="X152" s="23"/>
      <c r="Y152" s="34"/>
      <c r="Z152" s="34"/>
      <c r="AA152" s="34"/>
      <c r="AB152" s="34"/>
      <c r="AC152" s="34"/>
      <c r="AD152" s="12"/>
      <c r="AE152" s="12"/>
      <c r="AW152" s="38">
        <f t="shared" ref="AW152:BG152" si="51">AW36+AW66+AW68+AW73+AW79+AW104</f>
        <v>0</v>
      </c>
      <c r="AX152" s="38">
        <f t="shared" si="51"/>
        <v>0</v>
      </c>
      <c r="AY152" s="38">
        <f t="shared" si="51"/>
        <v>3</v>
      </c>
      <c r="AZ152" s="38">
        <f t="shared" si="51"/>
        <v>29</v>
      </c>
      <c r="BA152" s="38">
        <f t="shared" si="51"/>
        <v>11.5</v>
      </c>
      <c r="BB152" s="38">
        <f t="shared" si="51"/>
        <v>18.5</v>
      </c>
      <c r="BC152" s="38">
        <f t="shared" si="51"/>
        <v>29</v>
      </c>
      <c r="BD152" s="38">
        <f t="shared" si="51"/>
        <v>25</v>
      </c>
      <c r="BE152" s="38">
        <f t="shared" si="51"/>
        <v>16</v>
      </c>
      <c r="BF152" s="38">
        <f t="shared" si="51"/>
        <v>19</v>
      </c>
      <c r="BG152" s="38">
        <f t="shared" si="51"/>
        <v>10</v>
      </c>
      <c r="BI152" s="37"/>
      <c r="BJ152" s="37"/>
    </row>
    <row r="153" spans="1:62" s="38" customFormat="1" ht="19.5" customHeight="1" x14ac:dyDescent="0.2">
      <c r="A153" s="40"/>
      <c r="B153" s="138" t="s">
        <v>250</v>
      </c>
      <c r="C153" s="144"/>
      <c r="D153" s="221"/>
      <c r="E153" s="221"/>
      <c r="F153" s="221"/>
      <c r="G153" s="221"/>
      <c r="H153" s="221"/>
      <c r="I153" s="144"/>
      <c r="J153" s="1581" t="s">
        <v>551</v>
      </c>
      <c r="K153" s="1582"/>
      <c r="L153" s="1582"/>
      <c r="M153" s="1582"/>
      <c r="N153" s="1582"/>
      <c r="O153" s="144"/>
      <c r="P153" s="144"/>
      <c r="Q153" s="144"/>
      <c r="R153" s="144"/>
      <c r="S153" s="144"/>
      <c r="T153" s="144"/>
      <c r="U153" s="144"/>
      <c r="V153" s="23"/>
      <c r="W153" s="23"/>
      <c r="X153" s="23"/>
      <c r="Y153" s="34"/>
      <c r="Z153" s="34"/>
      <c r="AA153" s="34"/>
      <c r="AB153" s="34"/>
      <c r="AC153" s="34"/>
      <c r="AD153" s="12"/>
      <c r="AE153" s="12"/>
      <c r="AW153" s="38">
        <f t="shared" ref="AW153:BG153" si="52">COUNTIF(AW11:AW65,FALSE)</f>
        <v>0</v>
      </c>
      <c r="AX153" s="38">
        <f t="shared" si="52"/>
        <v>0</v>
      </c>
      <c r="AY153" s="38">
        <f t="shared" si="52"/>
        <v>5</v>
      </c>
      <c r="AZ153" s="38">
        <f t="shared" si="52"/>
        <v>5</v>
      </c>
      <c r="BA153" s="38">
        <f t="shared" si="52"/>
        <v>3</v>
      </c>
      <c r="BB153" s="38">
        <f t="shared" si="52"/>
        <v>4</v>
      </c>
      <c r="BC153" s="38">
        <f t="shared" si="52"/>
        <v>3</v>
      </c>
      <c r="BD153" s="38">
        <f t="shared" si="52"/>
        <v>4</v>
      </c>
      <c r="BE153" s="38">
        <f t="shared" si="52"/>
        <v>3</v>
      </c>
      <c r="BF153" s="38">
        <f t="shared" si="52"/>
        <v>2</v>
      </c>
      <c r="BG153" s="38">
        <f t="shared" si="52"/>
        <v>0</v>
      </c>
      <c r="BI153" s="37"/>
      <c r="BJ153" s="37"/>
    </row>
    <row r="154" spans="1:62" s="38" customFormat="1" ht="19.5" customHeight="1" x14ac:dyDescent="0.2">
      <c r="A154" s="40"/>
      <c r="B154" s="138"/>
      <c r="C154" s="144"/>
      <c r="D154" s="221"/>
      <c r="E154" s="221"/>
      <c r="F154" s="221"/>
      <c r="G154" s="221"/>
      <c r="H154" s="221"/>
      <c r="I154" s="144"/>
      <c r="J154" s="172"/>
      <c r="K154" s="173"/>
      <c r="L154" s="173"/>
      <c r="M154" s="173"/>
      <c r="N154" s="173"/>
      <c r="O154" s="144"/>
      <c r="P154" s="144"/>
      <c r="Q154" s="144"/>
      <c r="R154" s="144"/>
      <c r="S154" s="144"/>
      <c r="T154" s="144"/>
      <c r="U154" s="144"/>
      <c r="V154" s="23"/>
      <c r="W154" s="23"/>
      <c r="X154" s="23"/>
      <c r="Y154" s="34"/>
      <c r="Z154" s="34"/>
      <c r="AA154" s="34"/>
      <c r="AB154" s="34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2">
      <c r="A155" s="40"/>
      <c r="B155" s="138"/>
      <c r="C155" s="144"/>
      <c r="D155" s="221"/>
      <c r="E155" s="221"/>
      <c r="F155" s="221"/>
      <c r="G155" s="221"/>
      <c r="H155" s="221"/>
      <c r="I155" s="144"/>
      <c r="J155" s="172"/>
      <c r="K155" s="173"/>
      <c r="L155" s="173"/>
      <c r="M155" s="173"/>
      <c r="N155" s="173"/>
      <c r="O155" s="144"/>
      <c r="P155" s="144"/>
      <c r="Q155" s="144"/>
      <c r="R155" s="144"/>
      <c r="S155" s="144"/>
      <c r="T155" s="144"/>
      <c r="U155" s="144"/>
      <c r="V155" s="23"/>
      <c r="W155" s="23"/>
      <c r="X155" s="23"/>
      <c r="Y155" s="34"/>
      <c r="Z155" s="34"/>
      <c r="AA155" s="34"/>
      <c r="AB155" s="34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2">
      <c r="A156" s="15"/>
      <c r="B156" s="138" t="s">
        <v>428</v>
      </c>
      <c r="C156" s="138"/>
      <c r="D156" s="911"/>
      <c r="E156" s="911"/>
      <c r="F156" s="911"/>
      <c r="G156" s="911"/>
      <c r="H156" s="911"/>
      <c r="I156" s="138"/>
      <c r="J156" s="1581" t="s">
        <v>551</v>
      </c>
      <c r="K156" s="1582"/>
      <c r="L156" s="1582"/>
      <c r="M156" s="1582"/>
      <c r="N156" s="1582"/>
      <c r="O156" s="16"/>
      <c r="P156" s="16"/>
      <c r="Q156" s="16"/>
      <c r="R156" s="16"/>
      <c r="S156" s="16"/>
      <c r="T156" s="16"/>
      <c r="U156" s="16"/>
      <c r="V156" s="24"/>
      <c r="W156" s="24"/>
      <c r="X156" s="24"/>
      <c r="Y156" s="34"/>
      <c r="Z156" s="34"/>
      <c r="AA156" s="34"/>
      <c r="AB156" s="34"/>
      <c r="AC156" s="34"/>
      <c r="AD156" s="12"/>
      <c r="AE156" s="12"/>
      <c r="BI156" s="37"/>
      <c r="BJ156" s="37"/>
    </row>
    <row r="157" spans="1:62" s="38" customFormat="1" ht="24" customHeight="1" x14ac:dyDescent="0.2">
      <c r="A157" s="15"/>
      <c r="B157" s="138"/>
      <c r="C157" s="138"/>
      <c r="D157" s="138"/>
      <c r="E157" s="138"/>
      <c r="F157" s="138"/>
      <c r="G157" s="138"/>
      <c r="H157" s="138"/>
      <c r="I157" s="138"/>
      <c r="J157" s="172"/>
      <c r="K157" s="173"/>
      <c r="L157" s="173"/>
      <c r="M157" s="173"/>
      <c r="N157" s="173"/>
      <c r="O157" s="16"/>
      <c r="P157" s="16"/>
      <c r="Q157" s="16"/>
      <c r="R157" s="16"/>
      <c r="S157" s="16"/>
      <c r="T157" s="16"/>
      <c r="U157" s="16"/>
      <c r="V157" s="24"/>
      <c r="W157" s="24"/>
      <c r="X157" s="24"/>
      <c r="Y157" s="34"/>
      <c r="Z157" s="34"/>
      <c r="AA157" s="34"/>
      <c r="AB157" s="34"/>
      <c r="AC157" s="34"/>
      <c r="AD157" s="12"/>
      <c r="AE157" s="12"/>
      <c r="AW157" s="1398">
        <f>AW152+AX152</f>
        <v>0</v>
      </c>
      <c r="AX157" s="1398"/>
      <c r="AY157" s="1398">
        <f t="shared" ref="AY157" si="53">AY152+AZ152</f>
        <v>32</v>
      </c>
      <c r="AZ157" s="1398"/>
      <c r="BA157" s="1398">
        <f t="shared" ref="BA157" si="54">BA152+BB152</f>
        <v>30</v>
      </c>
      <c r="BB157" s="1398"/>
      <c r="BC157" s="1398">
        <f t="shared" ref="BC157" si="55">BC152+BD152</f>
        <v>54</v>
      </c>
      <c r="BD157" s="1398"/>
      <c r="BE157" s="1398">
        <f>BE152+BF152+BG152</f>
        <v>45</v>
      </c>
      <c r="BF157" s="1398"/>
      <c r="BG157" s="1398"/>
      <c r="BI157" s="37"/>
      <c r="BJ157" s="37"/>
    </row>
    <row r="158" spans="1:62" s="38" customFormat="1" x14ac:dyDescent="0.2">
      <c r="A158" s="15"/>
      <c r="B158" s="138"/>
      <c r="C158" s="138"/>
      <c r="D158" s="138"/>
      <c r="E158" s="138"/>
      <c r="F158" s="138"/>
      <c r="G158" s="138"/>
      <c r="H158" s="138"/>
      <c r="I158" s="138"/>
      <c r="J158" s="172"/>
      <c r="K158" s="173"/>
      <c r="L158" s="173"/>
      <c r="M158" s="173"/>
      <c r="N158" s="173"/>
      <c r="O158" s="16"/>
      <c r="P158" s="16"/>
      <c r="Q158" s="16"/>
      <c r="R158" s="16"/>
      <c r="S158" s="16"/>
      <c r="T158" s="16"/>
      <c r="U158" s="16"/>
      <c r="V158" s="24"/>
      <c r="W158" s="24"/>
      <c r="X158" s="24"/>
      <c r="Y158" s="34"/>
      <c r="Z158" s="34"/>
      <c r="AA158" s="34"/>
      <c r="AB158" s="34"/>
      <c r="AC158" s="34"/>
      <c r="AD158" s="12"/>
      <c r="AE158" s="12"/>
      <c r="BI158" s="37"/>
      <c r="BJ158" s="37"/>
    </row>
    <row r="159" spans="1:62" s="38" customFormat="1" x14ac:dyDescent="0.2">
      <c r="A159" s="15"/>
      <c r="B159" s="138"/>
      <c r="C159" s="138"/>
      <c r="D159" s="138"/>
      <c r="E159" s="138"/>
      <c r="F159" s="138"/>
      <c r="G159" s="138"/>
      <c r="H159" s="138"/>
      <c r="I159" s="138"/>
      <c r="J159" s="172"/>
      <c r="K159" s="173"/>
      <c r="L159" s="173"/>
      <c r="M159" s="173"/>
      <c r="N159" s="173"/>
      <c r="O159" s="16"/>
      <c r="P159" s="16"/>
      <c r="Q159" s="16"/>
      <c r="R159" s="16"/>
      <c r="S159" s="16"/>
      <c r="T159" s="16"/>
      <c r="U159" s="16"/>
      <c r="V159" s="24"/>
      <c r="W159" s="24"/>
      <c r="X159" s="24"/>
      <c r="Y159" s="34"/>
      <c r="Z159" s="34"/>
      <c r="AA159" s="34"/>
      <c r="AB159" s="34"/>
      <c r="AC159" s="34"/>
      <c r="AD159" s="12"/>
      <c r="AE159" s="12"/>
      <c r="BI159" s="37"/>
      <c r="BJ159" s="37"/>
    </row>
    <row r="160" spans="1:62" s="38" customFormat="1" x14ac:dyDescent="0.2">
      <c r="A160" s="15"/>
      <c r="B160" s="138"/>
      <c r="C160" s="138"/>
      <c r="D160" s="138"/>
      <c r="E160" s="138"/>
      <c r="F160" s="138"/>
      <c r="G160" s="138"/>
      <c r="H160" s="138"/>
      <c r="I160" s="138"/>
      <c r="J160" s="172"/>
      <c r="K160" s="173"/>
      <c r="L160" s="173"/>
      <c r="M160" s="173"/>
      <c r="N160" s="173"/>
      <c r="O160" s="16"/>
      <c r="P160" s="16"/>
      <c r="Q160" s="16"/>
      <c r="R160" s="16"/>
      <c r="S160" s="16"/>
      <c r="T160" s="16"/>
      <c r="U160" s="16"/>
      <c r="V160" s="24"/>
      <c r="W160" s="24"/>
      <c r="X160" s="24"/>
      <c r="Y160" s="34"/>
      <c r="Z160" s="34"/>
      <c r="AA160" s="34"/>
      <c r="AB160" s="34"/>
      <c r="AC160" s="34"/>
      <c r="AD160" s="12"/>
      <c r="AE160" s="12"/>
      <c r="BI160" s="37"/>
      <c r="BJ160" s="37"/>
    </row>
    <row r="161" spans="1:62" s="38" customFormat="1" x14ac:dyDescent="0.2">
      <c r="A161" s="15"/>
      <c r="B161" s="138"/>
      <c r="C161" s="138"/>
      <c r="D161" s="138"/>
      <c r="E161" s="138"/>
      <c r="F161" s="138"/>
      <c r="G161" s="138"/>
      <c r="H161" s="138"/>
      <c r="I161" s="138"/>
      <c r="J161" s="172"/>
      <c r="K161" s="173"/>
      <c r="L161" s="173"/>
      <c r="M161" s="173"/>
      <c r="N161" s="173"/>
      <c r="O161" s="16"/>
      <c r="P161" s="16"/>
      <c r="Q161" s="16"/>
      <c r="R161" s="16"/>
      <c r="S161" s="16"/>
      <c r="T161" s="16"/>
      <c r="U161" s="16"/>
      <c r="V161" s="24"/>
      <c r="W161" s="24"/>
      <c r="X161" s="24"/>
      <c r="Y161" s="34"/>
      <c r="Z161" s="34"/>
      <c r="AA161" s="34"/>
      <c r="AB161" s="34"/>
      <c r="AC161" s="34"/>
      <c r="AD161" s="12"/>
      <c r="AE161" s="12"/>
      <c r="BI161" s="37"/>
      <c r="BJ161" s="37"/>
    </row>
    <row r="162" spans="1:62" s="38" customFormat="1" x14ac:dyDescent="0.2">
      <c r="A162" s="15"/>
      <c r="B162" s="138"/>
      <c r="C162" s="138"/>
      <c r="D162" s="138"/>
      <c r="E162" s="138"/>
      <c r="F162" s="138"/>
      <c r="G162" s="138"/>
      <c r="H162" s="138"/>
      <c r="I162" s="138"/>
      <c r="J162" s="172"/>
      <c r="K162" s="173"/>
      <c r="L162" s="173"/>
      <c r="M162" s="173"/>
      <c r="N162" s="173"/>
      <c r="O162" s="16"/>
      <c r="P162" s="16"/>
      <c r="Q162" s="16"/>
      <c r="R162" s="16"/>
      <c r="S162" s="16"/>
      <c r="T162" s="16"/>
      <c r="U162" s="16"/>
      <c r="V162" s="24"/>
      <c r="W162" s="24"/>
      <c r="X162" s="24"/>
      <c r="Y162" s="34"/>
      <c r="Z162" s="34"/>
      <c r="AA162" s="34"/>
      <c r="AB162" s="34"/>
      <c r="AC162" s="34"/>
      <c r="AD162" s="12"/>
      <c r="AE162" s="12"/>
      <c r="BI162" s="37"/>
      <c r="BJ162" s="37"/>
    </row>
    <row r="163" spans="1:62" s="38" customFormat="1" x14ac:dyDescent="0.2">
      <c r="A163" s="15"/>
      <c r="B163" s="138"/>
      <c r="C163" s="138"/>
      <c r="D163" s="138"/>
      <c r="E163" s="138"/>
      <c r="F163" s="138"/>
      <c r="G163" s="138"/>
      <c r="H163" s="138"/>
      <c r="I163" s="138"/>
      <c r="J163" s="172"/>
      <c r="K163" s="173"/>
      <c r="L163" s="173"/>
      <c r="M163" s="173"/>
      <c r="N163" s="173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x14ac:dyDescent="0.2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BI164" s="37"/>
      <c r="BJ164" s="37"/>
    </row>
    <row r="165" spans="1:62" s="38" customFormat="1" x14ac:dyDescent="0.2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9" customFormat="1" x14ac:dyDescent="0.2">
      <c r="A166" s="11"/>
      <c r="B166" s="17"/>
      <c r="C166" s="18"/>
      <c r="D166" s="18"/>
      <c r="E166" s="18"/>
      <c r="F166" s="17"/>
      <c r="G166" s="17"/>
      <c r="H166" s="17"/>
      <c r="I166" s="17"/>
      <c r="J166" s="17"/>
      <c r="K166" s="18"/>
      <c r="L166" s="18"/>
      <c r="M166" s="19"/>
      <c r="N166" s="19"/>
      <c r="O166" s="19"/>
      <c r="P166" s="19"/>
      <c r="Q166" s="19"/>
      <c r="R166" s="19"/>
      <c r="S166" s="19"/>
      <c r="T166" s="19"/>
      <c r="U166" s="19"/>
      <c r="V166" s="13"/>
      <c r="W166" s="13"/>
      <c r="X166" s="13"/>
      <c r="Y166" s="12"/>
      <c r="Z166" s="12"/>
      <c r="AA166" s="12"/>
      <c r="AB166" s="12"/>
      <c r="AC166" s="12"/>
      <c r="AD166" s="12"/>
      <c r="AE166" s="12"/>
      <c r="BI166" s="483"/>
      <c r="BJ166" s="483"/>
    </row>
    <row r="167" spans="1:62" s="34" customFormat="1" x14ac:dyDescent="0.2">
      <c r="A167" s="11"/>
      <c r="B167" s="17"/>
      <c r="C167" s="18"/>
      <c r="D167" s="18"/>
      <c r="E167" s="18"/>
      <c r="F167" s="17"/>
      <c r="G167" s="17"/>
      <c r="H167" s="17"/>
      <c r="I167" s="17"/>
      <c r="J167" s="17"/>
      <c r="K167" s="18"/>
      <c r="L167" s="18"/>
      <c r="M167" s="19"/>
      <c r="N167" s="19"/>
      <c r="O167" s="19"/>
      <c r="P167" s="19"/>
      <c r="Q167" s="19"/>
      <c r="R167" s="19"/>
      <c r="S167" s="19"/>
      <c r="T167" s="19"/>
      <c r="U167" s="19"/>
      <c r="V167" s="13"/>
      <c r="W167" s="13"/>
      <c r="X167" s="13"/>
      <c r="Y167" s="12"/>
      <c r="Z167" s="12"/>
      <c r="AA167" s="12"/>
      <c r="AB167" s="12"/>
      <c r="AC167" s="12"/>
      <c r="AD167" s="12"/>
      <c r="AE167" s="12"/>
      <c r="BI167" s="35"/>
      <c r="BJ167" s="35"/>
    </row>
    <row r="168" spans="1:62" s="34" customFormat="1" x14ac:dyDescent="0.2">
      <c r="A168" s="11"/>
      <c r="B168" s="17"/>
      <c r="C168" s="18"/>
      <c r="D168" s="18"/>
      <c r="E168" s="18"/>
      <c r="F168" s="17"/>
      <c r="G168" s="17"/>
      <c r="H168" s="17"/>
      <c r="I168" s="17"/>
      <c r="J168" s="17"/>
      <c r="K168" s="18"/>
      <c r="L168" s="18"/>
      <c r="M168" s="19"/>
      <c r="N168" s="19"/>
      <c r="O168" s="19"/>
      <c r="P168" s="19"/>
      <c r="Q168" s="19"/>
      <c r="R168" s="19"/>
      <c r="S168" s="19"/>
      <c r="T168" s="19"/>
      <c r="U168" s="19"/>
      <c r="V168" s="13"/>
      <c r="W168" s="13"/>
      <c r="X168" s="13"/>
      <c r="Y168" s="12"/>
      <c r="Z168" s="12"/>
      <c r="AA168" s="12"/>
      <c r="AB168" s="12"/>
      <c r="AC168" s="12"/>
      <c r="AD168" s="12"/>
      <c r="AE168" s="12"/>
      <c r="BI168" s="35"/>
      <c r="BJ168" s="35"/>
    </row>
    <row r="169" spans="1:62" s="34" customFormat="1" x14ac:dyDescent="0.2">
      <c r="A169" s="11"/>
      <c r="B169" s="17"/>
      <c r="C169" s="18"/>
      <c r="D169" s="18"/>
      <c r="E169" s="18"/>
      <c r="F169" s="17"/>
      <c r="G169" s="17"/>
      <c r="H169" s="17"/>
      <c r="I169" s="17"/>
      <c r="J169" s="17"/>
      <c r="K169" s="18"/>
      <c r="L169" s="18"/>
      <c r="M169" s="19"/>
      <c r="N169" s="19"/>
      <c r="O169" s="19"/>
      <c r="P169" s="19"/>
      <c r="Q169" s="19"/>
      <c r="R169" s="19"/>
      <c r="S169" s="19"/>
      <c r="T169" s="19"/>
      <c r="U169" s="19"/>
      <c r="V169" s="13"/>
      <c r="W169" s="13"/>
      <c r="X169" s="13"/>
      <c r="Y169" s="12"/>
      <c r="Z169" s="12"/>
      <c r="AA169" s="12"/>
      <c r="AB169" s="12"/>
      <c r="AC169" s="12"/>
      <c r="AD169" s="12"/>
      <c r="AE169" s="12"/>
      <c r="BI169" s="35"/>
      <c r="BJ169" s="35"/>
    </row>
    <row r="170" spans="1:62" s="34" customFormat="1" x14ac:dyDescent="0.2">
      <c r="A170" s="11"/>
      <c r="B170" s="17"/>
      <c r="C170" s="18"/>
      <c r="D170" s="18"/>
      <c r="E170" s="18"/>
      <c r="F170" s="17"/>
      <c r="G170" s="17"/>
      <c r="H170" s="17"/>
      <c r="I170" s="17"/>
      <c r="J170" s="17"/>
      <c r="K170" s="18"/>
      <c r="L170" s="18"/>
      <c r="M170" s="19"/>
      <c r="N170" s="19"/>
      <c r="O170" s="19"/>
      <c r="P170" s="19"/>
      <c r="Q170" s="19"/>
      <c r="R170" s="19"/>
      <c r="S170" s="19"/>
      <c r="T170" s="19"/>
      <c r="U170" s="19"/>
      <c r="V170" s="13"/>
      <c r="W170" s="13"/>
      <c r="X170" s="13"/>
      <c r="Y170" s="12"/>
      <c r="Z170" s="12"/>
      <c r="AA170" s="12"/>
      <c r="AB170" s="12"/>
      <c r="AC170" s="12"/>
      <c r="AD170" s="12"/>
      <c r="AE170" s="12"/>
      <c r="BI170" s="35"/>
      <c r="BJ170" s="35"/>
    </row>
    <row r="171" spans="1:62" s="34" customFormat="1" x14ac:dyDescent="0.2">
      <c r="A171" s="11"/>
      <c r="B171" s="17"/>
      <c r="C171" s="18"/>
      <c r="D171" s="18"/>
      <c r="E171" s="18"/>
      <c r="F171" s="17"/>
      <c r="G171" s="17"/>
      <c r="H171" s="17"/>
      <c r="I171" s="17"/>
      <c r="J171" s="17"/>
      <c r="K171" s="18"/>
      <c r="L171" s="18"/>
      <c r="M171" s="19"/>
      <c r="N171" s="19"/>
      <c r="O171" s="19"/>
      <c r="P171" s="19"/>
      <c r="Q171" s="19"/>
      <c r="R171" s="19"/>
      <c r="S171" s="19"/>
      <c r="T171" s="19"/>
      <c r="U171" s="19"/>
      <c r="V171" s="13"/>
      <c r="W171" s="13"/>
      <c r="X171" s="13"/>
      <c r="Y171" s="12"/>
      <c r="Z171" s="12"/>
      <c r="AA171" s="12"/>
      <c r="AB171" s="12"/>
      <c r="AC171" s="12"/>
      <c r="AD171" s="12"/>
      <c r="AE171" s="12"/>
      <c r="BI171" s="35"/>
      <c r="BJ171" s="35"/>
    </row>
    <row r="172" spans="1:62" s="34" customFormat="1" x14ac:dyDescent="0.2">
      <c r="A172" s="11"/>
      <c r="B172" s="17"/>
      <c r="C172" s="18"/>
      <c r="D172" s="18"/>
      <c r="E172" s="18"/>
      <c r="F172" s="17"/>
      <c r="G172" s="17"/>
      <c r="H172" s="17"/>
      <c r="I172" s="17"/>
      <c r="J172" s="17"/>
      <c r="K172" s="18"/>
      <c r="L172" s="18"/>
      <c r="M172" s="19"/>
      <c r="N172" s="19"/>
      <c r="O172" s="19"/>
      <c r="P172" s="19"/>
      <c r="Q172" s="19"/>
      <c r="R172" s="19"/>
      <c r="S172" s="19"/>
      <c r="T172" s="19"/>
      <c r="U172" s="19"/>
      <c r="V172" s="13"/>
      <c r="W172" s="13"/>
      <c r="X172" s="13"/>
      <c r="Y172" s="12"/>
      <c r="Z172" s="12"/>
      <c r="AA172" s="12"/>
      <c r="AB172" s="12"/>
      <c r="AC172" s="12"/>
      <c r="AD172" s="12"/>
      <c r="AE172" s="12"/>
      <c r="BI172" s="35"/>
      <c r="BJ172" s="35"/>
    </row>
    <row r="173" spans="1:62" s="34" customFormat="1" ht="18.75" customHeight="1" x14ac:dyDescent="0.2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35"/>
      <c r="BJ173" s="35"/>
    </row>
    <row r="174" spans="1:62" s="34" customFormat="1" x14ac:dyDescent="0.2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2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2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2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2">
      <c r="A178" s="11"/>
      <c r="B178" s="12"/>
      <c r="C178" s="13"/>
      <c r="D178" s="14"/>
      <c r="E178" s="14"/>
      <c r="F178" s="13"/>
      <c r="G178" s="13"/>
      <c r="H178" s="12"/>
      <c r="I178" s="12"/>
      <c r="J178" s="12"/>
      <c r="K178" s="12"/>
      <c r="L178" s="42"/>
      <c r="M178" s="12"/>
      <c r="N178" s="12"/>
      <c r="O178" s="12"/>
      <c r="P178" s="12"/>
      <c r="Q178" s="12"/>
      <c r="R178" s="12"/>
      <c r="S178" s="12"/>
      <c r="T178" s="12"/>
      <c r="U178" s="12"/>
      <c r="V178" s="20"/>
      <c r="W178" s="20"/>
      <c r="X178" s="20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2">
      <c r="A179" s="11"/>
      <c r="B179" s="12"/>
      <c r="C179" s="13"/>
      <c r="D179" s="14"/>
      <c r="E179" s="14"/>
      <c r="F179" s="13"/>
      <c r="G179" s="13"/>
      <c r="H179" s="12"/>
      <c r="I179" s="12"/>
      <c r="J179" s="12"/>
      <c r="K179" s="12"/>
      <c r="L179" s="42"/>
      <c r="M179" s="12"/>
      <c r="N179" s="12"/>
      <c r="O179" s="12"/>
      <c r="P179" s="12"/>
      <c r="Q179" s="12"/>
      <c r="R179" s="12"/>
      <c r="S179" s="12"/>
      <c r="T179" s="12"/>
      <c r="U179" s="12"/>
      <c r="V179" s="20"/>
      <c r="W179" s="20"/>
      <c r="X179" s="20"/>
      <c r="Y179" s="12"/>
      <c r="Z179" s="12"/>
      <c r="AA179" s="12"/>
      <c r="AB179" s="12"/>
      <c r="AC179" s="21"/>
      <c r="AD179" s="12"/>
      <c r="AE179" s="12"/>
      <c r="BI179" s="35"/>
      <c r="BJ179" s="35"/>
    </row>
    <row r="180" spans="1:62" x14ac:dyDescent="0.2">
      <c r="W180" s="21"/>
      <c r="X180" s="21"/>
      <c r="Y180" s="21"/>
      <c r="Z180" s="21"/>
      <c r="AA180" s="21"/>
      <c r="AB180" s="21"/>
      <c r="AC180" s="13"/>
    </row>
    <row r="181" spans="1:62" x14ac:dyDescent="0.2">
      <c r="W181" s="13"/>
      <c r="X181" s="13"/>
      <c r="Y181" s="13"/>
      <c r="Z181" s="13"/>
      <c r="AA181" s="13"/>
      <c r="AB181" s="13"/>
      <c r="AC181" s="13"/>
    </row>
    <row r="182" spans="1:62" x14ac:dyDescent="0.2">
      <c r="W182" s="13"/>
      <c r="X182" s="13"/>
      <c r="Y182" s="13"/>
      <c r="Z182" s="13"/>
      <c r="AA182" s="13"/>
      <c r="AB182" s="13"/>
      <c r="AC182" s="13"/>
    </row>
    <row r="183" spans="1:62" x14ac:dyDescent="0.2">
      <c r="W183" s="13"/>
      <c r="X183" s="13"/>
      <c r="Y183" s="13"/>
      <c r="Z183" s="13"/>
      <c r="AA183" s="13"/>
      <c r="AB183" s="13"/>
    </row>
  </sheetData>
  <mergeCells count="517">
    <mergeCell ref="A1:AB1"/>
    <mergeCell ref="I3:L3"/>
    <mergeCell ref="W4:Y4"/>
    <mergeCell ref="F5:F7"/>
    <mergeCell ref="C4:C7"/>
    <mergeCell ref="U101:V101"/>
    <mergeCell ref="A2:A7"/>
    <mergeCell ref="N4:P4"/>
    <mergeCell ref="E5:E7"/>
    <mergeCell ref="Q4:S4"/>
    <mergeCell ref="L5:L7"/>
    <mergeCell ref="Z4:AB4"/>
    <mergeCell ref="N5:AB5"/>
    <mergeCell ref="X30:Y30"/>
    <mergeCell ref="R30:S30"/>
    <mergeCell ref="U50:V50"/>
    <mergeCell ref="X91:Y91"/>
    <mergeCell ref="X92:Y92"/>
    <mergeCell ref="X93:Y93"/>
    <mergeCell ref="X95:Y95"/>
    <mergeCell ref="X96:Y96"/>
    <mergeCell ref="X97:Y97"/>
    <mergeCell ref="X98:Y98"/>
    <mergeCell ref="X94:Y94"/>
    <mergeCell ref="U47:V47"/>
    <mergeCell ref="X47:Y47"/>
    <mergeCell ref="X51:Y51"/>
    <mergeCell ref="O129:P129"/>
    <mergeCell ref="A124:AB124"/>
    <mergeCell ref="X119:Y119"/>
    <mergeCell ref="O123:P123"/>
    <mergeCell ref="O112:P112"/>
    <mergeCell ref="X126:Y126"/>
    <mergeCell ref="O122:P122"/>
    <mergeCell ref="R129:S129"/>
    <mergeCell ref="O127:P127"/>
    <mergeCell ref="U128:V128"/>
    <mergeCell ref="U116:V116"/>
    <mergeCell ref="U117:V117"/>
    <mergeCell ref="O108:P108"/>
    <mergeCell ref="O119:P119"/>
    <mergeCell ref="R108:S108"/>
    <mergeCell ref="B111:AB111"/>
    <mergeCell ref="R122:S122"/>
    <mergeCell ref="R112:S112"/>
    <mergeCell ref="X116:Y116"/>
    <mergeCell ref="U48:V48"/>
    <mergeCell ref="W139:Y139"/>
    <mergeCell ref="Z139:AB139"/>
    <mergeCell ref="Z138:AB138"/>
    <mergeCell ref="X53:Y53"/>
    <mergeCell ref="X128:Y128"/>
    <mergeCell ref="X60:Y60"/>
    <mergeCell ref="X106:Y106"/>
    <mergeCell ref="B103:AB103"/>
    <mergeCell ref="R69:S69"/>
    <mergeCell ref="X50:Y50"/>
    <mergeCell ref="X49:Y49"/>
    <mergeCell ref="A131:B131"/>
    <mergeCell ref="R131:S131"/>
    <mergeCell ref="X131:Y131"/>
    <mergeCell ref="U130:V130"/>
    <mergeCell ref="A130:B130"/>
    <mergeCell ref="A36:F36"/>
    <mergeCell ref="O31:P31"/>
    <mergeCell ref="O32:P32"/>
    <mergeCell ref="O33:P33"/>
    <mergeCell ref="R32:S32"/>
    <mergeCell ref="O39:P39"/>
    <mergeCell ref="R39:S39"/>
    <mergeCell ref="X6:Y6"/>
    <mergeCell ref="U6:V6"/>
    <mergeCell ref="U7:V7"/>
    <mergeCell ref="M3:M7"/>
    <mergeCell ref="X7:Y7"/>
    <mergeCell ref="X8:Y8"/>
    <mergeCell ref="U8:V8"/>
    <mergeCell ref="T4:V4"/>
    <mergeCell ref="J4:L4"/>
    <mergeCell ref="N2:AE3"/>
    <mergeCell ref="X16:Y16"/>
    <mergeCell ref="U12:V12"/>
    <mergeCell ref="X18:Y18"/>
    <mergeCell ref="U18:V18"/>
    <mergeCell ref="U16:V16"/>
    <mergeCell ref="U17:V17"/>
    <mergeCell ref="J156:N156"/>
    <mergeCell ref="A138:M138"/>
    <mergeCell ref="A132:F132"/>
    <mergeCell ref="T138:V138"/>
    <mergeCell ref="J153:N153"/>
    <mergeCell ref="A135:M135"/>
    <mergeCell ref="A133:M133"/>
    <mergeCell ref="O136:P136"/>
    <mergeCell ref="N140:AB140"/>
    <mergeCell ref="R134:S134"/>
    <mergeCell ref="U134:V134"/>
    <mergeCell ref="A136:M136"/>
    <mergeCell ref="O148:P148"/>
    <mergeCell ref="O145:P145"/>
    <mergeCell ref="R146:S146"/>
    <mergeCell ref="R148:S148"/>
    <mergeCell ref="U148:V148"/>
    <mergeCell ref="R147:S147"/>
    <mergeCell ref="O144:P144"/>
    <mergeCell ref="R141:U141"/>
    <mergeCell ref="V141:X141"/>
    <mergeCell ref="A141:M141"/>
    <mergeCell ref="J151:L151"/>
    <mergeCell ref="X132:Y132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U107:V107"/>
    <mergeCell ref="U94:V94"/>
    <mergeCell ref="O128:P128"/>
    <mergeCell ref="U86:V86"/>
    <mergeCell ref="U93:V93"/>
    <mergeCell ref="O132:P132"/>
    <mergeCell ref="O133:P133"/>
    <mergeCell ref="O134:P134"/>
    <mergeCell ref="O51:P51"/>
    <mergeCell ref="O114:P114"/>
    <mergeCell ref="R130:S130"/>
    <mergeCell ref="O131:P131"/>
    <mergeCell ref="R127:S127"/>
    <mergeCell ref="R128:S128"/>
    <mergeCell ref="U82:V82"/>
    <mergeCell ref="R100:S100"/>
    <mergeCell ref="U51:V51"/>
    <mergeCell ref="A67:AB67"/>
    <mergeCell ref="A134:M134"/>
    <mergeCell ref="U100:V100"/>
    <mergeCell ref="U85:V85"/>
    <mergeCell ref="R71:S71"/>
    <mergeCell ref="U75:V75"/>
    <mergeCell ref="R74:S74"/>
    <mergeCell ref="U74:V74"/>
    <mergeCell ref="R83:S83"/>
    <mergeCell ref="R84:S84"/>
    <mergeCell ref="U84:V84"/>
    <mergeCell ref="B2:B7"/>
    <mergeCell ref="R6:S6"/>
    <mergeCell ref="H2:M2"/>
    <mergeCell ref="K5:K7"/>
    <mergeCell ref="O7:P7"/>
    <mergeCell ref="C2:F3"/>
    <mergeCell ref="O8:P8"/>
    <mergeCell ref="E4:F4"/>
    <mergeCell ref="D4:D7"/>
    <mergeCell ref="I4:I7"/>
    <mergeCell ref="H3:H7"/>
    <mergeCell ref="O6:P6"/>
    <mergeCell ref="R7:S7"/>
    <mergeCell ref="J5:J7"/>
    <mergeCell ref="G2:G7"/>
    <mergeCell ref="R8:S8"/>
    <mergeCell ref="O12:P12"/>
    <mergeCell ref="O15:P15"/>
    <mergeCell ref="O16:P16"/>
    <mergeCell ref="R16:S16"/>
    <mergeCell ref="R15:S15"/>
    <mergeCell ref="X13:Y13"/>
    <mergeCell ref="U13:V13"/>
    <mergeCell ref="U15:V15"/>
    <mergeCell ref="X15:Y15"/>
    <mergeCell ref="A9:AB9"/>
    <mergeCell ref="A10:AB10"/>
    <mergeCell ref="X12:Y12"/>
    <mergeCell ref="R11:S11"/>
    <mergeCell ref="R12:S12"/>
    <mergeCell ref="O18:P18"/>
    <mergeCell ref="R17:S17"/>
    <mergeCell ref="O17:P17"/>
    <mergeCell ref="O13:P13"/>
    <mergeCell ref="O11:P11"/>
    <mergeCell ref="X17:Y17"/>
    <mergeCell ref="X19:Y19"/>
    <mergeCell ref="X20:Y20"/>
    <mergeCell ref="U20:V20"/>
    <mergeCell ref="R18:S18"/>
    <mergeCell ref="R20:S20"/>
    <mergeCell ref="R19:S19"/>
    <mergeCell ref="O19:P19"/>
    <mergeCell ref="U19:V19"/>
    <mergeCell ref="R13:S13"/>
    <mergeCell ref="X11:Y11"/>
    <mergeCell ref="U11:V11"/>
    <mergeCell ref="X21:Y21"/>
    <mergeCell ref="U21:V21"/>
    <mergeCell ref="R21:S21"/>
    <mergeCell ref="X27:Y27"/>
    <mergeCell ref="O20:P20"/>
    <mergeCell ref="R23:S23"/>
    <mergeCell ref="R24:S24"/>
    <mergeCell ref="R25:S25"/>
    <mergeCell ref="R22:S22"/>
    <mergeCell ref="O21:P21"/>
    <mergeCell ref="O22:P22"/>
    <mergeCell ref="O23:P23"/>
    <mergeCell ref="O24:P24"/>
    <mergeCell ref="O25:P25"/>
    <mergeCell ref="U29:V29"/>
    <mergeCell ref="X29:Y29"/>
    <mergeCell ref="X22:Y22"/>
    <mergeCell ref="X23:Y23"/>
    <mergeCell ref="X24:Y24"/>
    <mergeCell ref="X26:Y26"/>
    <mergeCell ref="U26:V26"/>
    <mergeCell ref="U24:V24"/>
    <mergeCell ref="U22:V22"/>
    <mergeCell ref="U23:V23"/>
    <mergeCell ref="U27:V27"/>
    <mergeCell ref="U25:V25"/>
    <mergeCell ref="U28:V28"/>
    <mergeCell ref="X28:Y28"/>
    <mergeCell ref="X25:Y25"/>
    <mergeCell ref="R31:S31"/>
    <mergeCell ref="X35:Y35"/>
    <mergeCell ref="U33:V33"/>
    <mergeCell ref="U32:V32"/>
    <mergeCell ref="R33:S33"/>
    <mergeCell ref="X44:Y44"/>
    <mergeCell ref="X45:Y45"/>
    <mergeCell ref="X31:Y31"/>
    <mergeCell ref="U30:V30"/>
    <mergeCell ref="U31:V31"/>
    <mergeCell ref="U39:V39"/>
    <mergeCell ref="X32:Y32"/>
    <mergeCell ref="X33:Y33"/>
    <mergeCell ref="X36:Y36"/>
    <mergeCell ref="X40:Y40"/>
    <mergeCell ref="X48:Y48"/>
    <mergeCell ref="U49:V49"/>
    <mergeCell ref="X56:Y56"/>
    <mergeCell ref="X57:Y57"/>
    <mergeCell ref="X41:Y41"/>
    <mergeCell ref="R26:S26"/>
    <mergeCell ref="A37:AB37"/>
    <mergeCell ref="U36:V36"/>
    <mergeCell ref="R34:S34"/>
    <mergeCell ref="R35:S35"/>
    <mergeCell ref="O35:P35"/>
    <mergeCell ref="O34:P34"/>
    <mergeCell ref="O36:P36"/>
    <mergeCell ref="R36:S36"/>
    <mergeCell ref="U35:V35"/>
    <mergeCell ref="X34:Y34"/>
    <mergeCell ref="O28:P28"/>
    <mergeCell ref="R28:S28"/>
    <mergeCell ref="O27:P27"/>
    <mergeCell ref="O26:P26"/>
    <mergeCell ref="R27:S27"/>
    <mergeCell ref="O29:P29"/>
    <mergeCell ref="R29:S29"/>
    <mergeCell ref="O30:P30"/>
    <mergeCell ref="O102:P102"/>
    <mergeCell ref="U105:V105"/>
    <mergeCell ref="U112:V112"/>
    <mergeCell ref="X112:Y112"/>
    <mergeCell ref="O105:P105"/>
    <mergeCell ref="R105:S105"/>
    <mergeCell ref="X43:Y43"/>
    <mergeCell ref="R66:S66"/>
    <mergeCell ref="U70:V70"/>
    <mergeCell ref="R43:S43"/>
    <mergeCell ref="X52:Y52"/>
    <mergeCell ref="R49:S49"/>
    <mergeCell ref="R51:S51"/>
    <mergeCell ref="U62:V62"/>
    <mergeCell ref="X69:Y69"/>
    <mergeCell ref="R54:S54"/>
    <mergeCell ref="U54:V54"/>
    <mergeCell ref="X54:Y54"/>
    <mergeCell ref="U60:V60"/>
    <mergeCell ref="U61:V61"/>
    <mergeCell ref="U55:V55"/>
    <mergeCell ref="X55:Y55"/>
    <mergeCell ref="X46:Y46"/>
    <mergeCell ref="U45:V45"/>
    <mergeCell ref="A75:F75"/>
    <mergeCell ref="X61:Y61"/>
    <mergeCell ref="X58:Y58"/>
    <mergeCell ref="U58:V58"/>
    <mergeCell ref="X59:Y59"/>
    <mergeCell ref="U59:V59"/>
    <mergeCell ref="R80:S80"/>
    <mergeCell ref="R82:S82"/>
    <mergeCell ref="O101:P101"/>
    <mergeCell ref="R73:S73"/>
    <mergeCell ref="U73:V73"/>
    <mergeCell ref="R68:S68"/>
    <mergeCell ref="U68:V68"/>
    <mergeCell ref="U81:V81"/>
    <mergeCell ref="A77:AB77"/>
    <mergeCell ref="A78:AB78"/>
    <mergeCell ref="R79:S79"/>
    <mergeCell ref="A74:B74"/>
    <mergeCell ref="U80:V80"/>
    <mergeCell ref="R59:S59"/>
    <mergeCell ref="U69:V69"/>
    <mergeCell ref="R62:S62"/>
    <mergeCell ref="X100:Y100"/>
    <mergeCell ref="X101:Y101"/>
    <mergeCell ref="A137:M137"/>
    <mergeCell ref="U147:V147"/>
    <mergeCell ref="U144:V144"/>
    <mergeCell ref="U145:V145"/>
    <mergeCell ref="U146:V146"/>
    <mergeCell ref="O146:P146"/>
    <mergeCell ref="O147:P147"/>
    <mergeCell ref="P141:Q141"/>
    <mergeCell ref="A143:AB143"/>
    <mergeCell ref="R144:S144"/>
    <mergeCell ref="N139:P139"/>
    <mergeCell ref="O137:P137"/>
    <mergeCell ref="R137:S137"/>
    <mergeCell ref="Q139:S139"/>
    <mergeCell ref="T139:V139"/>
    <mergeCell ref="Q138:S138"/>
    <mergeCell ref="W138:Y138"/>
    <mergeCell ref="N138:P138"/>
    <mergeCell ref="O59:P59"/>
    <mergeCell ref="O86:P86"/>
    <mergeCell ref="O87:P87"/>
    <mergeCell ref="O73:P73"/>
    <mergeCell ref="O58:P58"/>
    <mergeCell ref="O66:P66"/>
    <mergeCell ref="O70:P70"/>
    <mergeCell ref="O68:P68"/>
    <mergeCell ref="X137:Y137"/>
    <mergeCell ref="O135:P135"/>
    <mergeCell ref="U137:V137"/>
    <mergeCell ref="U136:V136"/>
    <mergeCell ref="R135:S135"/>
    <mergeCell ref="X99:Y99"/>
    <mergeCell ref="R101:S101"/>
    <mergeCell ref="X114:Y114"/>
    <mergeCell ref="B104:AB104"/>
    <mergeCell ref="X108:Y108"/>
    <mergeCell ref="U114:V114"/>
    <mergeCell ref="U108:V108"/>
    <mergeCell ref="O110:P110"/>
    <mergeCell ref="R110:S110"/>
    <mergeCell ref="U110:V110"/>
    <mergeCell ref="X110:Y110"/>
    <mergeCell ref="O99:P99"/>
    <mergeCell ref="O100:P100"/>
    <mergeCell ref="O74:P74"/>
    <mergeCell ref="O62:P62"/>
    <mergeCell ref="O69:P69"/>
    <mergeCell ref="O81:P81"/>
    <mergeCell ref="O82:P82"/>
    <mergeCell ref="O83:P83"/>
    <mergeCell ref="O71:P71"/>
    <mergeCell ref="O89:P89"/>
    <mergeCell ref="O85:P85"/>
    <mergeCell ref="O91:P91"/>
    <mergeCell ref="U34:V34"/>
    <mergeCell ref="U135:V135"/>
    <mergeCell ref="U132:V132"/>
    <mergeCell ref="U133:V133"/>
    <mergeCell ref="R132:S132"/>
    <mergeCell ref="U43:V43"/>
    <mergeCell ref="U42:V42"/>
    <mergeCell ref="U131:V131"/>
    <mergeCell ref="R99:S99"/>
    <mergeCell ref="R56:S56"/>
    <mergeCell ref="U56:V56"/>
    <mergeCell ref="R57:S57"/>
    <mergeCell ref="R50:S50"/>
    <mergeCell ref="U83:V83"/>
    <mergeCell ref="R60:S60"/>
    <mergeCell ref="R61:S61"/>
    <mergeCell ref="R81:S81"/>
    <mergeCell ref="U57:V57"/>
    <mergeCell ref="U79:V79"/>
    <mergeCell ref="U40:V40"/>
    <mergeCell ref="U44:V44"/>
    <mergeCell ref="U41:V41"/>
    <mergeCell ref="R45:S45"/>
    <mergeCell ref="U46:V46"/>
    <mergeCell ref="U52:V52"/>
    <mergeCell ref="X130:Y130"/>
    <mergeCell ref="X71:Y71"/>
    <mergeCell ref="X66:Y66"/>
    <mergeCell ref="U99:V99"/>
    <mergeCell ref="U53:V53"/>
    <mergeCell ref="X105:Y105"/>
    <mergeCell ref="X102:Y102"/>
    <mergeCell ref="X68:Y68"/>
    <mergeCell ref="X80:Y80"/>
    <mergeCell ref="X81:Y81"/>
    <mergeCell ref="X74:Y74"/>
    <mergeCell ref="X75:Y75"/>
    <mergeCell ref="A76:AB76"/>
    <mergeCell ref="X73:Y73"/>
    <mergeCell ref="X79:Y79"/>
    <mergeCell ref="A102:F102"/>
    <mergeCell ref="R102:S102"/>
    <mergeCell ref="U102:V102"/>
    <mergeCell ref="O79:P79"/>
    <mergeCell ref="O80:P80"/>
    <mergeCell ref="R58:S58"/>
    <mergeCell ref="O56:P56"/>
    <mergeCell ref="O57:P57"/>
    <mergeCell ref="O40:P40"/>
    <mergeCell ref="R42:S42"/>
    <mergeCell ref="R40:S40"/>
    <mergeCell ref="O41:P41"/>
    <mergeCell ref="R41:S41"/>
    <mergeCell ref="O55:P55"/>
    <mergeCell ref="R53:S53"/>
    <mergeCell ref="R52:S52"/>
    <mergeCell ref="R55:S55"/>
    <mergeCell ref="O48:P48"/>
    <mergeCell ref="R46:S46"/>
    <mergeCell ref="R47:S47"/>
    <mergeCell ref="R48:S48"/>
    <mergeCell ref="O47:P47"/>
    <mergeCell ref="O50:P50"/>
    <mergeCell ref="O46:P46"/>
    <mergeCell ref="O49:P49"/>
    <mergeCell ref="O53:P53"/>
    <mergeCell ref="O45:P45"/>
    <mergeCell ref="O44:P44"/>
    <mergeCell ref="O52:P52"/>
    <mergeCell ref="R44:S44"/>
    <mergeCell ref="O54:P54"/>
    <mergeCell ref="X63:Y63"/>
    <mergeCell ref="X70:Y70"/>
    <mergeCell ref="A72:AB72"/>
    <mergeCell ref="O60:P60"/>
    <mergeCell ref="O61:P61"/>
    <mergeCell ref="X62:Y62"/>
    <mergeCell ref="A71:F71"/>
    <mergeCell ref="U71:V71"/>
    <mergeCell ref="A66:F66"/>
    <mergeCell ref="U66:V66"/>
    <mergeCell ref="R70:S70"/>
    <mergeCell ref="O88:P88"/>
    <mergeCell ref="R75:S75"/>
    <mergeCell ref="O75:P75"/>
    <mergeCell ref="U87:V87"/>
    <mergeCell ref="U88:V88"/>
    <mergeCell ref="U89:V89"/>
    <mergeCell ref="O92:P92"/>
    <mergeCell ref="O93:P93"/>
    <mergeCell ref="O94:P94"/>
    <mergeCell ref="U90:V90"/>
    <mergeCell ref="U91:V91"/>
    <mergeCell ref="U92:V92"/>
    <mergeCell ref="R88:S88"/>
    <mergeCell ref="R85:S85"/>
    <mergeCell ref="R86:S86"/>
    <mergeCell ref="O84:P84"/>
    <mergeCell ref="R89:S89"/>
    <mergeCell ref="R94:S94"/>
    <mergeCell ref="R87:S87"/>
    <mergeCell ref="R92:S92"/>
    <mergeCell ref="R93:S93"/>
    <mergeCell ref="R90:S90"/>
    <mergeCell ref="R91:S91"/>
    <mergeCell ref="O90:P90"/>
    <mergeCell ref="X121:Y121"/>
    <mergeCell ref="X127:Y127"/>
    <mergeCell ref="O113:P113"/>
    <mergeCell ref="U127:V127"/>
    <mergeCell ref="X115:Y115"/>
    <mergeCell ref="AW157:AX157"/>
    <mergeCell ref="AY157:AZ157"/>
    <mergeCell ref="BA157:BB157"/>
    <mergeCell ref="U129:V129"/>
    <mergeCell ref="X122:Y122"/>
    <mergeCell ref="X123:Y123"/>
    <mergeCell ref="R123:S123"/>
    <mergeCell ref="U123:V123"/>
    <mergeCell ref="X113:Y113"/>
    <mergeCell ref="U113:V113"/>
    <mergeCell ref="R114:S114"/>
    <mergeCell ref="R113:S113"/>
    <mergeCell ref="R119:S119"/>
    <mergeCell ref="X133:Y133"/>
    <mergeCell ref="U119:V119"/>
    <mergeCell ref="U115:V115"/>
    <mergeCell ref="R133:S133"/>
    <mergeCell ref="R136:S136"/>
    <mergeCell ref="BC157:BD157"/>
    <mergeCell ref="BE157:BG157"/>
    <mergeCell ref="O106:P106"/>
    <mergeCell ref="U106:V106"/>
    <mergeCell ref="O130:P130"/>
    <mergeCell ref="X129:Y129"/>
    <mergeCell ref="R145:S145"/>
    <mergeCell ref="B118:AB118"/>
    <mergeCell ref="U122:V122"/>
    <mergeCell ref="O115:P115"/>
    <mergeCell ref="R115:S115"/>
    <mergeCell ref="X120:Y120"/>
    <mergeCell ref="O125:P125"/>
    <mergeCell ref="O126:P126"/>
    <mergeCell ref="R125:S125"/>
    <mergeCell ref="U125:V125"/>
    <mergeCell ref="X125:Y125"/>
    <mergeCell ref="R126:S126"/>
    <mergeCell ref="U126:V126"/>
    <mergeCell ref="R106:S106"/>
    <mergeCell ref="N141:O141"/>
    <mergeCell ref="X134:Y134"/>
    <mergeCell ref="X135:Y135"/>
    <mergeCell ref="X136:Y13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3"/>
  <sheetViews>
    <sheetView tabSelected="1" zoomScale="85" zoomScaleNormal="85" zoomScaleSheetLayoutView="80" workbookViewId="0">
      <pane ySplit="8" topLeftCell="A102" activePane="bottomLeft" state="frozen"/>
      <selection pane="bottomLeft" activeCell="B14" sqref="B14"/>
    </sheetView>
  </sheetViews>
  <sheetFormatPr defaultColWidth="9.140625" defaultRowHeight="15.75" x14ac:dyDescent="0.2"/>
  <cols>
    <col min="1" max="1" width="12.140625" style="2428" customWidth="1"/>
    <col min="2" max="2" width="48.85546875" style="1052" customWidth="1"/>
    <col min="3" max="3" width="6.85546875" style="2431" customWidth="1"/>
    <col min="4" max="4" width="7.42578125" style="2432" customWidth="1"/>
    <col min="5" max="5" width="6" style="2432" customWidth="1"/>
    <col min="6" max="6" width="4.7109375" style="2431" customWidth="1"/>
    <col min="7" max="7" width="9.5703125" style="2431" customWidth="1"/>
    <col min="8" max="8" width="11" style="1052" customWidth="1"/>
    <col min="9" max="9" width="8.140625" style="1052" customWidth="1"/>
    <col min="10" max="10" width="7.28515625" style="1052" customWidth="1"/>
    <col min="11" max="11" width="7.5703125" style="1052" customWidth="1"/>
    <col min="12" max="12" width="8.28515625" style="2433" customWidth="1"/>
    <col min="13" max="13" width="9.85546875" style="1052" customWidth="1"/>
    <col min="14" max="14" width="8.140625" style="1052" customWidth="1"/>
    <col min="15" max="15" width="5.85546875" style="1052" customWidth="1"/>
    <col min="16" max="16" width="3" style="1052" customWidth="1"/>
    <col min="17" max="17" width="8.42578125" style="1052" customWidth="1"/>
    <col min="18" max="18" width="7.28515625" style="1052" customWidth="1"/>
    <col min="19" max="19" width="3.28515625" style="1052" customWidth="1"/>
    <col min="20" max="20" width="8.140625" style="1052" customWidth="1"/>
    <col min="21" max="21" width="5.140625" style="1052" customWidth="1"/>
    <col min="22" max="22" width="4.42578125" style="2434" customWidth="1"/>
    <col min="23" max="23" width="9.28515625" style="2434" customWidth="1"/>
    <col min="24" max="24" width="5.85546875" style="2434" customWidth="1"/>
    <col min="25" max="25" width="4.140625" style="1052" customWidth="1"/>
    <col min="26" max="26" width="7.28515625" style="1052" customWidth="1"/>
    <col min="27" max="27" width="6.5703125" style="1052" customWidth="1"/>
    <col min="28" max="28" width="6.42578125" style="105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63" width="37.85546875" style="12" hidden="1" customWidth="1"/>
    <col min="64" max="16384" width="9.140625" style="12"/>
  </cols>
  <sheetData>
    <row r="1" spans="1:67" s="34" customFormat="1" x14ac:dyDescent="0.2">
      <c r="A1" s="1979" t="s">
        <v>615</v>
      </c>
      <c r="B1" s="1980"/>
      <c r="C1" s="1980"/>
      <c r="D1" s="1980"/>
      <c r="E1" s="1980"/>
      <c r="F1" s="1980"/>
      <c r="G1" s="1980"/>
      <c r="H1" s="1980"/>
      <c r="I1" s="1980"/>
      <c r="J1" s="1980"/>
      <c r="K1" s="1980"/>
      <c r="L1" s="1980"/>
      <c r="M1" s="1980"/>
      <c r="N1" s="1980"/>
      <c r="O1" s="1980"/>
      <c r="P1" s="1980"/>
      <c r="Q1" s="1980"/>
      <c r="R1" s="1980"/>
      <c r="S1" s="1980"/>
      <c r="T1" s="1980"/>
      <c r="U1" s="1980"/>
      <c r="V1" s="1980"/>
      <c r="W1" s="1980"/>
      <c r="X1" s="1980"/>
      <c r="Y1" s="1981"/>
      <c r="Z1" s="1981"/>
      <c r="AA1" s="1981"/>
      <c r="AB1" s="1981"/>
      <c r="BI1" s="35"/>
      <c r="BJ1" s="35"/>
    </row>
    <row r="2" spans="1:67" s="34" customFormat="1" ht="18.75" customHeight="1" x14ac:dyDescent="0.2">
      <c r="A2" s="1982" t="s">
        <v>24</v>
      </c>
      <c r="B2" s="1983" t="s">
        <v>127</v>
      </c>
      <c r="C2" s="1984" t="s">
        <v>265</v>
      </c>
      <c r="D2" s="1985"/>
      <c r="E2" s="1986"/>
      <c r="F2" s="1987"/>
      <c r="G2" s="1988" t="s">
        <v>126</v>
      </c>
      <c r="H2" s="1983" t="s">
        <v>113</v>
      </c>
      <c r="I2" s="1983"/>
      <c r="J2" s="1983"/>
      <c r="K2" s="1983"/>
      <c r="L2" s="1983"/>
      <c r="M2" s="1983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  <c r="AC2" s="1598"/>
      <c r="AD2" s="1598"/>
      <c r="AE2" s="1599"/>
      <c r="BI2" s="35"/>
      <c r="BJ2" s="35"/>
    </row>
    <row r="3" spans="1:67" s="34" customFormat="1" ht="24.75" customHeight="1" x14ac:dyDescent="0.2">
      <c r="A3" s="1982"/>
      <c r="B3" s="1983"/>
      <c r="C3" s="1989"/>
      <c r="D3" s="1990"/>
      <c r="E3" s="1991"/>
      <c r="F3" s="1992"/>
      <c r="G3" s="1993"/>
      <c r="H3" s="1994" t="s">
        <v>117</v>
      </c>
      <c r="I3" s="1536" t="s">
        <v>118</v>
      </c>
      <c r="J3" s="1536"/>
      <c r="K3" s="1536"/>
      <c r="L3" s="1536"/>
      <c r="M3" s="1994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  <c r="AC3" s="1598"/>
      <c r="AD3" s="1598"/>
      <c r="AE3" s="1599"/>
      <c r="AF3" s="34">
        <v>1</v>
      </c>
      <c r="BI3" s="35"/>
      <c r="BJ3" s="35"/>
    </row>
    <row r="4" spans="1:67" s="34" customFormat="1" ht="18" customHeight="1" x14ac:dyDescent="0.25">
      <c r="A4" s="1982"/>
      <c r="B4" s="1983"/>
      <c r="C4" s="1994" t="s">
        <v>25</v>
      </c>
      <c r="D4" s="1994" t="s">
        <v>26</v>
      </c>
      <c r="E4" s="1995" t="s">
        <v>119</v>
      </c>
      <c r="F4" s="1996"/>
      <c r="G4" s="1993"/>
      <c r="H4" s="1994"/>
      <c r="I4" s="1994" t="s">
        <v>115</v>
      </c>
      <c r="J4" s="1997" t="s">
        <v>116</v>
      </c>
      <c r="K4" s="1998"/>
      <c r="L4" s="1999"/>
      <c r="M4" s="1994"/>
      <c r="N4" s="1536" t="s">
        <v>27</v>
      </c>
      <c r="O4" s="1536"/>
      <c r="P4" s="1536"/>
      <c r="Q4" s="1536" t="s">
        <v>28</v>
      </c>
      <c r="R4" s="1536"/>
      <c r="S4" s="1536"/>
      <c r="T4" s="1536" t="s">
        <v>29</v>
      </c>
      <c r="U4" s="1536"/>
      <c r="V4" s="1536"/>
      <c r="W4" s="1536" t="s">
        <v>30</v>
      </c>
      <c r="X4" s="1536"/>
      <c r="Y4" s="1536"/>
      <c r="Z4" s="1536" t="s">
        <v>31</v>
      </c>
      <c r="AA4" s="1536"/>
      <c r="AB4" s="1536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982"/>
      <c r="B5" s="1983"/>
      <c r="C5" s="1994"/>
      <c r="D5" s="1994"/>
      <c r="E5" s="1993" t="s">
        <v>120</v>
      </c>
      <c r="F5" s="1993" t="s">
        <v>121</v>
      </c>
      <c r="G5" s="1993"/>
      <c r="H5" s="1994"/>
      <c r="I5" s="1994"/>
      <c r="J5" s="1993" t="s">
        <v>65</v>
      </c>
      <c r="K5" s="2000" t="s">
        <v>66</v>
      </c>
      <c r="L5" s="2001" t="s">
        <v>67</v>
      </c>
      <c r="M5" s="1994"/>
      <c r="N5" s="2002" t="s">
        <v>267</v>
      </c>
      <c r="O5" s="2003"/>
      <c r="P5" s="2004"/>
      <c r="Q5" s="2004"/>
      <c r="R5" s="2004"/>
      <c r="S5" s="2004"/>
      <c r="T5" s="2004"/>
      <c r="U5" s="2004"/>
      <c r="V5" s="2004"/>
      <c r="W5" s="2004"/>
      <c r="X5" s="2004"/>
      <c r="Y5" s="2004"/>
      <c r="Z5" s="2004"/>
      <c r="AA5" s="2004"/>
      <c r="AB5" s="2005"/>
      <c r="AE5" s="217"/>
      <c r="AF5" s="34">
        <v>3</v>
      </c>
      <c r="BI5" s="35"/>
      <c r="BJ5" s="35"/>
    </row>
    <row r="6" spans="1:67" s="34" customFormat="1" x14ac:dyDescent="0.2">
      <c r="A6" s="1982"/>
      <c r="B6" s="1983"/>
      <c r="C6" s="1994"/>
      <c r="D6" s="1994"/>
      <c r="E6" s="2006"/>
      <c r="F6" s="2006"/>
      <c r="G6" s="1993"/>
      <c r="H6" s="1994"/>
      <c r="I6" s="1994"/>
      <c r="J6" s="2006"/>
      <c r="K6" s="2006"/>
      <c r="L6" s="2006"/>
      <c r="M6" s="1994"/>
      <c r="N6" s="1006">
        <v>1</v>
      </c>
      <c r="O6" s="1680">
        <v>2</v>
      </c>
      <c r="P6" s="1681"/>
      <c r="Q6" s="1006">
        <v>3</v>
      </c>
      <c r="R6" s="1680">
        <v>4</v>
      </c>
      <c r="S6" s="1681"/>
      <c r="T6" s="1006">
        <v>5</v>
      </c>
      <c r="U6" s="1680">
        <v>6</v>
      </c>
      <c r="V6" s="1681"/>
      <c r="W6" s="1006">
        <v>7</v>
      </c>
      <c r="X6" s="1680">
        <v>8</v>
      </c>
      <c r="Y6" s="1681"/>
      <c r="Z6" s="1006">
        <v>9</v>
      </c>
      <c r="AA6" s="1006" t="s">
        <v>252</v>
      </c>
      <c r="AB6" s="1006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2007"/>
      <c r="B7" s="2008"/>
      <c r="C7" s="1988"/>
      <c r="D7" s="1988"/>
      <c r="E7" s="2009"/>
      <c r="F7" s="2009"/>
      <c r="G7" s="1993"/>
      <c r="H7" s="1988"/>
      <c r="I7" s="1988"/>
      <c r="J7" s="2009"/>
      <c r="K7" s="2009"/>
      <c r="L7" s="2009"/>
      <c r="M7" s="1988"/>
      <c r="N7" s="1007"/>
      <c r="O7" s="1682"/>
      <c r="P7" s="1683"/>
      <c r="Q7" s="1007"/>
      <c r="R7" s="1682"/>
      <c r="S7" s="1683"/>
      <c r="T7" s="1007"/>
      <c r="U7" s="1682"/>
      <c r="V7" s="1683"/>
      <c r="W7" s="1007"/>
      <c r="X7" s="1682"/>
      <c r="Y7" s="1683"/>
      <c r="Z7" s="1007"/>
      <c r="AA7" s="1007"/>
      <c r="AB7" s="1007"/>
      <c r="AE7" s="217"/>
      <c r="AF7" s="34">
        <v>5</v>
      </c>
      <c r="BI7" s="35"/>
      <c r="BJ7" s="35"/>
    </row>
    <row r="8" spans="1:67" s="34" customFormat="1" ht="16.5" thickBot="1" x14ac:dyDescent="0.25">
      <c r="A8" s="2010">
        <v>1</v>
      </c>
      <c r="B8" s="2011" t="s">
        <v>143</v>
      </c>
      <c r="C8" s="1008">
        <v>3</v>
      </c>
      <c r="D8" s="1008">
        <v>4</v>
      </c>
      <c r="E8" s="1008">
        <v>5</v>
      </c>
      <c r="F8" s="1008">
        <v>6</v>
      </c>
      <c r="G8" s="1008">
        <v>7</v>
      </c>
      <c r="H8" s="1008">
        <v>8</v>
      </c>
      <c r="I8" s="1008">
        <v>9</v>
      </c>
      <c r="J8" s="1008">
        <v>10</v>
      </c>
      <c r="K8" s="1008">
        <v>11</v>
      </c>
      <c r="L8" s="2012">
        <v>12</v>
      </c>
      <c r="M8" s="1008">
        <v>13</v>
      </c>
      <c r="N8" s="1008">
        <v>14</v>
      </c>
      <c r="O8" s="1678">
        <v>15</v>
      </c>
      <c r="P8" s="1679"/>
      <c r="Q8" s="1008">
        <v>16</v>
      </c>
      <c r="R8" s="1678">
        <v>17</v>
      </c>
      <c r="S8" s="1679"/>
      <c r="T8" s="1008">
        <v>18</v>
      </c>
      <c r="U8" s="1678">
        <v>19</v>
      </c>
      <c r="V8" s="1679"/>
      <c r="W8" s="1008">
        <v>20</v>
      </c>
      <c r="X8" s="1678">
        <v>21</v>
      </c>
      <c r="Y8" s="1679"/>
      <c r="Z8" s="1008">
        <v>22</v>
      </c>
      <c r="AA8" s="1008">
        <v>23</v>
      </c>
      <c r="AB8" s="1008">
        <v>24</v>
      </c>
      <c r="AE8" s="217"/>
      <c r="BI8" s="35"/>
      <c r="BJ8" s="35"/>
    </row>
    <row r="9" spans="1:67" s="34" customFormat="1" ht="19.5" thickBot="1" x14ac:dyDescent="0.25">
      <c r="A9" s="2013" t="s">
        <v>438</v>
      </c>
      <c r="B9" s="2014"/>
      <c r="C9" s="2014"/>
      <c r="D9" s="2014"/>
      <c r="E9" s="2014"/>
      <c r="F9" s="2014"/>
      <c r="G9" s="2014"/>
      <c r="H9" s="2014"/>
      <c r="I9" s="2014"/>
      <c r="J9" s="2014"/>
      <c r="K9" s="2014"/>
      <c r="L9" s="2014"/>
      <c r="M9" s="2014"/>
      <c r="N9" s="2014"/>
      <c r="O9" s="2014"/>
      <c r="P9" s="2014"/>
      <c r="Q9" s="2014"/>
      <c r="R9" s="2014"/>
      <c r="S9" s="2014"/>
      <c r="T9" s="2014"/>
      <c r="U9" s="2014"/>
      <c r="V9" s="2014"/>
      <c r="W9" s="2014"/>
      <c r="X9" s="2014"/>
      <c r="Y9" s="2014"/>
      <c r="Z9" s="2014"/>
      <c r="AA9" s="2014"/>
      <c r="AB9" s="2015"/>
      <c r="AE9" s="217"/>
      <c r="BI9" s="35"/>
      <c r="BJ9" s="35"/>
    </row>
    <row r="10" spans="1:67" s="34" customFormat="1" ht="16.5" thickBot="1" x14ac:dyDescent="0.25">
      <c r="A10" s="2016" t="s">
        <v>372</v>
      </c>
      <c r="B10" s="2017"/>
      <c r="C10" s="2017"/>
      <c r="D10" s="2017"/>
      <c r="E10" s="2017"/>
      <c r="F10" s="2017"/>
      <c r="G10" s="2017"/>
      <c r="H10" s="2017"/>
      <c r="I10" s="2017"/>
      <c r="J10" s="2017"/>
      <c r="K10" s="2017"/>
      <c r="L10" s="2017"/>
      <c r="M10" s="2017"/>
      <c r="N10" s="2017"/>
      <c r="O10" s="2017"/>
      <c r="P10" s="2017"/>
      <c r="Q10" s="2017"/>
      <c r="R10" s="2017"/>
      <c r="S10" s="2017"/>
      <c r="T10" s="2017"/>
      <c r="U10" s="2017"/>
      <c r="V10" s="2017"/>
      <c r="W10" s="2017"/>
      <c r="X10" s="2017"/>
      <c r="Y10" s="2018"/>
      <c r="Z10" s="2018"/>
      <c r="AA10" s="2018"/>
      <c r="AB10" s="2019"/>
      <c r="AE10" s="217"/>
      <c r="BI10" s="35">
        <v>5</v>
      </c>
      <c r="BJ10" s="35">
        <v>6</v>
      </c>
    </row>
    <row r="11" spans="1:67" s="34" customFormat="1" ht="31.5" x14ac:dyDescent="0.2">
      <c r="A11" s="1067" t="s">
        <v>144</v>
      </c>
      <c r="B11" s="2020" t="s">
        <v>351</v>
      </c>
      <c r="C11" s="2021"/>
      <c r="D11" s="1067"/>
      <c r="E11" s="1067"/>
      <c r="F11" s="2022"/>
      <c r="G11" s="2023">
        <f>G12+G13+G14</f>
        <v>7</v>
      </c>
      <c r="H11" s="2024">
        <f>G11*30</f>
        <v>210</v>
      </c>
      <c r="I11" s="2025">
        <f>I12+I13+I14</f>
        <v>12</v>
      </c>
      <c r="J11" s="2025"/>
      <c r="K11" s="2025"/>
      <c r="L11" s="2025"/>
      <c r="M11" s="2025">
        <f>M12+M13+M14</f>
        <v>198</v>
      </c>
      <c r="N11" s="1067"/>
      <c r="O11" s="1676"/>
      <c r="P11" s="1677"/>
      <c r="Q11" s="1067"/>
      <c r="R11" s="1676"/>
      <c r="S11" s="1677"/>
      <c r="T11" s="1067"/>
      <c r="U11" s="1676"/>
      <c r="V11" s="1677"/>
      <c r="W11" s="2026"/>
      <c r="X11" s="2027"/>
      <c r="Y11" s="2028"/>
      <c r="Z11" s="2029"/>
      <c r="AA11" s="2029"/>
      <c r="AB11" s="2029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059" t="s">
        <v>146</v>
      </c>
      <c r="B12" s="2030" t="s">
        <v>37</v>
      </c>
      <c r="C12" s="1083"/>
      <c r="D12" s="1083">
        <v>3</v>
      </c>
      <c r="E12" s="1059"/>
      <c r="F12" s="2031"/>
      <c r="G12" s="1083">
        <v>2.5</v>
      </c>
      <c r="H12" s="1083">
        <f t="shared" ref="H12:H29" si="1">G12*30</f>
        <v>75</v>
      </c>
      <c r="I12" s="1083">
        <v>4</v>
      </c>
      <c r="J12" s="1083"/>
      <c r="K12" s="1083"/>
      <c r="L12" s="1059" t="s">
        <v>134</v>
      </c>
      <c r="M12" s="1083">
        <f t="shared" ref="M12:M18" si="2">H12-I12</f>
        <v>71</v>
      </c>
      <c r="N12" s="988"/>
      <c r="O12" s="1536"/>
      <c r="P12" s="1536"/>
      <c r="Q12" s="1059" t="s">
        <v>134</v>
      </c>
      <c r="R12" s="1541"/>
      <c r="S12" s="1542"/>
      <c r="T12" s="1059"/>
      <c r="U12" s="1541"/>
      <c r="V12" s="1542"/>
      <c r="W12" s="1055"/>
      <c r="X12" s="1634"/>
      <c r="Y12" s="1635"/>
      <c r="Z12" s="988"/>
      <c r="AA12" s="988"/>
      <c r="AB12" s="988"/>
      <c r="AE12" s="217"/>
      <c r="AF12" s="34">
        <v>2</v>
      </c>
      <c r="AI12" s="34" t="s">
        <v>299</v>
      </c>
      <c r="AJ12" s="396">
        <f>SUMIF(AF$11:AF$30,AF$3,G$11:G$30)</f>
        <v>0</v>
      </c>
      <c r="AK12" s="35" t="s">
        <v>313</v>
      </c>
      <c r="AL12" s="35">
        <f t="shared" ref="AL12:AU12" si="3">COUNTIF($C$11:$C$30,AL$11)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X19" si="4">ISBLANK(N12)</f>
        <v>1</v>
      </c>
      <c r="AX12" s="933" t="b">
        <f t="shared" si="4"/>
        <v>1</v>
      </c>
      <c r="AY12" s="933" t="b">
        <f t="shared" ref="AY12:AZ19" si="5">ISBLANK(Q12)</f>
        <v>0</v>
      </c>
      <c r="AZ12" s="933" t="b">
        <f t="shared" si="5"/>
        <v>1</v>
      </c>
      <c r="BA12" s="933" t="b">
        <f t="shared" ref="BA12:BB19" si="6">ISBLANK(T12)</f>
        <v>1</v>
      </c>
      <c r="BB12" s="933" t="b">
        <f t="shared" si="6"/>
        <v>1</v>
      </c>
      <c r="BC12" s="933" t="b">
        <f t="shared" ref="BC12:BD19" si="7">ISBLANK(W12)</f>
        <v>1</v>
      </c>
      <c r="BD12" s="933" t="b">
        <f t="shared" si="7"/>
        <v>1</v>
      </c>
      <c r="BE12" s="933" t="b">
        <f t="shared" ref="BE12:BG19" si="8">ISBLANK(Z12)</f>
        <v>1</v>
      </c>
      <c r="BF12" s="933" t="b">
        <f t="shared" si="8"/>
        <v>1</v>
      </c>
      <c r="BG12" s="933" t="b">
        <f t="shared" si="8"/>
        <v>1</v>
      </c>
      <c r="BH12" s="34" t="s">
        <v>561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059" t="s">
        <v>147</v>
      </c>
      <c r="B13" s="2030" t="s">
        <v>37</v>
      </c>
      <c r="C13" s="1083">
        <v>4</v>
      </c>
      <c r="D13" s="1059"/>
      <c r="E13" s="1059"/>
      <c r="F13" s="2031"/>
      <c r="G13" s="1083">
        <v>2.5</v>
      </c>
      <c r="H13" s="1083">
        <f t="shared" si="1"/>
        <v>75</v>
      </c>
      <c r="I13" s="1083">
        <v>4</v>
      </c>
      <c r="J13" s="1083"/>
      <c r="K13" s="1083"/>
      <c r="L13" s="1059" t="s">
        <v>134</v>
      </c>
      <c r="M13" s="1083">
        <f t="shared" si="2"/>
        <v>71</v>
      </c>
      <c r="N13" s="988"/>
      <c r="O13" s="1536"/>
      <c r="P13" s="1536"/>
      <c r="Q13" s="1059"/>
      <c r="R13" s="1541" t="s">
        <v>134</v>
      </c>
      <c r="S13" s="1542"/>
      <c r="T13" s="1059"/>
      <c r="U13" s="1541"/>
      <c r="V13" s="1542"/>
      <c r="W13" s="1055"/>
      <c r="X13" s="1634"/>
      <c r="Y13" s="1635"/>
      <c r="Z13" s="988"/>
      <c r="AA13" s="988"/>
      <c r="AB13" s="988"/>
      <c r="AE13" s="217"/>
      <c r="AF13" s="34">
        <v>2</v>
      </c>
      <c r="AI13" s="34" t="s">
        <v>300</v>
      </c>
      <c r="AJ13" s="396">
        <f>SUMIF(AF$11:AF$30,AF$4,G$11:G$30)</f>
        <v>13</v>
      </c>
      <c r="AK13" s="35" t="s">
        <v>314</v>
      </c>
      <c r="AL13" s="35">
        <f t="shared" ref="AL13:AU13" si="9">COUNTIF($D$11:$D$30,AL$11)</f>
        <v>2</v>
      </c>
      <c r="AM13" s="35">
        <f t="shared" si="9"/>
        <v>0</v>
      </c>
      <c r="AN13" s="35">
        <f t="shared" si="9"/>
        <v>3</v>
      </c>
      <c r="AO13" s="35">
        <f t="shared" si="9"/>
        <v>1</v>
      </c>
      <c r="AP13" s="35">
        <f t="shared" si="9"/>
        <v>0</v>
      </c>
      <c r="AQ13" s="35">
        <f t="shared" si="9"/>
        <v>0</v>
      </c>
      <c r="AR13" s="35">
        <f t="shared" si="9"/>
        <v>0</v>
      </c>
      <c r="AS13" s="35">
        <f t="shared" si="9"/>
        <v>0</v>
      </c>
      <c r="AT13" s="35">
        <f t="shared" si="9"/>
        <v>1</v>
      </c>
      <c r="AU13" s="35">
        <f t="shared" si="9"/>
        <v>0</v>
      </c>
      <c r="AW13" s="933" t="b">
        <f t="shared" si="4"/>
        <v>1</v>
      </c>
      <c r="AX13" s="933" t="b">
        <f t="shared" si="4"/>
        <v>1</v>
      </c>
      <c r="AY13" s="933" t="b">
        <f t="shared" si="5"/>
        <v>1</v>
      </c>
      <c r="AZ13" s="933" t="b">
        <f t="shared" si="5"/>
        <v>0</v>
      </c>
      <c r="BA13" s="933" t="b">
        <f t="shared" si="6"/>
        <v>1</v>
      </c>
      <c r="BB13" s="933" t="b">
        <f t="shared" si="6"/>
        <v>1</v>
      </c>
      <c r="BC13" s="933" t="b">
        <f t="shared" si="7"/>
        <v>1</v>
      </c>
      <c r="BD13" s="933" t="b">
        <f t="shared" si="7"/>
        <v>1</v>
      </c>
      <c r="BE13" s="933" t="b">
        <f t="shared" si="8"/>
        <v>1</v>
      </c>
      <c r="BF13" s="933" t="b">
        <f t="shared" si="8"/>
        <v>1</v>
      </c>
      <c r="BG13" s="933" t="b">
        <f t="shared" si="8"/>
        <v>1</v>
      </c>
      <c r="BH13" s="34" t="s">
        <v>561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059" t="s">
        <v>371</v>
      </c>
      <c r="B14" s="2032" t="s">
        <v>37</v>
      </c>
      <c r="C14" s="1083"/>
      <c r="D14" s="1059" t="s">
        <v>387</v>
      </c>
      <c r="E14" s="1059"/>
      <c r="F14" s="1043"/>
      <c r="G14" s="1083">
        <v>2</v>
      </c>
      <c r="H14" s="1083">
        <f t="shared" si="1"/>
        <v>60</v>
      </c>
      <c r="I14" s="1083">
        <v>4</v>
      </c>
      <c r="J14" s="1083"/>
      <c r="K14" s="1083"/>
      <c r="L14" s="1059" t="s">
        <v>134</v>
      </c>
      <c r="M14" s="1083">
        <f t="shared" si="2"/>
        <v>56</v>
      </c>
      <c r="N14" s="990"/>
      <c r="O14" s="991"/>
      <c r="P14" s="992"/>
      <c r="Q14" s="1059"/>
      <c r="R14" s="1053"/>
      <c r="S14" s="1054"/>
      <c r="T14" s="1059"/>
      <c r="U14" s="1053"/>
      <c r="V14" s="1054"/>
      <c r="W14" s="2033"/>
      <c r="X14" s="991"/>
      <c r="Y14" s="992"/>
      <c r="Z14" s="990" t="s">
        <v>134</v>
      </c>
      <c r="AA14" s="990"/>
      <c r="AB14" s="990"/>
      <c r="AE14" s="218"/>
      <c r="AJ14" s="626"/>
      <c r="AW14" s="933" t="b">
        <f t="shared" si="4"/>
        <v>1</v>
      </c>
      <c r="AX14" s="933" t="b">
        <f t="shared" si="4"/>
        <v>1</v>
      </c>
      <c r="AY14" s="933" t="b">
        <f t="shared" si="5"/>
        <v>1</v>
      </c>
      <c r="AZ14" s="933" t="b">
        <f t="shared" si="5"/>
        <v>1</v>
      </c>
      <c r="BA14" s="933" t="b">
        <f t="shared" si="6"/>
        <v>1</v>
      </c>
      <c r="BB14" s="933" t="b">
        <f t="shared" si="6"/>
        <v>1</v>
      </c>
      <c r="BC14" s="933" t="b">
        <f t="shared" si="7"/>
        <v>1</v>
      </c>
      <c r="BD14" s="933" t="b">
        <f t="shared" si="7"/>
        <v>1</v>
      </c>
      <c r="BE14" s="933" t="b">
        <f t="shared" si="8"/>
        <v>0</v>
      </c>
      <c r="BF14" s="933" t="b">
        <f t="shared" si="8"/>
        <v>1</v>
      </c>
      <c r="BG14" s="933" t="b">
        <f t="shared" si="8"/>
        <v>1</v>
      </c>
      <c r="BI14" s="37"/>
      <c r="BJ14" s="37"/>
    </row>
    <row r="15" spans="1:67" s="397" customFormat="1" x14ac:dyDescent="0.2">
      <c r="A15" s="1058" t="s">
        <v>145</v>
      </c>
      <c r="B15" s="2034" t="s">
        <v>440</v>
      </c>
      <c r="C15" s="1074">
        <v>3</v>
      </c>
      <c r="D15" s="1074"/>
      <c r="E15" s="1074"/>
      <c r="F15" s="2035"/>
      <c r="G15" s="1074">
        <v>5</v>
      </c>
      <c r="H15" s="1074">
        <f t="shared" si="1"/>
        <v>150</v>
      </c>
      <c r="I15" s="1074">
        <v>8</v>
      </c>
      <c r="J15" s="1058" t="s">
        <v>135</v>
      </c>
      <c r="K15" s="1074"/>
      <c r="L15" s="1074"/>
      <c r="M15" s="1074">
        <f t="shared" si="2"/>
        <v>142</v>
      </c>
      <c r="N15" s="995"/>
      <c r="O15" s="1532"/>
      <c r="P15" s="1533"/>
      <c r="Q15" s="1058" t="s">
        <v>134</v>
      </c>
      <c r="R15" s="1532"/>
      <c r="S15" s="1533"/>
      <c r="T15" s="1058"/>
      <c r="U15" s="1532"/>
      <c r="V15" s="1533"/>
      <c r="W15" s="2036"/>
      <c r="X15" s="1651"/>
      <c r="Y15" s="1652"/>
      <c r="Z15" s="1011"/>
      <c r="AA15" s="1011"/>
      <c r="AB15" s="1011"/>
      <c r="AE15" s="630"/>
      <c r="AF15" s="397">
        <v>2</v>
      </c>
      <c r="AI15" s="397" t="s">
        <v>301</v>
      </c>
      <c r="AJ15" s="612">
        <f>SUMIF(AF$11:AF$30,AF$5,G$11:G$30)</f>
        <v>0</v>
      </c>
      <c r="AW15" s="933" t="b">
        <f t="shared" si="4"/>
        <v>1</v>
      </c>
      <c r="AX15" s="933" t="b">
        <f t="shared" si="4"/>
        <v>1</v>
      </c>
      <c r="AY15" s="933" t="b">
        <f t="shared" si="5"/>
        <v>0</v>
      </c>
      <c r="AZ15" s="933" t="b">
        <f t="shared" si="5"/>
        <v>1</v>
      </c>
      <c r="BA15" s="933" t="b">
        <f t="shared" si="6"/>
        <v>1</v>
      </c>
      <c r="BB15" s="933" t="b">
        <f t="shared" si="6"/>
        <v>1</v>
      </c>
      <c r="BC15" s="933" t="b">
        <f t="shared" si="7"/>
        <v>1</v>
      </c>
      <c r="BD15" s="933" t="b">
        <f t="shared" si="7"/>
        <v>1</v>
      </c>
      <c r="BE15" s="933" t="b">
        <f t="shared" si="8"/>
        <v>1</v>
      </c>
      <c r="BF15" s="933" t="b">
        <f t="shared" si="8"/>
        <v>1</v>
      </c>
      <c r="BG15" s="933" t="b">
        <f t="shared" si="8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1058" t="s">
        <v>148</v>
      </c>
      <c r="B16" s="2034" t="s">
        <v>62</v>
      </c>
      <c r="C16" s="1074">
        <v>3</v>
      </c>
      <c r="D16" s="1074"/>
      <c r="E16" s="1074"/>
      <c r="F16" s="2035"/>
      <c r="G16" s="1074">
        <v>3</v>
      </c>
      <c r="H16" s="1074">
        <f t="shared" si="1"/>
        <v>90</v>
      </c>
      <c r="I16" s="1074">
        <v>4</v>
      </c>
      <c r="J16" s="1058" t="s">
        <v>134</v>
      </c>
      <c r="K16" s="1074"/>
      <c r="L16" s="1058"/>
      <c r="M16" s="1074">
        <f t="shared" si="2"/>
        <v>86</v>
      </c>
      <c r="N16" s="1058"/>
      <c r="O16" s="1547"/>
      <c r="P16" s="1548"/>
      <c r="Q16" s="1058" t="s">
        <v>134</v>
      </c>
      <c r="R16" s="1532"/>
      <c r="S16" s="1533"/>
      <c r="T16" s="1058"/>
      <c r="U16" s="1532"/>
      <c r="V16" s="1533"/>
      <c r="W16" s="2036"/>
      <c r="X16" s="1651"/>
      <c r="Y16" s="1652"/>
      <c r="Z16" s="1011"/>
      <c r="AA16" s="1011"/>
      <c r="AB16" s="1011"/>
      <c r="AE16" s="630"/>
      <c r="AF16" s="397">
        <v>2</v>
      </c>
      <c r="AI16" s="397" t="s">
        <v>303</v>
      </c>
      <c r="AJ16" s="612">
        <f>SUMIF(AF$11:AF$30,AF$7,G$11:G$30)</f>
        <v>0</v>
      </c>
      <c r="AW16" s="933" t="b">
        <f t="shared" si="4"/>
        <v>1</v>
      </c>
      <c r="AX16" s="933" t="b">
        <f t="shared" si="4"/>
        <v>1</v>
      </c>
      <c r="AY16" s="933" t="b">
        <f t="shared" si="5"/>
        <v>0</v>
      </c>
      <c r="AZ16" s="933" t="b">
        <f t="shared" si="5"/>
        <v>1</v>
      </c>
      <c r="BA16" s="933" t="b">
        <f t="shared" si="6"/>
        <v>1</v>
      </c>
      <c r="BB16" s="933" t="b">
        <f t="shared" si="6"/>
        <v>1</v>
      </c>
      <c r="BC16" s="933" t="b">
        <f t="shared" si="7"/>
        <v>1</v>
      </c>
      <c r="BD16" s="933" t="b">
        <f t="shared" si="7"/>
        <v>1</v>
      </c>
      <c r="BE16" s="933" t="b">
        <f t="shared" si="8"/>
        <v>1</v>
      </c>
      <c r="BF16" s="933" t="b">
        <f t="shared" si="8"/>
        <v>1</v>
      </c>
      <c r="BG16" s="933" t="b">
        <f t="shared" si="8"/>
        <v>1</v>
      </c>
      <c r="BH16" s="34" t="s">
        <v>561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1058" t="s">
        <v>149</v>
      </c>
      <c r="B17" s="1076" t="s">
        <v>50</v>
      </c>
      <c r="C17" s="1072"/>
      <c r="D17" s="1077">
        <v>3</v>
      </c>
      <c r="E17" s="1077"/>
      <c r="F17" s="1077"/>
      <c r="G17" s="2037">
        <v>3</v>
      </c>
      <c r="H17" s="1079">
        <f t="shared" si="1"/>
        <v>90</v>
      </c>
      <c r="I17" s="1079">
        <v>4</v>
      </c>
      <c r="J17" s="1077" t="s">
        <v>134</v>
      </c>
      <c r="K17" s="1077"/>
      <c r="L17" s="1077"/>
      <c r="M17" s="1074">
        <f t="shared" si="2"/>
        <v>86</v>
      </c>
      <c r="N17" s="1058"/>
      <c r="O17" s="1532"/>
      <c r="P17" s="1533"/>
      <c r="Q17" s="1058" t="s">
        <v>134</v>
      </c>
      <c r="R17" s="1534"/>
      <c r="S17" s="1535"/>
      <c r="T17" s="1009"/>
      <c r="U17" s="1534"/>
      <c r="V17" s="1535"/>
      <c r="W17" s="2038"/>
      <c r="X17" s="2039"/>
      <c r="Y17" s="2040"/>
      <c r="Z17" s="2041"/>
      <c r="AA17" s="2041"/>
      <c r="AB17" s="2041"/>
      <c r="AE17" s="630"/>
      <c r="AW17" s="933" t="b">
        <f t="shared" si="4"/>
        <v>1</v>
      </c>
      <c r="AX17" s="933" t="b">
        <f t="shared" si="4"/>
        <v>1</v>
      </c>
      <c r="AY17" s="933" t="b">
        <f t="shared" si="5"/>
        <v>0</v>
      </c>
      <c r="AZ17" s="933" t="b">
        <f t="shared" si="5"/>
        <v>1</v>
      </c>
      <c r="BA17" s="933" t="b">
        <f t="shared" si="6"/>
        <v>1</v>
      </c>
      <c r="BB17" s="933" t="b">
        <f t="shared" si="6"/>
        <v>1</v>
      </c>
      <c r="BC17" s="933" t="b">
        <f t="shared" si="7"/>
        <v>1</v>
      </c>
      <c r="BD17" s="933" t="b">
        <f t="shared" si="7"/>
        <v>1</v>
      </c>
      <c r="BE17" s="933" t="b">
        <f t="shared" si="8"/>
        <v>1</v>
      </c>
      <c r="BF17" s="933" t="b">
        <f t="shared" si="8"/>
        <v>1</v>
      </c>
      <c r="BG17" s="933" t="b">
        <f t="shared" si="8"/>
        <v>1</v>
      </c>
      <c r="BH17" s="34" t="s">
        <v>561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1058" t="s">
        <v>150</v>
      </c>
      <c r="B18" s="2042" t="s">
        <v>48</v>
      </c>
      <c r="C18" s="1074">
        <v>5</v>
      </c>
      <c r="D18" s="1074"/>
      <c r="E18" s="1074"/>
      <c r="F18" s="2035"/>
      <c r="G18" s="1074">
        <v>4</v>
      </c>
      <c r="H18" s="1074">
        <f t="shared" si="1"/>
        <v>120</v>
      </c>
      <c r="I18" s="1074">
        <v>8</v>
      </c>
      <c r="J18" s="1010" t="s">
        <v>134</v>
      </c>
      <c r="K18" s="1074"/>
      <c r="L18" s="1058" t="s">
        <v>134</v>
      </c>
      <c r="M18" s="1074">
        <f t="shared" si="2"/>
        <v>112</v>
      </c>
      <c r="N18" s="1058"/>
      <c r="O18" s="1532"/>
      <c r="P18" s="1533"/>
      <c r="Q18" s="1058"/>
      <c r="R18" s="1532"/>
      <c r="S18" s="1533"/>
      <c r="T18" s="1010" t="s">
        <v>135</v>
      </c>
      <c r="U18" s="2043"/>
      <c r="V18" s="2044"/>
      <c r="W18" s="2036"/>
      <c r="X18" s="2045"/>
      <c r="Y18" s="2046"/>
      <c r="Z18" s="1011"/>
      <c r="AA18" s="1011"/>
      <c r="AB18" s="1011"/>
      <c r="AE18" s="630"/>
      <c r="AW18" s="933" t="b">
        <f t="shared" si="4"/>
        <v>1</v>
      </c>
      <c r="AX18" s="933" t="b">
        <f t="shared" si="4"/>
        <v>1</v>
      </c>
      <c r="AY18" s="933" t="b">
        <f t="shared" si="5"/>
        <v>1</v>
      </c>
      <c r="AZ18" s="933" t="b">
        <f t="shared" si="5"/>
        <v>1</v>
      </c>
      <c r="BA18" s="933" t="b">
        <f t="shared" si="6"/>
        <v>0</v>
      </c>
      <c r="BB18" s="933" t="b">
        <f t="shared" si="6"/>
        <v>1</v>
      </c>
      <c r="BC18" s="933" t="b">
        <f t="shared" si="7"/>
        <v>1</v>
      </c>
      <c r="BD18" s="933" t="b">
        <f t="shared" si="7"/>
        <v>1</v>
      </c>
      <c r="BE18" s="933" t="b">
        <f t="shared" si="8"/>
        <v>1</v>
      </c>
      <c r="BF18" s="933" t="b">
        <f t="shared" si="8"/>
        <v>1</v>
      </c>
      <c r="BG18" s="933" t="b">
        <f t="shared" si="8"/>
        <v>1</v>
      </c>
      <c r="BH18" s="397" t="s">
        <v>562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1058" t="s">
        <v>269</v>
      </c>
      <c r="B19" s="1076" t="s">
        <v>41</v>
      </c>
      <c r="C19" s="1077"/>
      <c r="D19" s="1072"/>
      <c r="E19" s="1072"/>
      <c r="F19" s="1077"/>
      <c r="G19" s="1078">
        <f>G20+G21</f>
        <v>7.5</v>
      </c>
      <c r="H19" s="1079">
        <f t="shared" si="1"/>
        <v>225</v>
      </c>
      <c r="I19" s="1079">
        <f>I20+I21</f>
        <v>16</v>
      </c>
      <c r="J19" s="1079"/>
      <c r="K19" s="1079"/>
      <c r="L19" s="1079"/>
      <c r="M19" s="1079">
        <f>M20+M21</f>
        <v>209</v>
      </c>
      <c r="N19" s="1058"/>
      <c r="O19" s="1532"/>
      <c r="P19" s="1533"/>
      <c r="Q19" s="1058"/>
      <c r="R19" s="1532"/>
      <c r="S19" s="1533"/>
      <c r="T19" s="1058"/>
      <c r="U19" s="1532"/>
      <c r="V19" s="1533"/>
      <c r="W19" s="2036"/>
      <c r="X19" s="1651"/>
      <c r="Y19" s="1652"/>
      <c r="Z19" s="1011"/>
      <c r="AA19" s="1011"/>
      <c r="AB19" s="1011"/>
      <c r="AE19" s="630"/>
      <c r="AW19" s="933" t="b">
        <f t="shared" si="4"/>
        <v>1</v>
      </c>
      <c r="AX19" s="933" t="b">
        <f t="shared" si="4"/>
        <v>1</v>
      </c>
      <c r="AY19" s="933" t="b">
        <f t="shared" si="5"/>
        <v>1</v>
      </c>
      <c r="AZ19" s="933" t="b">
        <f t="shared" si="5"/>
        <v>1</v>
      </c>
      <c r="BA19" s="933" t="b">
        <f t="shared" si="6"/>
        <v>1</v>
      </c>
      <c r="BB19" s="933" t="b">
        <f t="shared" si="6"/>
        <v>1</v>
      </c>
      <c r="BC19" s="933" t="b">
        <f t="shared" si="7"/>
        <v>1</v>
      </c>
      <c r="BD19" s="933" t="b">
        <f t="shared" si="7"/>
        <v>1</v>
      </c>
      <c r="BE19" s="933" t="b">
        <f t="shared" si="8"/>
        <v>1</v>
      </c>
      <c r="BF19" s="933" t="b">
        <f t="shared" si="8"/>
        <v>1</v>
      </c>
      <c r="BG19" s="933" t="b">
        <f t="shared" si="8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059" t="s">
        <v>373</v>
      </c>
      <c r="B20" s="1080" t="s">
        <v>41</v>
      </c>
      <c r="C20" s="1081"/>
      <c r="D20" s="1081">
        <v>1</v>
      </c>
      <c r="E20" s="1082"/>
      <c r="F20" s="1081"/>
      <c r="G20" s="1083">
        <v>3.5</v>
      </c>
      <c r="H20" s="1084">
        <f t="shared" si="1"/>
        <v>105</v>
      </c>
      <c r="I20" s="1084">
        <v>8</v>
      </c>
      <c r="J20" s="1085" t="s">
        <v>134</v>
      </c>
      <c r="K20" s="1085" t="s">
        <v>385</v>
      </c>
      <c r="L20" s="1085"/>
      <c r="M20" s="1083">
        <f>H20-I20</f>
        <v>97</v>
      </c>
      <c r="N20" s="1059" t="s">
        <v>97</v>
      </c>
      <c r="O20" s="1541"/>
      <c r="P20" s="1542"/>
      <c r="Q20" s="1059"/>
      <c r="R20" s="1541"/>
      <c r="S20" s="1542"/>
      <c r="T20" s="1059"/>
      <c r="U20" s="1541"/>
      <c r="V20" s="1542"/>
      <c r="W20" s="2033"/>
      <c r="X20" s="2047"/>
      <c r="Y20" s="2048"/>
      <c r="Z20" s="990"/>
      <c r="AA20" s="990"/>
      <c r="AB20" s="990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059" t="s">
        <v>374</v>
      </c>
      <c r="B21" s="1080" t="s">
        <v>41</v>
      </c>
      <c r="C21" s="1081">
        <v>2</v>
      </c>
      <c r="D21" s="1082"/>
      <c r="E21" s="1082"/>
      <c r="F21" s="1081"/>
      <c r="G21" s="1083">
        <v>4</v>
      </c>
      <c r="H21" s="1084">
        <f t="shared" si="1"/>
        <v>120</v>
      </c>
      <c r="I21" s="1084">
        <v>8</v>
      </c>
      <c r="J21" s="1085" t="s">
        <v>134</v>
      </c>
      <c r="K21" s="1085" t="s">
        <v>385</v>
      </c>
      <c r="L21" s="1085"/>
      <c r="M21" s="1083">
        <f>H21-I21</f>
        <v>112</v>
      </c>
      <c r="N21" s="1059"/>
      <c r="O21" s="1541" t="s">
        <v>97</v>
      </c>
      <c r="P21" s="1542"/>
      <c r="Q21" s="1059"/>
      <c r="R21" s="1541"/>
      <c r="S21" s="1542"/>
      <c r="T21" s="1059"/>
      <c r="U21" s="1541"/>
      <c r="V21" s="1542"/>
      <c r="W21" s="2033"/>
      <c r="X21" s="2047"/>
      <c r="Y21" s="2048"/>
      <c r="Z21" s="990"/>
      <c r="AA21" s="990"/>
      <c r="AB21" s="990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1058" t="s">
        <v>271</v>
      </c>
      <c r="B22" s="1076" t="s">
        <v>441</v>
      </c>
      <c r="C22" s="1072"/>
      <c r="D22" s="1072"/>
      <c r="E22" s="1072"/>
      <c r="F22" s="1077"/>
      <c r="G22" s="1078">
        <f>G23+G24+G25</f>
        <v>12.5</v>
      </c>
      <c r="H22" s="1079">
        <f t="shared" si="1"/>
        <v>375</v>
      </c>
      <c r="I22" s="1079">
        <f>I23+I24+I25</f>
        <v>42</v>
      </c>
      <c r="J22" s="1079"/>
      <c r="K22" s="1079"/>
      <c r="L22" s="1079"/>
      <c r="M22" s="1079">
        <f>M23+M24</f>
        <v>238</v>
      </c>
      <c r="N22" s="1058"/>
      <c r="O22" s="1532"/>
      <c r="P22" s="1533"/>
      <c r="Q22" s="1058"/>
      <c r="R22" s="1532"/>
      <c r="S22" s="1533"/>
      <c r="T22" s="1058"/>
      <c r="U22" s="1532"/>
      <c r="V22" s="1533"/>
      <c r="W22" s="2036"/>
      <c r="X22" s="1651"/>
      <c r="Y22" s="1652"/>
      <c r="Z22" s="1011"/>
      <c r="AA22" s="1011"/>
      <c r="AB22" s="101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/>
      <c r="BL22" s="34"/>
      <c r="BM22" s="34"/>
      <c r="BN22" s="34"/>
      <c r="BO22" s="34"/>
    </row>
    <row r="23" spans="1:67" s="34" customFormat="1" x14ac:dyDescent="0.2">
      <c r="A23" s="1059" t="s">
        <v>375</v>
      </c>
      <c r="B23" s="1080" t="s">
        <v>441</v>
      </c>
      <c r="C23" s="1081">
        <v>1</v>
      </c>
      <c r="D23" s="1082"/>
      <c r="E23" s="1082"/>
      <c r="F23" s="1081"/>
      <c r="G23" s="1083">
        <v>4.5</v>
      </c>
      <c r="H23" s="1084">
        <f t="shared" si="1"/>
        <v>135</v>
      </c>
      <c r="I23" s="1084">
        <v>16</v>
      </c>
      <c r="J23" s="1082" t="s">
        <v>226</v>
      </c>
      <c r="K23" s="1081"/>
      <c r="L23" s="1085" t="s">
        <v>543</v>
      </c>
      <c r="M23" s="1083">
        <f>H23-I23</f>
        <v>119</v>
      </c>
      <c r="N23" s="1059" t="s">
        <v>492</v>
      </c>
      <c r="O23" s="1541"/>
      <c r="P23" s="1542"/>
      <c r="Q23" s="1059"/>
      <c r="R23" s="1541"/>
      <c r="S23" s="1542"/>
      <c r="T23" s="1059"/>
      <c r="U23" s="1541"/>
      <c r="V23" s="1542"/>
      <c r="W23" s="2033"/>
      <c r="X23" s="2047"/>
      <c r="Y23" s="2048"/>
      <c r="Z23" s="990"/>
      <c r="AA23" s="990"/>
      <c r="AB23" s="990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059" t="s">
        <v>376</v>
      </c>
      <c r="B24" s="1080" t="s">
        <v>441</v>
      </c>
      <c r="C24" s="1081">
        <v>2</v>
      </c>
      <c r="D24" s="1082"/>
      <c r="E24" s="1082"/>
      <c r="F24" s="1081"/>
      <c r="G24" s="1083">
        <v>4.5</v>
      </c>
      <c r="H24" s="1084">
        <f t="shared" si="1"/>
        <v>135</v>
      </c>
      <c r="I24" s="1084">
        <v>16</v>
      </c>
      <c r="J24" s="1082" t="s">
        <v>226</v>
      </c>
      <c r="K24" s="1081"/>
      <c r="L24" s="1085" t="s">
        <v>136</v>
      </c>
      <c r="M24" s="1083">
        <f>H24-I24</f>
        <v>119</v>
      </c>
      <c r="N24" s="1059"/>
      <c r="O24" s="1541" t="s">
        <v>238</v>
      </c>
      <c r="P24" s="1542"/>
      <c r="Q24" s="1059"/>
      <c r="R24" s="1541"/>
      <c r="S24" s="1542"/>
      <c r="T24" s="1059"/>
      <c r="U24" s="1541"/>
      <c r="V24" s="1542"/>
      <c r="W24" s="2033"/>
      <c r="X24" s="2047"/>
      <c r="Y24" s="2048"/>
      <c r="Z24" s="990"/>
      <c r="AA24" s="990"/>
      <c r="AB24" s="990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x14ac:dyDescent="0.2">
      <c r="A25" s="1059" t="s">
        <v>621</v>
      </c>
      <c r="B25" s="1080" t="s">
        <v>441</v>
      </c>
      <c r="C25" s="1086"/>
      <c r="D25" s="1082" t="s">
        <v>340</v>
      </c>
      <c r="E25" s="1082"/>
      <c r="F25" s="1081"/>
      <c r="G25" s="1083">
        <v>3.5</v>
      </c>
      <c r="H25" s="1084">
        <f t="shared" si="1"/>
        <v>105</v>
      </c>
      <c r="I25" s="1084">
        <v>10</v>
      </c>
      <c r="J25" s="1082" t="s">
        <v>236</v>
      </c>
      <c r="K25" s="1087"/>
      <c r="L25" s="1085" t="s">
        <v>235</v>
      </c>
      <c r="M25" s="1088">
        <f>H25-I25</f>
        <v>95</v>
      </c>
      <c r="N25" s="1059"/>
      <c r="O25" s="1541"/>
      <c r="P25" s="1542"/>
      <c r="Q25" s="1059" t="s">
        <v>226</v>
      </c>
      <c r="R25" s="1053"/>
      <c r="S25" s="1054"/>
      <c r="T25" s="1059"/>
      <c r="U25" s="1053"/>
      <c r="V25" s="1054"/>
      <c r="W25" s="2033"/>
      <c r="X25" s="991"/>
      <c r="Y25" s="992"/>
      <c r="Z25" s="990"/>
      <c r="AA25" s="990"/>
      <c r="AB25" s="990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059" t="s">
        <v>377</v>
      </c>
      <c r="B26" s="2049" t="s">
        <v>45</v>
      </c>
      <c r="C26" s="1086"/>
      <c r="D26" s="1082"/>
      <c r="E26" s="1082"/>
      <c r="F26" s="1081"/>
      <c r="G26" s="1078">
        <f>G27+G28</f>
        <v>6.5</v>
      </c>
      <c r="H26" s="1084">
        <f t="shared" si="1"/>
        <v>195</v>
      </c>
      <c r="I26" s="1084">
        <f>I27+I28</f>
        <v>26</v>
      </c>
      <c r="J26" s="1084"/>
      <c r="K26" s="1084"/>
      <c r="L26" s="1084"/>
      <c r="M26" s="1084">
        <f>M27+M28</f>
        <v>169</v>
      </c>
      <c r="N26" s="1059"/>
      <c r="O26" s="1541"/>
      <c r="P26" s="1542"/>
      <c r="Q26" s="1059"/>
      <c r="R26" s="1541"/>
      <c r="S26" s="1542"/>
      <c r="T26" s="1059"/>
      <c r="U26" s="1541"/>
      <c r="V26" s="1542"/>
      <c r="W26" s="2033"/>
      <c r="X26" s="2047"/>
      <c r="Y26" s="2048"/>
      <c r="Z26" s="990"/>
      <c r="AA26" s="990"/>
      <c r="AB26" s="990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1.5" x14ac:dyDescent="0.2">
      <c r="A27" s="1083" t="s">
        <v>378</v>
      </c>
      <c r="B27" s="2049" t="s">
        <v>45</v>
      </c>
      <c r="C27" s="1086"/>
      <c r="D27" s="1081">
        <v>1</v>
      </c>
      <c r="E27" s="1082"/>
      <c r="F27" s="1081"/>
      <c r="G27" s="1083">
        <v>3</v>
      </c>
      <c r="H27" s="1084">
        <f t="shared" si="1"/>
        <v>90</v>
      </c>
      <c r="I27" s="1084">
        <v>16</v>
      </c>
      <c r="J27" s="1082" t="s">
        <v>97</v>
      </c>
      <c r="K27" s="1081"/>
      <c r="L27" s="1082" t="s">
        <v>97</v>
      </c>
      <c r="M27" s="1083">
        <f>H27-I27</f>
        <v>74</v>
      </c>
      <c r="N27" s="1059" t="s">
        <v>492</v>
      </c>
      <c r="O27" s="1541"/>
      <c r="P27" s="1542"/>
      <c r="Q27" s="1059"/>
      <c r="R27" s="1541"/>
      <c r="S27" s="1542"/>
      <c r="T27" s="1059"/>
      <c r="U27" s="1541"/>
      <c r="V27" s="1542"/>
      <c r="W27" s="2033"/>
      <c r="X27" s="2047"/>
      <c r="Y27" s="2048"/>
      <c r="Z27" s="990"/>
      <c r="AA27" s="990"/>
      <c r="AB27" s="990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4" customFormat="1" ht="33" customHeight="1" x14ac:dyDescent="0.2">
      <c r="A28" s="1083" t="s">
        <v>379</v>
      </c>
      <c r="B28" s="2049" t="s">
        <v>45</v>
      </c>
      <c r="C28" s="1086">
        <v>2</v>
      </c>
      <c r="D28" s="1082"/>
      <c r="E28" s="1082"/>
      <c r="F28" s="1081"/>
      <c r="G28" s="1083">
        <v>3.5</v>
      </c>
      <c r="H28" s="1084">
        <f t="shared" si="1"/>
        <v>105</v>
      </c>
      <c r="I28" s="1084">
        <v>10</v>
      </c>
      <c r="J28" s="1081"/>
      <c r="K28" s="1081"/>
      <c r="L28" s="1082" t="s">
        <v>226</v>
      </c>
      <c r="M28" s="1083">
        <f>H28-I28</f>
        <v>95</v>
      </c>
      <c r="N28" s="1059"/>
      <c r="O28" s="2050" t="s">
        <v>283</v>
      </c>
      <c r="P28" s="2051"/>
      <c r="Q28" s="1059"/>
      <c r="R28" s="1541"/>
      <c r="S28" s="1542"/>
      <c r="T28" s="1059"/>
      <c r="U28" s="1541"/>
      <c r="V28" s="1542"/>
      <c r="W28" s="2033"/>
      <c r="X28" s="2047"/>
      <c r="Y28" s="2048"/>
      <c r="Z28" s="990"/>
      <c r="AA28" s="990"/>
      <c r="AB28" s="990"/>
      <c r="AE28" s="217"/>
      <c r="AV28" s="397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I28" s="35"/>
      <c r="BJ28" s="35"/>
    </row>
    <row r="29" spans="1:67" s="397" customFormat="1" ht="31.5" x14ac:dyDescent="0.2">
      <c r="A29" s="1058" t="s">
        <v>275</v>
      </c>
      <c r="B29" s="1076" t="s">
        <v>442</v>
      </c>
      <c r="C29" s="1077"/>
      <c r="D29" s="1077">
        <v>4</v>
      </c>
      <c r="E29" s="1077"/>
      <c r="F29" s="1077"/>
      <c r="G29" s="1078">
        <v>3</v>
      </c>
      <c r="H29" s="1079">
        <f t="shared" si="1"/>
        <v>90</v>
      </c>
      <c r="I29" s="1079">
        <v>4</v>
      </c>
      <c r="J29" s="1072" t="s">
        <v>134</v>
      </c>
      <c r="K29" s="1077"/>
      <c r="L29" s="1077"/>
      <c r="M29" s="1074">
        <f t="shared" ref="M29:M36" si="10">H29-I29</f>
        <v>86</v>
      </c>
      <c r="N29" s="1058"/>
      <c r="O29" s="1651"/>
      <c r="P29" s="1652"/>
      <c r="Q29" s="1058"/>
      <c r="R29" s="1675" t="s">
        <v>134</v>
      </c>
      <c r="S29" s="1675"/>
      <c r="T29" s="1058"/>
      <c r="U29" s="1675"/>
      <c r="V29" s="1675"/>
      <c r="W29" s="1072"/>
      <c r="X29" s="2052"/>
      <c r="Y29" s="2052"/>
      <c r="Z29" s="1072"/>
      <c r="AA29" s="2041"/>
      <c r="AB29" s="204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1058" t="s">
        <v>277</v>
      </c>
      <c r="B30" s="2034" t="s">
        <v>380</v>
      </c>
      <c r="C30" s="1074">
        <v>9</v>
      </c>
      <c r="D30" s="1074"/>
      <c r="E30" s="1074"/>
      <c r="F30" s="2035"/>
      <c r="G30" s="1074">
        <v>3</v>
      </c>
      <c r="H30" s="1074">
        <f>G30*30</f>
        <v>90</v>
      </c>
      <c r="I30" s="1074">
        <v>4</v>
      </c>
      <c r="J30" s="1072" t="s">
        <v>134</v>
      </c>
      <c r="K30" s="1074"/>
      <c r="L30" s="1074"/>
      <c r="M30" s="1074">
        <f t="shared" si="10"/>
        <v>86</v>
      </c>
      <c r="N30" s="1058"/>
      <c r="O30" s="1675"/>
      <c r="P30" s="1675"/>
      <c r="Q30" s="1058"/>
      <c r="R30" s="1675"/>
      <c r="S30" s="1675"/>
      <c r="T30" s="1072"/>
      <c r="U30" s="1639"/>
      <c r="V30" s="1639"/>
      <c r="W30" s="2036"/>
      <c r="X30" s="2052"/>
      <c r="Y30" s="2052"/>
      <c r="Z30" s="1011" t="s">
        <v>134</v>
      </c>
      <c r="AA30" s="1011"/>
      <c r="AB30" s="101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H30" s="34"/>
      <c r="BI30" s="621"/>
      <c r="BJ30" s="621"/>
      <c r="BK30" s="34"/>
      <c r="BL30" s="34"/>
      <c r="BM30" s="34"/>
      <c r="BN30" s="34"/>
      <c r="BO30" s="34"/>
    </row>
    <row r="31" spans="1:67" s="397" customFormat="1" x14ac:dyDescent="0.2">
      <c r="A31" s="1058" t="s">
        <v>278</v>
      </c>
      <c r="B31" s="1076" t="s">
        <v>39</v>
      </c>
      <c r="C31" s="1072"/>
      <c r="D31" s="1072"/>
      <c r="E31" s="1072"/>
      <c r="F31" s="1077"/>
      <c r="G31" s="1078">
        <f>G32+G33</f>
        <v>11</v>
      </c>
      <c r="H31" s="1074">
        <f>H32+H33</f>
        <v>330</v>
      </c>
      <c r="I31" s="1079">
        <f>I32+I33</f>
        <v>32</v>
      </c>
      <c r="J31" s="1077"/>
      <c r="K31" s="1072"/>
      <c r="L31" s="1077"/>
      <c r="M31" s="1074">
        <f t="shared" si="10"/>
        <v>298</v>
      </c>
      <c r="N31" s="1058"/>
      <c r="O31" s="1675"/>
      <c r="P31" s="1675"/>
      <c r="Q31" s="1011"/>
      <c r="R31" s="1675"/>
      <c r="S31" s="1675"/>
      <c r="T31" s="1058"/>
      <c r="U31" s="1675"/>
      <c r="V31" s="1675"/>
      <c r="W31" s="2036"/>
      <c r="X31" s="2052"/>
      <c r="Y31" s="2052"/>
      <c r="Z31" s="1011"/>
      <c r="AA31" s="1011"/>
      <c r="AB31" s="1011"/>
      <c r="AE31" s="630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621"/>
      <c r="BJ31" s="621"/>
      <c r="BK31" s="34"/>
      <c r="BL31" s="34"/>
      <c r="BM31" s="34"/>
      <c r="BN31" s="34"/>
      <c r="BO31" s="34"/>
    </row>
    <row r="32" spans="1:67" s="34" customFormat="1" x14ac:dyDescent="0.2">
      <c r="A32" s="1059" t="s">
        <v>443</v>
      </c>
      <c r="B32" s="1080" t="s">
        <v>39</v>
      </c>
      <c r="C32" s="1081"/>
      <c r="D32" s="1081">
        <v>1</v>
      </c>
      <c r="E32" s="1082"/>
      <c r="F32" s="1081"/>
      <c r="G32" s="1083">
        <v>5.5</v>
      </c>
      <c r="H32" s="1084">
        <f>G32*30</f>
        <v>165</v>
      </c>
      <c r="I32" s="1084">
        <v>16</v>
      </c>
      <c r="J32" s="1082" t="s">
        <v>226</v>
      </c>
      <c r="K32" s="1082" t="s">
        <v>543</v>
      </c>
      <c r="L32" s="1081"/>
      <c r="M32" s="2053">
        <f t="shared" si="10"/>
        <v>149</v>
      </c>
      <c r="N32" s="1059" t="s">
        <v>492</v>
      </c>
      <c r="O32" s="1674"/>
      <c r="P32" s="1674"/>
      <c r="Q32" s="1059"/>
      <c r="R32" s="1674"/>
      <c r="S32" s="1674"/>
      <c r="T32" s="1059"/>
      <c r="U32" s="1674"/>
      <c r="V32" s="1674"/>
      <c r="W32" s="2033"/>
      <c r="X32" s="2054"/>
      <c r="Y32" s="2054"/>
      <c r="Z32" s="990"/>
      <c r="AA32" s="990"/>
      <c r="AB32" s="990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4" customFormat="1" x14ac:dyDescent="0.2">
      <c r="A33" s="1059" t="s">
        <v>444</v>
      </c>
      <c r="B33" s="1080" t="s">
        <v>39</v>
      </c>
      <c r="C33" s="1081">
        <v>2</v>
      </c>
      <c r="D33" s="1082"/>
      <c r="E33" s="1082"/>
      <c r="F33" s="1081"/>
      <c r="G33" s="1083">
        <v>5.5</v>
      </c>
      <c r="H33" s="1084">
        <v>165</v>
      </c>
      <c r="I33" s="1084">
        <v>16</v>
      </c>
      <c r="J33" s="1082" t="s">
        <v>226</v>
      </c>
      <c r="K33" s="1082" t="s">
        <v>543</v>
      </c>
      <c r="L33" s="1081"/>
      <c r="M33" s="2053">
        <f t="shared" si="10"/>
        <v>149</v>
      </c>
      <c r="N33" s="1059"/>
      <c r="O33" s="1674" t="s">
        <v>492</v>
      </c>
      <c r="P33" s="1674"/>
      <c r="Q33" s="1059"/>
      <c r="R33" s="1674"/>
      <c r="S33" s="1674"/>
      <c r="T33" s="1059"/>
      <c r="U33" s="1674"/>
      <c r="V33" s="1674"/>
      <c r="W33" s="2033"/>
      <c r="X33" s="2054"/>
      <c r="Y33" s="2054"/>
      <c r="Z33" s="990"/>
      <c r="AA33" s="990"/>
      <c r="AB33" s="990"/>
      <c r="AE33" s="217"/>
      <c r="AV33" s="397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I33" s="35"/>
      <c r="BJ33" s="35"/>
    </row>
    <row r="34" spans="1:67" s="397" customFormat="1" x14ac:dyDescent="0.2">
      <c r="A34" s="1058" t="s">
        <v>381</v>
      </c>
      <c r="B34" s="1076" t="s">
        <v>96</v>
      </c>
      <c r="C34" s="1077">
        <v>1</v>
      </c>
      <c r="D34" s="1072"/>
      <c r="E34" s="1072"/>
      <c r="F34" s="1077"/>
      <c r="G34" s="1078">
        <v>7.5</v>
      </c>
      <c r="H34" s="1079">
        <f>G34*30</f>
        <v>225</v>
      </c>
      <c r="I34" s="1079">
        <v>16</v>
      </c>
      <c r="J34" s="1072" t="s">
        <v>97</v>
      </c>
      <c r="K34" s="1077"/>
      <c r="L34" s="1072" t="s">
        <v>97</v>
      </c>
      <c r="M34" s="1074">
        <f t="shared" si="10"/>
        <v>209</v>
      </c>
      <c r="N34" s="1059" t="s">
        <v>492</v>
      </c>
      <c r="O34" s="1675"/>
      <c r="P34" s="1675"/>
      <c r="Q34" s="1011"/>
      <c r="R34" s="1675"/>
      <c r="S34" s="1675"/>
      <c r="T34" s="1058"/>
      <c r="U34" s="1675"/>
      <c r="V34" s="1675"/>
      <c r="W34" s="2036"/>
      <c r="X34" s="2052"/>
      <c r="Y34" s="2052"/>
      <c r="Z34" s="1011"/>
      <c r="AA34" s="1011"/>
      <c r="AB34" s="1011"/>
      <c r="AE34" s="630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H34" s="34"/>
      <c r="BI34" s="621"/>
      <c r="BJ34" s="621"/>
      <c r="BK34" s="34"/>
      <c r="BL34" s="34"/>
      <c r="BM34" s="34"/>
      <c r="BN34" s="34"/>
      <c r="BO34" s="34"/>
    </row>
    <row r="35" spans="1:67" s="34" customFormat="1" x14ac:dyDescent="0.2">
      <c r="A35" s="1058" t="s">
        <v>382</v>
      </c>
      <c r="B35" s="2055" t="s">
        <v>445</v>
      </c>
      <c r="C35" s="1074">
        <v>5</v>
      </c>
      <c r="D35" s="1083"/>
      <c r="E35" s="1083"/>
      <c r="F35" s="1006"/>
      <c r="G35" s="1078">
        <v>3</v>
      </c>
      <c r="H35" s="1074">
        <f>G35*30</f>
        <v>90</v>
      </c>
      <c r="I35" s="1074">
        <v>4</v>
      </c>
      <c r="J35" s="1072" t="s">
        <v>134</v>
      </c>
      <c r="K35" s="1074"/>
      <c r="L35" s="1074"/>
      <c r="M35" s="2056">
        <f t="shared" si="10"/>
        <v>86</v>
      </c>
      <c r="N35" s="1058"/>
      <c r="O35" s="1532"/>
      <c r="P35" s="1533"/>
      <c r="Q35" s="1058"/>
      <c r="R35" s="1532"/>
      <c r="S35" s="1533"/>
      <c r="T35" s="1072" t="s">
        <v>134</v>
      </c>
      <c r="U35" s="1639"/>
      <c r="V35" s="1639"/>
      <c r="W35" s="2036"/>
      <c r="X35" s="1651"/>
      <c r="Y35" s="1652"/>
      <c r="Z35" s="1011"/>
      <c r="AA35" s="990"/>
      <c r="AB35" s="990"/>
      <c r="AE35" s="217"/>
      <c r="AV35" s="397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I35" s="35"/>
      <c r="BJ35" s="35"/>
    </row>
    <row r="36" spans="1:67" s="397" customFormat="1" x14ac:dyDescent="0.2">
      <c r="A36" s="1058" t="s">
        <v>425</v>
      </c>
      <c r="B36" s="2034" t="s">
        <v>446</v>
      </c>
      <c r="C36" s="1074"/>
      <c r="D36" s="1074">
        <v>1</v>
      </c>
      <c r="E36" s="1074"/>
      <c r="F36" s="2035"/>
      <c r="G36" s="1074">
        <v>3</v>
      </c>
      <c r="H36" s="1074">
        <f>G36*30</f>
        <v>90</v>
      </c>
      <c r="I36" s="1074">
        <v>4</v>
      </c>
      <c r="J36" s="1010" t="s">
        <v>134</v>
      </c>
      <c r="K36" s="1074"/>
      <c r="L36" s="1074"/>
      <c r="M36" s="2056">
        <f t="shared" si="10"/>
        <v>86</v>
      </c>
      <c r="N36" s="1058" t="s">
        <v>134</v>
      </c>
      <c r="O36" s="1532"/>
      <c r="P36" s="1533"/>
      <c r="Q36" s="1058"/>
      <c r="R36" s="1532"/>
      <c r="S36" s="1533"/>
      <c r="T36" s="1072"/>
      <c r="U36" s="1639"/>
      <c r="V36" s="1639"/>
      <c r="W36" s="2036"/>
      <c r="X36" s="1651"/>
      <c r="Y36" s="1652"/>
      <c r="Z36" s="1011"/>
      <c r="AA36" s="1011"/>
      <c r="AB36" s="1011"/>
      <c r="AE36" s="630"/>
      <c r="AW36" s="933"/>
      <c r="AX36" s="933"/>
      <c r="AY36" s="933"/>
      <c r="AZ36" s="933"/>
      <c r="BA36" s="933"/>
      <c r="BB36" s="933"/>
      <c r="BC36" s="933"/>
      <c r="BD36" s="933"/>
      <c r="BE36" s="933"/>
      <c r="BF36" s="933"/>
      <c r="BG36" s="933"/>
      <c r="BH36" s="34"/>
      <c r="BI36" s="621"/>
      <c r="BJ36" s="621"/>
      <c r="BK36" s="34"/>
      <c r="BL36" s="34"/>
      <c r="BM36" s="34"/>
      <c r="BN36" s="34"/>
      <c r="BO36" s="34"/>
    </row>
    <row r="37" spans="1:67" s="34" customFormat="1" ht="17.25" customHeight="1" thickBot="1" x14ac:dyDescent="0.25">
      <c r="A37" s="2057" t="s">
        <v>88</v>
      </c>
      <c r="B37" s="2058"/>
      <c r="C37" s="2059"/>
      <c r="D37" s="2059"/>
      <c r="E37" s="2059"/>
      <c r="F37" s="2060"/>
      <c r="G37" s="2061">
        <f>G11+G15+G16+G17+G18+G19+G22+G26+G29+G30+G31+G34+G35+G36</f>
        <v>79</v>
      </c>
      <c r="H37" s="2061">
        <f>H11+H15+H16+H17+H18+H19+H22+H26+H29+H30+H31+H34+H35+H36</f>
        <v>2370</v>
      </c>
      <c r="I37" s="2061">
        <f>I11+I15+I16+I17+I18+I19+I22+I26+I29+I30+I31+I34+I35+I36</f>
        <v>184</v>
      </c>
      <c r="J37" s="1012" t="s">
        <v>602</v>
      </c>
      <c r="K37" s="1012" t="s">
        <v>600</v>
      </c>
      <c r="L37" s="1012" t="s">
        <v>601</v>
      </c>
      <c r="M37" s="2061">
        <f>M11+M15+M16+M17+M18+M19+M22+M26+M29+M30+M31+M34+M35+M36</f>
        <v>2091</v>
      </c>
      <c r="N37" s="1012" t="s">
        <v>598</v>
      </c>
      <c r="O37" s="1672" t="s">
        <v>599</v>
      </c>
      <c r="P37" s="1673"/>
      <c r="Q37" s="1012" t="s">
        <v>295</v>
      </c>
      <c r="R37" s="1672" t="s">
        <v>135</v>
      </c>
      <c r="S37" s="1673"/>
      <c r="T37" s="1013" t="s">
        <v>282</v>
      </c>
      <c r="U37" s="2062" t="s">
        <v>447</v>
      </c>
      <c r="V37" s="2062"/>
      <c r="W37" s="1013" t="s">
        <v>447</v>
      </c>
      <c r="X37" s="2062" t="s">
        <v>447</v>
      </c>
      <c r="Y37" s="2062"/>
      <c r="Z37" s="1013" t="s">
        <v>135</v>
      </c>
      <c r="AA37" s="1013" t="s">
        <v>447</v>
      </c>
      <c r="AB37" s="2063"/>
      <c r="AE37" s="217"/>
      <c r="AW37" s="934"/>
      <c r="AX37" s="934"/>
      <c r="AY37" s="934"/>
      <c r="AZ37" s="934"/>
      <c r="BA37" s="934"/>
      <c r="BB37" s="934"/>
      <c r="BC37" s="934"/>
      <c r="BD37" s="934"/>
      <c r="BE37" s="934"/>
      <c r="BF37" s="934"/>
      <c r="BG37" s="934"/>
      <c r="BI37" s="35"/>
      <c r="BJ37" s="35"/>
    </row>
    <row r="38" spans="1:67" s="34" customFormat="1" ht="18.75" customHeight="1" thickBot="1" x14ac:dyDescent="0.25">
      <c r="A38" s="2064" t="s">
        <v>383</v>
      </c>
      <c r="B38" s="2064"/>
      <c r="C38" s="2064"/>
      <c r="D38" s="2064"/>
      <c r="E38" s="2064"/>
      <c r="F38" s="2064"/>
      <c r="G38" s="2064"/>
      <c r="H38" s="2064"/>
      <c r="I38" s="2064"/>
      <c r="J38" s="2065"/>
      <c r="K38" s="2064"/>
      <c r="L38" s="2064"/>
      <c r="M38" s="2064"/>
      <c r="N38" s="2064"/>
      <c r="O38" s="2064"/>
      <c r="P38" s="2064"/>
      <c r="Q38" s="2064"/>
      <c r="R38" s="2064"/>
      <c r="S38" s="2064"/>
      <c r="T38" s="2064"/>
      <c r="U38" s="2065"/>
      <c r="V38" s="2065"/>
      <c r="W38" s="2064"/>
      <c r="X38" s="2065"/>
      <c r="Y38" s="2065"/>
      <c r="Z38" s="2064"/>
      <c r="AA38" s="2064"/>
      <c r="AB38" s="2064"/>
      <c r="AE38" s="217"/>
      <c r="BI38" s="35" t="str">
        <f>IF(T38&lt;&gt;"","так","")</f>
        <v/>
      </c>
      <c r="BJ38" s="35" t="str">
        <f>IF(U38&lt;&gt;"","так","")</f>
        <v/>
      </c>
    </row>
    <row r="39" spans="1:67" s="38" customFormat="1" x14ac:dyDescent="0.2">
      <c r="A39" s="1063"/>
      <c r="B39" s="1014"/>
      <c r="C39" s="1015"/>
      <c r="D39" s="1015"/>
      <c r="E39" s="1015"/>
      <c r="F39" s="1015"/>
      <c r="G39" s="1014"/>
      <c r="H39" s="1014"/>
      <c r="I39" s="1015"/>
      <c r="J39" s="1015"/>
      <c r="K39" s="1015"/>
      <c r="L39" s="1015"/>
      <c r="M39" s="1014"/>
      <c r="N39" s="1014"/>
      <c r="O39" s="1015"/>
      <c r="P39" s="1015"/>
      <c r="Q39" s="1014"/>
      <c r="R39" s="1015"/>
      <c r="S39" s="1015"/>
      <c r="T39" s="1014"/>
      <c r="U39" s="1015"/>
      <c r="V39" s="1015"/>
      <c r="W39" s="1015"/>
      <c r="X39" s="1015"/>
      <c r="Y39" s="1015"/>
      <c r="Z39" s="1015"/>
      <c r="AA39" s="1015"/>
      <c r="AB39" s="2066"/>
      <c r="AE39" s="218"/>
      <c r="BH39" s="38" t="s">
        <v>564</v>
      </c>
      <c r="BI39" s="35"/>
      <c r="BJ39" s="35"/>
      <c r="BK39" s="34"/>
      <c r="BL39" s="34"/>
      <c r="BM39" s="34"/>
      <c r="BN39" s="34"/>
      <c r="BO39" s="34"/>
    </row>
    <row r="40" spans="1:67" s="38" customFormat="1" x14ac:dyDescent="0.2">
      <c r="A40" s="1058" t="s">
        <v>151</v>
      </c>
      <c r="B40" s="2067" t="s">
        <v>528</v>
      </c>
      <c r="C40" s="1017"/>
      <c r="D40" s="1017">
        <v>3</v>
      </c>
      <c r="E40" s="1017"/>
      <c r="F40" s="1017"/>
      <c r="G40" s="2068">
        <v>3</v>
      </c>
      <c r="H40" s="1017">
        <f>G40*30</f>
        <v>90</v>
      </c>
      <c r="I40" s="1017">
        <v>12</v>
      </c>
      <c r="J40" s="1016" t="s">
        <v>135</v>
      </c>
      <c r="K40" s="1016"/>
      <c r="L40" s="1016" t="s">
        <v>385</v>
      </c>
      <c r="M40" s="1016"/>
      <c r="N40" s="1016"/>
      <c r="O40" s="2069"/>
      <c r="P40" s="2070"/>
      <c r="Q40" s="1016" t="s">
        <v>398</v>
      </c>
      <c r="R40" s="1670"/>
      <c r="S40" s="1671"/>
      <c r="T40" s="1017"/>
      <c r="U40" s="1670"/>
      <c r="V40" s="1671"/>
      <c r="W40" s="1017"/>
      <c r="X40" s="2071"/>
      <c r="Y40" s="1015"/>
      <c r="Z40" s="1015"/>
      <c r="AA40" s="1015"/>
      <c r="AB40" s="2066"/>
      <c r="AE40" s="218"/>
      <c r="AW40" s="933" t="b">
        <f>ISBLANK(N40)</f>
        <v>1</v>
      </c>
      <c r="AX40" s="933" t="b">
        <f>ISBLANK(O40)</f>
        <v>1</v>
      </c>
      <c r="AY40" s="933" t="b">
        <f>ISBLANK(Q40)</f>
        <v>0</v>
      </c>
      <c r="AZ40" s="933" t="b">
        <f>ISBLANK(R40)</f>
        <v>1</v>
      </c>
      <c r="BA40" s="933" t="b">
        <f>ISBLANK(T40)</f>
        <v>1</v>
      </c>
      <c r="BB40" s="933" t="b">
        <f>ISBLANK(U40)</f>
        <v>1</v>
      </c>
      <c r="BC40" s="933" t="b">
        <f>ISBLANK(W40)</f>
        <v>1</v>
      </c>
      <c r="BD40" s="933" t="b">
        <f>ISBLANK(X40)</f>
        <v>1</v>
      </c>
      <c r="BE40" s="933" t="b">
        <f>ISBLANK(Z40)</f>
        <v>1</v>
      </c>
      <c r="BF40" s="933" t="b">
        <f>ISBLANK(AA40)</f>
        <v>1</v>
      </c>
      <c r="BG40" s="933" t="b">
        <f>ISBLANK(AB40)</f>
        <v>1</v>
      </c>
      <c r="BH40" s="38" t="s">
        <v>564</v>
      </c>
      <c r="BI40" s="35"/>
      <c r="BJ40" s="35"/>
      <c r="BK40" s="1623" t="s">
        <v>622</v>
      </c>
    </row>
    <row r="41" spans="1:67" s="397" customFormat="1" x14ac:dyDescent="0.2">
      <c r="A41" s="1058" t="s">
        <v>152</v>
      </c>
      <c r="B41" s="2020" t="s">
        <v>529</v>
      </c>
      <c r="C41" s="1074">
        <v>4</v>
      </c>
      <c r="D41" s="2072"/>
      <c r="E41" s="2072"/>
      <c r="F41" s="2072"/>
      <c r="G41" s="2073">
        <v>8</v>
      </c>
      <c r="H41" s="2074">
        <f t="shared" ref="H41:H66" si="11">G41*30</f>
        <v>240</v>
      </c>
      <c r="I41" s="1079">
        <v>20</v>
      </c>
      <c r="J41" s="1072" t="s">
        <v>282</v>
      </c>
      <c r="K41" s="1072" t="s">
        <v>97</v>
      </c>
      <c r="L41" s="1077"/>
      <c r="M41" s="1028">
        <f t="shared" ref="M41:M66" si="12">H41-I41</f>
        <v>220</v>
      </c>
      <c r="N41" s="1009"/>
      <c r="O41" s="1532"/>
      <c r="P41" s="1533"/>
      <c r="Q41" s="1009"/>
      <c r="R41" s="1532" t="s">
        <v>289</v>
      </c>
      <c r="S41" s="1533"/>
      <c r="T41" s="1009"/>
      <c r="U41" s="2075"/>
      <c r="V41" s="2076"/>
      <c r="W41" s="2072"/>
      <c r="X41" s="2077"/>
      <c r="Y41" s="2078"/>
      <c r="Z41" s="2072"/>
      <c r="AA41" s="2072"/>
      <c r="AB41" s="2072"/>
      <c r="AE41" s="630"/>
      <c r="AF41" s="397">
        <v>3</v>
      </c>
      <c r="AI41" s="397" t="s">
        <v>299</v>
      </c>
      <c r="AJ41" s="612">
        <f>SUMIF(AF$41:AF$42,AF3,G$41:G$42)</f>
        <v>0</v>
      </c>
      <c r="AK41" s="621"/>
      <c r="AL41" s="621">
        <v>1</v>
      </c>
      <c r="AM41" s="621">
        <v>2</v>
      </c>
      <c r="AN41" s="621">
        <v>3</v>
      </c>
      <c r="AO41" s="621">
        <v>4</v>
      </c>
      <c r="AP41" s="621">
        <v>5</v>
      </c>
      <c r="AQ41" s="621">
        <v>6</v>
      </c>
      <c r="AR41" s="621">
        <v>7</v>
      </c>
      <c r="AS41" s="621">
        <v>8</v>
      </c>
      <c r="AT41" s="621">
        <v>9</v>
      </c>
      <c r="AU41" s="621">
        <v>10</v>
      </c>
      <c r="AW41" s="933" t="b">
        <f t="shared" ref="AW41:AX59" si="13">ISBLANK(N41)</f>
        <v>1</v>
      </c>
      <c r="AX41" s="933" t="b">
        <f t="shared" si="13"/>
        <v>1</v>
      </c>
      <c r="AY41" s="933" t="b">
        <f t="shared" ref="AY41:AZ59" si="14">ISBLANK(Q41)</f>
        <v>1</v>
      </c>
      <c r="AZ41" s="933" t="b">
        <f t="shared" si="14"/>
        <v>0</v>
      </c>
      <c r="BA41" s="933" t="b">
        <f t="shared" ref="BA41:BB59" si="15">ISBLANK(T41)</f>
        <v>1</v>
      </c>
      <c r="BB41" s="933" t="b">
        <f t="shared" si="15"/>
        <v>1</v>
      </c>
      <c r="BC41" s="933" t="b">
        <f t="shared" ref="BC41:BD59" si="16">ISBLANK(W41)</f>
        <v>1</v>
      </c>
      <c r="BD41" s="933" t="b">
        <f t="shared" si="16"/>
        <v>1</v>
      </c>
      <c r="BE41" s="933" t="b">
        <f t="shared" ref="BE41:BG59" si="17">ISBLANK(Z41)</f>
        <v>1</v>
      </c>
      <c r="BF41" s="933" t="b">
        <f t="shared" si="17"/>
        <v>1</v>
      </c>
      <c r="BG41" s="933" t="b">
        <f t="shared" si="17"/>
        <v>1</v>
      </c>
      <c r="BI41" s="621" t="str">
        <f>IF(T41&lt;&gt;"","так","")</f>
        <v/>
      </c>
      <c r="BJ41" s="621" t="str">
        <f>IF(U41&lt;&gt;"","так","")</f>
        <v/>
      </c>
      <c r="BK41" s="1623"/>
    </row>
    <row r="42" spans="1:67" s="397" customFormat="1" x14ac:dyDescent="0.2">
      <c r="A42" s="1058" t="s">
        <v>152</v>
      </c>
      <c r="B42" s="2079" t="s">
        <v>448</v>
      </c>
      <c r="C42" s="1072"/>
      <c r="D42" s="1072" t="s">
        <v>403</v>
      </c>
      <c r="E42" s="1072"/>
      <c r="F42" s="1077"/>
      <c r="G42" s="2080">
        <v>3</v>
      </c>
      <c r="H42" s="1079">
        <f t="shared" si="11"/>
        <v>90</v>
      </c>
      <c r="I42" s="1079">
        <v>8</v>
      </c>
      <c r="J42" s="1072" t="s">
        <v>134</v>
      </c>
      <c r="K42" s="1079"/>
      <c r="L42" s="1079" t="s">
        <v>385</v>
      </c>
      <c r="M42" s="1079">
        <f t="shared" si="12"/>
        <v>82</v>
      </c>
      <c r="N42" s="1058"/>
      <c r="O42" s="1532"/>
      <c r="P42" s="1533"/>
      <c r="Q42" s="1058"/>
      <c r="R42" s="1532" t="s">
        <v>97</v>
      </c>
      <c r="S42" s="1533"/>
      <c r="T42" s="1058"/>
      <c r="U42" s="1532"/>
      <c r="V42" s="1533"/>
      <c r="W42" s="2036"/>
      <c r="X42" s="1645"/>
      <c r="Y42" s="1646"/>
      <c r="Z42" s="1011"/>
      <c r="AA42" s="1011"/>
      <c r="AB42" s="1011"/>
      <c r="AE42" s="630"/>
      <c r="AW42" s="933" t="b">
        <f t="shared" si="13"/>
        <v>1</v>
      </c>
      <c r="AX42" s="933" t="b">
        <f t="shared" si="13"/>
        <v>1</v>
      </c>
      <c r="AY42" s="933" t="b">
        <f t="shared" si="14"/>
        <v>1</v>
      </c>
      <c r="AZ42" s="933" t="b">
        <f t="shared" si="14"/>
        <v>0</v>
      </c>
      <c r="BA42" s="933" t="b">
        <f t="shared" si="15"/>
        <v>1</v>
      </c>
      <c r="BB42" s="933" t="b">
        <f t="shared" si="15"/>
        <v>1</v>
      </c>
      <c r="BC42" s="933" t="b">
        <f t="shared" si="16"/>
        <v>1</v>
      </c>
      <c r="BD42" s="933" t="b">
        <f t="shared" si="16"/>
        <v>1</v>
      </c>
      <c r="BE42" s="933" t="b">
        <f t="shared" si="17"/>
        <v>1</v>
      </c>
      <c r="BF42" s="933" t="b">
        <f t="shared" si="17"/>
        <v>1</v>
      </c>
      <c r="BG42" s="933" t="b">
        <f t="shared" si="17"/>
        <v>1</v>
      </c>
      <c r="BH42" s="34" t="s">
        <v>563</v>
      </c>
      <c r="BI42" s="621" t="str">
        <f>IF(T42&lt;&gt;"","так","")</f>
        <v/>
      </c>
      <c r="BJ42" s="621" t="str">
        <f>IF(U42&lt;&gt;"","так","")</f>
        <v/>
      </c>
      <c r="BK42" s="34" t="s">
        <v>623</v>
      </c>
    </row>
    <row r="43" spans="1:67" s="397" customFormat="1" x14ac:dyDescent="0.2">
      <c r="A43" s="1056" t="s">
        <v>153</v>
      </c>
      <c r="B43" s="1076" t="s">
        <v>384</v>
      </c>
      <c r="C43" s="2081"/>
      <c r="D43" s="1072" t="s">
        <v>403</v>
      </c>
      <c r="E43" s="1072"/>
      <c r="F43" s="1077"/>
      <c r="G43" s="2082">
        <v>6</v>
      </c>
      <c r="H43" s="1079">
        <f t="shared" si="11"/>
        <v>180</v>
      </c>
      <c r="I43" s="1079">
        <v>8</v>
      </c>
      <c r="J43" s="1072" t="s">
        <v>134</v>
      </c>
      <c r="K43" s="1072"/>
      <c r="L43" s="1072" t="s">
        <v>385</v>
      </c>
      <c r="M43" s="1074">
        <f t="shared" si="12"/>
        <v>172</v>
      </c>
      <c r="N43" s="1058"/>
      <c r="O43" s="1056"/>
      <c r="P43" s="1057"/>
      <c r="Q43" s="1058"/>
      <c r="R43" s="1532" t="s">
        <v>97</v>
      </c>
      <c r="S43" s="1533"/>
      <c r="T43" s="1058"/>
      <c r="U43" s="1532"/>
      <c r="V43" s="1533"/>
      <c r="W43" s="2036"/>
      <c r="X43" s="1063"/>
      <c r="Y43" s="1064"/>
      <c r="Z43" s="1011"/>
      <c r="AA43" s="1011"/>
      <c r="AB43" s="1011"/>
      <c r="AE43" s="630"/>
      <c r="AW43" s="933" t="b">
        <f t="shared" si="13"/>
        <v>1</v>
      </c>
      <c r="AX43" s="933" t="b">
        <f t="shared" si="13"/>
        <v>1</v>
      </c>
      <c r="AY43" s="933" t="b">
        <f t="shared" si="14"/>
        <v>1</v>
      </c>
      <c r="AZ43" s="933" t="b">
        <f t="shared" si="14"/>
        <v>0</v>
      </c>
      <c r="BA43" s="933" t="b">
        <f t="shared" si="15"/>
        <v>1</v>
      </c>
      <c r="BB43" s="933" t="b">
        <f t="shared" si="15"/>
        <v>1</v>
      </c>
      <c r="BC43" s="933" t="b">
        <f t="shared" si="16"/>
        <v>1</v>
      </c>
      <c r="BD43" s="933" t="b">
        <f t="shared" si="16"/>
        <v>1</v>
      </c>
      <c r="BE43" s="933" t="b">
        <f t="shared" si="17"/>
        <v>1</v>
      </c>
      <c r="BF43" s="933" t="b">
        <f t="shared" si="17"/>
        <v>1</v>
      </c>
      <c r="BG43" s="933" t="b">
        <f t="shared" si="17"/>
        <v>1</v>
      </c>
      <c r="BH43" s="34" t="s">
        <v>563</v>
      </c>
      <c r="BI43" s="621"/>
      <c r="BJ43" s="621"/>
      <c r="BK43" s="34" t="s">
        <v>623</v>
      </c>
    </row>
    <row r="44" spans="1:67" s="397" customFormat="1" ht="31.5" x14ac:dyDescent="0.2">
      <c r="A44" s="1058" t="s">
        <v>389</v>
      </c>
      <c r="B44" s="1076" t="s">
        <v>386</v>
      </c>
      <c r="C44" s="1077"/>
      <c r="D44" s="1072" t="s">
        <v>557</v>
      </c>
      <c r="E44" s="1072"/>
      <c r="F44" s="1077"/>
      <c r="G44" s="2082">
        <v>3</v>
      </c>
      <c r="H44" s="1079">
        <f t="shared" si="11"/>
        <v>90</v>
      </c>
      <c r="I44" s="1079">
        <v>4</v>
      </c>
      <c r="J44" s="1077" t="s">
        <v>134</v>
      </c>
      <c r="K44" s="1077"/>
      <c r="L44" s="1077"/>
      <c r="M44" s="1083">
        <f t="shared" si="12"/>
        <v>86</v>
      </c>
      <c r="N44" s="1058"/>
      <c r="O44" s="2083"/>
      <c r="P44" s="2084"/>
      <c r="Q44" s="1018"/>
      <c r="R44" s="1668"/>
      <c r="S44" s="1669"/>
      <c r="T44" s="1018"/>
      <c r="U44" s="2085"/>
      <c r="V44" s="2086"/>
      <c r="W44" s="2087"/>
      <c r="X44" s="2085" t="s">
        <v>134</v>
      </c>
      <c r="Y44" s="2086"/>
      <c r="Z44" s="2088"/>
      <c r="AA44" s="2088"/>
      <c r="AB44" s="2088"/>
      <c r="AE44" s="630"/>
      <c r="AW44" s="933" t="b">
        <f t="shared" si="13"/>
        <v>1</v>
      </c>
      <c r="AX44" s="933" t="b">
        <f t="shared" si="13"/>
        <v>1</v>
      </c>
      <c r="AY44" s="933" t="b">
        <f t="shared" si="14"/>
        <v>1</v>
      </c>
      <c r="AZ44" s="933" t="b">
        <f t="shared" si="14"/>
        <v>1</v>
      </c>
      <c r="BA44" s="933" t="b">
        <f t="shared" si="15"/>
        <v>1</v>
      </c>
      <c r="BB44" s="933" t="b">
        <f t="shared" si="15"/>
        <v>1</v>
      </c>
      <c r="BC44" s="933" t="b">
        <f t="shared" si="16"/>
        <v>1</v>
      </c>
      <c r="BD44" s="933" t="b">
        <f t="shared" si="16"/>
        <v>0</v>
      </c>
      <c r="BE44" s="933" t="b">
        <f t="shared" si="17"/>
        <v>1</v>
      </c>
      <c r="BF44" s="933" t="b">
        <f t="shared" si="17"/>
        <v>1</v>
      </c>
      <c r="BG44" s="933" t="b">
        <f t="shared" si="17"/>
        <v>1</v>
      </c>
      <c r="BH44" s="34" t="s">
        <v>563</v>
      </c>
      <c r="BI44" s="621"/>
      <c r="BJ44" s="621"/>
      <c r="BK44" s="34" t="s">
        <v>624</v>
      </c>
    </row>
    <row r="45" spans="1:67" s="397" customFormat="1" ht="31.5" x14ac:dyDescent="0.2">
      <c r="A45" s="1058" t="s">
        <v>154</v>
      </c>
      <c r="B45" s="1076" t="s">
        <v>393</v>
      </c>
      <c r="C45" s="1064"/>
      <c r="D45" s="1074"/>
      <c r="E45" s="1074"/>
      <c r="F45" s="2035"/>
      <c r="G45" s="2082">
        <f>G47+G46</f>
        <v>9</v>
      </c>
      <c r="H45" s="1074">
        <f t="shared" si="11"/>
        <v>270</v>
      </c>
      <c r="I45" s="2037">
        <f>I46+I47</f>
        <v>24</v>
      </c>
      <c r="J45" s="1072"/>
      <c r="K45" s="1074"/>
      <c r="L45" s="1072"/>
      <c r="M45" s="2037">
        <f t="shared" si="12"/>
        <v>246</v>
      </c>
      <c r="N45" s="1058"/>
      <c r="O45" s="1532"/>
      <c r="P45" s="1533"/>
      <c r="Q45" s="1058"/>
      <c r="R45" s="1532"/>
      <c r="S45" s="1533"/>
      <c r="T45" s="1058"/>
      <c r="U45" s="1532"/>
      <c r="V45" s="1533"/>
      <c r="W45" s="1072"/>
      <c r="X45" s="2075"/>
      <c r="Y45" s="2076"/>
      <c r="Z45" s="1072"/>
      <c r="AA45" s="1072"/>
      <c r="AB45" s="2089"/>
      <c r="AW45" s="933" t="b">
        <f t="shared" si="13"/>
        <v>1</v>
      </c>
      <c r="AX45" s="933" t="b">
        <f t="shared" si="13"/>
        <v>1</v>
      </c>
      <c r="AY45" s="933" t="b">
        <f t="shared" si="14"/>
        <v>1</v>
      </c>
      <c r="AZ45" s="933" t="b">
        <f t="shared" si="14"/>
        <v>1</v>
      </c>
      <c r="BA45" s="933" t="b">
        <f t="shared" si="15"/>
        <v>1</v>
      </c>
      <c r="BB45" s="933" t="b">
        <f t="shared" si="15"/>
        <v>1</v>
      </c>
      <c r="BC45" s="933" t="b">
        <f t="shared" si="16"/>
        <v>1</v>
      </c>
      <c r="BD45" s="933" t="b">
        <f t="shared" si="16"/>
        <v>1</v>
      </c>
      <c r="BE45" s="933" t="b">
        <f t="shared" si="17"/>
        <v>1</v>
      </c>
      <c r="BF45" s="933" t="b">
        <f t="shared" si="17"/>
        <v>1</v>
      </c>
      <c r="BG45" s="933" t="b">
        <f t="shared" si="17"/>
        <v>1</v>
      </c>
      <c r="BH45" s="746"/>
      <c r="BK45" s="34"/>
    </row>
    <row r="46" spans="1:67" s="34" customFormat="1" ht="31.5" x14ac:dyDescent="0.2">
      <c r="A46" s="1019" t="s">
        <v>165</v>
      </c>
      <c r="B46" s="2090" t="s">
        <v>395</v>
      </c>
      <c r="C46" s="2091">
        <v>5</v>
      </c>
      <c r="D46" s="2056"/>
      <c r="E46" s="2056"/>
      <c r="F46" s="1006"/>
      <c r="G46" s="2092">
        <v>4.5</v>
      </c>
      <c r="H46" s="2056">
        <f t="shared" si="11"/>
        <v>135</v>
      </c>
      <c r="I46" s="2093">
        <v>12</v>
      </c>
      <c r="J46" s="2094" t="s">
        <v>135</v>
      </c>
      <c r="K46" s="2056" t="s">
        <v>385</v>
      </c>
      <c r="L46" s="2094"/>
      <c r="M46" s="2093">
        <f t="shared" si="12"/>
        <v>123</v>
      </c>
      <c r="N46" s="1019"/>
      <c r="O46" s="1626"/>
      <c r="P46" s="1627"/>
      <c r="Q46" s="1019"/>
      <c r="R46" s="1626"/>
      <c r="S46" s="1627"/>
      <c r="T46" s="1019" t="s">
        <v>398</v>
      </c>
      <c r="U46" s="1626"/>
      <c r="V46" s="1627"/>
      <c r="W46" s="2094"/>
      <c r="X46" s="2095"/>
      <c r="Y46" s="2096"/>
      <c r="Z46" s="2094"/>
      <c r="AA46" s="2094"/>
      <c r="AB46" s="2097"/>
      <c r="AW46" s="933" t="b">
        <f t="shared" si="13"/>
        <v>1</v>
      </c>
      <c r="AX46" s="933" t="b">
        <f t="shared" si="13"/>
        <v>1</v>
      </c>
      <c r="AY46" s="933" t="b">
        <f t="shared" si="14"/>
        <v>1</v>
      </c>
      <c r="AZ46" s="933" t="b">
        <f t="shared" si="14"/>
        <v>1</v>
      </c>
      <c r="BA46" s="933" t="b">
        <f t="shared" si="15"/>
        <v>0</v>
      </c>
      <c r="BB46" s="933" t="b">
        <f t="shared" si="15"/>
        <v>1</v>
      </c>
      <c r="BC46" s="933" t="b">
        <f t="shared" si="16"/>
        <v>1</v>
      </c>
      <c r="BD46" s="933" t="b">
        <f t="shared" si="16"/>
        <v>1</v>
      </c>
      <c r="BE46" s="933" t="b">
        <f t="shared" si="17"/>
        <v>1</v>
      </c>
      <c r="BF46" s="933" t="b">
        <f t="shared" si="17"/>
        <v>1</v>
      </c>
      <c r="BG46" s="933" t="b">
        <f t="shared" si="17"/>
        <v>1</v>
      </c>
      <c r="BH46" s="747" t="s">
        <v>565</v>
      </c>
      <c r="BK46" s="34" t="s">
        <v>623</v>
      </c>
    </row>
    <row r="47" spans="1:67" s="34" customFormat="1" ht="31.5" x14ac:dyDescent="0.2">
      <c r="A47" s="1019" t="s">
        <v>166</v>
      </c>
      <c r="B47" s="2090" t="s">
        <v>397</v>
      </c>
      <c r="C47" s="2091">
        <v>6</v>
      </c>
      <c r="D47" s="2056"/>
      <c r="E47" s="2056"/>
      <c r="F47" s="1006"/>
      <c r="G47" s="2092">
        <v>4.5</v>
      </c>
      <c r="H47" s="2056">
        <f t="shared" si="11"/>
        <v>135</v>
      </c>
      <c r="I47" s="2093">
        <v>12</v>
      </c>
      <c r="J47" s="2094" t="s">
        <v>135</v>
      </c>
      <c r="K47" s="2056" t="s">
        <v>385</v>
      </c>
      <c r="L47" s="2094"/>
      <c r="M47" s="2093">
        <f t="shared" si="12"/>
        <v>123</v>
      </c>
      <c r="N47" s="1019"/>
      <c r="O47" s="1626"/>
      <c r="P47" s="1627"/>
      <c r="Q47" s="1019"/>
      <c r="R47" s="1626"/>
      <c r="S47" s="1627"/>
      <c r="T47" s="1019"/>
      <c r="U47" s="1626" t="s">
        <v>398</v>
      </c>
      <c r="V47" s="1627"/>
      <c r="W47" s="2094"/>
      <c r="X47" s="2095"/>
      <c r="Y47" s="2096"/>
      <c r="Z47" s="2094"/>
      <c r="AA47" s="2094"/>
      <c r="AB47" s="2097"/>
      <c r="AW47" s="933" t="b">
        <f t="shared" si="13"/>
        <v>1</v>
      </c>
      <c r="AX47" s="933" t="b">
        <f t="shared" si="13"/>
        <v>1</v>
      </c>
      <c r="AY47" s="933" t="b">
        <f t="shared" si="14"/>
        <v>1</v>
      </c>
      <c r="AZ47" s="933" t="b">
        <f t="shared" si="14"/>
        <v>1</v>
      </c>
      <c r="BA47" s="933" t="b">
        <f t="shared" si="15"/>
        <v>1</v>
      </c>
      <c r="BB47" s="933" t="b">
        <f t="shared" si="15"/>
        <v>0</v>
      </c>
      <c r="BC47" s="933" t="b">
        <f t="shared" si="16"/>
        <v>1</v>
      </c>
      <c r="BD47" s="933" t="b">
        <f t="shared" si="16"/>
        <v>1</v>
      </c>
      <c r="BE47" s="933" t="b">
        <f t="shared" si="17"/>
        <v>1</v>
      </c>
      <c r="BF47" s="933" t="b">
        <f t="shared" si="17"/>
        <v>1</v>
      </c>
      <c r="BG47" s="933" t="b">
        <f t="shared" si="17"/>
        <v>1</v>
      </c>
      <c r="BH47" s="747" t="s">
        <v>565</v>
      </c>
      <c r="BK47" s="34" t="s">
        <v>623</v>
      </c>
    </row>
    <row r="48" spans="1:67" s="397" customFormat="1" x14ac:dyDescent="0.2">
      <c r="A48" s="1058" t="s">
        <v>315</v>
      </c>
      <c r="B48" s="1076" t="s">
        <v>399</v>
      </c>
      <c r="C48" s="1064"/>
      <c r="D48" s="1074"/>
      <c r="E48" s="1074"/>
      <c r="F48" s="1077"/>
      <c r="G48" s="2082">
        <f>G49+G50</f>
        <v>5</v>
      </c>
      <c r="H48" s="1074">
        <f t="shared" si="11"/>
        <v>150</v>
      </c>
      <c r="I48" s="2037">
        <f>I49+I50</f>
        <v>12</v>
      </c>
      <c r="J48" s="1077"/>
      <c r="K48" s="1074"/>
      <c r="L48" s="1077"/>
      <c r="M48" s="2037">
        <f t="shared" si="12"/>
        <v>138</v>
      </c>
      <c r="N48" s="1058"/>
      <c r="O48" s="1532"/>
      <c r="P48" s="1533"/>
      <c r="Q48" s="1058"/>
      <c r="R48" s="1532"/>
      <c r="S48" s="1533"/>
      <c r="T48" s="1058"/>
      <c r="U48" s="1532"/>
      <c r="V48" s="1533"/>
      <c r="W48" s="1072"/>
      <c r="X48" s="2075"/>
      <c r="Y48" s="2076"/>
      <c r="Z48" s="1072"/>
      <c r="AA48" s="1011"/>
      <c r="AB48" s="2098"/>
      <c r="AW48" s="933" t="b">
        <f t="shared" si="13"/>
        <v>1</v>
      </c>
      <c r="AX48" s="933" t="b">
        <f t="shared" si="13"/>
        <v>1</v>
      </c>
      <c r="AY48" s="933" t="b">
        <f t="shared" si="14"/>
        <v>1</v>
      </c>
      <c r="AZ48" s="933" t="b">
        <f t="shared" si="14"/>
        <v>1</v>
      </c>
      <c r="BA48" s="933" t="b">
        <f t="shared" si="15"/>
        <v>1</v>
      </c>
      <c r="BB48" s="933" t="b">
        <f t="shared" si="15"/>
        <v>1</v>
      </c>
      <c r="BC48" s="933" t="b">
        <f t="shared" si="16"/>
        <v>1</v>
      </c>
      <c r="BD48" s="933" t="b">
        <f t="shared" si="16"/>
        <v>1</v>
      </c>
      <c r="BE48" s="933" t="b">
        <f t="shared" si="17"/>
        <v>1</v>
      </c>
      <c r="BF48" s="933" t="b">
        <f t="shared" si="17"/>
        <v>1</v>
      </c>
      <c r="BG48" s="933" t="b">
        <f t="shared" si="17"/>
        <v>1</v>
      </c>
      <c r="BH48" s="747" t="s">
        <v>565</v>
      </c>
      <c r="BK48" s="34"/>
    </row>
    <row r="49" spans="1:66" s="397" customFormat="1" x14ac:dyDescent="0.2">
      <c r="A49" s="1019" t="s">
        <v>449</v>
      </c>
      <c r="B49" s="2099" t="s">
        <v>399</v>
      </c>
      <c r="C49" s="2091">
        <v>5</v>
      </c>
      <c r="D49" s="2056"/>
      <c r="E49" s="2056"/>
      <c r="F49" s="2100"/>
      <c r="G49" s="2092">
        <v>4</v>
      </c>
      <c r="H49" s="2056">
        <f t="shared" si="11"/>
        <v>120</v>
      </c>
      <c r="I49" s="2056">
        <v>8</v>
      </c>
      <c r="J49" s="2094" t="s">
        <v>97</v>
      </c>
      <c r="K49" s="1019"/>
      <c r="L49" s="2094"/>
      <c r="M49" s="2093">
        <f t="shared" si="12"/>
        <v>112</v>
      </c>
      <c r="N49" s="1019"/>
      <c r="O49" s="1626"/>
      <c r="P49" s="1627"/>
      <c r="Q49" s="1019"/>
      <c r="R49" s="1626"/>
      <c r="S49" s="1627"/>
      <c r="T49" s="1019" t="s">
        <v>97</v>
      </c>
      <c r="U49" s="1626"/>
      <c r="V49" s="1627"/>
      <c r="W49" s="2094"/>
      <c r="X49" s="2095"/>
      <c r="Y49" s="2096"/>
      <c r="Z49" s="2094"/>
      <c r="AA49" s="2101"/>
      <c r="AB49" s="2101"/>
      <c r="AW49" s="933" t="b">
        <f t="shared" si="13"/>
        <v>1</v>
      </c>
      <c r="AX49" s="933" t="b">
        <f t="shared" si="13"/>
        <v>1</v>
      </c>
      <c r="AY49" s="933" t="b">
        <f t="shared" si="14"/>
        <v>1</v>
      </c>
      <c r="AZ49" s="933" t="b">
        <f t="shared" si="14"/>
        <v>1</v>
      </c>
      <c r="BA49" s="933" t="b">
        <f t="shared" si="15"/>
        <v>0</v>
      </c>
      <c r="BB49" s="933" t="b">
        <f t="shared" si="15"/>
        <v>1</v>
      </c>
      <c r="BC49" s="933" t="b">
        <f t="shared" si="16"/>
        <v>1</v>
      </c>
      <c r="BD49" s="933" t="b">
        <f t="shared" si="16"/>
        <v>1</v>
      </c>
      <c r="BE49" s="933" t="b">
        <f t="shared" si="17"/>
        <v>1</v>
      </c>
      <c r="BF49" s="933" t="b">
        <f t="shared" si="17"/>
        <v>1</v>
      </c>
      <c r="BG49" s="933" t="b">
        <f t="shared" si="17"/>
        <v>1</v>
      </c>
      <c r="BH49" s="747" t="s">
        <v>565</v>
      </c>
      <c r="BK49" s="34" t="s">
        <v>625</v>
      </c>
    </row>
    <row r="50" spans="1:66" s="397" customFormat="1" x14ac:dyDescent="0.2">
      <c r="A50" s="1019" t="s">
        <v>167</v>
      </c>
      <c r="B50" s="2099" t="s">
        <v>400</v>
      </c>
      <c r="C50" s="2091"/>
      <c r="D50" s="2056"/>
      <c r="E50" s="2056">
        <v>6</v>
      </c>
      <c r="F50" s="2100"/>
      <c r="G50" s="2092">
        <v>1</v>
      </c>
      <c r="H50" s="2056">
        <f t="shared" si="11"/>
        <v>30</v>
      </c>
      <c r="I50" s="2056">
        <v>4</v>
      </c>
      <c r="J50" s="2094"/>
      <c r="K50" s="1019"/>
      <c r="L50" s="2094" t="s">
        <v>401</v>
      </c>
      <c r="M50" s="2093">
        <f t="shared" si="12"/>
        <v>26</v>
      </c>
      <c r="N50" s="1019"/>
      <c r="O50" s="1626"/>
      <c r="P50" s="1627"/>
      <c r="Q50" s="1019"/>
      <c r="R50" s="1626"/>
      <c r="S50" s="1627"/>
      <c r="T50" s="1019"/>
      <c r="U50" s="1626" t="s">
        <v>401</v>
      </c>
      <c r="V50" s="1627"/>
      <c r="W50" s="2094"/>
      <c r="X50" s="2095"/>
      <c r="Y50" s="2096"/>
      <c r="Z50" s="988"/>
      <c r="AA50" s="2094"/>
      <c r="AB50" s="2101"/>
      <c r="AW50" s="933" t="b">
        <f t="shared" si="13"/>
        <v>1</v>
      </c>
      <c r="AX50" s="933" t="b">
        <f t="shared" si="13"/>
        <v>1</v>
      </c>
      <c r="AY50" s="933" t="b">
        <f t="shared" si="14"/>
        <v>1</v>
      </c>
      <c r="AZ50" s="933" t="b">
        <f t="shared" si="14"/>
        <v>1</v>
      </c>
      <c r="BA50" s="933" t="b">
        <f t="shared" si="15"/>
        <v>1</v>
      </c>
      <c r="BB50" s="933" t="b">
        <f t="shared" si="15"/>
        <v>0</v>
      </c>
      <c r="BC50" s="933" t="b">
        <f t="shared" si="16"/>
        <v>1</v>
      </c>
      <c r="BD50" s="933" t="b">
        <f t="shared" si="16"/>
        <v>1</v>
      </c>
      <c r="BE50" s="933" t="b">
        <f t="shared" si="17"/>
        <v>1</v>
      </c>
      <c r="BF50" s="933" t="b">
        <f t="shared" si="17"/>
        <v>1</v>
      </c>
      <c r="BG50" s="933" t="b">
        <f t="shared" si="17"/>
        <v>1</v>
      </c>
      <c r="BH50" s="746"/>
      <c r="BK50" s="34" t="s">
        <v>626</v>
      </c>
    </row>
    <row r="51" spans="1:66" s="397" customFormat="1" x14ac:dyDescent="0.2">
      <c r="A51" s="1058" t="s">
        <v>155</v>
      </c>
      <c r="B51" s="1076" t="s">
        <v>404</v>
      </c>
      <c r="C51" s="1060">
        <v>4</v>
      </c>
      <c r="D51" s="2102"/>
      <c r="E51" s="2102"/>
      <c r="F51" s="2102"/>
      <c r="G51" s="1073">
        <v>6</v>
      </c>
      <c r="H51" s="2103">
        <f t="shared" si="11"/>
        <v>180</v>
      </c>
      <c r="I51" s="2103">
        <v>8</v>
      </c>
      <c r="J51" s="2103" t="s">
        <v>134</v>
      </c>
      <c r="K51" s="1074"/>
      <c r="L51" s="2103" t="s">
        <v>385</v>
      </c>
      <c r="M51" s="2104">
        <f t="shared" si="12"/>
        <v>172</v>
      </c>
      <c r="N51" s="1019"/>
      <c r="O51" s="1541"/>
      <c r="P51" s="1542"/>
      <c r="Q51" s="1058"/>
      <c r="R51" s="1532" t="s">
        <v>97</v>
      </c>
      <c r="S51" s="1533"/>
      <c r="T51" s="1058"/>
      <c r="U51" s="1532"/>
      <c r="V51" s="1533"/>
      <c r="W51" s="1038"/>
      <c r="X51" s="2075"/>
      <c r="Y51" s="2076"/>
      <c r="Z51" s="1038"/>
      <c r="AA51" s="1038"/>
      <c r="AB51" s="2105"/>
      <c r="AW51" s="933" t="b">
        <f t="shared" si="13"/>
        <v>1</v>
      </c>
      <c r="AX51" s="933" t="b">
        <f t="shared" si="13"/>
        <v>1</v>
      </c>
      <c r="AY51" s="933" t="b">
        <f t="shared" si="14"/>
        <v>1</v>
      </c>
      <c r="AZ51" s="933" t="b">
        <f t="shared" si="14"/>
        <v>0</v>
      </c>
      <c r="BA51" s="933" t="b">
        <f t="shared" si="15"/>
        <v>1</v>
      </c>
      <c r="BB51" s="933" t="b">
        <f t="shared" si="15"/>
        <v>1</v>
      </c>
      <c r="BC51" s="933" t="b">
        <f t="shared" si="16"/>
        <v>1</v>
      </c>
      <c r="BD51" s="933" t="b">
        <f t="shared" si="16"/>
        <v>1</v>
      </c>
      <c r="BE51" s="933" t="b">
        <f t="shared" si="17"/>
        <v>1</v>
      </c>
      <c r="BF51" s="933" t="b">
        <f t="shared" si="17"/>
        <v>1</v>
      </c>
      <c r="BG51" s="933" t="b">
        <f t="shared" si="17"/>
        <v>1</v>
      </c>
      <c r="BH51" s="746" t="s">
        <v>566</v>
      </c>
      <c r="BK51" s="34" t="s">
        <v>627</v>
      </c>
    </row>
    <row r="52" spans="1:66" s="397" customFormat="1" x14ac:dyDescent="0.2">
      <c r="A52" s="1058" t="s">
        <v>156</v>
      </c>
      <c r="B52" s="1076" t="s">
        <v>406</v>
      </c>
      <c r="C52" s="1017">
        <v>6</v>
      </c>
      <c r="D52" s="2106"/>
      <c r="E52" s="2102"/>
      <c r="F52" s="2102"/>
      <c r="G52" s="1073">
        <v>5</v>
      </c>
      <c r="H52" s="2103">
        <f t="shared" si="11"/>
        <v>150</v>
      </c>
      <c r="I52" s="2103">
        <v>12</v>
      </c>
      <c r="J52" s="1058" t="s">
        <v>135</v>
      </c>
      <c r="K52" s="1074" t="s">
        <v>385</v>
      </c>
      <c r="L52" s="2103"/>
      <c r="M52" s="2104">
        <f t="shared" si="12"/>
        <v>138</v>
      </c>
      <c r="N52" s="1019"/>
      <c r="O52" s="1541"/>
      <c r="P52" s="1542"/>
      <c r="Q52" s="1058"/>
      <c r="R52" s="1532"/>
      <c r="S52" s="1533"/>
      <c r="T52" s="1058"/>
      <c r="U52" s="1675" t="s">
        <v>398</v>
      </c>
      <c r="V52" s="1675"/>
      <c r="W52" s="1072"/>
      <c r="X52" s="1639"/>
      <c r="Y52" s="1639"/>
      <c r="Z52" s="1038"/>
      <c r="AA52" s="1038"/>
      <c r="AB52" s="2105"/>
      <c r="AW52" s="933" t="b">
        <f t="shared" si="13"/>
        <v>1</v>
      </c>
      <c r="AX52" s="933" t="b">
        <f t="shared" si="13"/>
        <v>1</v>
      </c>
      <c r="AY52" s="933" t="b">
        <f t="shared" si="14"/>
        <v>1</v>
      </c>
      <c r="AZ52" s="933" t="b">
        <f t="shared" si="14"/>
        <v>1</v>
      </c>
      <c r="BA52" s="933" t="b">
        <f t="shared" si="15"/>
        <v>1</v>
      </c>
      <c r="BB52" s="933" t="b">
        <f t="shared" si="15"/>
        <v>0</v>
      </c>
      <c r="BC52" s="933" t="b">
        <f t="shared" si="16"/>
        <v>1</v>
      </c>
      <c r="BD52" s="933" t="b">
        <f t="shared" si="16"/>
        <v>1</v>
      </c>
      <c r="BE52" s="933" t="b">
        <f t="shared" si="17"/>
        <v>1</v>
      </c>
      <c r="BF52" s="933" t="b">
        <f t="shared" si="17"/>
        <v>1</v>
      </c>
      <c r="BG52" s="933" t="b">
        <f t="shared" si="17"/>
        <v>1</v>
      </c>
      <c r="BH52" s="397" t="s">
        <v>567</v>
      </c>
      <c r="BK52" s="34" t="s">
        <v>626</v>
      </c>
    </row>
    <row r="53" spans="1:66" s="397" customFormat="1" x14ac:dyDescent="0.2">
      <c r="A53" s="1058" t="s">
        <v>450</v>
      </c>
      <c r="B53" s="1076" t="s">
        <v>407</v>
      </c>
      <c r="C53" s="1017"/>
      <c r="D53" s="2106"/>
      <c r="E53" s="2106"/>
      <c r="F53" s="2106"/>
      <c r="G53" s="1073">
        <f>G54+G55</f>
        <v>9</v>
      </c>
      <c r="H53" s="2103">
        <f t="shared" si="11"/>
        <v>270</v>
      </c>
      <c r="I53" s="2103">
        <f>I54+I55</f>
        <v>24</v>
      </c>
      <c r="J53" s="1058"/>
      <c r="K53" s="1074"/>
      <c r="L53" s="2103"/>
      <c r="M53" s="2104">
        <f t="shared" si="12"/>
        <v>246</v>
      </c>
      <c r="N53" s="1019"/>
      <c r="O53" s="1541"/>
      <c r="P53" s="1542"/>
      <c r="Q53" s="1019"/>
      <c r="R53" s="1532"/>
      <c r="S53" s="1533"/>
      <c r="T53" s="1019"/>
      <c r="U53" s="1675"/>
      <c r="V53" s="1675"/>
      <c r="W53" s="1071"/>
      <c r="X53" s="2075"/>
      <c r="Y53" s="2076"/>
      <c r="Z53" s="1072"/>
      <c r="AA53" s="1072"/>
      <c r="AB53" s="2041"/>
      <c r="AW53" s="933" t="b">
        <f t="shared" si="13"/>
        <v>1</v>
      </c>
      <c r="AX53" s="933" t="b">
        <f t="shared" si="13"/>
        <v>1</v>
      </c>
      <c r="AY53" s="933" t="b">
        <f t="shared" si="14"/>
        <v>1</v>
      </c>
      <c r="AZ53" s="933" t="b">
        <f t="shared" si="14"/>
        <v>1</v>
      </c>
      <c r="BA53" s="933" t="b">
        <f t="shared" si="15"/>
        <v>1</v>
      </c>
      <c r="BB53" s="933" t="b">
        <f t="shared" si="15"/>
        <v>1</v>
      </c>
      <c r="BC53" s="933" t="b">
        <f t="shared" si="16"/>
        <v>1</v>
      </c>
      <c r="BD53" s="933" t="b">
        <f t="shared" si="16"/>
        <v>1</v>
      </c>
      <c r="BE53" s="933" t="b">
        <f t="shared" si="17"/>
        <v>1</v>
      </c>
      <c r="BF53" s="933" t="b">
        <f t="shared" si="17"/>
        <v>1</v>
      </c>
      <c r="BG53" s="933" t="b">
        <f t="shared" si="17"/>
        <v>1</v>
      </c>
      <c r="BK53" s="34"/>
    </row>
    <row r="54" spans="1:66" s="34" customFormat="1" x14ac:dyDescent="0.2">
      <c r="A54" s="1019" t="s">
        <v>451</v>
      </c>
      <c r="B54" s="2090" t="s">
        <v>407</v>
      </c>
      <c r="C54" s="2107">
        <v>7</v>
      </c>
      <c r="D54" s="2108"/>
      <c r="E54" s="2108"/>
      <c r="F54" s="2108"/>
      <c r="G54" s="2109">
        <v>8</v>
      </c>
      <c r="H54" s="2110">
        <f t="shared" si="11"/>
        <v>240</v>
      </c>
      <c r="I54" s="2110">
        <v>16</v>
      </c>
      <c r="J54" s="1019" t="s">
        <v>97</v>
      </c>
      <c r="K54" s="2056"/>
      <c r="L54" s="1019" t="s">
        <v>97</v>
      </c>
      <c r="M54" s="2111">
        <f t="shared" si="12"/>
        <v>224</v>
      </c>
      <c r="N54" s="1019"/>
      <c r="O54" s="1541"/>
      <c r="P54" s="1542"/>
      <c r="Q54" s="1019"/>
      <c r="R54" s="1626"/>
      <c r="S54" s="1627"/>
      <c r="T54" s="1019"/>
      <c r="U54" s="2112"/>
      <c r="V54" s="2112"/>
      <c r="W54" s="2094" t="s">
        <v>492</v>
      </c>
      <c r="X54" s="2095"/>
      <c r="Y54" s="2096"/>
      <c r="Z54" s="2094"/>
      <c r="AA54" s="2094"/>
      <c r="AB54" s="2101"/>
      <c r="AW54" s="933" t="b">
        <f t="shared" si="13"/>
        <v>1</v>
      </c>
      <c r="AX54" s="933" t="b">
        <f t="shared" si="13"/>
        <v>1</v>
      </c>
      <c r="AY54" s="933" t="b">
        <f t="shared" si="14"/>
        <v>1</v>
      </c>
      <c r="AZ54" s="933" t="b">
        <f t="shared" si="14"/>
        <v>1</v>
      </c>
      <c r="BA54" s="933" t="b">
        <f t="shared" si="15"/>
        <v>1</v>
      </c>
      <c r="BB54" s="933" t="b">
        <f t="shared" si="15"/>
        <v>1</v>
      </c>
      <c r="BC54" s="933" t="b">
        <f t="shared" si="16"/>
        <v>0</v>
      </c>
      <c r="BD54" s="933" t="b">
        <f t="shared" si="16"/>
        <v>1</v>
      </c>
      <c r="BE54" s="933" t="b">
        <f t="shared" si="17"/>
        <v>1</v>
      </c>
      <c r="BF54" s="933" t="b">
        <f t="shared" si="17"/>
        <v>1</v>
      </c>
      <c r="BG54" s="933" t="b">
        <f t="shared" si="17"/>
        <v>1</v>
      </c>
      <c r="BH54" s="34" t="s">
        <v>568</v>
      </c>
      <c r="BK54" s="34" t="s">
        <v>628</v>
      </c>
    </row>
    <row r="55" spans="1:66" s="986" customFormat="1" x14ac:dyDescent="0.2">
      <c r="A55" s="1019" t="s">
        <v>452</v>
      </c>
      <c r="B55" s="2090" t="s">
        <v>410</v>
      </c>
      <c r="C55" s="2107"/>
      <c r="D55" s="2108"/>
      <c r="E55" s="2108">
        <v>8</v>
      </c>
      <c r="F55" s="2108"/>
      <c r="G55" s="2109">
        <v>1</v>
      </c>
      <c r="H55" s="2110">
        <f t="shared" si="11"/>
        <v>30</v>
      </c>
      <c r="I55" s="2110">
        <v>8</v>
      </c>
      <c r="J55" s="1019"/>
      <c r="K55" s="2056"/>
      <c r="L55" s="1019" t="s">
        <v>97</v>
      </c>
      <c r="M55" s="2111">
        <f t="shared" si="12"/>
        <v>22</v>
      </c>
      <c r="N55" s="1019"/>
      <c r="O55" s="1541"/>
      <c r="P55" s="1542"/>
      <c r="Q55" s="1019"/>
      <c r="R55" s="1626"/>
      <c r="S55" s="1627"/>
      <c r="T55" s="1019"/>
      <c r="U55" s="2112"/>
      <c r="V55" s="2112"/>
      <c r="W55" s="1071"/>
      <c r="X55" s="2095" t="s">
        <v>97</v>
      </c>
      <c r="Y55" s="2096"/>
      <c r="Z55" s="2094"/>
      <c r="AA55" s="2094"/>
      <c r="AB55" s="2101"/>
      <c r="AW55" s="933" t="b">
        <f t="shared" si="13"/>
        <v>1</v>
      </c>
      <c r="AX55" s="933" t="b">
        <f t="shared" si="13"/>
        <v>1</v>
      </c>
      <c r="AY55" s="933" t="b">
        <f t="shared" si="14"/>
        <v>1</v>
      </c>
      <c r="AZ55" s="933" t="b">
        <f t="shared" si="14"/>
        <v>1</v>
      </c>
      <c r="BA55" s="933" t="b">
        <f t="shared" si="15"/>
        <v>1</v>
      </c>
      <c r="BB55" s="933" t="b">
        <f t="shared" si="15"/>
        <v>1</v>
      </c>
      <c r="BC55" s="933" t="b">
        <f t="shared" si="16"/>
        <v>1</v>
      </c>
      <c r="BD55" s="933" t="b">
        <f t="shared" si="16"/>
        <v>0</v>
      </c>
      <c r="BE55" s="933" t="b">
        <f t="shared" si="17"/>
        <v>1</v>
      </c>
      <c r="BF55" s="933" t="b">
        <f t="shared" si="17"/>
        <v>1</v>
      </c>
      <c r="BG55" s="933" t="b">
        <f t="shared" si="17"/>
        <v>1</v>
      </c>
      <c r="BK55" s="34" t="s">
        <v>629</v>
      </c>
      <c r="BM55" s="397"/>
      <c r="BN55" s="397"/>
    </row>
    <row r="56" spans="1:66" s="986" customFormat="1" x14ac:dyDescent="0.2">
      <c r="A56" s="1058" t="s">
        <v>453</v>
      </c>
      <c r="B56" s="2113" t="s">
        <v>402</v>
      </c>
      <c r="C56" s="2114"/>
      <c r="D56" s="2114"/>
      <c r="E56" s="2114"/>
      <c r="F56" s="2115"/>
      <c r="G56" s="2116">
        <f>G57+G58</f>
        <v>6</v>
      </c>
      <c r="H56" s="2117">
        <f t="shared" si="11"/>
        <v>180</v>
      </c>
      <c r="I56" s="2118">
        <f>I57+I58</f>
        <v>16</v>
      </c>
      <c r="J56" s="2115"/>
      <c r="K56" s="2114"/>
      <c r="L56" s="2115"/>
      <c r="M56" s="2037">
        <f t="shared" si="12"/>
        <v>164</v>
      </c>
      <c r="N56" s="1029"/>
      <c r="O56" s="1541"/>
      <c r="P56" s="1542"/>
      <c r="Q56" s="1020"/>
      <c r="R56" s="1532"/>
      <c r="S56" s="1533"/>
      <c r="T56" s="1020"/>
      <c r="U56" s="1532"/>
      <c r="V56" s="1533"/>
      <c r="W56" s="1010"/>
      <c r="X56" s="2075"/>
      <c r="Y56" s="2076"/>
      <c r="Z56" s="1072"/>
      <c r="AA56" s="2119"/>
      <c r="AB56" s="2119"/>
      <c r="AW56" s="933" t="b">
        <f t="shared" si="13"/>
        <v>1</v>
      </c>
      <c r="AX56" s="933" t="b">
        <f t="shared" si="13"/>
        <v>1</v>
      </c>
      <c r="AY56" s="933" t="b">
        <f t="shared" si="14"/>
        <v>1</v>
      </c>
      <c r="AZ56" s="933" t="b">
        <f t="shared" si="14"/>
        <v>1</v>
      </c>
      <c r="BA56" s="933" t="b">
        <f t="shared" si="15"/>
        <v>1</v>
      </c>
      <c r="BB56" s="933" t="b">
        <f t="shared" si="15"/>
        <v>1</v>
      </c>
      <c r="BC56" s="933" t="b">
        <f t="shared" si="16"/>
        <v>1</v>
      </c>
      <c r="BD56" s="933" t="b">
        <f t="shared" si="16"/>
        <v>1</v>
      </c>
      <c r="BE56" s="933" t="b">
        <f t="shared" si="17"/>
        <v>1</v>
      </c>
      <c r="BF56" s="933" t="b">
        <f t="shared" si="17"/>
        <v>1</v>
      </c>
      <c r="BG56" s="933" t="b">
        <f t="shared" si="17"/>
        <v>1</v>
      </c>
      <c r="BH56" s="751"/>
      <c r="BK56" s="34"/>
    </row>
    <row r="57" spans="1:66" s="986" customFormat="1" x14ac:dyDescent="0.2">
      <c r="A57" s="1019" t="s">
        <v>455</v>
      </c>
      <c r="B57" s="1080" t="s">
        <v>402</v>
      </c>
      <c r="C57" s="2120">
        <v>6</v>
      </c>
      <c r="D57" s="2120"/>
      <c r="E57" s="2114"/>
      <c r="F57" s="2115"/>
      <c r="G57" s="2121">
        <v>5</v>
      </c>
      <c r="H57" s="1083">
        <f t="shared" si="11"/>
        <v>150</v>
      </c>
      <c r="I57" s="2120">
        <v>12</v>
      </c>
      <c r="J57" s="2122" t="s">
        <v>135</v>
      </c>
      <c r="K57" s="2114" t="s">
        <v>385</v>
      </c>
      <c r="L57" s="2115"/>
      <c r="M57" s="2093">
        <f t="shared" si="12"/>
        <v>138</v>
      </c>
      <c r="N57" s="1059"/>
      <c r="O57" s="1541"/>
      <c r="P57" s="1542"/>
      <c r="Q57" s="1019"/>
      <c r="R57" s="1626"/>
      <c r="S57" s="1627"/>
      <c r="T57" s="1019"/>
      <c r="U57" s="1626" t="s">
        <v>398</v>
      </c>
      <c r="V57" s="1627"/>
      <c r="W57" s="2094"/>
      <c r="X57" s="2123"/>
      <c r="Y57" s="2123"/>
      <c r="Z57" s="2094"/>
      <c r="AA57" s="2101"/>
      <c r="AB57" s="2101"/>
      <c r="AW57" s="933" t="b">
        <f t="shared" si="13"/>
        <v>1</v>
      </c>
      <c r="AX57" s="933" t="b">
        <f t="shared" si="13"/>
        <v>1</v>
      </c>
      <c r="AY57" s="933" t="b">
        <f t="shared" si="14"/>
        <v>1</v>
      </c>
      <c r="AZ57" s="933" t="b">
        <f t="shared" si="14"/>
        <v>1</v>
      </c>
      <c r="BA57" s="933" t="b">
        <f t="shared" si="15"/>
        <v>1</v>
      </c>
      <c r="BB57" s="933" t="b">
        <f t="shared" si="15"/>
        <v>0</v>
      </c>
      <c r="BC57" s="933" t="b">
        <f t="shared" si="16"/>
        <v>1</v>
      </c>
      <c r="BD57" s="933" t="b">
        <f t="shared" si="16"/>
        <v>1</v>
      </c>
      <c r="BE57" s="933" t="b">
        <f t="shared" si="17"/>
        <v>1</v>
      </c>
      <c r="BF57" s="933" t="b">
        <f t="shared" si="17"/>
        <v>1</v>
      </c>
      <c r="BG57" s="933" t="b">
        <f t="shared" si="17"/>
        <v>1</v>
      </c>
      <c r="BH57" s="986" t="s">
        <v>569</v>
      </c>
      <c r="BK57" s="34" t="s">
        <v>626</v>
      </c>
    </row>
    <row r="58" spans="1:66" s="986" customFormat="1" x14ac:dyDescent="0.2">
      <c r="A58" s="1019" t="s">
        <v>456</v>
      </c>
      <c r="B58" s="1080" t="s">
        <v>619</v>
      </c>
      <c r="C58" s="1083"/>
      <c r="D58" s="1059"/>
      <c r="E58" s="1059"/>
      <c r="F58" s="2124">
        <v>7</v>
      </c>
      <c r="G58" s="2125">
        <v>1</v>
      </c>
      <c r="H58" s="1083">
        <f t="shared" si="11"/>
        <v>30</v>
      </c>
      <c r="I58" s="1083">
        <v>4</v>
      </c>
      <c r="J58" s="1059"/>
      <c r="K58" s="1083"/>
      <c r="L58" s="1059" t="s">
        <v>401</v>
      </c>
      <c r="M58" s="2111">
        <f t="shared" si="12"/>
        <v>26</v>
      </c>
      <c r="N58" s="1059"/>
      <c r="O58" s="1541"/>
      <c r="P58" s="1542"/>
      <c r="Q58" s="1019"/>
      <c r="R58" s="1626"/>
      <c r="S58" s="1627"/>
      <c r="T58" s="1019"/>
      <c r="U58" s="1626"/>
      <c r="V58" s="1627"/>
      <c r="W58" s="2094" t="s">
        <v>401</v>
      </c>
      <c r="X58" s="2123"/>
      <c r="Y58" s="2123"/>
      <c r="Z58" s="2094"/>
      <c r="AA58" s="1071"/>
      <c r="AB58" s="1037"/>
      <c r="AW58" s="933" t="b">
        <f t="shared" si="13"/>
        <v>1</v>
      </c>
      <c r="AX58" s="933" t="b">
        <f t="shared" si="13"/>
        <v>1</v>
      </c>
      <c r="AY58" s="933" t="b">
        <f t="shared" si="14"/>
        <v>1</v>
      </c>
      <c r="AZ58" s="933" t="b">
        <f t="shared" si="14"/>
        <v>1</v>
      </c>
      <c r="BA58" s="933" t="b">
        <f t="shared" si="15"/>
        <v>1</v>
      </c>
      <c r="BB58" s="933" t="b">
        <f t="shared" si="15"/>
        <v>1</v>
      </c>
      <c r="BC58" s="933" t="b">
        <f t="shared" si="16"/>
        <v>0</v>
      </c>
      <c r="BD58" s="933" t="b">
        <f t="shared" si="16"/>
        <v>1</v>
      </c>
      <c r="BE58" s="933" t="b">
        <f t="shared" si="17"/>
        <v>1</v>
      </c>
      <c r="BF58" s="933" t="b">
        <f t="shared" si="17"/>
        <v>1</v>
      </c>
      <c r="BG58" s="933" t="b">
        <f t="shared" si="17"/>
        <v>1</v>
      </c>
      <c r="BK58" s="34" t="s">
        <v>628</v>
      </c>
    </row>
    <row r="59" spans="1:66" s="986" customFormat="1" x14ac:dyDescent="0.2">
      <c r="A59" s="1058" t="s">
        <v>454</v>
      </c>
      <c r="B59" s="1076" t="s">
        <v>411</v>
      </c>
      <c r="C59" s="1017">
        <v>7</v>
      </c>
      <c r="D59" s="2106"/>
      <c r="E59" s="2106"/>
      <c r="F59" s="2106"/>
      <c r="G59" s="1073">
        <v>5</v>
      </c>
      <c r="H59" s="2103">
        <f t="shared" si="11"/>
        <v>150</v>
      </c>
      <c r="I59" s="2103">
        <v>8</v>
      </c>
      <c r="J59" s="2103" t="s">
        <v>134</v>
      </c>
      <c r="K59" s="1074" t="s">
        <v>385</v>
      </c>
      <c r="L59" s="2103"/>
      <c r="M59" s="2103">
        <f t="shared" si="12"/>
        <v>142</v>
      </c>
      <c r="N59" s="1019"/>
      <c r="O59" s="1541"/>
      <c r="P59" s="1542"/>
      <c r="Q59" s="1019"/>
      <c r="R59" s="1532"/>
      <c r="S59" s="1533"/>
      <c r="T59" s="1019"/>
      <c r="U59" s="1675"/>
      <c r="V59" s="1675"/>
      <c r="W59" s="2094" t="s">
        <v>97</v>
      </c>
      <c r="X59" s="1500"/>
      <c r="Y59" s="1500"/>
      <c r="Z59" s="1072"/>
      <c r="AA59" s="1072"/>
      <c r="AB59" s="2041"/>
      <c r="AW59" s="933" t="b">
        <f t="shared" si="13"/>
        <v>1</v>
      </c>
      <c r="AX59" s="933" t="b">
        <f t="shared" si="13"/>
        <v>1</v>
      </c>
      <c r="AY59" s="933" t="b">
        <f t="shared" si="14"/>
        <v>1</v>
      </c>
      <c r="AZ59" s="933" t="b">
        <f t="shared" si="14"/>
        <v>1</v>
      </c>
      <c r="BA59" s="933" t="b">
        <f t="shared" si="15"/>
        <v>1</v>
      </c>
      <c r="BB59" s="933" t="b">
        <f t="shared" si="15"/>
        <v>1</v>
      </c>
      <c r="BC59" s="933" t="b">
        <f t="shared" si="16"/>
        <v>0</v>
      </c>
      <c r="BD59" s="933" t="b">
        <f t="shared" si="16"/>
        <v>1</v>
      </c>
      <c r="BE59" s="933" t="b">
        <f t="shared" si="17"/>
        <v>1</v>
      </c>
      <c r="BF59" s="933" t="b">
        <f t="shared" si="17"/>
        <v>1</v>
      </c>
      <c r="BG59" s="933" t="b">
        <f t="shared" si="17"/>
        <v>1</v>
      </c>
      <c r="BH59" s="986" t="s">
        <v>570</v>
      </c>
      <c r="BK59" s="34" t="s">
        <v>628</v>
      </c>
    </row>
    <row r="60" spans="1:66" s="986" customFormat="1" ht="36.75" customHeight="1" x14ac:dyDescent="0.2">
      <c r="A60" s="1058" t="s">
        <v>457</v>
      </c>
      <c r="B60" s="1076" t="s">
        <v>412</v>
      </c>
      <c r="C60" s="1017">
        <v>9</v>
      </c>
      <c r="D60" s="2106"/>
      <c r="E60" s="2106"/>
      <c r="F60" s="2106"/>
      <c r="G60" s="1073">
        <v>3</v>
      </c>
      <c r="H60" s="2103">
        <f t="shared" si="11"/>
        <v>90</v>
      </c>
      <c r="I60" s="2103">
        <v>8</v>
      </c>
      <c r="J60" s="2103" t="s">
        <v>134</v>
      </c>
      <c r="K60" s="1074" t="s">
        <v>385</v>
      </c>
      <c r="L60" s="2103"/>
      <c r="M60" s="2103">
        <f t="shared" si="12"/>
        <v>82</v>
      </c>
      <c r="N60" s="1019"/>
      <c r="O60" s="1541"/>
      <c r="P60" s="1542"/>
      <c r="Q60" s="1019"/>
      <c r="R60" s="1532"/>
      <c r="S60" s="1533"/>
      <c r="T60" s="1019"/>
      <c r="U60" s="1532"/>
      <c r="V60" s="1533"/>
      <c r="W60" s="2094"/>
      <c r="X60" s="1501"/>
      <c r="Y60" s="1502"/>
      <c r="Z60" s="1072" t="s">
        <v>97</v>
      </c>
      <c r="AA60" s="2126"/>
      <c r="AB60" s="2041"/>
      <c r="AW60" s="933" t="b">
        <f>ISBLANK(N60)</f>
        <v>1</v>
      </c>
      <c r="AX60" s="933" t="b">
        <f t="shared" ref="AX60:AX66" si="18">ISBLANK(O60)</f>
        <v>1</v>
      </c>
      <c r="AY60" s="933" t="b">
        <f t="shared" ref="AY60:AZ66" si="19">ISBLANK(Q60)</f>
        <v>1</v>
      </c>
      <c r="AZ60" s="933" t="b">
        <f t="shared" si="19"/>
        <v>1</v>
      </c>
      <c r="BA60" s="933" t="b">
        <f t="shared" ref="BA60:BB66" si="20">ISBLANK(T60)</f>
        <v>1</v>
      </c>
      <c r="BB60" s="933" t="b">
        <f t="shared" si="20"/>
        <v>1</v>
      </c>
      <c r="BC60" s="933" t="b">
        <f t="shared" ref="BC60:BD66" si="21">ISBLANK(W60)</f>
        <v>1</v>
      </c>
      <c r="BD60" s="933" t="b">
        <f t="shared" si="21"/>
        <v>1</v>
      </c>
      <c r="BE60" s="933" t="b">
        <f t="shared" ref="BE60:BG66" si="22">ISBLANK(Z60)</f>
        <v>0</v>
      </c>
      <c r="BF60" s="933" t="b">
        <f t="shared" si="22"/>
        <v>1</v>
      </c>
      <c r="BG60" s="933" t="b">
        <f t="shared" si="22"/>
        <v>1</v>
      </c>
      <c r="BH60" s="986" t="s">
        <v>571</v>
      </c>
      <c r="BK60" s="34" t="s">
        <v>630</v>
      </c>
    </row>
    <row r="61" spans="1:66" s="986" customFormat="1" x14ac:dyDescent="0.2">
      <c r="A61" s="1058" t="s">
        <v>458</v>
      </c>
      <c r="B61" s="1076" t="s">
        <v>409</v>
      </c>
      <c r="C61" s="2106"/>
      <c r="D61" s="2106"/>
      <c r="E61" s="2106"/>
      <c r="F61" s="2106"/>
      <c r="G61" s="1073">
        <f>G62+G63</f>
        <v>4</v>
      </c>
      <c r="H61" s="2103">
        <f t="shared" si="11"/>
        <v>120</v>
      </c>
      <c r="I61" s="2103">
        <f>I63+I62</f>
        <v>12</v>
      </c>
      <c r="J61" s="2103"/>
      <c r="K61" s="1074"/>
      <c r="L61" s="2103"/>
      <c r="M61" s="2037">
        <f t="shared" si="12"/>
        <v>108</v>
      </c>
      <c r="N61" s="1019"/>
      <c r="O61" s="1541"/>
      <c r="P61" s="1542"/>
      <c r="Q61" s="1019"/>
      <c r="R61" s="1532"/>
      <c r="S61" s="1533"/>
      <c r="T61" s="1019"/>
      <c r="U61" s="1675"/>
      <c r="V61" s="1675"/>
      <c r="W61" s="1071"/>
      <c r="X61" s="2075"/>
      <c r="Y61" s="2076"/>
      <c r="Z61" s="1072"/>
      <c r="AA61" s="1072"/>
      <c r="AB61" s="2041"/>
      <c r="AW61" s="933" t="b">
        <f t="shared" ref="AW61:AW66" si="23">ISBLANK(N61)</f>
        <v>1</v>
      </c>
      <c r="AX61" s="933" t="b">
        <f t="shared" si="18"/>
        <v>1</v>
      </c>
      <c r="AY61" s="933" t="b">
        <f t="shared" si="19"/>
        <v>1</v>
      </c>
      <c r="AZ61" s="933" t="b">
        <f t="shared" si="19"/>
        <v>1</v>
      </c>
      <c r="BA61" s="933" t="b">
        <f t="shared" si="20"/>
        <v>1</v>
      </c>
      <c r="BB61" s="933" t="b">
        <f t="shared" si="20"/>
        <v>1</v>
      </c>
      <c r="BC61" s="933" t="b">
        <f t="shared" si="21"/>
        <v>1</v>
      </c>
      <c r="BD61" s="933" t="b">
        <f t="shared" si="21"/>
        <v>1</v>
      </c>
      <c r="BE61" s="933" t="b">
        <f t="shared" si="22"/>
        <v>1</v>
      </c>
      <c r="BF61" s="933" t="b">
        <f t="shared" si="22"/>
        <v>1</v>
      </c>
      <c r="BG61" s="933" t="b">
        <f t="shared" si="22"/>
        <v>1</v>
      </c>
      <c r="BK61" s="34"/>
    </row>
    <row r="62" spans="1:66" s="986" customFormat="1" x14ac:dyDescent="0.2">
      <c r="A62" s="1019" t="s">
        <v>539</v>
      </c>
      <c r="B62" s="2090" t="s">
        <v>409</v>
      </c>
      <c r="C62" s="2107">
        <v>8</v>
      </c>
      <c r="D62" s="2108"/>
      <c r="E62" s="2108"/>
      <c r="F62" s="2108"/>
      <c r="G62" s="2109">
        <v>3</v>
      </c>
      <c r="H62" s="2110">
        <f t="shared" si="11"/>
        <v>90</v>
      </c>
      <c r="I62" s="2110">
        <v>8</v>
      </c>
      <c r="J62" s="1019" t="s">
        <v>134</v>
      </c>
      <c r="K62" s="1019" t="s">
        <v>385</v>
      </c>
      <c r="L62" s="1019"/>
      <c r="M62" s="2093">
        <f t="shared" si="12"/>
        <v>82</v>
      </c>
      <c r="N62" s="1019"/>
      <c r="O62" s="1541"/>
      <c r="P62" s="1542"/>
      <c r="Q62" s="1019"/>
      <c r="R62" s="1626"/>
      <c r="S62" s="1627"/>
      <c r="T62" s="1019"/>
      <c r="U62" s="2112"/>
      <c r="V62" s="2112"/>
      <c r="W62" s="1071"/>
      <c r="X62" s="2095" t="s">
        <v>97</v>
      </c>
      <c r="Y62" s="2096"/>
      <c r="Z62" s="2094"/>
      <c r="AA62" s="2094"/>
      <c r="AB62" s="2101"/>
      <c r="AW62" s="933" t="b">
        <f t="shared" si="23"/>
        <v>1</v>
      </c>
      <c r="AX62" s="933" t="b">
        <f t="shared" si="18"/>
        <v>1</v>
      </c>
      <c r="AY62" s="933" t="b">
        <f t="shared" si="19"/>
        <v>1</v>
      </c>
      <c r="AZ62" s="933" t="b">
        <f t="shared" si="19"/>
        <v>1</v>
      </c>
      <c r="BA62" s="933" t="b">
        <f t="shared" si="20"/>
        <v>1</v>
      </c>
      <c r="BB62" s="933" t="b">
        <f t="shared" si="20"/>
        <v>1</v>
      </c>
      <c r="BC62" s="933" t="b">
        <f t="shared" si="21"/>
        <v>1</v>
      </c>
      <c r="BD62" s="933" t="b">
        <f t="shared" si="21"/>
        <v>0</v>
      </c>
      <c r="BE62" s="933" t="b">
        <f t="shared" si="22"/>
        <v>1</v>
      </c>
      <c r="BF62" s="933" t="b">
        <f t="shared" si="22"/>
        <v>1</v>
      </c>
      <c r="BG62" s="933" t="b">
        <f t="shared" si="22"/>
        <v>1</v>
      </c>
      <c r="BH62" s="986" t="s">
        <v>572</v>
      </c>
      <c r="BK62" s="34" t="s">
        <v>629</v>
      </c>
    </row>
    <row r="63" spans="1:66" s="676" customFormat="1" x14ac:dyDescent="0.2">
      <c r="A63" s="1019" t="s">
        <v>540</v>
      </c>
      <c r="B63" s="2090" t="s">
        <v>618</v>
      </c>
      <c r="C63" s="2108"/>
      <c r="D63" s="2108"/>
      <c r="E63" s="2108">
        <v>9</v>
      </c>
      <c r="F63" s="2108"/>
      <c r="G63" s="2109">
        <v>1</v>
      </c>
      <c r="H63" s="2110">
        <f t="shared" si="11"/>
        <v>30</v>
      </c>
      <c r="I63" s="2110">
        <v>4</v>
      </c>
      <c r="J63" s="1019"/>
      <c r="K63" s="1019"/>
      <c r="L63" s="1019" t="s">
        <v>401</v>
      </c>
      <c r="M63" s="2093">
        <f t="shared" si="12"/>
        <v>26</v>
      </c>
      <c r="N63" s="1019"/>
      <c r="O63" s="1541"/>
      <c r="P63" s="1542"/>
      <c r="Q63" s="1019"/>
      <c r="R63" s="1626"/>
      <c r="S63" s="1627"/>
      <c r="T63" s="1019"/>
      <c r="U63" s="2112"/>
      <c r="V63" s="2112"/>
      <c r="W63" s="1071"/>
      <c r="X63" s="2095"/>
      <c r="Y63" s="2096"/>
      <c r="Z63" s="2094" t="s">
        <v>401</v>
      </c>
      <c r="AA63" s="2094"/>
      <c r="AB63" s="2101"/>
      <c r="AE63" s="677"/>
      <c r="AW63" s="933" t="b">
        <f t="shared" si="23"/>
        <v>1</v>
      </c>
      <c r="AX63" s="933" t="b">
        <f t="shared" si="18"/>
        <v>1</v>
      </c>
      <c r="AY63" s="933" t="b">
        <f t="shared" si="19"/>
        <v>1</v>
      </c>
      <c r="AZ63" s="933" t="b">
        <f t="shared" si="19"/>
        <v>1</v>
      </c>
      <c r="BA63" s="933" t="b">
        <f t="shared" si="20"/>
        <v>1</v>
      </c>
      <c r="BB63" s="933" t="b">
        <f t="shared" si="20"/>
        <v>1</v>
      </c>
      <c r="BC63" s="933" t="b">
        <f t="shared" si="21"/>
        <v>1</v>
      </c>
      <c r="BD63" s="933" t="b">
        <f t="shared" si="21"/>
        <v>1</v>
      </c>
      <c r="BE63" s="933" t="b">
        <f t="shared" si="22"/>
        <v>0</v>
      </c>
      <c r="BF63" s="933" t="b">
        <f t="shared" si="22"/>
        <v>1</v>
      </c>
      <c r="BG63" s="933" t="b">
        <f t="shared" si="22"/>
        <v>1</v>
      </c>
      <c r="BI63" s="678"/>
      <c r="BJ63" s="678"/>
      <c r="BK63" s="34" t="s">
        <v>631</v>
      </c>
    </row>
    <row r="64" spans="1:66" s="676" customFormat="1" x14ac:dyDescent="0.2">
      <c r="A64" s="1058" t="s">
        <v>535</v>
      </c>
      <c r="B64" s="2034" t="s">
        <v>415</v>
      </c>
      <c r="C64" s="2127"/>
      <c r="D64" s="2127">
        <v>8</v>
      </c>
      <c r="E64" s="2127"/>
      <c r="F64" s="2127"/>
      <c r="G64" s="2128">
        <v>3</v>
      </c>
      <c r="H64" s="2110">
        <f t="shared" si="11"/>
        <v>90</v>
      </c>
      <c r="I64" s="2129">
        <v>4</v>
      </c>
      <c r="J64" s="1020" t="s">
        <v>134</v>
      </c>
      <c r="K64" s="1021"/>
      <c r="L64" s="1021"/>
      <c r="M64" s="2093">
        <f t="shared" si="12"/>
        <v>86</v>
      </c>
      <c r="N64" s="1021"/>
      <c r="O64" s="1065"/>
      <c r="P64" s="1066"/>
      <c r="Q64" s="1021"/>
      <c r="R64" s="1022"/>
      <c r="S64" s="1023"/>
      <c r="T64" s="1021"/>
      <c r="U64" s="1022"/>
      <c r="V64" s="1023"/>
      <c r="W64" s="2130"/>
      <c r="X64" s="2095" t="s">
        <v>134</v>
      </c>
      <c r="Y64" s="2096"/>
      <c r="Z64" s="2126"/>
      <c r="AA64" s="2126"/>
      <c r="AB64" s="2131"/>
      <c r="AE64" s="677"/>
      <c r="AW64" s="933" t="b">
        <f t="shared" si="23"/>
        <v>1</v>
      </c>
      <c r="AX64" s="933" t="b">
        <f t="shared" si="18"/>
        <v>1</v>
      </c>
      <c r="AY64" s="933" t="b">
        <f t="shared" si="19"/>
        <v>1</v>
      </c>
      <c r="AZ64" s="933" t="b">
        <f t="shared" si="19"/>
        <v>1</v>
      </c>
      <c r="BA64" s="933" t="b">
        <f t="shared" si="20"/>
        <v>1</v>
      </c>
      <c r="BB64" s="933" t="b">
        <f t="shared" si="20"/>
        <v>1</v>
      </c>
      <c r="BC64" s="933" t="b">
        <f t="shared" si="21"/>
        <v>1</v>
      </c>
      <c r="BD64" s="933" t="b">
        <f t="shared" si="21"/>
        <v>0</v>
      </c>
      <c r="BE64" s="933" t="b">
        <f t="shared" si="22"/>
        <v>1</v>
      </c>
      <c r="BF64" s="933" t="b">
        <f t="shared" si="22"/>
        <v>1</v>
      </c>
      <c r="BG64" s="933" t="b">
        <f t="shared" si="22"/>
        <v>1</v>
      </c>
      <c r="BH64" s="676" t="s">
        <v>571</v>
      </c>
      <c r="BI64" s="678"/>
      <c r="BJ64" s="678"/>
      <c r="BK64" s="34" t="s">
        <v>632</v>
      </c>
    </row>
    <row r="65" spans="1:63" s="676" customFormat="1" x14ac:dyDescent="0.2">
      <c r="A65" s="1058" t="s">
        <v>541</v>
      </c>
      <c r="B65" s="2034" t="s">
        <v>413</v>
      </c>
      <c r="C65" s="2132" t="s">
        <v>252</v>
      </c>
      <c r="D65" s="2127"/>
      <c r="E65" s="2127"/>
      <c r="F65" s="2127"/>
      <c r="G65" s="2128">
        <v>4</v>
      </c>
      <c r="H65" s="2110">
        <f t="shared" si="11"/>
        <v>120</v>
      </c>
      <c r="I65" s="2129">
        <v>8</v>
      </c>
      <c r="J65" s="1020" t="s">
        <v>134</v>
      </c>
      <c r="K65" s="1019" t="s">
        <v>385</v>
      </c>
      <c r="L65" s="1021"/>
      <c r="M65" s="2133">
        <f t="shared" si="12"/>
        <v>112</v>
      </c>
      <c r="N65" s="1021"/>
      <c r="O65" s="1065"/>
      <c r="P65" s="1066"/>
      <c r="Q65" s="1021"/>
      <c r="R65" s="1022"/>
      <c r="S65" s="1023"/>
      <c r="T65" s="1021"/>
      <c r="U65" s="1022"/>
      <c r="V65" s="1023"/>
      <c r="W65" s="2130"/>
      <c r="X65" s="2134"/>
      <c r="Y65" s="2135"/>
      <c r="Z65" s="2126"/>
      <c r="AA65" s="2126" t="s">
        <v>97</v>
      </c>
      <c r="AB65" s="2131"/>
      <c r="AE65" s="677"/>
      <c r="AW65" s="933" t="b">
        <f t="shared" si="23"/>
        <v>1</v>
      </c>
      <c r="AX65" s="933" t="b">
        <f t="shared" si="18"/>
        <v>1</v>
      </c>
      <c r="AY65" s="933" t="b">
        <f t="shared" si="19"/>
        <v>1</v>
      </c>
      <c r="AZ65" s="933" t="b">
        <f t="shared" si="19"/>
        <v>1</v>
      </c>
      <c r="BA65" s="933" t="b">
        <f t="shared" si="20"/>
        <v>1</v>
      </c>
      <c r="BB65" s="933" t="b">
        <f t="shared" si="20"/>
        <v>1</v>
      </c>
      <c r="BC65" s="933" t="b">
        <f t="shared" si="21"/>
        <v>1</v>
      </c>
      <c r="BD65" s="933" t="b">
        <f t="shared" si="21"/>
        <v>1</v>
      </c>
      <c r="BE65" s="933" t="b">
        <f t="shared" si="22"/>
        <v>1</v>
      </c>
      <c r="BF65" s="933" t="b">
        <f t="shared" si="22"/>
        <v>0</v>
      </c>
      <c r="BG65" s="933" t="b">
        <f t="shared" si="22"/>
        <v>1</v>
      </c>
      <c r="BH65" s="676" t="s">
        <v>571</v>
      </c>
      <c r="BI65" s="678"/>
      <c r="BJ65" s="678"/>
      <c r="BK65" s="34" t="s">
        <v>630</v>
      </c>
    </row>
    <row r="66" spans="1:63" s="397" customFormat="1" ht="16.5" thickBot="1" x14ac:dyDescent="0.25">
      <c r="A66" s="1058" t="s">
        <v>542</v>
      </c>
      <c r="B66" s="2136" t="s">
        <v>388</v>
      </c>
      <c r="C66" s="2137"/>
      <c r="D66" s="2138" t="s">
        <v>252</v>
      </c>
      <c r="E66" s="2138"/>
      <c r="F66" s="2137"/>
      <c r="G66" s="2139">
        <v>3</v>
      </c>
      <c r="H66" s="2140">
        <f t="shared" si="11"/>
        <v>90</v>
      </c>
      <c r="I66" s="2140">
        <v>4</v>
      </c>
      <c r="J66" s="2137" t="s">
        <v>134</v>
      </c>
      <c r="K66" s="2137"/>
      <c r="L66" s="2137"/>
      <c r="M66" s="2139">
        <f t="shared" si="12"/>
        <v>86</v>
      </c>
      <c r="N66" s="1024"/>
      <c r="O66" s="1069"/>
      <c r="P66" s="1070"/>
      <c r="Q66" s="1024"/>
      <c r="R66" s="1025"/>
      <c r="S66" s="1026"/>
      <c r="T66" s="1024"/>
      <c r="U66" s="1069"/>
      <c r="V66" s="1070"/>
      <c r="W66" s="2141"/>
      <c r="X66" s="2142"/>
      <c r="Y66" s="2143"/>
      <c r="Z66" s="2144"/>
      <c r="AA66" s="2144" t="s">
        <v>134</v>
      </c>
      <c r="AB66" s="2144"/>
      <c r="AE66" s="630"/>
      <c r="AW66" s="933" t="b">
        <f t="shared" si="23"/>
        <v>1</v>
      </c>
      <c r="AX66" s="933" t="b">
        <f t="shared" si="18"/>
        <v>1</v>
      </c>
      <c r="AY66" s="933" t="b">
        <f t="shared" si="19"/>
        <v>1</v>
      </c>
      <c r="AZ66" s="933" t="b">
        <f t="shared" si="19"/>
        <v>1</v>
      </c>
      <c r="BA66" s="933" t="b">
        <f t="shared" si="20"/>
        <v>1</v>
      </c>
      <c r="BB66" s="933" t="b">
        <f t="shared" si="20"/>
        <v>1</v>
      </c>
      <c r="BC66" s="933" t="b">
        <f t="shared" si="21"/>
        <v>1</v>
      </c>
      <c r="BD66" s="933" t="b">
        <f t="shared" si="21"/>
        <v>1</v>
      </c>
      <c r="BE66" s="933" t="b">
        <f t="shared" si="22"/>
        <v>1</v>
      </c>
      <c r="BF66" s="933" t="b">
        <f t="shared" si="22"/>
        <v>0</v>
      </c>
      <c r="BG66" s="933" t="b">
        <f t="shared" si="22"/>
        <v>1</v>
      </c>
      <c r="BI66" s="621"/>
      <c r="BJ66" s="621"/>
      <c r="BK66" s="34" t="s">
        <v>631</v>
      </c>
    </row>
    <row r="67" spans="1:63" s="38" customFormat="1" ht="16.5" customHeight="1" thickBot="1" x14ac:dyDescent="0.25">
      <c r="A67" s="2145" t="s">
        <v>87</v>
      </c>
      <c r="B67" s="2146"/>
      <c r="C67" s="1991"/>
      <c r="D67" s="1991"/>
      <c r="E67" s="1991"/>
      <c r="F67" s="1992"/>
      <c r="G67" s="2147">
        <f>G40+G41+G42+G43+G44+G45+G48+G51+G52+G53+G56+G59+G60+G61+G64+G65+G66</f>
        <v>85</v>
      </c>
      <c r="H67" s="2147">
        <f>H41+H42+H43+H44+H45+H48+H51+H52+H53+H56+H59+H61+H66</f>
        <v>2160</v>
      </c>
      <c r="I67" s="2147">
        <f>I40+I41+I42+I43+I44+I45+I48+I51+I52+I53+I56+I59+I60+I61+I64+I65+I66</f>
        <v>192</v>
      </c>
      <c r="J67" s="2148" t="s">
        <v>605</v>
      </c>
      <c r="K67" s="2148" t="s">
        <v>606</v>
      </c>
      <c r="L67" s="2148" t="s">
        <v>607</v>
      </c>
      <c r="M67" s="2147">
        <f>M41+M42+M43+M44+M45+M48+M51+M52+M53+M56+M59+M61+M66</f>
        <v>2000</v>
      </c>
      <c r="N67" s="1013" t="s">
        <v>447</v>
      </c>
      <c r="O67" s="2149" t="s">
        <v>447</v>
      </c>
      <c r="P67" s="2150"/>
      <c r="Q67" s="1027" t="s">
        <v>398</v>
      </c>
      <c r="R67" s="1666" t="s">
        <v>603</v>
      </c>
      <c r="S67" s="1667"/>
      <c r="T67" s="1027" t="s">
        <v>484</v>
      </c>
      <c r="U67" s="1666" t="s">
        <v>549</v>
      </c>
      <c r="V67" s="1667"/>
      <c r="W67" s="1027" t="s">
        <v>546</v>
      </c>
      <c r="X67" s="1666" t="s">
        <v>604</v>
      </c>
      <c r="Y67" s="1667"/>
      <c r="Z67" s="1027" t="s">
        <v>612</v>
      </c>
      <c r="AA67" s="1027" t="s">
        <v>398</v>
      </c>
      <c r="AB67" s="2151"/>
      <c r="AE67" s="218"/>
      <c r="AW67" s="935">
        <f>SUMIF(AW40:AW66,FALSE,$G40:$G66)</f>
        <v>0</v>
      </c>
      <c r="AX67" s="935">
        <f t="shared" ref="AX67:BG67" si="24">SUMIF(AX40:AX66,FALSE,$G40:$G66)</f>
        <v>0</v>
      </c>
      <c r="AY67" s="935">
        <f t="shared" si="24"/>
        <v>3</v>
      </c>
      <c r="AZ67" s="935">
        <f t="shared" si="24"/>
        <v>23</v>
      </c>
      <c r="BA67" s="935">
        <f t="shared" si="24"/>
        <v>8.5</v>
      </c>
      <c r="BB67" s="935">
        <f t="shared" si="24"/>
        <v>15.5</v>
      </c>
      <c r="BC67" s="935">
        <f t="shared" si="24"/>
        <v>14</v>
      </c>
      <c r="BD67" s="935">
        <f t="shared" si="24"/>
        <v>10</v>
      </c>
      <c r="BE67" s="935">
        <f t="shared" si="24"/>
        <v>4</v>
      </c>
      <c r="BF67" s="935">
        <f t="shared" si="24"/>
        <v>7</v>
      </c>
      <c r="BG67" s="935">
        <f t="shared" si="24"/>
        <v>0</v>
      </c>
      <c r="BH67" s="935">
        <f>SUM(AW67:BG67)</f>
        <v>85</v>
      </c>
      <c r="BI67" s="37"/>
      <c r="BJ67" s="37"/>
      <c r="BK67" s="34"/>
    </row>
    <row r="68" spans="1:63" s="38" customFormat="1" ht="24.75" customHeight="1" thickBot="1" x14ac:dyDescent="0.25">
      <c r="A68" s="2152" t="s">
        <v>424</v>
      </c>
      <c r="B68" s="2153"/>
      <c r="C68" s="2153"/>
      <c r="D68" s="2153"/>
      <c r="E68" s="2153"/>
      <c r="F68" s="2153"/>
      <c r="G68" s="2153"/>
      <c r="H68" s="2153"/>
      <c r="I68" s="2153"/>
      <c r="J68" s="2153"/>
      <c r="K68" s="2153"/>
      <c r="L68" s="2153"/>
      <c r="M68" s="2153"/>
      <c r="N68" s="2153"/>
      <c r="O68" s="2153"/>
      <c r="P68" s="2153"/>
      <c r="Q68" s="2153"/>
      <c r="R68" s="2153"/>
      <c r="S68" s="2153"/>
      <c r="T68" s="2153"/>
      <c r="U68" s="2153"/>
      <c r="V68" s="2153"/>
      <c r="W68" s="2153"/>
      <c r="X68" s="2153"/>
      <c r="Y68" s="2153"/>
      <c r="Z68" s="2153"/>
      <c r="AA68" s="2153"/>
      <c r="AB68" s="2154"/>
      <c r="AE68" s="218"/>
      <c r="BI68" s="37"/>
      <c r="BJ68" s="37"/>
      <c r="BK68" s="34"/>
    </row>
    <row r="69" spans="1:63" s="38" customFormat="1" ht="18" customHeight="1" thickBot="1" x14ac:dyDescent="0.25">
      <c r="A69" s="2155" t="s">
        <v>322</v>
      </c>
      <c r="B69" s="2156" t="s">
        <v>459</v>
      </c>
      <c r="C69" s="1028"/>
      <c r="D69" s="1028">
        <v>4</v>
      </c>
      <c r="E69" s="1028"/>
      <c r="F69" s="1028"/>
      <c r="G69" s="1028">
        <v>3</v>
      </c>
      <c r="H69" s="1028">
        <f>PRODUCT(G69,30)</f>
        <v>90</v>
      </c>
      <c r="I69" s="1028"/>
      <c r="J69" s="1028"/>
      <c r="K69" s="1028"/>
      <c r="L69" s="1028"/>
      <c r="M69" s="1028"/>
      <c r="N69" s="1028"/>
      <c r="O69" s="1664"/>
      <c r="P69" s="1665"/>
      <c r="Q69" s="1028"/>
      <c r="R69" s="1664"/>
      <c r="S69" s="1665"/>
      <c r="T69" s="1028"/>
      <c r="U69" s="1664"/>
      <c r="V69" s="1665"/>
      <c r="W69" s="1028"/>
      <c r="X69" s="1664"/>
      <c r="Y69" s="1665"/>
      <c r="Z69" s="1028"/>
      <c r="AA69" s="1028"/>
      <c r="AB69" s="1028"/>
      <c r="AE69" s="218"/>
      <c r="AW69" s="934"/>
      <c r="AX69" s="934"/>
      <c r="AY69" s="934"/>
      <c r="AZ69" s="934">
        <v>3</v>
      </c>
      <c r="BA69" s="934"/>
      <c r="BB69" s="934"/>
      <c r="BC69" s="934"/>
      <c r="BD69" s="934">
        <v>3</v>
      </c>
      <c r="BE69" s="934"/>
      <c r="BF69" s="934"/>
      <c r="BG69" s="934">
        <v>3</v>
      </c>
      <c r="BH69" s="934">
        <v>3</v>
      </c>
      <c r="BI69" s="37"/>
      <c r="BJ69" s="37"/>
    </row>
    <row r="70" spans="1:63" s="38" customFormat="1" ht="21.75" customHeight="1" thickBot="1" x14ac:dyDescent="0.25">
      <c r="A70" s="2155" t="s">
        <v>323</v>
      </c>
      <c r="B70" s="2157" t="s">
        <v>460</v>
      </c>
      <c r="C70" s="1074"/>
      <c r="D70" s="1074">
        <v>8</v>
      </c>
      <c r="E70" s="1074"/>
      <c r="F70" s="1074"/>
      <c r="G70" s="1074">
        <v>3</v>
      </c>
      <c r="H70" s="1074">
        <f>PRODUCT(G70,30)</f>
        <v>90</v>
      </c>
      <c r="I70" s="1074"/>
      <c r="J70" s="1074"/>
      <c r="K70" s="1074"/>
      <c r="L70" s="1074"/>
      <c r="M70" s="1074"/>
      <c r="N70" s="1074"/>
      <c r="O70" s="1645"/>
      <c r="P70" s="1646"/>
      <c r="Q70" s="1074"/>
      <c r="R70" s="1645"/>
      <c r="S70" s="1646"/>
      <c r="T70" s="1074"/>
      <c r="U70" s="1645"/>
      <c r="V70" s="1646"/>
      <c r="W70" s="1074"/>
      <c r="X70" s="1645"/>
      <c r="Y70" s="1646"/>
      <c r="Z70" s="1074"/>
      <c r="AA70" s="1074"/>
      <c r="AB70" s="1074"/>
      <c r="AE70" s="218"/>
      <c r="BI70" s="37"/>
      <c r="BJ70" s="37"/>
    </row>
    <row r="71" spans="1:63" s="38" customFormat="1" ht="16.5" thickBot="1" x14ac:dyDescent="0.25">
      <c r="A71" s="2158" t="s">
        <v>324</v>
      </c>
      <c r="B71" s="2159" t="s">
        <v>390</v>
      </c>
      <c r="C71" s="2160"/>
      <c r="D71" s="2161" t="s">
        <v>253</v>
      </c>
      <c r="E71" s="2162"/>
      <c r="F71" s="2163"/>
      <c r="G71" s="2164">
        <v>3</v>
      </c>
      <c r="H71" s="2162">
        <f>PRODUCT(G71,30)</f>
        <v>90</v>
      </c>
      <c r="I71" s="2165"/>
      <c r="J71" s="2122"/>
      <c r="K71" s="2114"/>
      <c r="L71" s="2115"/>
      <c r="M71" s="2114"/>
      <c r="N71" s="1029"/>
      <c r="O71" s="1660"/>
      <c r="P71" s="1661"/>
      <c r="Q71" s="1029"/>
      <c r="R71" s="1660"/>
      <c r="S71" s="1661"/>
      <c r="T71" s="1029"/>
      <c r="U71" s="1660"/>
      <c r="V71" s="1661"/>
      <c r="W71" s="2122"/>
      <c r="X71" s="2166"/>
      <c r="Y71" s="2167"/>
      <c r="Z71" s="2168"/>
      <c r="AA71" s="2169"/>
      <c r="AB71" s="2170"/>
      <c r="AE71" s="218"/>
      <c r="AI71" s="34"/>
      <c r="AJ71" s="398"/>
      <c r="BI71" s="37"/>
      <c r="BJ71" s="37"/>
    </row>
    <row r="72" spans="1:63" s="38" customFormat="1" ht="16.5" thickBot="1" x14ac:dyDescent="0.25">
      <c r="A72" s="2171" t="s">
        <v>336</v>
      </c>
      <c r="B72" s="2172"/>
      <c r="C72" s="2172"/>
      <c r="D72" s="2172"/>
      <c r="E72" s="2172"/>
      <c r="F72" s="2173"/>
      <c r="G72" s="2174">
        <f>G69+G70+G71</f>
        <v>9</v>
      </c>
      <c r="H72" s="2175">
        <f>H69+H70+H71</f>
        <v>270</v>
      </c>
      <c r="I72" s="2176"/>
      <c r="J72" s="2177"/>
      <c r="K72" s="2178"/>
      <c r="L72" s="2177"/>
      <c r="M72" s="2178"/>
      <c r="N72" s="2179"/>
      <c r="O72" s="1662"/>
      <c r="P72" s="1663"/>
      <c r="Q72" s="1030"/>
      <c r="R72" s="1662"/>
      <c r="S72" s="1663"/>
      <c r="T72" s="1030"/>
      <c r="U72" s="1662"/>
      <c r="V72" s="1663"/>
      <c r="W72" s="2180"/>
      <c r="X72" s="2181"/>
      <c r="Y72" s="2182"/>
      <c r="Z72" s="2183"/>
      <c r="AA72" s="2184"/>
      <c r="AB72" s="2185"/>
      <c r="AE72" s="218"/>
      <c r="AI72" s="34"/>
      <c r="AJ72" s="398"/>
      <c r="BI72" s="37"/>
      <c r="BJ72" s="37"/>
    </row>
    <row r="73" spans="1:63" s="38" customFormat="1" ht="16.5" thickBot="1" x14ac:dyDescent="0.25">
      <c r="A73" s="2186" t="s">
        <v>418</v>
      </c>
      <c r="B73" s="2187"/>
      <c r="C73" s="2187"/>
      <c r="D73" s="2187"/>
      <c r="E73" s="2187"/>
      <c r="F73" s="2187"/>
      <c r="G73" s="2187"/>
      <c r="H73" s="2187"/>
      <c r="I73" s="2187"/>
      <c r="J73" s="2187"/>
      <c r="K73" s="2187"/>
      <c r="L73" s="2187"/>
      <c r="M73" s="2187"/>
      <c r="N73" s="2187"/>
      <c r="O73" s="2187"/>
      <c r="P73" s="2187"/>
      <c r="Q73" s="2187"/>
      <c r="R73" s="2187"/>
      <c r="S73" s="2187"/>
      <c r="T73" s="2187"/>
      <c r="U73" s="2187"/>
      <c r="V73" s="2187"/>
      <c r="W73" s="2187"/>
      <c r="X73" s="2187"/>
      <c r="Y73" s="2187"/>
      <c r="Z73" s="2187"/>
      <c r="AA73" s="2187"/>
      <c r="AB73" s="2188"/>
      <c r="AE73" s="218"/>
      <c r="AI73" s="34"/>
      <c r="AJ73" s="398"/>
      <c r="BI73" s="37"/>
      <c r="BJ73" s="37"/>
    </row>
    <row r="74" spans="1:63" s="38" customFormat="1" ht="16.5" thickBot="1" x14ac:dyDescent="0.25">
      <c r="A74" s="2189" t="s">
        <v>419</v>
      </c>
      <c r="B74" s="2190" t="s">
        <v>420</v>
      </c>
      <c r="C74" s="2191"/>
      <c r="D74" s="2192"/>
      <c r="E74" s="2192"/>
      <c r="F74" s="2193"/>
      <c r="G74" s="2194">
        <v>7</v>
      </c>
      <c r="H74" s="2195">
        <f>G74*30</f>
        <v>210</v>
      </c>
      <c r="I74" s="2025"/>
      <c r="J74" s="1067"/>
      <c r="K74" s="2021"/>
      <c r="L74" s="2196"/>
      <c r="M74" s="2021"/>
      <c r="N74" s="1067"/>
      <c r="O74" s="1659"/>
      <c r="P74" s="1659"/>
      <c r="Q74" s="1067"/>
      <c r="R74" s="1659"/>
      <c r="S74" s="1659"/>
      <c r="T74" s="1067"/>
      <c r="U74" s="2197"/>
      <c r="V74" s="2197"/>
      <c r="W74" s="1085"/>
      <c r="X74" s="2198"/>
      <c r="Y74" s="2198"/>
      <c r="Z74" s="1085"/>
      <c r="AA74" s="2199"/>
      <c r="AB74" s="2200"/>
      <c r="AE74" s="218"/>
      <c r="AI74" s="34"/>
      <c r="AJ74" s="398"/>
      <c r="AW74" s="934"/>
      <c r="AX74" s="934"/>
      <c r="AY74" s="934"/>
      <c r="AZ74" s="934"/>
      <c r="BA74" s="934"/>
      <c r="BB74" s="934"/>
      <c r="BC74" s="934"/>
      <c r="BD74" s="934"/>
      <c r="BE74" s="934"/>
      <c r="BF74" s="934"/>
      <c r="BG74" s="934">
        <v>7</v>
      </c>
      <c r="BH74" s="934">
        <v>7</v>
      </c>
      <c r="BI74" s="37"/>
      <c r="BJ74" s="37"/>
    </row>
    <row r="75" spans="1:63" s="38" customFormat="1" ht="16.5" thickBot="1" x14ac:dyDescent="0.25">
      <c r="A75" s="2201" t="s">
        <v>421</v>
      </c>
      <c r="B75" s="2202"/>
      <c r="C75" s="2191"/>
      <c r="D75" s="2192"/>
      <c r="E75" s="2192"/>
      <c r="F75" s="2203"/>
      <c r="G75" s="2194">
        <f>G74</f>
        <v>7</v>
      </c>
      <c r="H75" s="2204">
        <f>H74</f>
        <v>210</v>
      </c>
      <c r="I75" s="2165"/>
      <c r="J75" s="1029"/>
      <c r="K75" s="2114"/>
      <c r="L75" s="2115"/>
      <c r="M75" s="2114"/>
      <c r="N75" s="1029"/>
      <c r="O75" s="2205"/>
      <c r="P75" s="2206"/>
      <c r="Q75" s="1029"/>
      <c r="R75" s="1660"/>
      <c r="S75" s="1661"/>
      <c r="T75" s="1029"/>
      <c r="U75" s="1660"/>
      <c r="V75" s="1661"/>
      <c r="W75" s="2122"/>
      <c r="X75" s="2166"/>
      <c r="Y75" s="2167"/>
      <c r="Z75" s="2122"/>
      <c r="AA75" s="2207"/>
      <c r="AB75" s="2208"/>
      <c r="AE75" s="218"/>
      <c r="AI75" s="34"/>
      <c r="AJ75" s="398"/>
      <c r="BI75" s="37"/>
      <c r="BJ75" s="37"/>
    </row>
    <row r="76" spans="1:63" s="34" customFormat="1" ht="16.5" customHeight="1" thickBot="1" x14ac:dyDescent="0.25">
      <c r="A76" s="2209" t="s">
        <v>422</v>
      </c>
      <c r="B76" s="2210"/>
      <c r="C76" s="2211"/>
      <c r="D76" s="2211"/>
      <c r="E76" s="2211"/>
      <c r="F76" s="2212"/>
      <c r="G76" s="2213">
        <f>G37+G67+G72+G75</f>
        <v>180</v>
      </c>
      <c r="H76" s="2214">
        <f>H37+H67+H72+H75</f>
        <v>5010</v>
      </c>
      <c r="I76" s="2215">
        <f>I37+I67+I72+I75</f>
        <v>376</v>
      </c>
      <c r="J76" s="2216"/>
      <c r="K76" s="2216"/>
      <c r="L76" s="2216"/>
      <c r="M76" s="2216">
        <f>M37+M67+M72+M75</f>
        <v>4091</v>
      </c>
      <c r="N76" s="1012" t="s">
        <v>598</v>
      </c>
      <c r="O76" s="1672" t="s">
        <v>599</v>
      </c>
      <c r="P76" s="1673"/>
      <c r="Q76" s="1031" t="s">
        <v>316</v>
      </c>
      <c r="R76" s="1657" t="s">
        <v>608</v>
      </c>
      <c r="S76" s="1658"/>
      <c r="T76" s="1031" t="s">
        <v>547</v>
      </c>
      <c r="U76" s="2217" t="s">
        <v>545</v>
      </c>
      <c r="V76" s="2188"/>
      <c r="W76" s="2218" t="s">
        <v>546</v>
      </c>
      <c r="X76" s="2217" t="s">
        <v>604</v>
      </c>
      <c r="Y76" s="2188"/>
      <c r="Z76" s="2219" t="s">
        <v>613</v>
      </c>
      <c r="AA76" s="2219" t="s">
        <v>398</v>
      </c>
      <c r="AB76" s="2220"/>
      <c r="AE76" s="217"/>
      <c r="AJ76" s="398"/>
      <c r="BI76" s="35"/>
      <c r="BJ76" s="35"/>
    </row>
    <row r="77" spans="1:63" s="38" customFormat="1" ht="18" customHeight="1" thickBot="1" x14ac:dyDescent="0.25">
      <c r="A77" s="2221" t="s">
        <v>391</v>
      </c>
      <c r="B77" s="2222"/>
      <c r="C77" s="2222"/>
      <c r="D77" s="2222"/>
      <c r="E77" s="2222"/>
      <c r="F77" s="2222"/>
      <c r="G77" s="2222"/>
      <c r="H77" s="2222"/>
      <c r="I77" s="2222"/>
      <c r="J77" s="2222"/>
      <c r="K77" s="2222"/>
      <c r="L77" s="2222"/>
      <c r="M77" s="2222"/>
      <c r="N77" s="2222"/>
      <c r="O77" s="2222"/>
      <c r="P77" s="2222"/>
      <c r="Q77" s="2222"/>
      <c r="R77" s="2222"/>
      <c r="S77" s="2222"/>
      <c r="T77" s="2222"/>
      <c r="U77" s="2222"/>
      <c r="V77" s="2222"/>
      <c r="W77" s="2222"/>
      <c r="X77" s="2222"/>
      <c r="Y77" s="2222"/>
      <c r="Z77" s="2222"/>
      <c r="AA77" s="2222"/>
      <c r="AB77" s="2223"/>
      <c r="AE77" s="218"/>
      <c r="AJ77" s="399"/>
      <c r="BI77" s="37"/>
      <c r="BJ77" s="37"/>
    </row>
    <row r="78" spans="1:63" s="38" customFormat="1" ht="19.5" customHeight="1" thickBot="1" x14ac:dyDescent="0.25">
      <c r="A78" s="2224" t="s">
        <v>461</v>
      </c>
      <c r="B78" s="2224"/>
      <c r="C78" s="2224"/>
      <c r="D78" s="2224"/>
      <c r="E78" s="2224"/>
      <c r="F78" s="2224"/>
      <c r="G78" s="2224"/>
      <c r="H78" s="2224"/>
      <c r="I78" s="2224"/>
      <c r="J78" s="2224"/>
      <c r="K78" s="2224"/>
      <c r="L78" s="2224"/>
      <c r="M78" s="2224"/>
      <c r="N78" s="2224"/>
      <c r="O78" s="2224"/>
      <c r="P78" s="2224"/>
      <c r="Q78" s="2224"/>
      <c r="R78" s="2224"/>
      <c r="S78" s="2224"/>
      <c r="T78" s="2224"/>
      <c r="U78" s="2224"/>
      <c r="V78" s="2224"/>
      <c r="W78" s="2224"/>
      <c r="X78" s="2224"/>
      <c r="Y78" s="2224"/>
      <c r="Z78" s="2224"/>
      <c r="AA78" s="2224"/>
      <c r="AB78" s="2224"/>
      <c r="AE78" s="218"/>
      <c r="BI78" s="37"/>
      <c r="BJ78" s="37"/>
    </row>
    <row r="79" spans="1:63" s="38" customFormat="1" ht="16.5" customHeight="1" thickBot="1" x14ac:dyDescent="0.25">
      <c r="A79" s="2225" t="s">
        <v>462</v>
      </c>
      <c r="B79" s="2225"/>
      <c r="C79" s="2226"/>
      <c r="D79" s="2226"/>
      <c r="E79" s="2226"/>
      <c r="F79" s="2226"/>
      <c r="G79" s="2226"/>
      <c r="H79" s="2226"/>
      <c r="I79" s="2226"/>
      <c r="J79" s="2226"/>
      <c r="K79" s="2226"/>
      <c r="L79" s="2226"/>
      <c r="M79" s="2226"/>
      <c r="N79" s="2226"/>
      <c r="O79" s="2226"/>
      <c r="P79" s="2226"/>
      <c r="Q79" s="2226"/>
      <c r="R79" s="2226"/>
      <c r="S79" s="2226"/>
      <c r="T79" s="2226"/>
      <c r="U79" s="2226"/>
      <c r="V79" s="2226"/>
      <c r="W79" s="2226"/>
      <c r="X79" s="2226"/>
      <c r="Y79" s="2226"/>
      <c r="Z79" s="2226"/>
      <c r="AA79" s="2226"/>
      <c r="AB79" s="2226"/>
      <c r="AE79" s="218"/>
      <c r="BI79" s="37"/>
      <c r="BJ79" s="37"/>
    </row>
    <row r="80" spans="1:63" s="397" customFormat="1" ht="16.5" thickBot="1" x14ac:dyDescent="0.25">
      <c r="A80" s="2227" t="s">
        <v>359</v>
      </c>
      <c r="B80" s="2228" t="s">
        <v>470</v>
      </c>
      <c r="C80" s="2229"/>
      <c r="D80" s="2230">
        <v>4</v>
      </c>
      <c r="E80" s="2230"/>
      <c r="F80" s="2230"/>
      <c r="G80" s="2231">
        <v>3</v>
      </c>
      <c r="H80" s="2230">
        <f>G80*30</f>
        <v>90</v>
      </c>
      <c r="I80" s="2230">
        <v>4</v>
      </c>
      <c r="J80" s="2230" t="s">
        <v>134</v>
      </c>
      <c r="K80" s="2230"/>
      <c r="L80" s="2230"/>
      <c r="M80" s="2230"/>
      <c r="N80" s="2232"/>
      <c r="O80" s="2233"/>
      <c r="P80" s="2234"/>
      <c r="Q80" s="1032"/>
      <c r="R80" s="1655" t="s">
        <v>134</v>
      </c>
      <c r="S80" s="1656"/>
      <c r="T80" s="1032"/>
      <c r="U80" s="2233"/>
      <c r="V80" s="2234"/>
      <c r="W80" s="2229"/>
      <c r="X80" s="2235"/>
      <c r="Y80" s="2236"/>
      <c r="Z80" s="2230"/>
      <c r="AA80" s="2230"/>
      <c r="AB80" s="2232"/>
      <c r="AE80" s="630"/>
      <c r="AZ80" s="397">
        <v>3</v>
      </c>
      <c r="BA80" s="397">
        <v>3</v>
      </c>
      <c r="BB80" s="397">
        <v>3</v>
      </c>
      <c r="BH80" s="397">
        <v>9</v>
      </c>
      <c r="BI80" s="621"/>
      <c r="BJ80" s="621"/>
    </row>
    <row r="81" spans="1:268" s="397" customFormat="1" x14ac:dyDescent="0.2">
      <c r="A81" s="2237"/>
      <c r="B81" s="2238" t="s">
        <v>463</v>
      </c>
      <c r="C81" s="1033"/>
      <c r="D81" s="2029"/>
      <c r="E81" s="1033"/>
      <c r="F81" s="1033"/>
      <c r="G81" s="2239">
        <v>3</v>
      </c>
      <c r="H81" s="1033"/>
      <c r="I81" s="1033"/>
      <c r="J81" s="1033"/>
      <c r="K81" s="1033"/>
      <c r="L81" s="1033"/>
      <c r="M81" s="1033"/>
      <c r="N81" s="1033"/>
      <c r="O81" s="2240"/>
      <c r="P81" s="2241"/>
      <c r="Q81" s="1033"/>
      <c r="R81" s="1653"/>
      <c r="S81" s="1654"/>
      <c r="T81" s="1033"/>
      <c r="U81" s="2240"/>
      <c r="V81" s="2241"/>
      <c r="W81" s="1033"/>
      <c r="X81" s="1653"/>
      <c r="Y81" s="1654"/>
      <c r="Z81" s="1033"/>
      <c r="AA81" s="1033"/>
      <c r="AB81" s="1033"/>
      <c r="AE81" s="630"/>
      <c r="BI81" s="621"/>
      <c r="BJ81" s="621"/>
    </row>
    <row r="82" spans="1:268" s="397" customFormat="1" x14ac:dyDescent="0.2">
      <c r="A82" s="2242"/>
      <c r="B82" s="2243" t="s">
        <v>272</v>
      </c>
      <c r="C82" s="1011"/>
      <c r="D82" s="988"/>
      <c r="E82" s="1011"/>
      <c r="F82" s="1011"/>
      <c r="G82" s="2244">
        <v>3</v>
      </c>
      <c r="H82" s="1011"/>
      <c r="I82" s="1011"/>
      <c r="J82" s="1011"/>
      <c r="K82" s="1011"/>
      <c r="L82" s="1011"/>
      <c r="M82" s="1011"/>
      <c r="N82" s="1011"/>
      <c r="O82" s="1651"/>
      <c r="P82" s="1652"/>
      <c r="Q82" s="1011"/>
      <c r="R82" s="1651"/>
      <c r="S82" s="1652"/>
      <c r="T82" s="1011"/>
      <c r="U82" s="1651"/>
      <c r="V82" s="1652"/>
      <c r="W82" s="1011"/>
      <c r="X82" s="1651"/>
      <c r="Y82" s="1652"/>
      <c r="Z82" s="1011"/>
      <c r="AA82" s="1011"/>
      <c r="AB82" s="1011"/>
      <c r="AE82" s="630"/>
      <c r="BI82" s="621"/>
      <c r="BJ82" s="621"/>
    </row>
    <row r="83" spans="1:268" s="397" customFormat="1" x14ac:dyDescent="0.2">
      <c r="A83" s="2242"/>
      <c r="B83" s="2243" t="s">
        <v>465</v>
      </c>
      <c r="C83" s="1011"/>
      <c r="D83" s="988"/>
      <c r="E83" s="1011"/>
      <c r="F83" s="1011"/>
      <c r="G83" s="2244">
        <v>3</v>
      </c>
      <c r="H83" s="1011"/>
      <c r="I83" s="1011"/>
      <c r="J83" s="1011"/>
      <c r="K83" s="1011"/>
      <c r="L83" s="1011"/>
      <c r="M83" s="1011"/>
      <c r="N83" s="1011"/>
      <c r="O83" s="1651"/>
      <c r="P83" s="1652"/>
      <c r="Q83" s="1011"/>
      <c r="R83" s="1651"/>
      <c r="S83" s="1652"/>
      <c r="T83" s="1011"/>
      <c r="U83" s="1651"/>
      <c r="V83" s="1652"/>
      <c r="W83" s="1011"/>
      <c r="X83" s="1651"/>
      <c r="Y83" s="1652"/>
      <c r="Z83" s="1011"/>
      <c r="AA83" s="1011"/>
      <c r="AB83" s="1011"/>
      <c r="AE83" s="630"/>
      <c r="BI83" s="621"/>
      <c r="BJ83" s="621"/>
    </row>
    <row r="84" spans="1:268" s="397" customFormat="1" x14ac:dyDescent="0.2">
      <c r="A84" s="2245"/>
      <c r="B84" s="2243" t="s">
        <v>466</v>
      </c>
      <c r="C84" s="1011"/>
      <c r="D84" s="988"/>
      <c r="E84" s="1011"/>
      <c r="F84" s="1011"/>
      <c r="G84" s="2244">
        <v>3</v>
      </c>
      <c r="H84" s="1011"/>
      <c r="I84" s="1011"/>
      <c r="J84" s="1011"/>
      <c r="K84" s="1011"/>
      <c r="L84" s="1011"/>
      <c r="M84" s="1011"/>
      <c r="N84" s="1011"/>
      <c r="O84" s="1651"/>
      <c r="P84" s="1652"/>
      <c r="Q84" s="1011"/>
      <c r="R84" s="1651"/>
      <c r="S84" s="1652"/>
      <c r="T84" s="1011"/>
      <c r="U84" s="1651"/>
      <c r="V84" s="1652"/>
      <c r="W84" s="1011"/>
      <c r="X84" s="1651"/>
      <c r="Y84" s="1652"/>
      <c r="Z84" s="1011"/>
      <c r="AA84" s="1011"/>
      <c r="AB84" s="1011"/>
      <c r="AE84" s="630"/>
      <c r="BI84" s="621"/>
      <c r="BJ84" s="621"/>
    </row>
    <row r="85" spans="1:268" s="397" customFormat="1" x14ac:dyDescent="0.2">
      <c r="A85" s="2246"/>
      <c r="B85" s="2247" t="s">
        <v>467</v>
      </c>
      <c r="C85" s="1011"/>
      <c r="D85" s="988"/>
      <c r="E85" s="1011"/>
      <c r="F85" s="1011"/>
      <c r="G85" s="2244">
        <v>3</v>
      </c>
      <c r="H85" s="1011"/>
      <c r="I85" s="1011"/>
      <c r="J85" s="1011"/>
      <c r="K85" s="1011"/>
      <c r="L85" s="1011"/>
      <c r="M85" s="1011"/>
      <c r="N85" s="1011"/>
      <c r="O85" s="1651"/>
      <c r="P85" s="1652"/>
      <c r="Q85" s="1011"/>
      <c r="R85" s="1651"/>
      <c r="S85" s="1652"/>
      <c r="T85" s="1011"/>
      <c r="U85" s="1651"/>
      <c r="V85" s="1652"/>
      <c r="W85" s="1011"/>
      <c r="X85" s="1651"/>
      <c r="Y85" s="1652"/>
      <c r="Z85" s="1011"/>
      <c r="AA85" s="1011"/>
      <c r="AB85" s="1011"/>
      <c r="AE85" s="630"/>
      <c r="BI85" s="621"/>
      <c r="BJ85" s="621"/>
    </row>
    <row r="86" spans="1:268" s="397" customFormat="1" x14ac:dyDescent="0.2">
      <c r="A86" s="2246"/>
      <c r="B86" s="2248" t="s">
        <v>468</v>
      </c>
      <c r="C86" s="1011"/>
      <c r="D86" s="988"/>
      <c r="E86" s="1011"/>
      <c r="F86" s="1011"/>
      <c r="G86" s="2244">
        <v>3</v>
      </c>
      <c r="H86" s="1011"/>
      <c r="I86" s="1011"/>
      <c r="J86" s="1011"/>
      <c r="K86" s="1011"/>
      <c r="L86" s="1011"/>
      <c r="M86" s="1011"/>
      <c r="N86" s="1011"/>
      <c r="O86" s="1651"/>
      <c r="P86" s="1652"/>
      <c r="Q86" s="1011"/>
      <c r="R86" s="1651"/>
      <c r="S86" s="1652"/>
      <c r="T86" s="1011"/>
      <c r="U86" s="1651"/>
      <c r="V86" s="1652"/>
      <c r="W86" s="1011"/>
      <c r="X86" s="1651"/>
      <c r="Y86" s="1652"/>
      <c r="Z86" s="1011"/>
      <c r="AA86" s="1011"/>
      <c r="AB86" s="1011"/>
      <c r="AE86" s="630"/>
      <c r="BI86" s="621"/>
      <c r="BJ86" s="621"/>
    </row>
    <row r="87" spans="1:268" s="397" customFormat="1" ht="16.5" thickBot="1" x14ac:dyDescent="0.25">
      <c r="A87" s="2249"/>
      <c r="B87" s="2250" t="s">
        <v>469</v>
      </c>
      <c r="C87" s="1011"/>
      <c r="D87" s="988"/>
      <c r="E87" s="1011"/>
      <c r="F87" s="1011"/>
      <c r="G87" s="2244">
        <v>3</v>
      </c>
      <c r="H87" s="1011"/>
      <c r="I87" s="1011"/>
      <c r="J87" s="1011"/>
      <c r="K87" s="1011"/>
      <c r="L87" s="1011"/>
      <c r="M87" s="1011"/>
      <c r="N87" s="1011"/>
      <c r="O87" s="1651"/>
      <c r="P87" s="1652"/>
      <c r="Q87" s="1011"/>
      <c r="R87" s="1651"/>
      <c r="S87" s="1652"/>
      <c r="T87" s="1011"/>
      <c r="U87" s="1651"/>
      <c r="V87" s="1652"/>
      <c r="W87" s="1011"/>
      <c r="X87" s="1651"/>
      <c r="Y87" s="1652"/>
      <c r="Z87" s="1011"/>
      <c r="AA87" s="1011"/>
      <c r="AB87" s="1011"/>
      <c r="AE87" s="630"/>
      <c r="BI87" s="621"/>
      <c r="BJ87" s="621"/>
    </row>
    <row r="88" spans="1:268" s="397" customFormat="1" ht="16.5" thickBot="1" x14ac:dyDescent="0.25">
      <c r="A88" s="2038" t="s">
        <v>360</v>
      </c>
      <c r="B88" s="2251" t="s">
        <v>471</v>
      </c>
      <c r="C88" s="1011"/>
      <c r="D88" s="1011">
        <v>5</v>
      </c>
      <c r="E88" s="1011"/>
      <c r="F88" s="1011"/>
      <c r="G88" s="2252">
        <v>3</v>
      </c>
      <c r="H88" s="1011">
        <f>G88*30</f>
        <v>90</v>
      </c>
      <c r="I88" s="1011">
        <v>4</v>
      </c>
      <c r="J88" s="1011" t="s">
        <v>134</v>
      </c>
      <c r="K88" s="1011"/>
      <c r="L88" s="1011"/>
      <c r="M88" s="1011"/>
      <c r="N88" s="1011"/>
      <c r="O88" s="1651"/>
      <c r="P88" s="1652"/>
      <c r="Q88" s="1011"/>
      <c r="R88" s="1651"/>
      <c r="S88" s="1652"/>
      <c r="T88" s="1011" t="s">
        <v>134</v>
      </c>
      <c r="U88" s="1651"/>
      <c r="V88" s="1652"/>
      <c r="W88" s="1011"/>
      <c r="X88" s="1651"/>
      <c r="Y88" s="1652"/>
      <c r="Z88" s="1011"/>
      <c r="AA88" s="1011"/>
      <c r="AB88" s="1011"/>
      <c r="AE88" s="630"/>
      <c r="BI88" s="621"/>
      <c r="BJ88" s="621"/>
    </row>
    <row r="89" spans="1:268" s="397" customFormat="1" x14ac:dyDescent="0.2">
      <c r="A89" s="2038"/>
      <c r="B89" s="2253" t="s">
        <v>464</v>
      </c>
      <c r="C89" s="1011"/>
      <c r="D89" s="988"/>
      <c r="E89" s="1011"/>
      <c r="F89" s="1011"/>
      <c r="G89" s="2244">
        <v>3</v>
      </c>
      <c r="H89" s="1011"/>
      <c r="I89" s="1011"/>
      <c r="J89" s="1011"/>
      <c r="K89" s="1011"/>
      <c r="L89" s="1011"/>
      <c r="M89" s="1011"/>
      <c r="N89" s="1011"/>
      <c r="O89" s="1651"/>
      <c r="P89" s="1652"/>
      <c r="Q89" s="1011"/>
      <c r="R89" s="1651"/>
      <c r="S89" s="1652"/>
      <c r="T89" s="1011"/>
      <c r="U89" s="1651"/>
      <c r="V89" s="1652"/>
      <c r="W89" s="1011"/>
      <c r="X89" s="1651"/>
      <c r="Y89" s="1652"/>
      <c r="Z89" s="1011"/>
      <c r="AA89" s="1011"/>
      <c r="AB89" s="1011"/>
      <c r="AE89" s="630"/>
      <c r="BI89" s="621"/>
      <c r="BJ89" s="621"/>
    </row>
    <row r="90" spans="1:268" s="397" customFormat="1" x14ac:dyDescent="0.2">
      <c r="A90" s="2038"/>
      <c r="B90" s="2254" t="s">
        <v>279</v>
      </c>
      <c r="C90" s="1011"/>
      <c r="D90" s="988"/>
      <c r="E90" s="1011"/>
      <c r="F90" s="1011"/>
      <c r="G90" s="2244">
        <v>3</v>
      </c>
      <c r="H90" s="1011"/>
      <c r="I90" s="1011"/>
      <c r="J90" s="1011"/>
      <c r="K90" s="1011"/>
      <c r="L90" s="1011"/>
      <c r="M90" s="1011"/>
      <c r="N90" s="1011"/>
      <c r="O90" s="1651"/>
      <c r="P90" s="1652"/>
      <c r="Q90" s="1011"/>
      <c r="R90" s="1651"/>
      <c r="S90" s="1652"/>
      <c r="T90" s="1011"/>
      <c r="U90" s="1651"/>
      <c r="V90" s="1652"/>
      <c r="W90" s="1011"/>
      <c r="X90" s="1651"/>
      <c r="Y90" s="1652"/>
      <c r="Z90" s="1011"/>
      <c r="AA90" s="1011"/>
      <c r="AB90" s="1011"/>
      <c r="AE90" s="630"/>
      <c r="BI90" s="621"/>
      <c r="BJ90" s="621"/>
    </row>
    <row r="91" spans="1:268" s="397" customFormat="1" x14ac:dyDescent="0.2">
      <c r="A91" s="2038"/>
      <c r="B91" s="2254" t="s">
        <v>280</v>
      </c>
      <c r="C91" s="1011"/>
      <c r="D91" s="988"/>
      <c r="E91" s="1011"/>
      <c r="F91" s="1011"/>
      <c r="G91" s="2244">
        <v>3</v>
      </c>
      <c r="H91" s="1011"/>
      <c r="I91" s="1011"/>
      <c r="J91" s="1011"/>
      <c r="K91" s="1011"/>
      <c r="L91" s="1011"/>
      <c r="M91" s="1011"/>
      <c r="N91" s="1011"/>
      <c r="O91" s="1651"/>
      <c r="P91" s="1652"/>
      <c r="Q91" s="1011"/>
      <c r="R91" s="1651"/>
      <c r="S91" s="1652"/>
      <c r="T91" s="1011"/>
      <c r="U91" s="1651"/>
      <c r="V91" s="1652"/>
      <c r="W91" s="1011"/>
      <c r="X91" s="1651"/>
      <c r="Y91" s="1652"/>
      <c r="Z91" s="1011"/>
      <c r="AA91" s="1011"/>
      <c r="AB91" s="1011"/>
      <c r="AE91" s="630"/>
      <c r="BI91" s="621"/>
      <c r="BJ91" s="621"/>
    </row>
    <row r="92" spans="1:268" s="397" customFormat="1" x14ac:dyDescent="0.2">
      <c r="A92" s="1072"/>
      <c r="B92" s="2254" t="s">
        <v>276</v>
      </c>
      <c r="C92" s="1011"/>
      <c r="D92" s="988"/>
      <c r="E92" s="1011"/>
      <c r="F92" s="1011"/>
      <c r="G92" s="2244">
        <v>3</v>
      </c>
      <c r="H92" s="1011"/>
      <c r="I92" s="1011"/>
      <c r="J92" s="1011"/>
      <c r="K92" s="1011"/>
      <c r="L92" s="1011"/>
      <c r="M92" s="1011"/>
      <c r="N92" s="1011"/>
      <c r="O92" s="1651"/>
      <c r="P92" s="1652"/>
      <c r="Q92" s="1011"/>
      <c r="R92" s="1651"/>
      <c r="S92" s="1652"/>
      <c r="T92" s="1011"/>
      <c r="U92" s="1651"/>
      <c r="V92" s="1652"/>
      <c r="W92" s="1011"/>
      <c r="X92" s="1651"/>
      <c r="Y92" s="1652"/>
      <c r="Z92" s="1011"/>
      <c r="AA92" s="1011"/>
      <c r="AB92" s="1011"/>
      <c r="AE92" s="630"/>
      <c r="BI92" s="621"/>
      <c r="BJ92" s="621"/>
    </row>
    <row r="93" spans="1:268" s="621" customFormat="1" ht="16.5" thickBot="1" x14ac:dyDescent="0.25">
      <c r="A93" s="1072"/>
      <c r="B93" s="2255" t="s">
        <v>469</v>
      </c>
      <c r="C93" s="2256"/>
      <c r="D93" s="2029"/>
      <c r="E93" s="1033"/>
      <c r="F93" s="1033"/>
      <c r="G93" s="2257">
        <v>3</v>
      </c>
      <c r="H93" s="1033"/>
      <c r="I93" s="1033"/>
      <c r="J93" s="1033"/>
      <c r="K93" s="1033"/>
      <c r="L93" s="1033"/>
      <c r="M93" s="1033"/>
      <c r="N93" s="1033"/>
      <c r="O93" s="1651"/>
      <c r="P93" s="1652"/>
      <c r="Q93" s="1033"/>
      <c r="R93" s="1651"/>
      <c r="S93" s="1652"/>
      <c r="T93" s="1033"/>
      <c r="U93" s="1651"/>
      <c r="V93" s="1652"/>
      <c r="W93" s="1033"/>
      <c r="X93" s="1651"/>
      <c r="Y93" s="1652"/>
      <c r="Z93" s="1033"/>
      <c r="AA93" s="1033"/>
      <c r="AB93" s="1033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t="16.5" thickBot="1" x14ac:dyDescent="0.25">
      <c r="A94" s="2219" t="s">
        <v>472</v>
      </c>
      <c r="B94" s="2258" t="s">
        <v>477</v>
      </c>
      <c r="C94" s="1036"/>
      <c r="D94" s="1011">
        <v>6</v>
      </c>
      <c r="E94" s="1011"/>
      <c r="F94" s="1011"/>
      <c r="G94" s="2259">
        <v>3</v>
      </c>
      <c r="H94" s="1011">
        <f>G94*30</f>
        <v>90</v>
      </c>
      <c r="I94" s="1011">
        <v>4</v>
      </c>
      <c r="J94" s="1011" t="s">
        <v>134</v>
      </c>
      <c r="K94" s="1011"/>
      <c r="L94" s="1011"/>
      <c r="M94" s="1011"/>
      <c r="N94" s="1011"/>
      <c r="O94" s="1651"/>
      <c r="P94" s="1652"/>
      <c r="Q94" s="1011"/>
      <c r="R94" s="1651"/>
      <c r="S94" s="1652"/>
      <c r="T94" s="1011"/>
      <c r="U94" s="1651" t="s">
        <v>134</v>
      </c>
      <c r="V94" s="1652"/>
      <c r="W94" s="1011"/>
      <c r="X94" s="1651"/>
      <c r="Y94" s="1652"/>
      <c r="Z94" s="1011"/>
      <c r="AA94" s="1011"/>
      <c r="AB94" s="1011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2">
      <c r="A95" s="2260"/>
      <c r="B95" s="2261" t="s">
        <v>473</v>
      </c>
      <c r="C95" s="2262"/>
      <c r="D95" s="1034"/>
      <c r="E95" s="1034"/>
      <c r="F95" s="1034"/>
      <c r="G95" s="2263">
        <v>3</v>
      </c>
      <c r="H95" s="1011"/>
      <c r="I95" s="1034"/>
      <c r="J95" s="1034"/>
      <c r="K95" s="1034"/>
      <c r="L95" s="1034"/>
      <c r="M95" s="1011"/>
      <c r="N95" s="1034"/>
      <c r="O95" s="1035"/>
      <c r="P95" s="1036"/>
      <c r="Q95" s="1034"/>
      <c r="R95" s="1035"/>
      <c r="S95" s="1036"/>
      <c r="T95" s="1034"/>
      <c r="U95" s="1035"/>
      <c r="V95" s="1036"/>
      <c r="W95" s="1034"/>
      <c r="X95" s="1651"/>
      <c r="Y95" s="1652"/>
      <c r="Z95" s="1011"/>
      <c r="AA95" s="1034"/>
      <c r="AB95" s="1011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2">
      <c r="A96" s="2246"/>
      <c r="B96" s="2264" t="s">
        <v>464</v>
      </c>
      <c r="C96" s="2262"/>
      <c r="D96" s="1034"/>
      <c r="E96" s="1034"/>
      <c r="F96" s="1034"/>
      <c r="G96" s="2263">
        <v>3</v>
      </c>
      <c r="H96" s="1011"/>
      <c r="I96" s="1034"/>
      <c r="J96" s="1034"/>
      <c r="K96" s="1034"/>
      <c r="L96" s="1034"/>
      <c r="M96" s="1011"/>
      <c r="N96" s="1034"/>
      <c r="O96" s="1035"/>
      <c r="P96" s="1036"/>
      <c r="Q96" s="1034"/>
      <c r="R96" s="1035"/>
      <c r="S96" s="1036"/>
      <c r="T96" s="1034"/>
      <c r="U96" s="1035"/>
      <c r="V96" s="1036"/>
      <c r="W96" s="1034"/>
      <c r="X96" s="1651"/>
      <c r="Y96" s="1652"/>
      <c r="Z96" s="1011"/>
      <c r="AA96" s="1034"/>
      <c r="AB96" s="1011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2">
      <c r="A97" s="2246"/>
      <c r="B97" s="2265" t="s">
        <v>474</v>
      </c>
      <c r="C97" s="2262"/>
      <c r="D97" s="1034"/>
      <c r="E97" s="1034"/>
      <c r="F97" s="1034"/>
      <c r="G97" s="2263">
        <v>3</v>
      </c>
      <c r="H97" s="1011"/>
      <c r="I97" s="1034"/>
      <c r="J97" s="1034"/>
      <c r="K97" s="1034"/>
      <c r="L97" s="1034"/>
      <c r="M97" s="1011"/>
      <c r="N97" s="1034"/>
      <c r="O97" s="1035"/>
      <c r="P97" s="1036"/>
      <c r="Q97" s="1034"/>
      <c r="R97" s="1035"/>
      <c r="S97" s="1036"/>
      <c r="T97" s="1034"/>
      <c r="U97" s="1035"/>
      <c r="V97" s="1036"/>
      <c r="W97" s="1034"/>
      <c r="X97" s="1651"/>
      <c r="Y97" s="1652"/>
      <c r="Z97" s="1011"/>
      <c r="AA97" s="1034"/>
      <c r="AB97" s="1011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2">
      <c r="A98" s="2246"/>
      <c r="B98" s="2264" t="s">
        <v>475</v>
      </c>
      <c r="C98" s="2262"/>
      <c r="D98" s="1034"/>
      <c r="E98" s="1034"/>
      <c r="F98" s="1034"/>
      <c r="G98" s="2263">
        <v>3</v>
      </c>
      <c r="H98" s="1011"/>
      <c r="I98" s="1034"/>
      <c r="J98" s="1034"/>
      <c r="K98" s="1034"/>
      <c r="L98" s="1034"/>
      <c r="M98" s="1011"/>
      <c r="N98" s="1034"/>
      <c r="O98" s="1035"/>
      <c r="P98" s="1036"/>
      <c r="Q98" s="1034"/>
      <c r="R98" s="1035"/>
      <c r="S98" s="1036"/>
      <c r="T98" s="1034"/>
      <c r="U98" s="1035"/>
      <c r="V98" s="1036"/>
      <c r="W98" s="1034"/>
      <c r="X98" s="1651"/>
      <c r="Y98" s="1652"/>
      <c r="Z98" s="1011"/>
      <c r="AA98" s="1034"/>
      <c r="AB98" s="1011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2">
      <c r="A99" s="2246"/>
      <c r="B99" s="2266" t="s">
        <v>476</v>
      </c>
      <c r="C99" s="2267"/>
      <c r="D99" s="2114"/>
      <c r="E99" s="2114"/>
      <c r="F99" s="2115"/>
      <c r="G99" s="2268">
        <v>3</v>
      </c>
      <c r="H99" s="2117"/>
      <c r="I99" s="2118"/>
      <c r="J99" s="2115"/>
      <c r="K99" s="2114"/>
      <c r="L99" s="2115"/>
      <c r="M99" s="2037"/>
      <c r="N99" s="1029"/>
      <c r="O99" s="1541"/>
      <c r="P99" s="1542"/>
      <c r="Q99" s="1020"/>
      <c r="R99" s="1532"/>
      <c r="S99" s="1533"/>
      <c r="T99" s="1020"/>
      <c r="U99" s="1532"/>
      <c r="V99" s="1533"/>
      <c r="W99" s="1010"/>
      <c r="X99" s="2075"/>
      <c r="Y99" s="2076"/>
      <c r="Z99" s="1072"/>
      <c r="AA99" s="2119"/>
      <c r="AB99" s="2041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2">
      <c r="A100" s="2246"/>
      <c r="B100" s="2266" t="s">
        <v>270</v>
      </c>
      <c r="C100" s="2269"/>
      <c r="D100" s="2162"/>
      <c r="E100" s="2114"/>
      <c r="F100" s="2115"/>
      <c r="G100" s="2268">
        <v>3</v>
      </c>
      <c r="H100" s="2117"/>
      <c r="I100" s="2162"/>
      <c r="J100" s="2122"/>
      <c r="K100" s="2114"/>
      <c r="L100" s="2115"/>
      <c r="M100" s="2037"/>
      <c r="N100" s="1059"/>
      <c r="O100" s="1541"/>
      <c r="P100" s="1542"/>
      <c r="Q100" s="1058"/>
      <c r="R100" s="1532"/>
      <c r="S100" s="1533"/>
      <c r="T100" s="1058"/>
      <c r="U100" s="1532"/>
      <c r="V100" s="1533"/>
      <c r="W100" s="1072"/>
      <c r="X100" s="1639"/>
      <c r="Y100" s="1639"/>
      <c r="Z100" s="1072"/>
      <c r="AA100" s="2041"/>
      <c r="AB100" s="2041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25">
      <c r="A101" s="2249"/>
      <c r="B101" s="2270" t="s">
        <v>469</v>
      </c>
      <c r="C101" s="2271"/>
      <c r="D101" s="2272"/>
      <c r="E101" s="2272"/>
      <c r="F101" s="2273"/>
      <c r="G101" s="2274">
        <v>3</v>
      </c>
      <c r="H101" s="2275"/>
      <c r="I101" s="2276"/>
      <c r="J101" s="2276"/>
      <c r="K101" s="2275"/>
      <c r="L101" s="2276"/>
      <c r="M101" s="2277"/>
      <c r="N101" s="2272"/>
      <c r="O101" s="2205"/>
      <c r="P101" s="2206"/>
      <c r="Q101" s="1024"/>
      <c r="R101" s="1649"/>
      <c r="S101" s="1650"/>
      <c r="T101" s="1024"/>
      <c r="U101" s="1649"/>
      <c r="V101" s="1650"/>
      <c r="W101" s="2278"/>
      <c r="X101" s="2279"/>
      <c r="Y101" s="2279"/>
      <c r="Z101" s="2138"/>
      <c r="AA101" s="2278"/>
      <c r="AB101" s="2280"/>
      <c r="AE101" s="649"/>
      <c r="BI101" s="650"/>
      <c r="BJ101" s="650"/>
    </row>
    <row r="102" spans="1:268" s="49" customFormat="1" ht="17.25" customHeight="1" thickBot="1" x14ac:dyDescent="0.25">
      <c r="A102" s="2057" t="s">
        <v>478</v>
      </c>
      <c r="B102" s="2146"/>
      <c r="C102" s="1991"/>
      <c r="D102" s="1991"/>
      <c r="E102" s="1991"/>
      <c r="F102" s="1992"/>
      <c r="G102" s="2281">
        <v>9</v>
      </c>
      <c r="H102" s="1068">
        <f>G102*30</f>
        <v>270</v>
      </c>
      <c r="I102" s="1068">
        <v>12</v>
      </c>
      <c r="J102" s="1068" t="s">
        <v>282</v>
      </c>
      <c r="K102" s="1068"/>
      <c r="L102" s="1068"/>
      <c r="M102" s="1068"/>
      <c r="N102" s="1068"/>
      <c r="O102" s="2282"/>
      <c r="P102" s="2283"/>
      <c r="Q102" s="1068"/>
      <c r="R102" s="1648" t="s">
        <v>134</v>
      </c>
      <c r="S102" s="1648"/>
      <c r="T102" s="1068" t="s">
        <v>134</v>
      </c>
      <c r="U102" s="1648" t="s">
        <v>134</v>
      </c>
      <c r="V102" s="1648"/>
      <c r="W102" s="1068"/>
      <c r="X102" s="2284"/>
      <c r="Y102" s="2285"/>
      <c r="Z102" s="1068"/>
      <c r="AA102" s="1068"/>
      <c r="AB102" s="1068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25">
      <c r="A103" s="2286"/>
      <c r="B103" s="2287" t="s">
        <v>392</v>
      </c>
      <c r="C103" s="2287"/>
      <c r="D103" s="2287"/>
      <c r="E103" s="2287"/>
      <c r="F103" s="2287"/>
      <c r="G103" s="2287"/>
      <c r="H103" s="2287"/>
      <c r="I103" s="2287"/>
      <c r="J103" s="2287"/>
      <c r="K103" s="2287"/>
      <c r="L103" s="2287"/>
      <c r="M103" s="2287"/>
      <c r="N103" s="2287"/>
      <c r="O103" s="2287"/>
      <c r="P103" s="2287"/>
      <c r="Q103" s="2287"/>
      <c r="R103" s="2287"/>
      <c r="S103" s="2287"/>
      <c r="T103" s="2287"/>
      <c r="U103" s="2287"/>
      <c r="V103" s="2287"/>
      <c r="W103" s="2287"/>
      <c r="X103" s="2287"/>
      <c r="Y103" s="2287"/>
      <c r="Z103" s="2287"/>
      <c r="AA103" s="2287"/>
      <c r="AB103" s="2287"/>
      <c r="AE103" s="220"/>
      <c r="AI103" s="34"/>
      <c r="AJ103" s="396"/>
      <c r="BI103" s="415"/>
      <c r="BJ103" s="415"/>
    </row>
    <row r="104" spans="1:268" s="49" customFormat="1" ht="17.25" customHeight="1" x14ac:dyDescent="0.2">
      <c r="A104" s="1063"/>
      <c r="B104" s="2288" t="s">
        <v>577</v>
      </c>
      <c r="C104" s="2288"/>
      <c r="D104" s="2288"/>
      <c r="E104" s="2288"/>
      <c r="F104" s="2288"/>
      <c r="G104" s="2288"/>
      <c r="H104" s="2288"/>
      <c r="I104" s="2288"/>
      <c r="J104" s="2288"/>
      <c r="K104" s="2288"/>
      <c r="L104" s="2288"/>
      <c r="M104" s="2288"/>
      <c r="N104" s="2288"/>
      <c r="O104" s="2288"/>
      <c r="P104" s="2288"/>
      <c r="Q104" s="2288"/>
      <c r="R104" s="2288"/>
      <c r="S104" s="2288"/>
      <c r="T104" s="2288"/>
      <c r="U104" s="2288"/>
      <c r="V104" s="2288"/>
      <c r="W104" s="2288"/>
      <c r="X104" s="2288"/>
      <c r="Y104" s="2288"/>
      <c r="Z104" s="2288"/>
      <c r="AA104" s="2288"/>
      <c r="AB104" s="2288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2">
      <c r="A105" s="1058" t="s">
        <v>394</v>
      </c>
      <c r="B105" s="1074" t="s">
        <v>488</v>
      </c>
      <c r="C105" s="1074"/>
      <c r="D105" s="2289">
        <v>7</v>
      </c>
      <c r="E105" s="1074"/>
      <c r="F105" s="1074"/>
      <c r="G105" s="2252">
        <v>15</v>
      </c>
      <c r="H105" s="2103"/>
      <c r="I105" s="2103"/>
      <c r="J105" s="1058"/>
      <c r="K105" s="1037"/>
      <c r="L105" s="2103"/>
      <c r="M105" s="2037"/>
      <c r="N105" s="1074"/>
      <c r="O105" s="1645"/>
      <c r="P105" s="1646"/>
      <c r="Q105" s="1074"/>
      <c r="R105" s="1645"/>
      <c r="S105" s="1646"/>
      <c r="T105" s="1058"/>
      <c r="U105" s="1645"/>
      <c r="V105" s="1646"/>
      <c r="W105" s="1058" t="s">
        <v>538</v>
      </c>
      <c r="X105" s="1645"/>
      <c r="Y105" s="1646"/>
      <c r="Z105" s="1074"/>
      <c r="AA105" s="1074"/>
      <c r="AB105" s="1074"/>
      <c r="AE105" s="220"/>
      <c r="AI105" s="34"/>
      <c r="AJ105" s="396"/>
      <c r="BI105" s="415"/>
      <c r="BJ105" s="415"/>
    </row>
    <row r="106" spans="1:268" s="49" customFormat="1" ht="17.25" customHeight="1" x14ac:dyDescent="0.2">
      <c r="A106" s="2056" t="s">
        <v>578</v>
      </c>
      <c r="B106" s="2290" t="s">
        <v>576</v>
      </c>
      <c r="C106" s="1037"/>
      <c r="D106" s="2291">
        <v>7</v>
      </c>
      <c r="E106" s="1037"/>
      <c r="F106" s="1037"/>
      <c r="G106" s="2244">
        <v>5</v>
      </c>
      <c r="H106" s="2110">
        <f>G106*30</f>
        <v>150</v>
      </c>
      <c r="I106" s="2110">
        <v>8</v>
      </c>
      <c r="J106" s="1019" t="s">
        <v>134</v>
      </c>
      <c r="K106" s="1037"/>
      <c r="L106" s="2110" t="s">
        <v>385</v>
      </c>
      <c r="M106" s="2093">
        <f>H106-I106</f>
        <v>142</v>
      </c>
      <c r="N106" s="1037"/>
      <c r="O106" s="1647"/>
      <c r="P106" s="1647"/>
      <c r="Q106" s="1037"/>
      <c r="R106" s="1647"/>
      <c r="S106" s="1647"/>
      <c r="T106" s="1019"/>
      <c r="U106" s="2112"/>
      <c r="V106" s="2112"/>
      <c r="W106" s="1019" t="s">
        <v>97</v>
      </c>
      <c r="X106" s="1628"/>
      <c r="Y106" s="1629"/>
      <c r="Z106" s="1037"/>
      <c r="AA106" s="1037"/>
      <c r="AB106" s="1037"/>
      <c r="AE106" s="220"/>
      <c r="AI106" s="34"/>
      <c r="AJ106" s="396"/>
      <c r="BI106" s="415"/>
      <c r="BJ106" s="415"/>
    </row>
    <row r="107" spans="1:268" s="49" customFormat="1" ht="17.25" customHeight="1" x14ac:dyDescent="0.2">
      <c r="A107" s="2056" t="s">
        <v>580</v>
      </c>
      <c r="B107" s="2292" t="s">
        <v>57</v>
      </c>
      <c r="C107" s="2106"/>
      <c r="D107" s="2291">
        <v>7</v>
      </c>
      <c r="E107" s="2106"/>
      <c r="F107" s="2106"/>
      <c r="G107" s="2109">
        <v>5</v>
      </c>
      <c r="H107" s="2110">
        <f>G107*30</f>
        <v>150</v>
      </c>
      <c r="I107" s="2110">
        <v>8</v>
      </c>
      <c r="J107" s="1019" t="s">
        <v>134</v>
      </c>
      <c r="K107" s="1037"/>
      <c r="L107" s="2110" t="s">
        <v>385</v>
      </c>
      <c r="M107" s="2093">
        <f>H107-I107</f>
        <v>142</v>
      </c>
      <c r="N107" s="1019"/>
      <c r="O107" s="1053"/>
      <c r="P107" s="1054"/>
      <c r="Q107" s="1019"/>
      <c r="R107" s="1061"/>
      <c r="S107" s="1062"/>
      <c r="T107" s="1019"/>
      <c r="U107" s="1626"/>
      <c r="V107" s="1627"/>
      <c r="W107" s="1019" t="s">
        <v>97</v>
      </c>
      <c r="X107" s="2293"/>
      <c r="Y107" s="2294"/>
      <c r="Z107" s="2094"/>
      <c r="AA107" s="2094"/>
      <c r="AB107" s="2101"/>
      <c r="AE107" s="220"/>
      <c r="AI107" s="34"/>
      <c r="AJ107" s="396"/>
      <c r="BI107" s="415"/>
      <c r="BJ107" s="415"/>
    </row>
    <row r="108" spans="1:268" s="49" customFormat="1" ht="18" customHeight="1" x14ac:dyDescent="0.2">
      <c r="A108" s="2056" t="s">
        <v>582</v>
      </c>
      <c r="B108" s="2292" t="s">
        <v>558</v>
      </c>
      <c r="C108" s="2108"/>
      <c r="D108" s="2291">
        <v>7</v>
      </c>
      <c r="E108" s="2108"/>
      <c r="F108" s="2108"/>
      <c r="G108" s="2109">
        <v>5</v>
      </c>
      <c r="H108" s="2110">
        <f>G108*30</f>
        <v>150</v>
      </c>
      <c r="I108" s="2110">
        <v>8</v>
      </c>
      <c r="J108" s="1019" t="s">
        <v>134</v>
      </c>
      <c r="K108" s="1037"/>
      <c r="L108" s="2110" t="s">
        <v>385</v>
      </c>
      <c r="M108" s="2093">
        <f t="shared" ref="M108:M109" si="25">H108-I108</f>
        <v>142</v>
      </c>
      <c r="N108" s="1019"/>
      <c r="O108" s="1541"/>
      <c r="P108" s="1542"/>
      <c r="Q108" s="1019"/>
      <c r="R108" s="1626"/>
      <c r="S108" s="1627"/>
      <c r="T108" s="1019"/>
      <c r="U108" s="2112"/>
      <c r="V108" s="2112"/>
      <c r="W108" s="1019" t="s">
        <v>97</v>
      </c>
      <c r="X108" s="2095"/>
      <c r="Y108" s="2096"/>
      <c r="Z108" s="2094"/>
      <c r="AA108" s="2094"/>
      <c r="AB108" s="2101"/>
      <c r="AE108" s="220"/>
      <c r="AI108" s="34"/>
      <c r="AJ108" s="396"/>
      <c r="BI108" s="415"/>
      <c r="BJ108" s="415"/>
    </row>
    <row r="109" spans="1:268" s="49" customFormat="1" ht="18" customHeight="1" x14ac:dyDescent="0.2">
      <c r="A109" s="2056" t="s">
        <v>583</v>
      </c>
      <c r="B109" s="2295" t="s">
        <v>480</v>
      </c>
      <c r="C109" s="2108"/>
      <c r="D109" s="2291">
        <v>7</v>
      </c>
      <c r="E109" s="2108"/>
      <c r="F109" s="2108"/>
      <c r="G109" s="2109">
        <v>5</v>
      </c>
      <c r="H109" s="2110">
        <f>G109*30</f>
        <v>150</v>
      </c>
      <c r="I109" s="2110">
        <v>8</v>
      </c>
      <c r="J109" s="1019" t="s">
        <v>134</v>
      </c>
      <c r="K109" s="1037"/>
      <c r="L109" s="2110" t="s">
        <v>385</v>
      </c>
      <c r="M109" s="2093">
        <f t="shared" si="25"/>
        <v>142</v>
      </c>
      <c r="N109" s="1019"/>
      <c r="O109" s="1053"/>
      <c r="P109" s="1054"/>
      <c r="Q109" s="1019"/>
      <c r="R109" s="1061"/>
      <c r="S109" s="1062"/>
      <c r="T109" s="1019"/>
      <c r="U109" s="1061"/>
      <c r="V109" s="1062"/>
      <c r="W109" s="1019" t="s">
        <v>97</v>
      </c>
      <c r="X109" s="2293"/>
      <c r="Y109" s="2294"/>
      <c r="Z109" s="2094"/>
      <c r="AA109" s="2094"/>
      <c r="AB109" s="2101"/>
      <c r="AE109" s="220"/>
      <c r="AI109" s="34"/>
      <c r="AJ109" s="396"/>
      <c r="BH109" s="932" t="s">
        <v>573</v>
      </c>
      <c r="BI109" s="415"/>
      <c r="BJ109" s="415"/>
    </row>
    <row r="110" spans="1:268" s="49" customFormat="1" ht="17.25" customHeight="1" x14ac:dyDescent="0.2">
      <c r="A110" s="2056" t="s">
        <v>584</v>
      </c>
      <c r="B110" s="2296" t="s">
        <v>469</v>
      </c>
      <c r="C110" s="1074"/>
      <c r="D110" s="2291"/>
      <c r="E110" s="2056"/>
      <c r="F110" s="2056"/>
      <c r="G110" s="2109">
        <v>5</v>
      </c>
      <c r="H110" s="2110">
        <f>G110*30</f>
        <v>150</v>
      </c>
      <c r="I110" s="1074"/>
      <c r="J110" s="1074"/>
      <c r="K110" s="1074"/>
      <c r="L110" s="1074"/>
      <c r="M110" s="1074"/>
      <c r="N110" s="1074"/>
      <c r="O110" s="1645"/>
      <c r="P110" s="1646"/>
      <c r="Q110" s="1074"/>
      <c r="R110" s="1645"/>
      <c r="S110" s="1646"/>
      <c r="T110" s="1074"/>
      <c r="U110" s="1645"/>
      <c r="V110" s="1646"/>
      <c r="W110" s="1074"/>
      <c r="X110" s="1645"/>
      <c r="Y110" s="1646"/>
      <c r="Z110" s="1074"/>
      <c r="AA110" s="1074"/>
      <c r="AB110" s="1074"/>
      <c r="AE110" s="220"/>
      <c r="AI110" s="34"/>
      <c r="AJ110" s="396"/>
      <c r="BI110" s="415"/>
      <c r="BJ110" s="415"/>
    </row>
    <row r="111" spans="1:268" s="49" customFormat="1" ht="17.25" customHeight="1" thickBot="1" x14ac:dyDescent="0.25">
      <c r="A111" s="1063"/>
      <c r="B111" s="1645" t="s">
        <v>585</v>
      </c>
      <c r="C111" s="2297"/>
      <c r="D111" s="2297"/>
      <c r="E111" s="2297"/>
      <c r="F111" s="2297"/>
      <c r="G111" s="2297"/>
      <c r="H111" s="2297"/>
      <c r="I111" s="2297"/>
      <c r="J111" s="2297"/>
      <c r="K111" s="2297"/>
      <c r="L111" s="2297"/>
      <c r="M111" s="2297"/>
      <c r="N111" s="2297"/>
      <c r="O111" s="2297"/>
      <c r="P111" s="2297"/>
      <c r="Q111" s="2297"/>
      <c r="R111" s="2297"/>
      <c r="S111" s="2297"/>
      <c r="T111" s="2297"/>
      <c r="U111" s="2297"/>
      <c r="V111" s="2297"/>
      <c r="W111" s="2297"/>
      <c r="X111" s="2297"/>
      <c r="Y111" s="2297"/>
      <c r="Z111" s="2297"/>
      <c r="AA111" s="2297"/>
      <c r="AB111" s="1646"/>
      <c r="AE111" s="220"/>
      <c r="AI111" s="34"/>
      <c r="AJ111" s="396"/>
      <c r="BI111" s="415"/>
      <c r="BJ111" s="415"/>
    </row>
    <row r="112" spans="1:268" s="49" customFormat="1" ht="17.25" customHeight="1" thickBot="1" x14ac:dyDescent="0.25">
      <c r="A112" s="2298" t="s">
        <v>396</v>
      </c>
      <c r="B112" s="2299" t="s">
        <v>533</v>
      </c>
      <c r="C112" s="2300"/>
      <c r="D112" s="2301"/>
      <c r="E112" s="2301"/>
      <c r="F112" s="2302"/>
      <c r="G112" s="2303">
        <f>G113+G114+G115</f>
        <v>12</v>
      </c>
      <c r="H112" s="2303">
        <f>H113+H114+H115</f>
        <v>360</v>
      </c>
      <c r="I112" s="1038"/>
      <c r="J112" s="1038"/>
      <c r="K112" s="1038"/>
      <c r="L112" s="1038"/>
      <c r="M112" s="1038"/>
      <c r="N112" s="1038"/>
      <c r="O112" s="1641"/>
      <c r="P112" s="1642"/>
      <c r="Q112" s="1038"/>
      <c r="R112" s="1641"/>
      <c r="S112" s="1642"/>
      <c r="T112" s="1038"/>
      <c r="U112" s="2075"/>
      <c r="V112" s="2076"/>
      <c r="W112" s="2038"/>
      <c r="X112" s="1641" t="s">
        <v>538</v>
      </c>
      <c r="Y112" s="1642"/>
      <c r="Z112" s="1038"/>
      <c r="AA112" s="1038"/>
      <c r="AB112" s="1038"/>
      <c r="AE112" s="220"/>
      <c r="AI112" s="34"/>
      <c r="AJ112" s="396"/>
      <c r="BI112" s="415"/>
      <c r="BJ112" s="415"/>
    </row>
    <row r="113" spans="1:62" s="49" customFormat="1" ht="17.25" customHeight="1" x14ac:dyDescent="0.2">
      <c r="A113" s="2304" t="s">
        <v>578</v>
      </c>
      <c r="B113" s="2305" t="s">
        <v>408</v>
      </c>
      <c r="C113" s="2306" t="s">
        <v>579</v>
      </c>
      <c r="D113" s="2108">
        <v>8</v>
      </c>
      <c r="E113" s="2162"/>
      <c r="F113" s="2307"/>
      <c r="G113" s="2308">
        <v>4</v>
      </c>
      <c r="H113" s="2162">
        <f t="shared" ref="H113:H114" si="26">G113*30</f>
        <v>120</v>
      </c>
      <c r="I113" s="2110">
        <v>8</v>
      </c>
      <c r="J113" s="1019" t="s">
        <v>134</v>
      </c>
      <c r="K113" s="1037"/>
      <c r="L113" s="2110" t="s">
        <v>385</v>
      </c>
      <c r="M113" s="2093">
        <f>H113-I113</f>
        <v>112</v>
      </c>
      <c r="N113" s="1039"/>
      <c r="O113" s="2309"/>
      <c r="P113" s="2310"/>
      <c r="Q113" s="1039"/>
      <c r="R113" s="1643"/>
      <c r="S113" s="1644"/>
      <c r="T113" s="1039"/>
      <c r="U113" s="2311"/>
      <c r="V113" s="2311"/>
      <c r="W113" s="2312"/>
      <c r="X113" s="1628" t="s">
        <v>97</v>
      </c>
      <c r="Y113" s="1629"/>
      <c r="Z113" s="2313"/>
      <c r="AA113" s="2313"/>
      <c r="AB113" s="2314"/>
      <c r="AE113" s="220"/>
      <c r="AI113" s="34"/>
      <c r="AJ113" s="396"/>
      <c r="BH113" s="932" t="s">
        <v>574</v>
      </c>
      <c r="BI113" s="415"/>
      <c r="BJ113" s="415"/>
    </row>
    <row r="114" spans="1:62" s="49" customFormat="1" ht="31.5" x14ac:dyDescent="0.2">
      <c r="A114" s="2315" t="s">
        <v>580</v>
      </c>
      <c r="B114" s="2305" t="s">
        <v>581</v>
      </c>
      <c r="C114" s="2306"/>
      <c r="D114" s="2108">
        <v>8</v>
      </c>
      <c r="E114" s="2162"/>
      <c r="F114" s="2307"/>
      <c r="G114" s="2308">
        <v>4</v>
      </c>
      <c r="H114" s="2162">
        <f t="shared" si="26"/>
        <v>120</v>
      </c>
      <c r="I114" s="2110">
        <v>8</v>
      </c>
      <c r="J114" s="1019" t="s">
        <v>134</v>
      </c>
      <c r="K114" s="1037"/>
      <c r="L114" s="2110" t="s">
        <v>385</v>
      </c>
      <c r="M114" s="2093">
        <f>H114-I114</f>
        <v>112</v>
      </c>
      <c r="N114" s="1019"/>
      <c r="O114" s="1541"/>
      <c r="P114" s="1542"/>
      <c r="Q114" s="1019"/>
      <c r="R114" s="1626"/>
      <c r="S114" s="1627"/>
      <c r="T114" s="1019"/>
      <c r="U114" s="2112"/>
      <c r="V114" s="2112"/>
      <c r="W114" s="2094"/>
      <c r="X114" s="1628" t="s">
        <v>97</v>
      </c>
      <c r="Y114" s="1629"/>
      <c r="Z114" s="1072"/>
      <c r="AA114" s="1072"/>
      <c r="AB114" s="2041"/>
      <c r="AE114" s="220"/>
      <c r="AI114" s="34"/>
      <c r="AJ114" s="396"/>
      <c r="BI114" s="415"/>
      <c r="BJ114" s="415"/>
    </row>
    <row r="115" spans="1:62" s="49" customFormat="1" x14ac:dyDescent="0.2">
      <c r="A115" s="2315" t="s">
        <v>582</v>
      </c>
      <c r="B115" s="2316" t="s">
        <v>616</v>
      </c>
      <c r="C115" s="2317"/>
      <c r="D115" s="2108">
        <v>8</v>
      </c>
      <c r="E115" s="2318"/>
      <c r="F115" s="2319"/>
      <c r="G115" s="2308">
        <v>4</v>
      </c>
      <c r="H115" s="2162">
        <f>G115*30</f>
        <v>120</v>
      </c>
      <c r="I115" s="2110">
        <v>8</v>
      </c>
      <c r="J115" s="1019" t="s">
        <v>134</v>
      </c>
      <c r="K115" s="1037"/>
      <c r="L115" s="2110" t="s">
        <v>385</v>
      </c>
      <c r="M115" s="2093">
        <f t="shared" ref="M115:M116" si="27">H115-I115</f>
        <v>112</v>
      </c>
      <c r="N115" s="1019"/>
      <c r="O115" s="1541"/>
      <c r="P115" s="1542"/>
      <c r="Q115" s="1019"/>
      <c r="R115" s="1626"/>
      <c r="S115" s="1627"/>
      <c r="T115" s="1019"/>
      <c r="U115" s="2112"/>
      <c r="V115" s="2112"/>
      <c r="W115" s="2094"/>
      <c r="X115" s="1628" t="s">
        <v>97</v>
      </c>
      <c r="Y115" s="1629"/>
      <c r="Z115" s="1072"/>
      <c r="AA115" s="1072"/>
      <c r="AB115" s="2041"/>
      <c r="AE115" s="220"/>
      <c r="AI115" s="34"/>
      <c r="AJ115" s="396"/>
      <c r="BI115" s="415"/>
      <c r="BJ115" s="415"/>
    </row>
    <row r="116" spans="1:62" s="49" customFormat="1" ht="33" customHeight="1" x14ac:dyDescent="0.2">
      <c r="A116" s="2315" t="s">
        <v>583</v>
      </c>
      <c r="B116" s="2320" t="s">
        <v>617</v>
      </c>
      <c r="C116" s="2317"/>
      <c r="D116" s="2108">
        <v>8</v>
      </c>
      <c r="E116" s="2318"/>
      <c r="F116" s="2319"/>
      <c r="G116" s="2321">
        <v>4</v>
      </c>
      <c r="H116" s="2162">
        <f>G116*30</f>
        <v>120</v>
      </c>
      <c r="I116" s="2110">
        <v>8</v>
      </c>
      <c r="J116" s="1019" t="s">
        <v>134</v>
      </c>
      <c r="K116" s="1037"/>
      <c r="L116" s="2110" t="s">
        <v>385</v>
      </c>
      <c r="M116" s="2093">
        <f t="shared" si="27"/>
        <v>112</v>
      </c>
      <c r="N116" s="1019"/>
      <c r="O116" s="1053"/>
      <c r="P116" s="1054"/>
      <c r="Q116" s="1019"/>
      <c r="R116" s="1061"/>
      <c r="S116" s="1062"/>
      <c r="T116" s="1019"/>
      <c r="U116" s="1626"/>
      <c r="V116" s="1627"/>
      <c r="W116" s="1071"/>
      <c r="X116" s="1628" t="s">
        <v>97</v>
      </c>
      <c r="Y116" s="1629"/>
      <c r="Z116" s="1072"/>
      <c r="AA116" s="1072"/>
      <c r="AB116" s="2041"/>
      <c r="AE116" s="220"/>
      <c r="AI116" s="34"/>
      <c r="AJ116" s="396"/>
      <c r="BI116" s="415"/>
      <c r="BJ116" s="415"/>
    </row>
    <row r="117" spans="1:62" s="49" customFormat="1" ht="17.25" customHeight="1" x14ac:dyDescent="0.2">
      <c r="A117" s="2322" t="s">
        <v>584</v>
      </c>
      <c r="B117" s="2323" t="s">
        <v>469</v>
      </c>
      <c r="C117" s="2324"/>
      <c r="D117" s="2325"/>
      <c r="E117" s="2325"/>
      <c r="F117" s="2326"/>
      <c r="G117" s="2327">
        <v>4</v>
      </c>
      <c r="H117" s="2328">
        <f>G117*30</f>
        <v>120</v>
      </c>
      <c r="I117" s="2110"/>
      <c r="J117" s="1019"/>
      <c r="K117" s="2056"/>
      <c r="L117" s="1019"/>
      <c r="M117" s="2111"/>
      <c r="N117" s="1019"/>
      <c r="O117" s="1053"/>
      <c r="P117" s="1054"/>
      <c r="Q117" s="1019"/>
      <c r="R117" s="1061"/>
      <c r="S117" s="1062"/>
      <c r="T117" s="1019"/>
      <c r="U117" s="1626"/>
      <c r="V117" s="1627"/>
      <c r="W117" s="1071"/>
      <c r="X117" s="2329"/>
      <c r="Y117" s="2330"/>
      <c r="Z117" s="1072"/>
      <c r="AA117" s="1072"/>
      <c r="AB117" s="2041"/>
      <c r="AE117" s="220"/>
      <c r="AI117" s="34"/>
      <c r="AJ117" s="396"/>
      <c r="BI117" s="415"/>
      <c r="BJ117" s="415"/>
    </row>
    <row r="118" spans="1:62" s="49" customFormat="1" ht="17.25" customHeight="1" thickBot="1" x14ac:dyDescent="0.25">
      <c r="A118" s="1058"/>
      <c r="B118" s="2331" t="s">
        <v>587</v>
      </c>
      <c r="C118" s="2331"/>
      <c r="D118" s="2331"/>
      <c r="E118" s="2331"/>
      <c r="F118" s="2331"/>
      <c r="G118" s="2331"/>
      <c r="H118" s="2331"/>
      <c r="I118" s="2331"/>
      <c r="J118" s="2331"/>
      <c r="K118" s="2331"/>
      <c r="L118" s="2331"/>
      <c r="M118" s="2331"/>
      <c r="N118" s="2331"/>
      <c r="O118" s="2331"/>
      <c r="P118" s="2331"/>
      <c r="Q118" s="2331"/>
      <c r="R118" s="2331"/>
      <c r="S118" s="2331"/>
      <c r="T118" s="2331"/>
      <c r="U118" s="2331"/>
      <c r="V118" s="2331"/>
      <c r="W118" s="2331"/>
      <c r="X118" s="2331"/>
      <c r="Y118" s="2331"/>
      <c r="Z118" s="2331"/>
      <c r="AA118" s="2331"/>
      <c r="AB118" s="2332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25">
      <c r="A119" s="2333" t="s">
        <v>487</v>
      </c>
      <c r="B119" s="2333" t="s">
        <v>490</v>
      </c>
      <c r="C119" s="2106"/>
      <c r="D119" s="2106"/>
      <c r="E119" s="2106"/>
      <c r="F119" s="2106"/>
      <c r="G119" s="1073">
        <v>12</v>
      </c>
      <c r="H119" s="2103"/>
      <c r="I119" s="2103"/>
      <c r="J119" s="1058"/>
      <c r="K119" s="1074"/>
      <c r="L119" s="2103"/>
      <c r="M119" s="2037"/>
      <c r="N119" s="1019"/>
      <c r="O119" s="1541"/>
      <c r="P119" s="1542"/>
      <c r="Q119" s="1019"/>
      <c r="R119" s="1532"/>
      <c r="S119" s="1533"/>
      <c r="T119" s="1019"/>
      <c r="U119" s="1675"/>
      <c r="V119" s="1675"/>
      <c r="W119" s="1072"/>
      <c r="X119" s="2075"/>
      <c r="Y119" s="2076"/>
      <c r="Z119" s="1072" t="s">
        <v>492</v>
      </c>
      <c r="AA119" s="1072"/>
      <c r="AB119" s="2041"/>
      <c r="AE119" s="220"/>
      <c r="AI119" s="34"/>
      <c r="AJ119" s="396"/>
      <c r="BI119" s="415"/>
      <c r="BJ119" s="415"/>
    </row>
    <row r="120" spans="1:62" s="49" customFormat="1" ht="31.5" x14ac:dyDescent="0.2">
      <c r="A120" s="2315" t="s">
        <v>588</v>
      </c>
      <c r="B120" s="2334" t="s">
        <v>485</v>
      </c>
      <c r="C120" s="2108"/>
      <c r="D120" s="2108">
        <v>9</v>
      </c>
      <c r="E120" s="2108"/>
      <c r="F120" s="2108"/>
      <c r="G120" s="2109">
        <v>6</v>
      </c>
      <c r="H120" s="2110">
        <f>G120*30</f>
        <v>180</v>
      </c>
      <c r="I120" s="2110">
        <v>8</v>
      </c>
      <c r="J120" s="1019" t="s">
        <v>134</v>
      </c>
      <c r="K120" s="1037"/>
      <c r="L120" s="2110" t="s">
        <v>385</v>
      </c>
      <c r="M120" s="2093">
        <f>H120-I120</f>
        <v>172</v>
      </c>
      <c r="N120" s="1021"/>
      <c r="O120" s="1022"/>
      <c r="P120" s="1023"/>
      <c r="Q120" s="1021"/>
      <c r="R120" s="1022"/>
      <c r="S120" s="1023"/>
      <c r="T120" s="1021"/>
      <c r="U120" s="1061"/>
      <c r="V120" s="1062"/>
      <c r="W120" s="2126"/>
      <c r="X120" s="2075"/>
      <c r="Y120" s="2076"/>
      <c r="Z120" s="1019" t="s">
        <v>97</v>
      </c>
      <c r="AA120" s="1010"/>
      <c r="AB120" s="2119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2315" t="s">
        <v>589</v>
      </c>
      <c r="B121" s="2335" t="s">
        <v>414</v>
      </c>
      <c r="C121" s="2132"/>
      <c r="D121" s="2127">
        <v>9</v>
      </c>
      <c r="E121" s="2132"/>
      <c r="F121" s="2132"/>
      <c r="G121" s="2128">
        <v>6</v>
      </c>
      <c r="H121" s="2110">
        <f>G121*30</f>
        <v>180</v>
      </c>
      <c r="I121" s="2110">
        <v>8</v>
      </c>
      <c r="J121" s="1019" t="s">
        <v>134</v>
      </c>
      <c r="K121" s="1037"/>
      <c r="L121" s="2110" t="s">
        <v>385</v>
      </c>
      <c r="M121" s="1071">
        <f>H121-I121</f>
        <v>172</v>
      </c>
      <c r="N121" s="1021"/>
      <c r="O121" s="1022"/>
      <c r="P121" s="1023"/>
      <c r="Q121" s="1021"/>
      <c r="R121" s="1022"/>
      <c r="S121" s="1023"/>
      <c r="T121" s="1021"/>
      <c r="U121" s="1061"/>
      <c r="V121" s="1062"/>
      <c r="W121" s="2126"/>
      <c r="X121" s="2075"/>
      <c r="Y121" s="2076"/>
      <c r="Z121" s="1019" t="s">
        <v>97</v>
      </c>
      <c r="AA121" s="1010"/>
      <c r="AB121" s="2119"/>
      <c r="AE121" s="220"/>
      <c r="AI121" s="34"/>
      <c r="AJ121" s="396"/>
      <c r="BI121" s="415"/>
      <c r="BJ121" s="415"/>
    </row>
    <row r="122" spans="1:62" s="49" customFormat="1" ht="28.5" customHeight="1" x14ac:dyDescent="0.2">
      <c r="A122" s="2315" t="s">
        <v>590</v>
      </c>
      <c r="B122" s="2336" t="s">
        <v>491</v>
      </c>
      <c r="C122" s="2106"/>
      <c r="D122" s="2108">
        <v>9</v>
      </c>
      <c r="E122" s="2106"/>
      <c r="F122" s="2106"/>
      <c r="G122" s="2092">
        <v>6</v>
      </c>
      <c r="H122" s="2110">
        <f>G122*30</f>
        <v>180</v>
      </c>
      <c r="I122" s="2110">
        <v>8</v>
      </c>
      <c r="J122" s="1019" t="s">
        <v>134</v>
      </c>
      <c r="K122" s="1037"/>
      <c r="L122" s="2110" t="s">
        <v>385</v>
      </c>
      <c r="M122" s="1071">
        <f>H122-I122</f>
        <v>172</v>
      </c>
      <c r="N122" s="1019"/>
      <c r="O122" s="1626"/>
      <c r="P122" s="1627"/>
      <c r="Q122" s="1019"/>
      <c r="R122" s="1626"/>
      <c r="S122" s="1627"/>
      <c r="T122" s="1019"/>
      <c r="U122" s="1626"/>
      <c r="V122" s="1627"/>
      <c r="W122" s="2094"/>
      <c r="X122" s="2075"/>
      <c r="Y122" s="2076"/>
      <c r="Z122" s="1019" t="s">
        <v>97</v>
      </c>
      <c r="AA122" s="1072"/>
      <c r="AB122" s="2041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2315" t="s">
        <v>597</v>
      </c>
      <c r="B123" s="1037" t="s">
        <v>469</v>
      </c>
      <c r="C123" s="1037"/>
      <c r="D123" s="2108"/>
      <c r="E123" s="1037"/>
      <c r="F123" s="1037"/>
      <c r="G123" s="2092">
        <v>6</v>
      </c>
      <c r="H123" s="1037"/>
      <c r="I123" s="1037"/>
      <c r="J123" s="1037"/>
      <c r="K123" s="1037"/>
      <c r="L123" s="1037"/>
      <c r="M123" s="1037"/>
      <c r="N123" s="1037"/>
      <c r="O123" s="1628"/>
      <c r="P123" s="1629"/>
      <c r="Q123" s="1037"/>
      <c r="R123" s="1628"/>
      <c r="S123" s="1629"/>
      <c r="T123" s="1037"/>
      <c r="U123" s="1628"/>
      <c r="V123" s="1629"/>
      <c r="W123" s="1037"/>
      <c r="X123" s="1628"/>
      <c r="Y123" s="1629"/>
      <c r="Z123" s="1037"/>
      <c r="AA123" s="1037"/>
      <c r="AB123" s="1037"/>
      <c r="AE123" s="220"/>
      <c r="AI123" s="34"/>
      <c r="AJ123" s="396"/>
      <c r="BI123" s="415"/>
      <c r="BJ123" s="415"/>
    </row>
    <row r="124" spans="1:62" s="49" customFormat="1" ht="17.25" customHeight="1" x14ac:dyDescent="0.2">
      <c r="A124" s="1675" t="s">
        <v>587</v>
      </c>
      <c r="B124" s="1675"/>
      <c r="C124" s="1675"/>
      <c r="D124" s="1675"/>
      <c r="E124" s="1675"/>
      <c r="F124" s="1675"/>
      <c r="G124" s="1675"/>
      <c r="H124" s="1675"/>
      <c r="I124" s="1675"/>
      <c r="J124" s="1675"/>
      <c r="K124" s="1675"/>
      <c r="L124" s="1675"/>
      <c r="M124" s="1675"/>
      <c r="N124" s="1675"/>
      <c r="O124" s="1675"/>
      <c r="P124" s="1675"/>
      <c r="Q124" s="1675"/>
      <c r="R124" s="1675"/>
      <c r="S124" s="1675"/>
      <c r="T124" s="1675"/>
      <c r="U124" s="1675"/>
      <c r="V124" s="1675"/>
      <c r="W124" s="1675"/>
      <c r="X124" s="1675"/>
      <c r="Y124" s="1675"/>
      <c r="Z124" s="1675"/>
      <c r="AA124" s="1675"/>
      <c r="AB124" s="1675"/>
      <c r="AE124" s="220"/>
      <c r="AI124" s="34"/>
      <c r="AJ124" s="396"/>
      <c r="BI124" s="415"/>
      <c r="BJ124" s="415"/>
    </row>
    <row r="125" spans="1:62" s="49" customFormat="1" ht="17.25" customHeight="1" x14ac:dyDescent="0.2">
      <c r="A125" s="1058" t="s">
        <v>489</v>
      </c>
      <c r="B125" s="2105" t="s">
        <v>586</v>
      </c>
      <c r="C125" s="1037"/>
      <c r="D125" s="2337"/>
      <c r="E125" s="1037"/>
      <c r="F125" s="1037"/>
      <c r="G125" s="2259">
        <v>12</v>
      </c>
      <c r="H125" s="1037"/>
      <c r="I125" s="1037"/>
      <c r="J125" s="1037"/>
      <c r="K125" s="1037"/>
      <c r="L125" s="1037"/>
      <c r="M125" s="1037"/>
      <c r="N125" s="1037"/>
      <c r="O125" s="1628"/>
      <c r="P125" s="1629"/>
      <c r="Q125" s="1037"/>
      <c r="R125" s="1628"/>
      <c r="S125" s="1629"/>
      <c r="T125" s="1037"/>
      <c r="U125" s="1628"/>
      <c r="V125" s="1629"/>
      <c r="W125" s="1037"/>
      <c r="X125" s="1628"/>
      <c r="Y125" s="1629"/>
      <c r="Z125" s="1072"/>
      <c r="AA125" s="1072" t="s">
        <v>492</v>
      </c>
      <c r="AB125" s="1037"/>
      <c r="AE125" s="220"/>
      <c r="AI125" s="34"/>
      <c r="AJ125" s="396"/>
      <c r="BI125" s="415"/>
      <c r="BJ125" s="415"/>
    </row>
    <row r="126" spans="1:62" s="49" customFormat="1" ht="35.25" customHeight="1" x14ac:dyDescent="0.2">
      <c r="A126" s="2315" t="s">
        <v>596</v>
      </c>
      <c r="B126" s="2316" t="s">
        <v>559</v>
      </c>
      <c r="C126" s="1077"/>
      <c r="D126" s="2338">
        <v>10</v>
      </c>
      <c r="E126" s="2056"/>
      <c r="F126" s="2056"/>
      <c r="G126" s="2339">
        <v>6</v>
      </c>
      <c r="H126" s="1071">
        <f t="shared" ref="H126:H131" si="28">G126*30</f>
        <v>180</v>
      </c>
      <c r="I126" s="2110">
        <v>8</v>
      </c>
      <c r="J126" s="1019" t="s">
        <v>134</v>
      </c>
      <c r="K126" s="1037"/>
      <c r="L126" s="2110" t="s">
        <v>385</v>
      </c>
      <c r="M126" s="2093">
        <f t="shared" ref="M126:M129" si="29">H126-I126</f>
        <v>172</v>
      </c>
      <c r="N126" s="1071"/>
      <c r="O126" s="1628"/>
      <c r="P126" s="1629"/>
      <c r="Q126" s="1071"/>
      <c r="R126" s="1628"/>
      <c r="S126" s="1629"/>
      <c r="T126" s="1071"/>
      <c r="U126" s="1628"/>
      <c r="V126" s="1629"/>
      <c r="W126" s="1071"/>
      <c r="X126" s="1628"/>
      <c r="Y126" s="1629"/>
      <c r="Z126" s="1037"/>
      <c r="AA126" s="2094" t="s">
        <v>97</v>
      </c>
      <c r="AB126" s="1071"/>
      <c r="AE126" s="220"/>
      <c r="AI126" s="34"/>
      <c r="AJ126" s="396"/>
      <c r="BI126" s="415"/>
      <c r="BJ126" s="415"/>
    </row>
    <row r="127" spans="1:62" s="49" customFormat="1" ht="17.25" customHeight="1" x14ac:dyDescent="0.2">
      <c r="A127" s="2315" t="s">
        <v>591</v>
      </c>
      <c r="B127" s="2340" t="s">
        <v>593</v>
      </c>
      <c r="C127" s="2341"/>
      <c r="D127" s="2338">
        <v>10</v>
      </c>
      <c r="E127" s="2107"/>
      <c r="F127" s="2107"/>
      <c r="G127" s="2339">
        <v>6</v>
      </c>
      <c r="H127" s="1071">
        <f t="shared" si="28"/>
        <v>180</v>
      </c>
      <c r="I127" s="2110">
        <v>8</v>
      </c>
      <c r="J127" s="1019" t="s">
        <v>134</v>
      </c>
      <c r="K127" s="1037"/>
      <c r="L127" s="2110" t="s">
        <v>385</v>
      </c>
      <c r="M127" s="2093">
        <f t="shared" si="29"/>
        <v>172</v>
      </c>
      <c r="N127" s="1019"/>
      <c r="O127" s="1541"/>
      <c r="P127" s="1542"/>
      <c r="Q127" s="1019"/>
      <c r="R127" s="1626"/>
      <c r="S127" s="1627"/>
      <c r="T127" s="1019"/>
      <c r="U127" s="2112"/>
      <c r="V127" s="2112"/>
      <c r="W127" s="1071"/>
      <c r="X127" s="1419"/>
      <c r="Y127" s="1419"/>
      <c r="Z127" s="1037"/>
      <c r="AA127" s="2094" t="s">
        <v>97</v>
      </c>
      <c r="AB127" s="2094"/>
      <c r="AE127" s="220"/>
      <c r="AI127" s="34"/>
      <c r="AJ127" s="396"/>
      <c r="BI127" s="415"/>
      <c r="BJ127" s="415"/>
    </row>
    <row r="128" spans="1:62" s="49" customFormat="1" ht="19.5" customHeight="1" x14ac:dyDescent="0.2">
      <c r="A128" s="2315" t="s">
        <v>592</v>
      </c>
      <c r="B128" s="2320" t="s">
        <v>595</v>
      </c>
      <c r="C128" s="2342"/>
      <c r="D128" s="2343">
        <v>10</v>
      </c>
      <c r="E128" s="1040"/>
      <c r="F128" s="1040"/>
      <c r="G128" s="2339">
        <v>6</v>
      </c>
      <c r="H128" s="1071">
        <f t="shared" si="28"/>
        <v>180</v>
      </c>
      <c r="I128" s="2110">
        <v>8</v>
      </c>
      <c r="J128" s="1019" t="s">
        <v>134</v>
      </c>
      <c r="K128" s="1037"/>
      <c r="L128" s="2110" t="s">
        <v>385</v>
      </c>
      <c r="M128" s="2093">
        <f t="shared" si="29"/>
        <v>172</v>
      </c>
      <c r="N128" s="1040"/>
      <c r="O128" s="1541"/>
      <c r="P128" s="1542"/>
      <c r="Q128" s="1040"/>
      <c r="R128" s="1626"/>
      <c r="S128" s="1627"/>
      <c r="T128" s="1040"/>
      <c r="U128" s="2112"/>
      <c r="V128" s="2112"/>
      <c r="W128" s="1040"/>
      <c r="X128" s="1419"/>
      <c r="Y128" s="1419"/>
      <c r="Z128" s="1037"/>
      <c r="AA128" s="2094" t="s">
        <v>97</v>
      </c>
      <c r="AB128" s="1040"/>
      <c r="AE128" s="220"/>
      <c r="AI128" s="34"/>
      <c r="AJ128" s="396"/>
      <c r="BI128" s="415"/>
      <c r="BJ128" s="415"/>
    </row>
    <row r="129" spans="1:62" s="49" customFormat="1" ht="21.75" customHeight="1" thickBot="1" x14ac:dyDescent="0.25">
      <c r="A129" s="2315" t="s">
        <v>594</v>
      </c>
      <c r="B129" s="2323" t="s">
        <v>469</v>
      </c>
      <c r="C129" s="1037"/>
      <c r="D129" s="2108">
        <v>10</v>
      </c>
      <c r="E129" s="1037"/>
      <c r="F129" s="1037"/>
      <c r="G129" s="2339">
        <v>6</v>
      </c>
      <c r="H129" s="1071">
        <f t="shared" si="28"/>
        <v>180</v>
      </c>
      <c r="I129" s="2110">
        <v>8</v>
      </c>
      <c r="J129" s="1019" t="s">
        <v>134</v>
      </c>
      <c r="K129" s="1037"/>
      <c r="L129" s="2110" t="s">
        <v>385</v>
      </c>
      <c r="M129" s="2093">
        <f t="shared" si="29"/>
        <v>172</v>
      </c>
      <c r="N129" s="1037"/>
      <c r="O129" s="1628"/>
      <c r="P129" s="1629"/>
      <c r="Q129" s="1037"/>
      <c r="R129" s="1628"/>
      <c r="S129" s="1629"/>
      <c r="T129" s="1037"/>
      <c r="U129" s="1628"/>
      <c r="V129" s="1629"/>
      <c r="W129" s="1037"/>
      <c r="X129" s="1628"/>
      <c r="Y129" s="1629"/>
      <c r="Z129" s="1037"/>
      <c r="AA129" s="1037"/>
      <c r="AB129" s="1037"/>
      <c r="AE129" s="220"/>
      <c r="AI129" s="34"/>
      <c r="AJ129" s="396"/>
      <c r="BI129" s="415"/>
      <c r="BJ129" s="415"/>
    </row>
    <row r="130" spans="1:62" s="610" customFormat="1" ht="17.25" customHeight="1" thickBot="1" x14ac:dyDescent="0.25">
      <c r="A130" s="2344" t="s">
        <v>416</v>
      </c>
      <c r="B130" s="2345"/>
      <c r="C130" s="2346"/>
      <c r="D130" s="2347"/>
      <c r="E130" s="2347"/>
      <c r="F130" s="2348"/>
      <c r="G130" s="2349">
        <f>G105+G112+G119+G125</f>
        <v>51</v>
      </c>
      <c r="H130" s="2349">
        <f t="shared" si="28"/>
        <v>1530</v>
      </c>
      <c r="I130" s="2349"/>
      <c r="J130" s="2349"/>
      <c r="K130" s="2349"/>
      <c r="L130" s="2349"/>
      <c r="M130" s="2349"/>
      <c r="N130" s="1072" t="s">
        <v>447</v>
      </c>
      <c r="O130" s="1639" t="s">
        <v>447</v>
      </c>
      <c r="P130" s="1639"/>
      <c r="Q130" s="1072" t="s">
        <v>447</v>
      </c>
      <c r="R130" s="1639" t="s">
        <v>447</v>
      </c>
      <c r="S130" s="1639"/>
      <c r="T130" s="1072" t="s">
        <v>447</v>
      </c>
      <c r="U130" s="1639" t="s">
        <v>447</v>
      </c>
      <c r="V130" s="1639"/>
      <c r="W130" s="2038" t="s">
        <v>538</v>
      </c>
      <c r="X130" s="2075" t="s">
        <v>538</v>
      </c>
      <c r="Y130" s="2076"/>
      <c r="Z130" s="1072" t="s">
        <v>492</v>
      </c>
      <c r="AA130" s="1072" t="s">
        <v>492</v>
      </c>
      <c r="AB130" s="2041"/>
      <c r="AE130" s="611"/>
      <c r="AJ130" s="612"/>
      <c r="BI130" s="613"/>
      <c r="BJ130" s="613"/>
    </row>
    <row r="131" spans="1:62" s="49" customFormat="1" ht="17.25" customHeight="1" thickBot="1" x14ac:dyDescent="0.25">
      <c r="A131" s="2344" t="s">
        <v>417</v>
      </c>
      <c r="B131" s="2345"/>
      <c r="C131" s="2102"/>
      <c r="D131" s="2102"/>
      <c r="E131" s="2102"/>
      <c r="F131" s="2102"/>
      <c r="G131" s="1073">
        <f>G102+G130</f>
        <v>60</v>
      </c>
      <c r="H131" s="1073">
        <f t="shared" si="28"/>
        <v>1800</v>
      </c>
      <c r="I131" s="1073"/>
      <c r="J131" s="1073"/>
      <c r="K131" s="1073"/>
      <c r="L131" s="1073"/>
      <c r="M131" s="1073"/>
      <c r="N131" s="1021" t="s">
        <v>447</v>
      </c>
      <c r="O131" s="2350" t="s">
        <v>447</v>
      </c>
      <c r="P131" s="2350"/>
      <c r="Q131" s="1021" t="s">
        <v>447</v>
      </c>
      <c r="R131" s="1640" t="s">
        <v>134</v>
      </c>
      <c r="S131" s="1640"/>
      <c r="T131" s="1010" t="s">
        <v>134</v>
      </c>
      <c r="U131" s="1640" t="s">
        <v>134</v>
      </c>
      <c r="V131" s="1640"/>
      <c r="W131" s="1027" t="s">
        <v>538</v>
      </c>
      <c r="X131" s="2043" t="s">
        <v>538</v>
      </c>
      <c r="Y131" s="2044"/>
      <c r="Z131" s="1010" t="s">
        <v>492</v>
      </c>
      <c r="AA131" s="1010" t="s">
        <v>492</v>
      </c>
      <c r="AB131" s="2131"/>
      <c r="AE131" s="220"/>
      <c r="BI131" s="415"/>
      <c r="BJ131" s="415"/>
    </row>
    <row r="132" spans="1:62" s="49" customFormat="1" ht="17.25" customHeight="1" thickBot="1" x14ac:dyDescent="0.25">
      <c r="A132" s="2351" t="s">
        <v>306</v>
      </c>
      <c r="B132" s="2059"/>
      <c r="C132" s="2059"/>
      <c r="D132" s="2059"/>
      <c r="E132" s="2059"/>
      <c r="F132" s="2060"/>
      <c r="G132" s="2352">
        <f>G76+G131</f>
        <v>240</v>
      </c>
      <c r="H132" s="2352">
        <f>H76+H131</f>
        <v>6810</v>
      </c>
      <c r="I132" s="2352"/>
      <c r="J132" s="2352"/>
      <c r="K132" s="2352"/>
      <c r="L132" s="2352"/>
      <c r="M132" s="2353"/>
      <c r="N132" s="2354" t="s">
        <v>598</v>
      </c>
      <c r="O132" s="2149" t="s">
        <v>599</v>
      </c>
      <c r="P132" s="2150"/>
      <c r="Q132" s="1041" t="s">
        <v>316</v>
      </c>
      <c r="R132" s="1637" t="s">
        <v>609</v>
      </c>
      <c r="S132" s="1638"/>
      <c r="T132" s="1042" t="s">
        <v>575</v>
      </c>
      <c r="U132" s="2149" t="s">
        <v>548</v>
      </c>
      <c r="V132" s="2355"/>
      <c r="W132" s="2219" t="s">
        <v>610</v>
      </c>
      <c r="X132" s="2187" t="s">
        <v>611</v>
      </c>
      <c r="Y132" s="2187"/>
      <c r="Z132" s="2219" t="s">
        <v>614</v>
      </c>
      <c r="AA132" s="2219" t="s">
        <v>544</v>
      </c>
      <c r="AB132" s="2220"/>
      <c r="AE132" s="220"/>
      <c r="BI132" s="599"/>
      <c r="BJ132" s="599"/>
    </row>
    <row r="133" spans="1:62" s="34" customFormat="1" x14ac:dyDescent="0.2">
      <c r="A133" s="2356" t="s">
        <v>32</v>
      </c>
      <c r="B133" s="2356"/>
      <c r="C133" s="2356"/>
      <c r="D133" s="2356"/>
      <c r="E133" s="2356"/>
      <c r="F133" s="2356"/>
      <c r="G133" s="2356"/>
      <c r="H133" s="2356"/>
      <c r="I133" s="2356"/>
      <c r="J133" s="2356"/>
      <c r="K133" s="2356"/>
      <c r="L133" s="2356"/>
      <c r="M133" s="2356"/>
      <c r="N133" s="2038"/>
      <c r="O133" s="2357"/>
      <c r="P133" s="2358"/>
      <c r="Q133" s="1009"/>
      <c r="R133" s="1534"/>
      <c r="S133" s="1535"/>
      <c r="T133" s="1009"/>
      <c r="U133" s="2359"/>
      <c r="V133" s="2360"/>
      <c r="W133" s="2038"/>
      <c r="X133" s="2359"/>
      <c r="Y133" s="2360"/>
      <c r="Z133" s="2038"/>
      <c r="AA133" s="2038"/>
      <c r="AB133" s="2361"/>
      <c r="AE133" s="217"/>
      <c r="AY133" s="34">
        <f>G12+G13+G15+G16+G17+G29+G40+G41+G42+G43+G51+G69+G80</f>
        <v>51</v>
      </c>
      <c r="BI133" s="35"/>
      <c r="BJ133" s="35"/>
    </row>
    <row r="134" spans="1:62" s="38" customFormat="1" x14ac:dyDescent="0.2">
      <c r="A134" s="2362" t="s">
        <v>33</v>
      </c>
      <c r="B134" s="2362"/>
      <c r="C134" s="2362"/>
      <c r="D134" s="2362"/>
      <c r="E134" s="2362"/>
      <c r="F134" s="2362"/>
      <c r="G134" s="2362"/>
      <c r="H134" s="2362"/>
      <c r="I134" s="2362"/>
      <c r="J134" s="2362"/>
      <c r="K134" s="2362"/>
      <c r="L134" s="2362"/>
      <c r="M134" s="2362"/>
      <c r="N134" s="1055">
        <v>2</v>
      </c>
      <c r="O134" s="1636">
        <v>4</v>
      </c>
      <c r="P134" s="1625"/>
      <c r="Q134" s="1043">
        <v>2</v>
      </c>
      <c r="R134" s="1636">
        <v>3</v>
      </c>
      <c r="S134" s="1625"/>
      <c r="T134" s="1043">
        <v>4</v>
      </c>
      <c r="U134" s="1634">
        <v>3</v>
      </c>
      <c r="V134" s="1635"/>
      <c r="W134" s="1055">
        <v>2</v>
      </c>
      <c r="X134" s="1634">
        <v>1</v>
      </c>
      <c r="Y134" s="1635"/>
      <c r="Z134" s="1055">
        <v>2</v>
      </c>
      <c r="AA134" s="1055">
        <v>1</v>
      </c>
      <c r="AB134" s="1055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2362" t="s">
        <v>34</v>
      </c>
      <c r="B135" s="2362"/>
      <c r="C135" s="2362"/>
      <c r="D135" s="2362"/>
      <c r="E135" s="2362"/>
      <c r="F135" s="2362"/>
      <c r="G135" s="2362"/>
      <c r="H135" s="2362"/>
      <c r="I135" s="2362"/>
      <c r="J135" s="2362"/>
      <c r="K135" s="2362"/>
      <c r="L135" s="2362"/>
      <c r="M135" s="2362"/>
      <c r="N135" s="1055">
        <v>4</v>
      </c>
      <c r="O135" s="1636"/>
      <c r="P135" s="1625"/>
      <c r="Q135" s="1043">
        <v>4</v>
      </c>
      <c r="R135" s="1636">
        <v>5</v>
      </c>
      <c r="S135" s="1625"/>
      <c r="T135" s="1043">
        <v>1</v>
      </c>
      <c r="U135" s="1634">
        <v>1</v>
      </c>
      <c r="V135" s="1635"/>
      <c r="W135" s="2363">
        <v>3</v>
      </c>
      <c r="X135" s="2364">
        <v>6</v>
      </c>
      <c r="Y135" s="2365"/>
      <c r="Z135" s="1055">
        <v>3</v>
      </c>
      <c r="AA135" s="1055">
        <v>3</v>
      </c>
      <c r="AB135" s="1055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2362" t="s">
        <v>35</v>
      </c>
      <c r="B136" s="2362"/>
      <c r="C136" s="2362"/>
      <c r="D136" s="2362"/>
      <c r="E136" s="2362"/>
      <c r="F136" s="2362"/>
      <c r="G136" s="2362"/>
      <c r="H136" s="2362"/>
      <c r="I136" s="2362"/>
      <c r="J136" s="2362"/>
      <c r="K136" s="2362"/>
      <c r="L136" s="2362"/>
      <c r="M136" s="2362"/>
      <c r="N136" s="2100"/>
      <c r="O136" s="2366"/>
      <c r="P136" s="2367"/>
      <c r="Q136" s="1055"/>
      <c r="R136" s="1634"/>
      <c r="S136" s="1635"/>
      <c r="T136" s="1055"/>
      <c r="U136" s="1634">
        <v>1</v>
      </c>
      <c r="V136" s="1635"/>
      <c r="W136" s="1055">
        <v>1</v>
      </c>
      <c r="X136" s="1634">
        <v>1</v>
      </c>
      <c r="Y136" s="1635"/>
      <c r="Z136" s="1055">
        <v>1</v>
      </c>
      <c r="AA136" s="1055"/>
      <c r="AB136" s="1055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2">
      <c r="A137" s="2362" t="s">
        <v>59</v>
      </c>
      <c r="B137" s="2362"/>
      <c r="C137" s="2362"/>
      <c r="D137" s="2362"/>
      <c r="E137" s="2362"/>
      <c r="F137" s="2362"/>
      <c r="G137" s="2362"/>
      <c r="H137" s="2362"/>
      <c r="I137" s="2362"/>
      <c r="J137" s="2362"/>
      <c r="K137" s="2362"/>
      <c r="L137" s="2362"/>
      <c r="M137" s="2362"/>
      <c r="N137" s="2368"/>
      <c r="O137" s="2366"/>
      <c r="P137" s="2367"/>
      <c r="Q137" s="1055"/>
      <c r="R137" s="1634"/>
      <c r="S137" s="1635"/>
      <c r="T137" s="1055"/>
      <c r="U137" s="1634"/>
      <c r="V137" s="1635"/>
      <c r="W137" s="1055"/>
      <c r="X137" s="1634"/>
      <c r="Y137" s="1635"/>
      <c r="Z137" s="988"/>
      <c r="AA137" s="988"/>
      <c r="AB137" s="988"/>
      <c r="AE137" s="218"/>
      <c r="BI137" s="37"/>
      <c r="BJ137" s="37"/>
    </row>
    <row r="138" spans="1:62" s="38" customFormat="1" x14ac:dyDescent="0.2">
      <c r="A138" s="2362" t="s">
        <v>63</v>
      </c>
      <c r="B138" s="2362"/>
      <c r="C138" s="2362"/>
      <c r="D138" s="2362"/>
      <c r="E138" s="2362"/>
      <c r="F138" s="2362"/>
      <c r="G138" s="2362"/>
      <c r="H138" s="2362"/>
      <c r="I138" s="2362"/>
      <c r="J138" s="2362"/>
      <c r="K138" s="2362"/>
      <c r="L138" s="2362"/>
      <c r="M138" s="2362"/>
      <c r="N138" s="1536"/>
      <c r="O138" s="1536"/>
      <c r="P138" s="1536"/>
      <c r="Q138" s="1536"/>
      <c r="R138" s="1536"/>
      <c r="S138" s="1536"/>
      <c r="T138" s="1536"/>
      <c r="U138" s="1536"/>
      <c r="V138" s="1536"/>
      <c r="W138" s="1536"/>
      <c r="X138" s="1536"/>
      <c r="Y138" s="1536"/>
      <c r="Z138" s="1536"/>
      <c r="AA138" s="1536"/>
      <c r="AB138" s="1536"/>
      <c r="AE138" s="218"/>
      <c r="BI138" s="37"/>
      <c r="BJ138" s="37"/>
    </row>
    <row r="139" spans="1:62" s="38" customFormat="1" x14ac:dyDescent="0.2">
      <c r="A139" s="2369"/>
      <c r="B139" s="2370"/>
      <c r="C139" s="2370"/>
      <c r="D139" s="2370"/>
      <c r="E139" s="2370"/>
      <c r="F139" s="2370"/>
      <c r="G139" s="2370"/>
      <c r="H139" s="2370"/>
      <c r="I139" s="2370"/>
      <c r="J139" s="2370"/>
      <c r="K139" s="2370"/>
      <c r="L139" s="2370"/>
      <c r="M139" s="2370"/>
      <c r="N139" s="1632">
        <f>G20+G21+G23+G24+G27+G28+G32+G33+G34+G36</f>
        <v>44.5</v>
      </c>
      <c r="O139" s="1633"/>
      <c r="P139" s="1633"/>
      <c r="Q139" s="1632">
        <f>G12+G13+G15+G16+G17+G29+G40+G41+G42+G43+G51+G69+G80+G25</f>
        <v>54.5</v>
      </c>
      <c r="R139" s="1633"/>
      <c r="S139" s="1633"/>
      <c r="T139" s="1632">
        <f>G18+G35+G46+G47+G49+G50+G52+G57+G88+G94</f>
        <v>37</v>
      </c>
      <c r="U139" s="1633"/>
      <c r="V139" s="1633"/>
      <c r="W139" s="2052">
        <f>G44+G55+G54+G58+G59+G62+G64+G70+G105+G112</f>
        <v>54</v>
      </c>
      <c r="X139" s="2052"/>
      <c r="Y139" s="2052"/>
      <c r="Z139" s="2052">
        <f>G14+G30+G60+G63+G65+G66+G71+G74+G119+G125</f>
        <v>50</v>
      </c>
      <c r="AA139" s="2052"/>
      <c r="AB139" s="2052"/>
      <c r="AC139" s="34"/>
      <c r="AD139" s="12"/>
      <c r="AE139" s="12"/>
      <c r="BI139" s="37"/>
      <c r="BJ139" s="37"/>
    </row>
    <row r="140" spans="1:62" s="38" customFormat="1" x14ac:dyDescent="0.2">
      <c r="A140" s="2369"/>
      <c r="B140" s="1047"/>
      <c r="C140" s="1047"/>
      <c r="D140" s="1047"/>
      <c r="E140" s="1047"/>
      <c r="F140" s="1047"/>
      <c r="G140" s="1047"/>
      <c r="H140" s="1047"/>
      <c r="I140" s="1047"/>
      <c r="J140" s="1047"/>
      <c r="K140" s="1047"/>
      <c r="L140" s="1047"/>
      <c r="M140" s="1047"/>
      <c r="N140" s="2371">
        <f>N139+Q139+T139+W139+Z139</f>
        <v>240</v>
      </c>
      <c r="O140" s="2372"/>
      <c r="P140" s="2372"/>
      <c r="Q140" s="2372"/>
      <c r="R140" s="2372"/>
      <c r="S140" s="2372"/>
      <c r="T140" s="2372"/>
      <c r="U140" s="2372"/>
      <c r="V140" s="2372"/>
      <c r="W140" s="2372"/>
      <c r="X140" s="2372"/>
      <c r="Y140" s="2372"/>
      <c r="Z140" s="2372"/>
      <c r="AA140" s="2372"/>
      <c r="AB140" s="2372"/>
      <c r="AC140" s="34"/>
      <c r="AD140" s="12"/>
      <c r="AE140" s="12"/>
      <c r="BI140" s="37"/>
      <c r="BJ140" s="37"/>
    </row>
    <row r="141" spans="1:62" s="38" customFormat="1" x14ac:dyDescent="0.2">
      <c r="A141" s="2373" t="s">
        <v>493</v>
      </c>
      <c r="B141" s="2373"/>
      <c r="C141" s="2373"/>
      <c r="D141" s="2373"/>
      <c r="E141" s="2373"/>
      <c r="F141" s="2373"/>
      <c r="G141" s="2373"/>
      <c r="H141" s="2373"/>
      <c r="I141" s="2373"/>
      <c r="J141" s="2373"/>
      <c r="K141" s="2373"/>
      <c r="L141" s="2373"/>
      <c r="M141" s="2373"/>
      <c r="N141" s="1631" t="s">
        <v>494</v>
      </c>
      <c r="O141" s="1631"/>
      <c r="P141" s="1631">
        <f>G76/G132*100</f>
        <v>75</v>
      </c>
      <c r="Q141" s="2374"/>
      <c r="R141" s="1631" t="s">
        <v>495</v>
      </c>
      <c r="S141" s="1631"/>
      <c r="T141" s="1631"/>
      <c r="U141" s="1631"/>
      <c r="V141" s="1631">
        <f>G131/G132*100</f>
        <v>25</v>
      </c>
      <c r="W141" s="1631"/>
      <c r="X141" s="1631"/>
      <c r="Y141" s="988"/>
      <c r="Z141" s="988"/>
      <c r="AA141" s="988"/>
      <c r="AB141" s="988"/>
      <c r="AC141" s="34"/>
      <c r="AD141" s="12"/>
      <c r="AE141" s="12"/>
      <c r="BI141" s="37"/>
      <c r="BJ141" s="37"/>
    </row>
    <row r="142" spans="1:62" s="38" customFormat="1" ht="16.5" thickBot="1" x14ac:dyDescent="0.25">
      <c r="A142" s="2375"/>
      <c r="B142" s="2375"/>
      <c r="C142" s="2375"/>
      <c r="D142" s="2375"/>
      <c r="E142" s="2375"/>
      <c r="F142" s="2375"/>
      <c r="G142" s="2375"/>
      <c r="H142" s="2375"/>
      <c r="I142" s="2375"/>
      <c r="J142" s="2375"/>
      <c r="K142" s="2375"/>
      <c r="L142" s="2375"/>
      <c r="M142" s="2375"/>
      <c r="N142" s="1045"/>
      <c r="O142" s="1045"/>
      <c r="P142" s="1045"/>
      <c r="Q142" s="1044"/>
      <c r="R142" s="1045"/>
      <c r="S142" s="1045"/>
      <c r="T142" s="1045"/>
      <c r="U142" s="1045"/>
      <c r="V142" s="1045"/>
      <c r="W142" s="1045"/>
      <c r="X142" s="1045"/>
      <c r="Y142" s="2376"/>
      <c r="Z142" s="2376"/>
      <c r="AA142" s="2376"/>
      <c r="AB142" s="2376"/>
      <c r="AC142" s="34"/>
      <c r="AD142" s="12"/>
      <c r="AE142" s="12"/>
      <c r="BI142" s="37"/>
      <c r="BJ142" s="37"/>
    </row>
    <row r="143" spans="1:62" s="38" customFormat="1" ht="21.75" customHeight="1" thickBot="1" x14ac:dyDescent="0.25">
      <c r="A143" s="2377" t="s">
        <v>496</v>
      </c>
      <c r="B143" s="2378"/>
      <c r="C143" s="2378"/>
      <c r="D143" s="2378"/>
      <c r="E143" s="2378"/>
      <c r="F143" s="2378"/>
      <c r="G143" s="2378"/>
      <c r="H143" s="2378"/>
      <c r="I143" s="2378"/>
      <c r="J143" s="2378"/>
      <c r="K143" s="2378"/>
      <c r="L143" s="2378"/>
      <c r="M143" s="2378"/>
      <c r="N143" s="2379"/>
      <c r="O143" s="2379"/>
      <c r="P143" s="2379"/>
      <c r="Q143" s="2379"/>
      <c r="R143" s="2379"/>
      <c r="S143" s="2379"/>
      <c r="T143" s="2379"/>
      <c r="U143" s="2379"/>
      <c r="V143" s="2379"/>
      <c r="W143" s="2379"/>
      <c r="X143" s="2379"/>
      <c r="Y143" s="2379"/>
      <c r="Z143" s="2379"/>
      <c r="AA143" s="2379"/>
      <c r="AB143" s="2380"/>
      <c r="AC143" s="34"/>
      <c r="AD143" s="12"/>
      <c r="AE143" s="12"/>
      <c r="BI143" s="37"/>
      <c r="BJ143" s="37"/>
    </row>
    <row r="144" spans="1:62" s="38" customFormat="1" ht="40.5" customHeight="1" x14ac:dyDescent="0.2">
      <c r="A144" s="2381" t="s">
        <v>339</v>
      </c>
      <c r="B144" s="2382" t="s">
        <v>497</v>
      </c>
      <c r="C144" s="2383"/>
      <c r="D144" s="2384"/>
      <c r="E144" s="2385"/>
      <c r="F144" s="2386"/>
      <c r="G144" s="2387">
        <f>G145+G146+G147+G148</f>
        <v>18</v>
      </c>
      <c r="H144" s="2388">
        <f>H145+H146+H147+H148</f>
        <v>540</v>
      </c>
      <c r="I144" s="2389">
        <f>I145+I146+I147+I148</f>
        <v>84</v>
      </c>
      <c r="J144" s="2390"/>
      <c r="K144" s="2390"/>
      <c r="L144" s="2391" t="s">
        <v>498</v>
      </c>
      <c r="M144" s="2392">
        <f>M145+M146+M147+M148</f>
        <v>456</v>
      </c>
      <c r="N144" s="2393"/>
      <c r="O144" s="1624"/>
      <c r="P144" s="1625"/>
      <c r="Q144" s="1046"/>
      <c r="R144" s="1624"/>
      <c r="S144" s="1625"/>
      <c r="T144" s="1046"/>
      <c r="U144" s="1624"/>
      <c r="V144" s="1625"/>
      <c r="W144" s="1055"/>
      <c r="X144" s="1055"/>
      <c r="Y144" s="988"/>
      <c r="Z144" s="988"/>
      <c r="AA144" s="988"/>
      <c r="AB144" s="988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2394" t="s">
        <v>499</v>
      </c>
      <c r="B145" s="2395" t="s">
        <v>500</v>
      </c>
      <c r="C145" s="2396">
        <v>2</v>
      </c>
      <c r="D145" s="2397">
        <v>1</v>
      </c>
      <c r="E145" s="1058"/>
      <c r="F145" s="2398"/>
      <c r="G145" s="2399">
        <v>6</v>
      </c>
      <c r="H145" s="2400">
        <f>G145*30</f>
        <v>180</v>
      </c>
      <c r="I145" s="2401">
        <v>24</v>
      </c>
      <c r="J145" s="2056"/>
      <c r="K145" s="2056"/>
      <c r="L145" s="1019" t="s">
        <v>501</v>
      </c>
      <c r="M145" s="2402">
        <f>H145-I145</f>
        <v>156</v>
      </c>
      <c r="N145" s="1075" t="s">
        <v>502</v>
      </c>
      <c r="O145" s="1630" t="s">
        <v>502</v>
      </c>
      <c r="P145" s="1630"/>
      <c r="Q145" s="1046"/>
      <c r="R145" s="1624"/>
      <c r="S145" s="1625"/>
      <c r="T145" s="1046"/>
      <c r="U145" s="1624"/>
      <c r="V145" s="1625"/>
      <c r="W145" s="1055"/>
      <c r="X145" s="1055"/>
      <c r="Y145" s="988"/>
      <c r="Z145" s="988"/>
      <c r="AA145" s="988"/>
      <c r="AB145" s="988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2394" t="s">
        <v>503</v>
      </c>
      <c r="B146" s="2395" t="s">
        <v>500</v>
      </c>
      <c r="C146" s="2396">
        <v>4</v>
      </c>
      <c r="D146" s="2397">
        <v>3</v>
      </c>
      <c r="E146" s="1058"/>
      <c r="F146" s="2398"/>
      <c r="G146" s="2399">
        <v>6</v>
      </c>
      <c r="H146" s="2400">
        <f>G146*30</f>
        <v>180</v>
      </c>
      <c r="I146" s="2401">
        <v>24</v>
      </c>
      <c r="J146" s="2056"/>
      <c r="K146" s="2056"/>
      <c r="L146" s="1019" t="s">
        <v>501</v>
      </c>
      <c r="M146" s="2402">
        <f>H146-I146</f>
        <v>156</v>
      </c>
      <c r="N146" s="2393"/>
      <c r="O146" s="1624"/>
      <c r="P146" s="1625"/>
      <c r="Q146" s="1075" t="s">
        <v>502</v>
      </c>
      <c r="R146" s="1630" t="s">
        <v>502</v>
      </c>
      <c r="S146" s="1630"/>
      <c r="T146" s="1046"/>
      <c r="U146" s="1624"/>
      <c r="V146" s="1625"/>
      <c r="W146" s="1055"/>
      <c r="X146" s="1055"/>
      <c r="Y146" s="988"/>
      <c r="Z146" s="988"/>
      <c r="AA146" s="988"/>
      <c r="AB146" s="988"/>
      <c r="AC146" s="34"/>
      <c r="AD146" s="12"/>
      <c r="AE146" s="12"/>
      <c r="BI146" s="37"/>
      <c r="BJ146" s="37"/>
    </row>
    <row r="147" spans="1:62" s="38" customFormat="1" ht="21.75" customHeight="1" x14ac:dyDescent="0.2">
      <c r="A147" s="2394" t="s">
        <v>504</v>
      </c>
      <c r="B147" s="2395" t="s">
        <v>500</v>
      </c>
      <c r="C147" s="2396">
        <v>6</v>
      </c>
      <c r="D147" s="2397">
        <v>5</v>
      </c>
      <c r="E147" s="1058"/>
      <c r="F147" s="2398"/>
      <c r="G147" s="2399">
        <v>4</v>
      </c>
      <c r="H147" s="2400">
        <f>G147*30</f>
        <v>120</v>
      </c>
      <c r="I147" s="2401">
        <v>24</v>
      </c>
      <c r="J147" s="2056"/>
      <c r="K147" s="2056"/>
      <c r="L147" s="1019" t="s">
        <v>501</v>
      </c>
      <c r="M147" s="2402">
        <f>H147-I147</f>
        <v>96</v>
      </c>
      <c r="N147" s="2393"/>
      <c r="O147" s="1624"/>
      <c r="P147" s="1625"/>
      <c r="Q147" s="1046"/>
      <c r="R147" s="1624"/>
      <c r="S147" s="1625"/>
      <c r="T147" s="1075" t="s">
        <v>502</v>
      </c>
      <c r="U147" s="1630" t="s">
        <v>502</v>
      </c>
      <c r="V147" s="1630"/>
      <c r="W147" s="1055"/>
      <c r="X147" s="1055"/>
      <c r="Y147" s="988"/>
      <c r="Z147" s="988"/>
      <c r="AA147" s="988"/>
      <c r="AB147" s="988"/>
      <c r="AC147" s="34"/>
      <c r="AD147" s="12"/>
      <c r="AE147" s="12"/>
      <c r="BI147" s="37"/>
      <c r="BJ147" s="37"/>
    </row>
    <row r="148" spans="1:62" s="38" customFormat="1" ht="21.75" customHeight="1" thickBot="1" x14ac:dyDescent="0.25">
      <c r="A148" s="2403" t="s">
        <v>505</v>
      </c>
      <c r="B148" s="2404" t="s">
        <v>500</v>
      </c>
      <c r="C148" s="2405">
        <v>7</v>
      </c>
      <c r="D148" s="2405"/>
      <c r="E148" s="1024"/>
      <c r="F148" s="2406"/>
      <c r="G148" s="2407">
        <v>2</v>
      </c>
      <c r="H148" s="2408">
        <f>G148*30</f>
        <v>60</v>
      </c>
      <c r="I148" s="2409">
        <v>12</v>
      </c>
      <c r="J148" s="2410"/>
      <c r="K148" s="2410"/>
      <c r="L148" s="2411" t="s">
        <v>502</v>
      </c>
      <c r="M148" s="2412">
        <f>H148-I148</f>
        <v>48</v>
      </c>
      <c r="N148" s="2393"/>
      <c r="O148" s="1624"/>
      <c r="P148" s="1625"/>
      <c r="Q148" s="1046"/>
      <c r="R148" s="1624"/>
      <c r="S148" s="1625"/>
      <c r="T148" s="1046"/>
      <c r="U148" s="1624"/>
      <c r="V148" s="1625"/>
      <c r="W148" s="2094" t="s">
        <v>502</v>
      </c>
      <c r="X148" s="1055"/>
      <c r="Y148" s="988"/>
      <c r="Z148" s="988"/>
      <c r="AA148" s="988"/>
      <c r="AB148" s="988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2369"/>
      <c r="B149" s="2413"/>
      <c r="C149" s="1047"/>
      <c r="D149" s="1047"/>
      <c r="E149" s="1047"/>
      <c r="F149" s="1047"/>
      <c r="G149" s="1047"/>
      <c r="H149" s="1047"/>
      <c r="I149" s="1047"/>
      <c r="J149" s="2414"/>
      <c r="K149" s="2414"/>
      <c r="L149" s="2414"/>
      <c r="M149" s="2415"/>
      <c r="N149" s="2415"/>
      <c r="O149" s="1047"/>
      <c r="P149" s="1047"/>
      <c r="Q149" s="1047"/>
      <c r="R149" s="1047"/>
      <c r="S149" s="1047"/>
      <c r="T149" s="1047"/>
      <c r="U149" s="1047"/>
      <c r="V149" s="2416"/>
      <c r="W149" s="2416"/>
      <c r="X149" s="2416"/>
      <c r="Y149" s="2376"/>
      <c r="Z149" s="2376"/>
      <c r="AA149" s="2376"/>
      <c r="AB149" s="2376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2369"/>
      <c r="B150" s="2413"/>
      <c r="C150" s="1047"/>
      <c r="D150" s="1047"/>
      <c r="E150" s="1047"/>
      <c r="F150" s="1047"/>
      <c r="G150" s="1047"/>
      <c r="H150" s="1047"/>
      <c r="I150" s="1047"/>
      <c r="J150" s="2414"/>
      <c r="K150" s="2414"/>
      <c r="L150" s="2414"/>
      <c r="M150" s="2415"/>
      <c r="N150" s="2415"/>
      <c r="O150" s="1047"/>
      <c r="P150" s="1047"/>
      <c r="Q150" s="1048"/>
      <c r="R150" s="1049"/>
      <c r="S150" s="1047"/>
      <c r="T150" s="1049"/>
      <c r="U150" s="1047"/>
      <c r="V150" s="2416"/>
      <c r="W150" s="2416"/>
      <c r="X150" s="2416"/>
      <c r="Y150" s="2376"/>
      <c r="Z150" s="2376"/>
      <c r="AA150" s="2376"/>
      <c r="AB150" s="2376"/>
      <c r="AC150" s="34"/>
      <c r="AD150" s="12"/>
      <c r="AE150" s="12"/>
      <c r="BI150" s="37"/>
      <c r="BJ150" s="37"/>
    </row>
    <row r="151" spans="1:62" s="38" customFormat="1" ht="21.75" customHeight="1" x14ac:dyDescent="0.2">
      <c r="A151" s="2369"/>
      <c r="B151" s="2413" t="s">
        <v>356</v>
      </c>
      <c r="C151" s="1047"/>
      <c r="D151" s="2417"/>
      <c r="E151" s="2417"/>
      <c r="F151" s="2417"/>
      <c r="G151" s="2417"/>
      <c r="H151" s="2417"/>
      <c r="I151" s="1047"/>
      <c r="J151" s="2418" t="s">
        <v>550</v>
      </c>
      <c r="K151" s="2418"/>
      <c r="L151" s="2418"/>
      <c r="M151" s="2415"/>
      <c r="N151" s="2415"/>
      <c r="O151" s="1047"/>
      <c r="P151" s="1047"/>
      <c r="Q151" s="1047"/>
      <c r="R151" s="1047"/>
      <c r="S151" s="1047"/>
      <c r="T151" s="1047"/>
      <c r="U151" s="1047"/>
      <c r="V151" s="2416"/>
      <c r="W151" s="2416"/>
      <c r="X151" s="2416"/>
      <c r="Y151" s="2376"/>
      <c r="Z151" s="2376"/>
      <c r="AA151" s="2376"/>
      <c r="AB151" s="2376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2">
      <c r="A152" s="2369"/>
      <c r="B152" s="2413"/>
      <c r="C152" s="1047"/>
      <c r="D152" s="2419"/>
      <c r="E152" s="2419"/>
      <c r="F152" s="2419"/>
      <c r="G152" s="2419"/>
      <c r="H152" s="2419"/>
      <c r="I152" s="1047"/>
      <c r="J152" s="2414"/>
      <c r="K152" s="2415"/>
      <c r="L152" s="2415"/>
      <c r="M152" s="2415"/>
      <c r="N152" s="2415"/>
      <c r="O152" s="1047"/>
      <c r="P152" s="1047"/>
      <c r="Q152" s="1047"/>
      <c r="R152" s="1047"/>
      <c r="S152" s="1047"/>
      <c r="T152" s="1047"/>
      <c r="U152" s="1047"/>
      <c r="V152" s="2416"/>
      <c r="W152" s="2416"/>
      <c r="X152" s="2416"/>
      <c r="Y152" s="2376"/>
      <c r="Z152" s="2376"/>
      <c r="AA152" s="2376"/>
      <c r="AB152" s="2376"/>
      <c r="AC152" s="34"/>
      <c r="AD152" s="12"/>
      <c r="AE152" s="12"/>
      <c r="AW152" s="38">
        <f t="shared" ref="AW152:BG152" si="30">AW37+AW67+AW69+AW74+AW80+AW104</f>
        <v>0</v>
      </c>
      <c r="AX152" s="38">
        <f t="shared" si="30"/>
        <v>0</v>
      </c>
      <c r="AY152" s="38">
        <f t="shared" si="30"/>
        <v>3</v>
      </c>
      <c r="AZ152" s="38">
        <f t="shared" si="30"/>
        <v>29</v>
      </c>
      <c r="BA152" s="38">
        <f t="shared" si="30"/>
        <v>11.5</v>
      </c>
      <c r="BB152" s="38">
        <f t="shared" si="30"/>
        <v>18.5</v>
      </c>
      <c r="BC152" s="38">
        <f t="shared" si="30"/>
        <v>29</v>
      </c>
      <c r="BD152" s="38">
        <f t="shared" si="30"/>
        <v>25</v>
      </c>
      <c r="BE152" s="38">
        <f t="shared" si="30"/>
        <v>16</v>
      </c>
      <c r="BF152" s="38">
        <f t="shared" si="30"/>
        <v>19</v>
      </c>
      <c r="BG152" s="38">
        <f t="shared" si="30"/>
        <v>10</v>
      </c>
      <c r="BI152" s="37"/>
      <c r="BJ152" s="37"/>
    </row>
    <row r="153" spans="1:62" s="38" customFormat="1" ht="19.5" customHeight="1" x14ac:dyDescent="0.2">
      <c r="A153" s="2369"/>
      <c r="B153" s="2420" t="s">
        <v>250</v>
      </c>
      <c r="C153" s="1047"/>
      <c r="D153" s="2417"/>
      <c r="E153" s="2417"/>
      <c r="F153" s="2417"/>
      <c r="G153" s="2417"/>
      <c r="H153" s="2417"/>
      <c r="I153" s="1047"/>
      <c r="J153" s="2421" t="s">
        <v>551</v>
      </c>
      <c r="K153" s="2422"/>
      <c r="L153" s="2422"/>
      <c r="M153" s="2422"/>
      <c r="N153" s="2422"/>
      <c r="O153" s="1047"/>
      <c r="P153" s="1047"/>
      <c r="Q153" s="1047"/>
      <c r="R153" s="1047"/>
      <c r="S153" s="1047"/>
      <c r="T153" s="1047"/>
      <c r="U153" s="1047"/>
      <c r="V153" s="2416"/>
      <c r="W153" s="2416"/>
      <c r="X153" s="2416"/>
      <c r="Y153" s="2376"/>
      <c r="Z153" s="2376"/>
      <c r="AA153" s="2376"/>
      <c r="AB153" s="2376"/>
      <c r="AC153" s="34"/>
      <c r="AD153" s="12"/>
      <c r="AE153" s="12"/>
      <c r="AW153" s="38">
        <f t="shared" ref="AW153:BG153" si="31">COUNTIF(AW11:AW66,FALSE)</f>
        <v>0</v>
      </c>
      <c r="AX153" s="38">
        <f t="shared" si="31"/>
        <v>0</v>
      </c>
      <c r="AY153" s="38">
        <f t="shared" si="31"/>
        <v>5</v>
      </c>
      <c r="AZ153" s="38">
        <f t="shared" si="31"/>
        <v>5</v>
      </c>
      <c r="BA153" s="38">
        <f t="shared" si="31"/>
        <v>3</v>
      </c>
      <c r="BB153" s="38">
        <f t="shared" si="31"/>
        <v>4</v>
      </c>
      <c r="BC153" s="38">
        <f t="shared" si="31"/>
        <v>3</v>
      </c>
      <c r="BD153" s="38">
        <f t="shared" si="31"/>
        <v>4</v>
      </c>
      <c r="BE153" s="38">
        <f t="shared" si="31"/>
        <v>3</v>
      </c>
      <c r="BF153" s="38">
        <f t="shared" si="31"/>
        <v>2</v>
      </c>
      <c r="BG153" s="38">
        <f t="shared" si="31"/>
        <v>0</v>
      </c>
      <c r="BI153" s="37"/>
      <c r="BJ153" s="37"/>
    </row>
    <row r="154" spans="1:62" s="38" customFormat="1" ht="19.5" customHeight="1" x14ac:dyDescent="0.2">
      <c r="A154" s="2369"/>
      <c r="B154" s="2420"/>
      <c r="C154" s="1047"/>
      <c r="D154" s="2417"/>
      <c r="E154" s="2417"/>
      <c r="F154" s="2417"/>
      <c r="G154" s="2417"/>
      <c r="H154" s="2417"/>
      <c r="I154" s="1047"/>
      <c r="J154" s="2423"/>
      <c r="K154" s="2424"/>
      <c r="L154" s="2424"/>
      <c r="M154" s="2424"/>
      <c r="N154" s="2424"/>
      <c r="O154" s="1047"/>
      <c r="P154" s="1047"/>
      <c r="Q154" s="1047"/>
      <c r="R154" s="1047"/>
      <c r="S154" s="1047"/>
      <c r="T154" s="1047"/>
      <c r="U154" s="1047"/>
      <c r="V154" s="2416"/>
      <c r="W154" s="2416"/>
      <c r="X154" s="2416"/>
      <c r="Y154" s="2376"/>
      <c r="Z154" s="2376"/>
      <c r="AA154" s="2376"/>
      <c r="AB154" s="2376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2">
      <c r="A155" s="2369"/>
      <c r="B155" s="2420"/>
      <c r="C155" s="1047"/>
      <c r="D155" s="2417"/>
      <c r="E155" s="2417"/>
      <c r="F155" s="2417"/>
      <c r="G155" s="2417"/>
      <c r="H155" s="2417"/>
      <c r="I155" s="1047"/>
      <c r="J155" s="2423"/>
      <c r="K155" s="2424"/>
      <c r="L155" s="2424"/>
      <c r="M155" s="2424"/>
      <c r="N155" s="2424"/>
      <c r="O155" s="1047"/>
      <c r="P155" s="1047"/>
      <c r="Q155" s="1047"/>
      <c r="R155" s="1047"/>
      <c r="S155" s="1047"/>
      <c r="T155" s="1047"/>
      <c r="U155" s="1047"/>
      <c r="V155" s="2416"/>
      <c r="W155" s="2416"/>
      <c r="X155" s="2416"/>
      <c r="Y155" s="2376"/>
      <c r="Z155" s="2376"/>
      <c r="AA155" s="2376"/>
      <c r="AB155" s="2376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2">
      <c r="A156" s="2425"/>
      <c r="B156" s="2420" t="s">
        <v>428</v>
      </c>
      <c r="C156" s="2420"/>
      <c r="D156" s="2426"/>
      <c r="E156" s="2426"/>
      <c r="F156" s="2426"/>
      <c r="G156" s="2426"/>
      <c r="H156" s="2426"/>
      <c r="I156" s="2420"/>
      <c r="J156" s="2421" t="s">
        <v>551</v>
      </c>
      <c r="K156" s="2422"/>
      <c r="L156" s="2422"/>
      <c r="M156" s="2422"/>
      <c r="N156" s="2422"/>
      <c r="O156" s="1050"/>
      <c r="P156" s="1050"/>
      <c r="Q156" s="1050"/>
      <c r="R156" s="1050"/>
      <c r="S156" s="1050"/>
      <c r="T156" s="1050"/>
      <c r="U156" s="1050"/>
      <c r="V156" s="2427"/>
      <c r="W156" s="2427"/>
      <c r="X156" s="2427"/>
      <c r="Y156" s="2376"/>
      <c r="Z156" s="2376"/>
      <c r="AA156" s="2376"/>
      <c r="AB156" s="2376"/>
      <c r="AC156" s="34"/>
      <c r="AD156" s="12"/>
      <c r="AE156" s="12"/>
      <c r="BI156" s="37"/>
      <c r="BJ156" s="37"/>
    </row>
    <row r="157" spans="1:62" s="38" customFormat="1" ht="24" customHeight="1" x14ac:dyDescent="0.2">
      <c r="A157" s="2425"/>
      <c r="B157" s="2420"/>
      <c r="C157" s="2420"/>
      <c r="D157" s="2420"/>
      <c r="E157" s="2420"/>
      <c r="F157" s="2420"/>
      <c r="G157" s="2420"/>
      <c r="H157" s="2420"/>
      <c r="I157" s="2420"/>
      <c r="J157" s="2423"/>
      <c r="K157" s="2424"/>
      <c r="L157" s="2424"/>
      <c r="M157" s="2424"/>
      <c r="N157" s="2424"/>
      <c r="O157" s="1050"/>
      <c r="P157" s="1050"/>
      <c r="Q157" s="1050"/>
      <c r="R157" s="1050"/>
      <c r="S157" s="1050"/>
      <c r="T157" s="1050"/>
      <c r="U157" s="1050"/>
      <c r="V157" s="2427"/>
      <c r="W157" s="2427"/>
      <c r="X157" s="2427"/>
      <c r="Y157" s="2376"/>
      <c r="Z157" s="2376"/>
      <c r="AA157" s="2376"/>
      <c r="AB157" s="2376"/>
      <c r="AC157" s="34"/>
      <c r="AD157" s="12"/>
      <c r="AE157" s="12"/>
      <c r="AW157" s="1398">
        <f>AW152+AX152</f>
        <v>0</v>
      </c>
      <c r="AX157" s="1398"/>
      <c r="AY157" s="1398">
        <f t="shared" ref="AY157" si="32">AY152+AZ152</f>
        <v>32</v>
      </c>
      <c r="AZ157" s="1398"/>
      <c r="BA157" s="1398">
        <f t="shared" ref="BA157" si="33">BA152+BB152</f>
        <v>30</v>
      </c>
      <c r="BB157" s="1398"/>
      <c r="BC157" s="1398">
        <f t="shared" ref="BC157" si="34">BC152+BD152</f>
        <v>54</v>
      </c>
      <c r="BD157" s="1398"/>
      <c r="BE157" s="1398">
        <f>BE152+BF152+BG152</f>
        <v>45</v>
      </c>
      <c r="BF157" s="1398"/>
      <c r="BG157" s="1398"/>
      <c r="BI157" s="37"/>
      <c r="BJ157" s="37"/>
    </row>
    <row r="158" spans="1:62" s="38" customFormat="1" x14ac:dyDescent="0.2">
      <c r="A158" s="2425"/>
      <c r="B158" s="2420"/>
      <c r="C158" s="2420"/>
      <c r="D158" s="2420"/>
      <c r="E158" s="2420"/>
      <c r="F158" s="2420"/>
      <c r="G158" s="2420"/>
      <c r="H158" s="2420"/>
      <c r="I158" s="2420"/>
      <c r="J158" s="2423"/>
      <c r="K158" s="2424"/>
      <c r="L158" s="2424"/>
      <c r="M158" s="2424"/>
      <c r="N158" s="2424"/>
      <c r="O158" s="1050"/>
      <c r="P158" s="1050"/>
      <c r="Q158" s="1050"/>
      <c r="R158" s="1050"/>
      <c r="S158" s="1050"/>
      <c r="T158" s="1050"/>
      <c r="U158" s="1050"/>
      <c r="V158" s="2427"/>
      <c r="W158" s="2427"/>
      <c r="X158" s="2427"/>
      <c r="Y158" s="2376"/>
      <c r="Z158" s="2376"/>
      <c r="AA158" s="2376"/>
      <c r="AB158" s="2376"/>
      <c r="AC158" s="34"/>
      <c r="AD158" s="12"/>
      <c r="AE158" s="12"/>
      <c r="BI158" s="37"/>
      <c r="BJ158" s="37"/>
    </row>
    <row r="159" spans="1:62" s="38" customFormat="1" x14ac:dyDescent="0.2">
      <c r="A159" s="2425"/>
      <c r="B159" s="2420"/>
      <c r="C159" s="2420"/>
      <c r="D159" s="2420"/>
      <c r="E159" s="2420"/>
      <c r="F159" s="2420"/>
      <c r="G159" s="2420"/>
      <c r="H159" s="2420"/>
      <c r="I159" s="2420"/>
      <c r="J159" s="2423"/>
      <c r="K159" s="2424"/>
      <c r="L159" s="2424"/>
      <c r="M159" s="2424"/>
      <c r="N159" s="2424"/>
      <c r="O159" s="1050"/>
      <c r="P159" s="1050"/>
      <c r="Q159" s="1050"/>
      <c r="R159" s="1050"/>
      <c r="S159" s="1050"/>
      <c r="T159" s="1050"/>
      <c r="U159" s="1050"/>
      <c r="V159" s="2427"/>
      <c r="W159" s="2427"/>
      <c r="X159" s="2427"/>
      <c r="Y159" s="2376"/>
      <c r="Z159" s="2376"/>
      <c r="AA159" s="2376"/>
      <c r="AB159" s="2376"/>
      <c r="AC159" s="34"/>
      <c r="AD159" s="12"/>
      <c r="AE159" s="12"/>
      <c r="BI159" s="37"/>
      <c r="BJ159" s="37"/>
    </row>
    <row r="160" spans="1:62" s="38" customFormat="1" x14ac:dyDescent="0.2">
      <c r="A160" s="2425"/>
      <c r="B160" s="2420"/>
      <c r="C160" s="2420"/>
      <c r="D160" s="2420"/>
      <c r="E160" s="2420"/>
      <c r="F160" s="2420"/>
      <c r="G160" s="2420"/>
      <c r="H160" s="2420"/>
      <c r="I160" s="2420"/>
      <c r="J160" s="2423"/>
      <c r="K160" s="2424"/>
      <c r="L160" s="2424"/>
      <c r="M160" s="2424"/>
      <c r="N160" s="2424"/>
      <c r="O160" s="1050"/>
      <c r="P160" s="1050"/>
      <c r="Q160" s="1050"/>
      <c r="R160" s="1050"/>
      <c r="S160" s="1050"/>
      <c r="T160" s="1050"/>
      <c r="U160" s="1050"/>
      <c r="V160" s="2427"/>
      <c r="W160" s="2427"/>
      <c r="X160" s="2427"/>
      <c r="Y160" s="2376"/>
      <c r="Z160" s="2376"/>
      <c r="AA160" s="2376"/>
      <c r="AB160" s="2376"/>
      <c r="AC160" s="34"/>
      <c r="AD160" s="12"/>
      <c r="AE160" s="12"/>
      <c r="BI160" s="37"/>
      <c r="BJ160" s="37"/>
    </row>
    <row r="161" spans="1:62" s="38" customFormat="1" x14ac:dyDescent="0.2">
      <c r="A161" s="2425"/>
      <c r="B161" s="2420"/>
      <c r="C161" s="2420"/>
      <c r="D161" s="2420"/>
      <c r="E161" s="2420"/>
      <c r="F161" s="2420"/>
      <c r="G161" s="2420"/>
      <c r="H161" s="2420"/>
      <c r="I161" s="2420"/>
      <c r="J161" s="2423"/>
      <c r="K161" s="2424"/>
      <c r="L161" s="2424"/>
      <c r="M161" s="2424"/>
      <c r="N161" s="2424"/>
      <c r="O161" s="1050"/>
      <c r="P161" s="1050"/>
      <c r="Q161" s="1050"/>
      <c r="R161" s="1050"/>
      <c r="S161" s="1050"/>
      <c r="T161" s="1050"/>
      <c r="U161" s="1050"/>
      <c r="V161" s="2427"/>
      <c r="W161" s="2427"/>
      <c r="X161" s="2427"/>
      <c r="Y161" s="2376"/>
      <c r="Z161" s="2376"/>
      <c r="AA161" s="2376"/>
      <c r="AB161" s="2376"/>
      <c r="AC161" s="34"/>
      <c r="AD161" s="12"/>
      <c r="AE161" s="12"/>
      <c r="BI161" s="37"/>
      <c r="BJ161" s="37"/>
    </row>
    <row r="162" spans="1:62" s="38" customFormat="1" x14ac:dyDescent="0.2">
      <c r="A162" s="2425"/>
      <c r="B162" s="2420"/>
      <c r="C162" s="2420"/>
      <c r="D162" s="2420"/>
      <c r="E162" s="2420"/>
      <c r="F162" s="2420"/>
      <c r="G162" s="2420"/>
      <c r="H162" s="2420"/>
      <c r="I162" s="2420"/>
      <c r="J162" s="2423"/>
      <c r="K162" s="2424"/>
      <c r="L162" s="2424"/>
      <c r="M162" s="2424"/>
      <c r="N162" s="2424"/>
      <c r="O162" s="1050"/>
      <c r="P162" s="1050"/>
      <c r="Q162" s="1050"/>
      <c r="R162" s="1050"/>
      <c r="S162" s="1050"/>
      <c r="T162" s="1050"/>
      <c r="U162" s="1050"/>
      <c r="V162" s="2427"/>
      <c r="W162" s="2427"/>
      <c r="X162" s="2427"/>
      <c r="Y162" s="2376"/>
      <c r="Z162" s="2376"/>
      <c r="AA162" s="2376"/>
      <c r="AB162" s="2376"/>
      <c r="AC162" s="34"/>
      <c r="AD162" s="12"/>
      <c r="AE162" s="12"/>
      <c r="BI162" s="37"/>
      <c r="BJ162" s="37"/>
    </row>
    <row r="163" spans="1:62" s="38" customFormat="1" x14ac:dyDescent="0.2">
      <c r="A163" s="2425"/>
      <c r="B163" s="2420"/>
      <c r="C163" s="2420"/>
      <c r="D163" s="2420"/>
      <c r="E163" s="2420"/>
      <c r="F163" s="2420"/>
      <c r="G163" s="2420"/>
      <c r="H163" s="2420"/>
      <c r="I163" s="2420"/>
      <c r="J163" s="2423"/>
      <c r="K163" s="2424"/>
      <c r="L163" s="2424"/>
      <c r="M163" s="2424"/>
      <c r="N163" s="2424"/>
      <c r="O163" s="1050"/>
      <c r="P163" s="1050"/>
      <c r="Q163" s="1050"/>
      <c r="R163" s="1050"/>
      <c r="S163" s="1050"/>
      <c r="T163" s="1050"/>
      <c r="U163" s="1050"/>
      <c r="V163" s="2427"/>
      <c r="W163" s="2427"/>
      <c r="X163" s="2427"/>
      <c r="Y163" s="2376"/>
      <c r="Z163" s="2376"/>
      <c r="AA163" s="2376"/>
      <c r="AB163" s="2376"/>
      <c r="AC163" s="34"/>
      <c r="AD163" s="12"/>
      <c r="AE163" s="12"/>
      <c r="BI163" s="37"/>
      <c r="BJ163" s="37"/>
    </row>
    <row r="164" spans="1:62" s="38" customFormat="1" x14ac:dyDescent="0.2">
      <c r="A164" s="2425"/>
      <c r="B164" s="2420"/>
      <c r="C164" s="2420"/>
      <c r="D164" s="2420"/>
      <c r="E164" s="2420"/>
      <c r="F164" s="2420"/>
      <c r="G164" s="2420"/>
      <c r="H164" s="2420"/>
      <c r="I164" s="2420"/>
      <c r="J164" s="2423"/>
      <c r="K164" s="2424"/>
      <c r="L164" s="2424"/>
      <c r="M164" s="2424"/>
      <c r="N164" s="2424"/>
      <c r="O164" s="1050"/>
      <c r="P164" s="1050"/>
      <c r="Q164" s="1050"/>
      <c r="R164" s="1050"/>
      <c r="S164" s="1050"/>
      <c r="T164" s="1050"/>
      <c r="U164" s="1050"/>
      <c r="V164" s="2427"/>
      <c r="W164" s="2427"/>
      <c r="X164" s="2427"/>
      <c r="Y164" s="2376"/>
      <c r="Z164" s="2376"/>
      <c r="AA164" s="2376"/>
      <c r="AB164" s="2376"/>
      <c r="AC164" s="34"/>
      <c r="AD164" s="12"/>
      <c r="AE164" s="12"/>
      <c r="BI164" s="37"/>
      <c r="BJ164" s="37"/>
    </row>
    <row r="165" spans="1:62" s="38" customFormat="1" x14ac:dyDescent="0.2">
      <c r="A165" s="2425"/>
      <c r="B165" s="2420"/>
      <c r="C165" s="2420"/>
      <c r="D165" s="2420"/>
      <c r="E165" s="2420"/>
      <c r="F165" s="2420"/>
      <c r="G165" s="2420"/>
      <c r="H165" s="2420"/>
      <c r="I165" s="2420"/>
      <c r="J165" s="2423"/>
      <c r="K165" s="2424"/>
      <c r="L165" s="2424"/>
      <c r="M165" s="2424"/>
      <c r="N165" s="2424"/>
      <c r="O165" s="1050"/>
      <c r="P165" s="1050"/>
      <c r="Q165" s="1050"/>
      <c r="R165" s="1050"/>
      <c r="S165" s="1050"/>
      <c r="T165" s="1050"/>
      <c r="U165" s="1050"/>
      <c r="V165" s="2427"/>
      <c r="W165" s="2427"/>
      <c r="X165" s="2427"/>
      <c r="Y165" s="2376"/>
      <c r="Z165" s="2376"/>
      <c r="AA165" s="2376"/>
      <c r="AB165" s="2376"/>
      <c r="AC165" s="34"/>
      <c r="AD165" s="12"/>
      <c r="AE165" s="12"/>
      <c r="BI165" s="37"/>
      <c r="BJ165" s="37"/>
    </row>
    <row r="166" spans="1:62" s="39" customFormat="1" x14ac:dyDescent="0.2">
      <c r="A166" s="2428"/>
      <c r="B166" s="2429"/>
      <c r="C166" s="2430"/>
      <c r="D166" s="2430"/>
      <c r="E166" s="2430"/>
      <c r="F166" s="2429"/>
      <c r="G166" s="2429"/>
      <c r="H166" s="2429"/>
      <c r="I166" s="2429"/>
      <c r="J166" s="2429"/>
      <c r="K166" s="2430"/>
      <c r="L166" s="2430"/>
      <c r="M166" s="1051"/>
      <c r="N166" s="1051"/>
      <c r="O166" s="1051"/>
      <c r="P166" s="1051"/>
      <c r="Q166" s="1051"/>
      <c r="R166" s="1051"/>
      <c r="S166" s="1051"/>
      <c r="T166" s="1051"/>
      <c r="U166" s="1051"/>
      <c r="V166" s="2431"/>
      <c r="W166" s="2431"/>
      <c r="X166" s="2431"/>
      <c r="Y166" s="1052"/>
      <c r="Z166" s="1052"/>
      <c r="AA166" s="1052"/>
      <c r="AB166" s="1052"/>
      <c r="AC166" s="12"/>
      <c r="AD166" s="12"/>
      <c r="AE166" s="12"/>
      <c r="BI166" s="987"/>
      <c r="BJ166" s="987"/>
    </row>
    <row r="167" spans="1:62" s="34" customFormat="1" x14ac:dyDescent="0.2">
      <c r="A167" s="2428"/>
      <c r="B167" s="2429"/>
      <c r="C167" s="2430"/>
      <c r="D167" s="2430"/>
      <c r="E167" s="2430"/>
      <c r="F167" s="2429"/>
      <c r="G167" s="2429"/>
      <c r="H167" s="2429"/>
      <c r="I167" s="2429"/>
      <c r="J167" s="2429"/>
      <c r="K167" s="2430"/>
      <c r="L167" s="2430"/>
      <c r="M167" s="1051"/>
      <c r="N167" s="1051"/>
      <c r="O167" s="1051"/>
      <c r="P167" s="1051"/>
      <c r="Q167" s="1051"/>
      <c r="R167" s="1051"/>
      <c r="S167" s="1051"/>
      <c r="T167" s="1051"/>
      <c r="U167" s="1051"/>
      <c r="V167" s="2431"/>
      <c r="W167" s="2431"/>
      <c r="X167" s="2431"/>
      <c r="Y167" s="1052"/>
      <c r="Z167" s="1052"/>
      <c r="AA167" s="1052"/>
      <c r="AB167" s="1052"/>
      <c r="AC167" s="12"/>
      <c r="AD167" s="12"/>
      <c r="AE167" s="12"/>
      <c r="BI167" s="35"/>
      <c r="BJ167" s="35"/>
    </row>
    <row r="168" spans="1:62" s="34" customFormat="1" x14ac:dyDescent="0.2">
      <c r="A168" s="2428"/>
      <c r="B168" s="2429"/>
      <c r="C168" s="2430"/>
      <c r="D168" s="2430"/>
      <c r="E168" s="2430"/>
      <c r="F168" s="2429"/>
      <c r="G168" s="2429"/>
      <c r="H168" s="2429"/>
      <c r="I168" s="2429"/>
      <c r="J168" s="2429"/>
      <c r="K168" s="2430"/>
      <c r="L168" s="2430"/>
      <c r="M168" s="1051"/>
      <c r="N168" s="1051"/>
      <c r="O168" s="1051"/>
      <c r="P168" s="1051"/>
      <c r="Q168" s="1051"/>
      <c r="R168" s="1051"/>
      <c r="S168" s="1051"/>
      <c r="T168" s="1051"/>
      <c r="U168" s="1051"/>
      <c r="V168" s="2431"/>
      <c r="W168" s="2431"/>
      <c r="X168" s="2431"/>
      <c r="Y168" s="1052"/>
      <c r="Z168" s="1052"/>
      <c r="AA168" s="1052"/>
      <c r="AB168" s="1052"/>
      <c r="AC168" s="12"/>
      <c r="AD168" s="12"/>
      <c r="AE168" s="12"/>
      <c r="BI168" s="35"/>
      <c r="BJ168" s="35"/>
    </row>
    <row r="169" spans="1:62" s="34" customFormat="1" x14ac:dyDescent="0.2">
      <c r="A169" s="2428"/>
      <c r="B169" s="2429"/>
      <c r="C169" s="2430"/>
      <c r="D169" s="2430"/>
      <c r="E169" s="2430"/>
      <c r="F169" s="2429"/>
      <c r="G169" s="2429"/>
      <c r="H169" s="2429"/>
      <c r="I169" s="2429"/>
      <c r="J169" s="2429"/>
      <c r="K169" s="2430"/>
      <c r="L169" s="2430"/>
      <c r="M169" s="1051"/>
      <c r="N169" s="1051"/>
      <c r="O169" s="1051"/>
      <c r="P169" s="1051"/>
      <c r="Q169" s="1051"/>
      <c r="R169" s="1051"/>
      <c r="S169" s="1051"/>
      <c r="T169" s="1051"/>
      <c r="U169" s="1051"/>
      <c r="V169" s="2431"/>
      <c r="W169" s="2431"/>
      <c r="X169" s="2431"/>
      <c r="Y169" s="1052"/>
      <c r="Z169" s="1052"/>
      <c r="AA169" s="1052"/>
      <c r="AB169" s="1052"/>
      <c r="AC169" s="12"/>
      <c r="AD169" s="12"/>
      <c r="AE169" s="12"/>
      <c r="BI169" s="35"/>
      <c r="BJ169" s="35"/>
    </row>
    <row r="170" spans="1:62" s="34" customFormat="1" x14ac:dyDescent="0.2">
      <c r="A170" s="2428"/>
      <c r="B170" s="2429"/>
      <c r="C170" s="2430"/>
      <c r="D170" s="2430"/>
      <c r="E170" s="2430"/>
      <c r="F170" s="2429"/>
      <c r="G170" s="2429"/>
      <c r="H170" s="2429"/>
      <c r="I170" s="2429"/>
      <c r="J170" s="2429"/>
      <c r="K170" s="2430"/>
      <c r="L170" s="2430"/>
      <c r="M170" s="1051"/>
      <c r="N170" s="1051"/>
      <c r="O170" s="1051"/>
      <c r="P170" s="1051"/>
      <c r="Q170" s="1051"/>
      <c r="R170" s="1051"/>
      <c r="S170" s="1051"/>
      <c r="T170" s="1051"/>
      <c r="U170" s="1051"/>
      <c r="V170" s="2431"/>
      <c r="W170" s="2431"/>
      <c r="X170" s="2431"/>
      <c r="Y170" s="1052"/>
      <c r="Z170" s="1052"/>
      <c r="AA170" s="1052"/>
      <c r="AB170" s="1052"/>
      <c r="AC170" s="12"/>
      <c r="AD170" s="12"/>
      <c r="AE170" s="12"/>
      <c r="BI170" s="35"/>
      <c r="BJ170" s="35"/>
    </row>
    <row r="171" spans="1:62" s="34" customFormat="1" x14ac:dyDescent="0.2">
      <c r="A171" s="2428"/>
      <c r="B171" s="2429"/>
      <c r="C171" s="2430"/>
      <c r="D171" s="2430"/>
      <c r="E171" s="2430"/>
      <c r="F171" s="2429"/>
      <c r="G171" s="2429"/>
      <c r="H171" s="2429"/>
      <c r="I171" s="2429"/>
      <c r="J171" s="2429"/>
      <c r="K171" s="2430"/>
      <c r="L171" s="2430"/>
      <c r="M171" s="1051"/>
      <c r="N171" s="1051"/>
      <c r="O171" s="1051"/>
      <c r="P171" s="1051"/>
      <c r="Q171" s="1051"/>
      <c r="R171" s="1051"/>
      <c r="S171" s="1051"/>
      <c r="T171" s="1051"/>
      <c r="U171" s="1051"/>
      <c r="V171" s="2431"/>
      <c r="W171" s="2431"/>
      <c r="X171" s="2431"/>
      <c r="Y171" s="1052"/>
      <c r="Z171" s="1052"/>
      <c r="AA171" s="1052"/>
      <c r="AB171" s="1052"/>
      <c r="AC171" s="12"/>
      <c r="AD171" s="12"/>
      <c r="AE171" s="12"/>
      <c r="BI171" s="35"/>
      <c r="BJ171" s="35"/>
    </row>
    <row r="172" spans="1:62" s="34" customFormat="1" x14ac:dyDescent="0.2">
      <c r="A172" s="2428"/>
      <c r="B172" s="2429"/>
      <c r="C172" s="2430"/>
      <c r="D172" s="2430"/>
      <c r="E172" s="2430"/>
      <c r="F172" s="2429"/>
      <c r="G172" s="2429"/>
      <c r="H172" s="2429"/>
      <c r="I172" s="2429"/>
      <c r="J172" s="2429"/>
      <c r="K172" s="2430"/>
      <c r="L172" s="2430"/>
      <c r="M172" s="1051"/>
      <c r="N172" s="1051"/>
      <c r="O172" s="1051"/>
      <c r="P172" s="1051"/>
      <c r="Q172" s="1051"/>
      <c r="R172" s="1051"/>
      <c r="S172" s="1051"/>
      <c r="T172" s="1051"/>
      <c r="U172" s="1051"/>
      <c r="V172" s="2431"/>
      <c r="W172" s="2431"/>
      <c r="X172" s="2431"/>
      <c r="Y172" s="1052"/>
      <c r="Z172" s="1052"/>
      <c r="AA172" s="1052"/>
      <c r="AB172" s="1052"/>
      <c r="AC172" s="12"/>
      <c r="AD172" s="12"/>
      <c r="AE172" s="12"/>
      <c r="BI172" s="35"/>
      <c r="BJ172" s="35"/>
    </row>
    <row r="173" spans="1:62" s="34" customFormat="1" ht="18.75" customHeight="1" x14ac:dyDescent="0.2">
      <c r="A173" s="2428"/>
      <c r="B173" s="2429"/>
      <c r="C173" s="2430"/>
      <c r="D173" s="2430"/>
      <c r="E173" s="2430"/>
      <c r="F173" s="2429"/>
      <c r="G173" s="2429"/>
      <c r="H173" s="2429"/>
      <c r="I173" s="2429"/>
      <c r="J173" s="2429"/>
      <c r="K173" s="2430"/>
      <c r="L173" s="2430"/>
      <c r="M173" s="1051"/>
      <c r="N173" s="1051"/>
      <c r="O173" s="1051"/>
      <c r="P173" s="1051"/>
      <c r="Q173" s="1051"/>
      <c r="R173" s="1051"/>
      <c r="S173" s="1051"/>
      <c r="T173" s="1051"/>
      <c r="U173" s="1051"/>
      <c r="V173" s="2431"/>
      <c r="W173" s="2431"/>
      <c r="X173" s="2431"/>
      <c r="Y173" s="1052"/>
      <c r="Z173" s="1052"/>
      <c r="AA173" s="1052"/>
      <c r="AB173" s="1052"/>
      <c r="AC173" s="12"/>
      <c r="AD173" s="12"/>
      <c r="AE173" s="12"/>
      <c r="BI173" s="35"/>
      <c r="BJ173" s="35"/>
    </row>
    <row r="174" spans="1:62" s="34" customFormat="1" x14ac:dyDescent="0.2">
      <c r="A174" s="2428"/>
      <c r="B174" s="2429"/>
      <c r="C174" s="2430"/>
      <c r="D174" s="2430"/>
      <c r="E174" s="2430"/>
      <c r="F174" s="2429"/>
      <c r="G174" s="2429"/>
      <c r="H174" s="2429"/>
      <c r="I174" s="2429"/>
      <c r="J174" s="2429"/>
      <c r="K174" s="2430"/>
      <c r="L174" s="2430"/>
      <c r="M174" s="1051"/>
      <c r="N174" s="1051"/>
      <c r="O174" s="1051"/>
      <c r="P174" s="1051"/>
      <c r="Q174" s="1051"/>
      <c r="R174" s="1051"/>
      <c r="S174" s="1051"/>
      <c r="T174" s="1051"/>
      <c r="U174" s="1051"/>
      <c r="V174" s="2431"/>
      <c r="W174" s="2431"/>
      <c r="X174" s="2431"/>
      <c r="Y174" s="1052"/>
      <c r="Z174" s="1052"/>
      <c r="AA174" s="1052"/>
      <c r="AB174" s="1052"/>
      <c r="AC174" s="12"/>
      <c r="AD174" s="12"/>
      <c r="AE174" s="12"/>
      <c r="BI174" s="35"/>
      <c r="BJ174" s="35"/>
    </row>
    <row r="175" spans="1:62" s="34" customFormat="1" x14ac:dyDescent="0.2">
      <c r="A175" s="2428"/>
      <c r="B175" s="2429"/>
      <c r="C175" s="2430"/>
      <c r="D175" s="2430"/>
      <c r="E175" s="2430"/>
      <c r="F175" s="2429"/>
      <c r="G175" s="2429"/>
      <c r="H175" s="2429"/>
      <c r="I175" s="2429"/>
      <c r="J175" s="2429"/>
      <c r="K175" s="2430"/>
      <c r="L175" s="2430"/>
      <c r="M175" s="1051"/>
      <c r="N175" s="1051"/>
      <c r="O175" s="1051"/>
      <c r="P175" s="1051"/>
      <c r="Q175" s="1051"/>
      <c r="R175" s="1051"/>
      <c r="S175" s="1051"/>
      <c r="T175" s="1051"/>
      <c r="U175" s="1051"/>
      <c r="V175" s="2431"/>
      <c r="W175" s="2431"/>
      <c r="X175" s="2431"/>
      <c r="Y175" s="1052"/>
      <c r="Z175" s="1052"/>
      <c r="AA175" s="1052"/>
      <c r="AB175" s="1052"/>
      <c r="AC175" s="12"/>
      <c r="AD175" s="12"/>
      <c r="AE175" s="12"/>
      <c r="BI175" s="35"/>
      <c r="BJ175" s="35"/>
    </row>
    <row r="176" spans="1:62" s="34" customFormat="1" x14ac:dyDescent="0.2">
      <c r="A176" s="2428"/>
      <c r="B176" s="2429"/>
      <c r="C176" s="2430"/>
      <c r="D176" s="2430"/>
      <c r="E176" s="2430"/>
      <c r="F176" s="2429"/>
      <c r="G176" s="2429"/>
      <c r="H176" s="2429"/>
      <c r="I176" s="2429"/>
      <c r="J176" s="2429"/>
      <c r="K176" s="2430"/>
      <c r="L176" s="2430"/>
      <c r="M176" s="1051"/>
      <c r="N176" s="1051"/>
      <c r="O176" s="1051"/>
      <c r="P176" s="1051"/>
      <c r="Q176" s="1051"/>
      <c r="R176" s="1051"/>
      <c r="S176" s="1051"/>
      <c r="T176" s="1051"/>
      <c r="U176" s="1051"/>
      <c r="V176" s="2431"/>
      <c r="W176" s="2431"/>
      <c r="X176" s="2431"/>
      <c r="Y176" s="1052"/>
      <c r="Z176" s="1052"/>
      <c r="AA176" s="1052"/>
      <c r="AB176" s="1052"/>
      <c r="AC176" s="12"/>
      <c r="AD176" s="12"/>
      <c r="AE176" s="12"/>
      <c r="BI176" s="35"/>
      <c r="BJ176" s="35"/>
    </row>
    <row r="177" spans="1:62" s="34" customFormat="1" x14ac:dyDescent="0.2">
      <c r="A177" s="2428"/>
      <c r="B177" s="2429"/>
      <c r="C177" s="2430"/>
      <c r="D177" s="2430"/>
      <c r="E177" s="2430"/>
      <c r="F177" s="2429"/>
      <c r="G177" s="2429"/>
      <c r="H177" s="2429"/>
      <c r="I177" s="2429"/>
      <c r="J177" s="2429"/>
      <c r="K177" s="2430"/>
      <c r="L177" s="2430"/>
      <c r="M177" s="1051"/>
      <c r="N177" s="1051"/>
      <c r="O177" s="1051"/>
      <c r="P177" s="1051"/>
      <c r="Q177" s="1051"/>
      <c r="R177" s="1051"/>
      <c r="S177" s="1051"/>
      <c r="T177" s="1051"/>
      <c r="U177" s="1051"/>
      <c r="V177" s="2431"/>
      <c r="W177" s="2431"/>
      <c r="X177" s="2431"/>
      <c r="Y177" s="1052"/>
      <c r="Z177" s="1052"/>
      <c r="AA177" s="1052"/>
      <c r="AB177" s="1052"/>
      <c r="AC177" s="12"/>
      <c r="AD177" s="12"/>
      <c r="AE177" s="12"/>
      <c r="BI177" s="35"/>
      <c r="BJ177" s="35"/>
    </row>
    <row r="178" spans="1:62" s="34" customFormat="1" x14ac:dyDescent="0.2">
      <c r="A178" s="2428"/>
      <c r="B178" s="1052"/>
      <c r="C178" s="2431"/>
      <c r="D178" s="2432"/>
      <c r="E178" s="2432"/>
      <c r="F178" s="2431"/>
      <c r="G178" s="2431"/>
      <c r="H178" s="1052"/>
      <c r="I178" s="1052"/>
      <c r="J178" s="1052"/>
      <c r="K178" s="1052"/>
      <c r="L178" s="2433"/>
      <c r="M178" s="1052"/>
      <c r="N178" s="1052"/>
      <c r="O178" s="1052"/>
      <c r="P178" s="1052"/>
      <c r="Q178" s="1052"/>
      <c r="R178" s="1052"/>
      <c r="S178" s="1052"/>
      <c r="T178" s="1052"/>
      <c r="U178" s="1052"/>
      <c r="V178" s="2434"/>
      <c r="W178" s="2434"/>
      <c r="X178" s="2434"/>
      <c r="Y178" s="1052"/>
      <c r="Z178" s="1052"/>
      <c r="AA178" s="1052"/>
      <c r="AB178" s="1052"/>
      <c r="AC178" s="12"/>
      <c r="AD178" s="12"/>
      <c r="AE178" s="12"/>
      <c r="BI178" s="35"/>
      <c r="BJ178" s="35"/>
    </row>
    <row r="179" spans="1:62" s="34" customFormat="1" x14ac:dyDescent="0.2">
      <c r="A179" s="2428"/>
      <c r="B179" s="1052"/>
      <c r="C179" s="2431"/>
      <c r="D179" s="2432"/>
      <c r="E179" s="2432"/>
      <c r="F179" s="2431"/>
      <c r="G179" s="2431"/>
      <c r="H179" s="1052"/>
      <c r="I179" s="1052"/>
      <c r="J179" s="1052"/>
      <c r="K179" s="1052"/>
      <c r="L179" s="2433"/>
      <c r="M179" s="1052"/>
      <c r="N179" s="1052"/>
      <c r="O179" s="1052"/>
      <c r="P179" s="1052"/>
      <c r="Q179" s="1052"/>
      <c r="R179" s="1052"/>
      <c r="S179" s="1052"/>
      <c r="T179" s="1052"/>
      <c r="U179" s="1052"/>
      <c r="V179" s="2434"/>
      <c r="W179" s="2434"/>
      <c r="X179" s="2434"/>
      <c r="Y179" s="1052"/>
      <c r="Z179" s="1052"/>
      <c r="AA179" s="1052"/>
      <c r="AB179" s="1052"/>
      <c r="AC179" s="21"/>
      <c r="AD179" s="12"/>
      <c r="AE179" s="12"/>
      <c r="BI179" s="35"/>
      <c r="BJ179" s="35"/>
    </row>
    <row r="180" spans="1:62" x14ac:dyDescent="0.2">
      <c r="W180" s="2435"/>
      <c r="X180" s="2435"/>
      <c r="Y180" s="2435"/>
      <c r="Z180" s="2435"/>
      <c r="AA180" s="2435"/>
      <c r="AB180" s="2435"/>
      <c r="AC180" s="13"/>
    </row>
    <row r="181" spans="1:62" x14ac:dyDescent="0.2">
      <c r="W181" s="2431"/>
      <c r="X181" s="2431"/>
      <c r="Y181" s="2431"/>
      <c r="Z181" s="2431"/>
      <c r="AA181" s="2431"/>
      <c r="AB181" s="2431"/>
      <c r="AC181" s="13"/>
    </row>
    <row r="182" spans="1:62" x14ac:dyDescent="0.2">
      <c r="W182" s="2431"/>
      <c r="X182" s="2431"/>
      <c r="Y182" s="2431"/>
      <c r="Z182" s="2431"/>
      <c r="AA182" s="2431"/>
      <c r="AB182" s="2431"/>
      <c r="AC182" s="13"/>
    </row>
    <row r="183" spans="1:62" x14ac:dyDescent="0.2">
      <c r="W183" s="2431"/>
      <c r="X183" s="2431"/>
      <c r="Y183" s="2431"/>
      <c r="Z183" s="2431"/>
      <c r="AA183" s="2431"/>
      <c r="AB183" s="2431"/>
    </row>
  </sheetData>
  <mergeCells count="515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E5:E7"/>
    <mergeCell ref="F5:F7"/>
    <mergeCell ref="J5:J7"/>
    <mergeCell ref="K5:K7"/>
    <mergeCell ref="L5:L7"/>
    <mergeCell ref="N5:AB5"/>
    <mergeCell ref="C4:C7"/>
    <mergeCell ref="D4:D7"/>
    <mergeCell ref="E4:F4"/>
    <mergeCell ref="I4:I7"/>
    <mergeCell ref="J4:L4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O11:P11"/>
    <mergeCell ref="R11:S11"/>
    <mergeCell ref="U11:V11"/>
    <mergeCell ref="X11:Y11"/>
    <mergeCell ref="O12:P12"/>
    <mergeCell ref="R12:S12"/>
    <mergeCell ref="U12:V12"/>
    <mergeCell ref="X12:Y12"/>
    <mergeCell ref="O8:P8"/>
    <mergeCell ref="R8:S8"/>
    <mergeCell ref="U8:V8"/>
    <mergeCell ref="X8:Y8"/>
    <mergeCell ref="A9:AB9"/>
    <mergeCell ref="A10:AB10"/>
    <mergeCell ref="O16:P16"/>
    <mergeCell ref="R16:S16"/>
    <mergeCell ref="U16:V16"/>
    <mergeCell ref="X16:Y16"/>
    <mergeCell ref="O17:P17"/>
    <mergeCell ref="R17:S17"/>
    <mergeCell ref="U17:V17"/>
    <mergeCell ref="X17:Y17"/>
    <mergeCell ref="O13:P13"/>
    <mergeCell ref="R13:S13"/>
    <mergeCell ref="U13:V13"/>
    <mergeCell ref="X13:Y13"/>
    <mergeCell ref="O15:P15"/>
    <mergeCell ref="R15:S15"/>
    <mergeCell ref="U15:V15"/>
    <mergeCell ref="X15:Y15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24:P24"/>
    <mergeCell ref="R24:S24"/>
    <mergeCell ref="U24:V24"/>
    <mergeCell ref="X24:Y24"/>
    <mergeCell ref="O26:P26"/>
    <mergeCell ref="R26:S26"/>
    <mergeCell ref="U26:V26"/>
    <mergeCell ref="X26:Y26"/>
    <mergeCell ref="O22:P22"/>
    <mergeCell ref="R22:S22"/>
    <mergeCell ref="U22:V22"/>
    <mergeCell ref="X22:Y22"/>
    <mergeCell ref="O23:P23"/>
    <mergeCell ref="R23:S23"/>
    <mergeCell ref="U23:V23"/>
    <mergeCell ref="X23:Y23"/>
    <mergeCell ref="O29:P29"/>
    <mergeCell ref="R29:S29"/>
    <mergeCell ref="U29:V29"/>
    <mergeCell ref="X29:Y29"/>
    <mergeCell ref="O30:P30"/>
    <mergeCell ref="R30:S30"/>
    <mergeCell ref="U30:V30"/>
    <mergeCell ref="X30:Y30"/>
    <mergeCell ref="O27:P27"/>
    <mergeCell ref="R27:S27"/>
    <mergeCell ref="U27:V27"/>
    <mergeCell ref="X27:Y27"/>
    <mergeCell ref="O28:P28"/>
    <mergeCell ref="R28:S28"/>
    <mergeCell ref="U28:V28"/>
    <mergeCell ref="X28:Y28"/>
    <mergeCell ref="O33:P33"/>
    <mergeCell ref="R33:S33"/>
    <mergeCell ref="U33:V33"/>
    <mergeCell ref="X33:Y33"/>
    <mergeCell ref="O34:P34"/>
    <mergeCell ref="R34:S34"/>
    <mergeCell ref="U34:V34"/>
    <mergeCell ref="X34:Y34"/>
    <mergeCell ref="O31:P31"/>
    <mergeCell ref="R31:S31"/>
    <mergeCell ref="U31:V31"/>
    <mergeCell ref="X31:Y31"/>
    <mergeCell ref="O32:P32"/>
    <mergeCell ref="R32:S32"/>
    <mergeCell ref="U32:V32"/>
    <mergeCell ref="X32:Y32"/>
    <mergeCell ref="X37:Y37"/>
    <mergeCell ref="A38:AB38"/>
    <mergeCell ref="O35:P35"/>
    <mergeCell ref="R35:S35"/>
    <mergeCell ref="U35:V35"/>
    <mergeCell ref="X35:Y35"/>
    <mergeCell ref="O36:P36"/>
    <mergeCell ref="R36:S36"/>
    <mergeCell ref="U36:V36"/>
    <mergeCell ref="X36:Y36"/>
    <mergeCell ref="O40:P40"/>
    <mergeCell ref="R40:S40"/>
    <mergeCell ref="U40:V40"/>
    <mergeCell ref="O41:P41"/>
    <mergeCell ref="R41:S41"/>
    <mergeCell ref="U41:V41"/>
    <mergeCell ref="A37:F37"/>
    <mergeCell ref="O37:P37"/>
    <mergeCell ref="R37:S37"/>
    <mergeCell ref="U37:V37"/>
    <mergeCell ref="R44:S44"/>
    <mergeCell ref="U44:V44"/>
    <mergeCell ref="X44:Y44"/>
    <mergeCell ref="O45:P45"/>
    <mergeCell ref="R45:S45"/>
    <mergeCell ref="U45:V45"/>
    <mergeCell ref="X45:Y45"/>
    <mergeCell ref="X41:Y41"/>
    <mergeCell ref="O42:P42"/>
    <mergeCell ref="R42:S42"/>
    <mergeCell ref="U42:V42"/>
    <mergeCell ref="X42:Y42"/>
    <mergeCell ref="R43:S43"/>
    <mergeCell ref="U43:V43"/>
    <mergeCell ref="O48:P48"/>
    <mergeCell ref="R48:S48"/>
    <mergeCell ref="U48:V48"/>
    <mergeCell ref="X48:Y48"/>
    <mergeCell ref="O49:P49"/>
    <mergeCell ref="R49:S49"/>
    <mergeCell ref="U49:V49"/>
    <mergeCell ref="X49:Y49"/>
    <mergeCell ref="O46:P46"/>
    <mergeCell ref="R46:S46"/>
    <mergeCell ref="U46:V46"/>
    <mergeCell ref="X46:Y46"/>
    <mergeCell ref="O47:P47"/>
    <mergeCell ref="R47:S47"/>
    <mergeCell ref="U47:V47"/>
    <mergeCell ref="X47:Y47"/>
    <mergeCell ref="O52:P52"/>
    <mergeCell ref="R52:S52"/>
    <mergeCell ref="U52:V52"/>
    <mergeCell ref="X52:Y52"/>
    <mergeCell ref="O53:P53"/>
    <mergeCell ref="R53:S53"/>
    <mergeCell ref="U53:V53"/>
    <mergeCell ref="X53:Y53"/>
    <mergeCell ref="O50:P50"/>
    <mergeCell ref="R50:S50"/>
    <mergeCell ref="U50:V50"/>
    <mergeCell ref="X50:Y50"/>
    <mergeCell ref="O51:P51"/>
    <mergeCell ref="R51:S51"/>
    <mergeCell ref="U51:V51"/>
    <mergeCell ref="X51:Y51"/>
    <mergeCell ref="O56:P56"/>
    <mergeCell ref="R56:S56"/>
    <mergeCell ref="U56:V56"/>
    <mergeCell ref="X56:Y56"/>
    <mergeCell ref="O57:P57"/>
    <mergeCell ref="R57:S57"/>
    <mergeCell ref="U57:V57"/>
    <mergeCell ref="X57:Y57"/>
    <mergeCell ref="O54:P54"/>
    <mergeCell ref="R54:S54"/>
    <mergeCell ref="U54:V54"/>
    <mergeCell ref="X54:Y54"/>
    <mergeCell ref="O55:P55"/>
    <mergeCell ref="R55:S55"/>
    <mergeCell ref="U55:V55"/>
    <mergeCell ref="X55:Y55"/>
    <mergeCell ref="O60:P60"/>
    <mergeCell ref="R60:S60"/>
    <mergeCell ref="U60:V60"/>
    <mergeCell ref="X60:Y60"/>
    <mergeCell ref="O61:P61"/>
    <mergeCell ref="R61:S61"/>
    <mergeCell ref="U61:V61"/>
    <mergeCell ref="X61:Y61"/>
    <mergeCell ref="O58:P58"/>
    <mergeCell ref="R58:S58"/>
    <mergeCell ref="U58:V58"/>
    <mergeCell ref="X58:Y58"/>
    <mergeCell ref="O59:P59"/>
    <mergeCell ref="R59:S59"/>
    <mergeCell ref="U59:V59"/>
    <mergeCell ref="X59:Y59"/>
    <mergeCell ref="X64:Y64"/>
    <mergeCell ref="A67:F67"/>
    <mergeCell ref="O67:P67"/>
    <mergeCell ref="R67:S67"/>
    <mergeCell ref="U67:V67"/>
    <mergeCell ref="X67:Y67"/>
    <mergeCell ref="O62:P62"/>
    <mergeCell ref="R62:S62"/>
    <mergeCell ref="U62:V62"/>
    <mergeCell ref="X62:Y62"/>
    <mergeCell ref="O63:P63"/>
    <mergeCell ref="R63:S63"/>
    <mergeCell ref="U63:V63"/>
    <mergeCell ref="X63:Y63"/>
    <mergeCell ref="A68:AB68"/>
    <mergeCell ref="O69:P69"/>
    <mergeCell ref="R69:S69"/>
    <mergeCell ref="U69:V69"/>
    <mergeCell ref="X69:Y69"/>
    <mergeCell ref="O70:P70"/>
    <mergeCell ref="R70:S70"/>
    <mergeCell ref="U70:V70"/>
    <mergeCell ref="X70:Y70"/>
    <mergeCell ref="O71:P71"/>
    <mergeCell ref="R71:S71"/>
    <mergeCell ref="U71:V71"/>
    <mergeCell ref="X71:Y71"/>
    <mergeCell ref="A72:F72"/>
    <mergeCell ref="O72:P72"/>
    <mergeCell ref="R72:S72"/>
    <mergeCell ref="U72:V72"/>
    <mergeCell ref="X72:Y72"/>
    <mergeCell ref="A76:F76"/>
    <mergeCell ref="O76:P76"/>
    <mergeCell ref="R76:S76"/>
    <mergeCell ref="U76:V76"/>
    <mergeCell ref="X76:Y76"/>
    <mergeCell ref="A77:AB77"/>
    <mergeCell ref="A73:AB73"/>
    <mergeCell ref="O74:P74"/>
    <mergeCell ref="R74:S74"/>
    <mergeCell ref="U74:V74"/>
    <mergeCell ref="X74:Y74"/>
    <mergeCell ref="A75:B75"/>
    <mergeCell ref="O75:P75"/>
    <mergeCell ref="R75:S75"/>
    <mergeCell ref="U75:V75"/>
    <mergeCell ref="X75:Y75"/>
    <mergeCell ref="O81:P81"/>
    <mergeCell ref="R81:S81"/>
    <mergeCell ref="U81:V81"/>
    <mergeCell ref="X81:Y81"/>
    <mergeCell ref="A78:AB78"/>
    <mergeCell ref="A79:AB79"/>
    <mergeCell ref="O80:P80"/>
    <mergeCell ref="R80:S80"/>
    <mergeCell ref="U80:V80"/>
    <mergeCell ref="X80:Y80"/>
    <mergeCell ref="O84:P84"/>
    <mergeCell ref="R84:S84"/>
    <mergeCell ref="U84:V84"/>
    <mergeCell ref="X84:Y84"/>
    <mergeCell ref="O85:P85"/>
    <mergeCell ref="R85:S85"/>
    <mergeCell ref="U85:V85"/>
    <mergeCell ref="X85:Y85"/>
    <mergeCell ref="O82:P82"/>
    <mergeCell ref="R82:S82"/>
    <mergeCell ref="U82:V82"/>
    <mergeCell ref="X82:Y82"/>
    <mergeCell ref="O83:P83"/>
    <mergeCell ref="R83:S83"/>
    <mergeCell ref="U83:V83"/>
    <mergeCell ref="X83:Y83"/>
    <mergeCell ref="O88:P88"/>
    <mergeCell ref="R88:S88"/>
    <mergeCell ref="U88:V88"/>
    <mergeCell ref="X88:Y88"/>
    <mergeCell ref="O89:P89"/>
    <mergeCell ref="R89:S89"/>
    <mergeCell ref="U89:V89"/>
    <mergeCell ref="X89:Y89"/>
    <mergeCell ref="O86:P86"/>
    <mergeCell ref="R86:S86"/>
    <mergeCell ref="U86:V86"/>
    <mergeCell ref="X86:Y86"/>
    <mergeCell ref="O87:P87"/>
    <mergeCell ref="R87:S87"/>
    <mergeCell ref="U87:V87"/>
    <mergeCell ref="X87:Y87"/>
    <mergeCell ref="O92:P92"/>
    <mergeCell ref="R92:S92"/>
    <mergeCell ref="U92:V92"/>
    <mergeCell ref="X92:Y92"/>
    <mergeCell ref="O93:P93"/>
    <mergeCell ref="R93:S93"/>
    <mergeCell ref="U93:V93"/>
    <mergeCell ref="X93:Y93"/>
    <mergeCell ref="O90:P90"/>
    <mergeCell ref="R90:S90"/>
    <mergeCell ref="U90:V90"/>
    <mergeCell ref="X90:Y90"/>
    <mergeCell ref="O91:P91"/>
    <mergeCell ref="R91:S91"/>
    <mergeCell ref="U91:V91"/>
    <mergeCell ref="X91:Y91"/>
    <mergeCell ref="X97:Y97"/>
    <mergeCell ref="X98:Y98"/>
    <mergeCell ref="O99:P99"/>
    <mergeCell ref="R99:S99"/>
    <mergeCell ref="U99:V99"/>
    <mergeCell ref="X99:Y99"/>
    <mergeCell ref="O94:P94"/>
    <mergeCell ref="R94:S94"/>
    <mergeCell ref="U94:V94"/>
    <mergeCell ref="X94:Y94"/>
    <mergeCell ref="X95:Y95"/>
    <mergeCell ref="X96:Y96"/>
    <mergeCell ref="A102:F102"/>
    <mergeCell ref="O102:P102"/>
    <mergeCell ref="R102:S102"/>
    <mergeCell ref="U102:V102"/>
    <mergeCell ref="X102:Y102"/>
    <mergeCell ref="B103:AB103"/>
    <mergeCell ref="O100:P100"/>
    <mergeCell ref="R100:S100"/>
    <mergeCell ref="U100:V100"/>
    <mergeCell ref="X100:Y100"/>
    <mergeCell ref="O101:P101"/>
    <mergeCell ref="R101:S101"/>
    <mergeCell ref="U101:V101"/>
    <mergeCell ref="X101:Y101"/>
    <mergeCell ref="B104:AB104"/>
    <mergeCell ref="O105:P105"/>
    <mergeCell ref="R105:S105"/>
    <mergeCell ref="U105:V105"/>
    <mergeCell ref="X105:Y105"/>
    <mergeCell ref="O106:P106"/>
    <mergeCell ref="R106:S106"/>
    <mergeCell ref="U106:V106"/>
    <mergeCell ref="X106:Y106"/>
    <mergeCell ref="U107:V107"/>
    <mergeCell ref="O108:P108"/>
    <mergeCell ref="R108:S108"/>
    <mergeCell ref="U108:V108"/>
    <mergeCell ref="X108:Y108"/>
    <mergeCell ref="O110:P110"/>
    <mergeCell ref="R110:S110"/>
    <mergeCell ref="U110:V110"/>
    <mergeCell ref="X110:Y110"/>
    <mergeCell ref="O114:P114"/>
    <mergeCell ref="R114:S114"/>
    <mergeCell ref="U114:V114"/>
    <mergeCell ref="X114:Y114"/>
    <mergeCell ref="O115:P115"/>
    <mergeCell ref="R115:S115"/>
    <mergeCell ref="U115:V115"/>
    <mergeCell ref="X115:Y115"/>
    <mergeCell ref="B111:AB111"/>
    <mergeCell ref="O112:P112"/>
    <mergeCell ref="R112:S112"/>
    <mergeCell ref="U112:V112"/>
    <mergeCell ref="X112:Y112"/>
    <mergeCell ref="O113:P113"/>
    <mergeCell ref="R113:S113"/>
    <mergeCell ref="U113:V113"/>
    <mergeCell ref="X113:Y113"/>
    <mergeCell ref="X120:Y120"/>
    <mergeCell ref="X121:Y121"/>
    <mergeCell ref="O122:P122"/>
    <mergeCell ref="R122:S122"/>
    <mergeCell ref="U122:V122"/>
    <mergeCell ref="X122:Y122"/>
    <mergeCell ref="U116:V116"/>
    <mergeCell ref="X116:Y116"/>
    <mergeCell ref="U117:V117"/>
    <mergeCell ref="B118:AB118"/>
    <mergeCell ref="O119:P119"/>
    <mergeCell ref="R119:S119"/>
    <mergeCell ref="U119:V119"/>
    <mergeCell ref="X119:Y119"/>
    <mergeCell ref="O126:P126"/>
    <mergeCell ref="R126:S126"/>
    <mergeCell ref="U126:V126"/>
    <mergeCell ref="X126:Y126"/>
    <mergeCell ref="O127:P127"/>
    <mergeCell ref="R127:S127"/>
    <mergeCell ref="U127:V127"/>
    <mergeCell ref="X127:Y127"/>
    <mergeCell ref="O123:P123"/>
    <mergeCell ref="R123:S123"/>
    <mergeCell ref="U123:V123"/>
    <mergeCell ref="X123:Y123"/>
    <mergeCell ref="A124:AB124"/>
    <mergeCell ref="O125:P125"/>
    <mergeCell ref="R125:S125"/>
    <mergeCell ref="U125:V125"/>
    <mergeCell ref="X125:Y125"/>
    <mergeCell ref="A130:B130"/>
    <mergeCell ref="O130:P130"/>
    <mergeCell ref="R130:S130"/>
    <mergeCell ref="U130:V130"/>
    <mergeCell ref="X130:Y130"/>
    <mergeCell ref="A131:B131"/>
    <mergeCell ref="O131:P131"/>
    <mergeCell ref="R131:S131"/>
    <mergeCell ref="U131:V131"/>
    <mergeCell ref="X131:Y131"/>
    <mergeCell ref="A132:F132"/>
    <mergeCell ref="O132:P132"/>
    <mergeCell ref="R132:S132"/>
    <mergeCell ref="U132:V132"/>
    <mergeCell ref="X132:Y132"/>
    <mergeCell ref="A133:M133"/>
    <mergeCell ref="O133:P133"/>
    <mergeCell ref="R133:S133"/>
    <mergeCell ref="U133:V133"/>
    <mergeCell ref="X133:Y133"/>
    <mergeCell ref="A134:M134"/>
    <mergeCell ref="O134:P134"/>
    <mergeCell ref="R134:S134"/>
    <mergeCell ref="U134:V134"/>
    <mergeCell ref="X134:Y134"/>
    <mergeCell ref="A135:M135"/>
    <mergeCell ref="O135:P135"/>
    <mergeCell ref="R135:S135"/>
    <mergeCell ref="U135:V135"/>
    <mergeCell ref="X135:Y135"/>
    <mergeCell ref="A138:M138"/>
    <mergeCell ref="N138:P138"/>
    <mergeCell ref="Q138:S138"/>
    <mergeCell ref="T138:V138"/>
    <mergeCell ref="W138:Y138"/>
    <mergeCell ref="Z138:AB138"/>
    <mergeCell ref="A136:M136"/>
    <mergeCell ref="O136:P136"/>
    <mergeCell ref="R136:S136"/>
    <mergeCell ref="U136:V136"/>
    <mergeCell ref="X136:Y136"/>
    <mergeCell ref="A137:M137"/>
    <mergeCell ref="O137:P137"/>
    <mergeCell ref="R137:S137"/>
    <mergeCell ref="U137:V137"/>
    <mergeCell ref="X137:Y137"/>
    <mergeCell ref="A141:M141"/>
    <mergeCell ref="N141:O141"/>
    <mergeCell ref="P141:Q141"/>
    <mergeCell ref="R141:U141"/>
    <mergeCell ref="V141:X141"/>
    <mergeCell ref="A143:AB143"/>
    <mergeCell ref="N139:P139"/>
    <mergeCell ref="Q139:S139"/>
    <mergeCell ref="T139:V139"/>
    <mergeCell ref="W139:Y139"/>
    <mergeCell ref="Z139:AB139"/>
    <mergeCell ref="N140:AB140"/>
    <mergeCell ref="J151:L151"/>
    <mergeCell ref="J153:N153"/>
    <mergeCell ref="J156:N156"/>
    <mergeCell ref="O146:P146"/>
    <mergeCell ref="R146:S146"/>
    <mergeCell ref="U146:V146"/>
    <mergeCell ref="O147:P147"/>
    <mergeCell ref="R147:S147"/>
    <mergeCell ref="U147:V147"/>
    <mergeCell ref="BK40:BK41"/>
    <mergeCell ref="AW157:AX157"/>
    <mergeCell ref="AY157:AZ157"/>
    <mergeCell ref="BA157:BB157"/>
    <mergeCell ref="BC157:BD157"/>
    <mergeCell ref="BE157:BG157"/>
    <mergeCell ref="O25:P25"/>
    <mergeCell ref="O148:P148"/>
    <mergeCell ref="R148:S148"/>
    <mergeCell ref="U148:V148"/>
    <mergeCell ref="O144:P144"/>
    <mergeCell ref="R144:S144"/>
    <mergeCell ref="U144:V144"/>
    <mergeCell ref="O145:P145"/>
    <mergeCell ref="R145:S145"/>
    <mergeCell ref="U145:V145"/>
    <mergeCell ref="O128:P128"/>
    <mergeCell ref="R128:S128"/>
    <mergeCell ref="U128:V128"/>
    <mergeCell ref="X128:Y128"/>
    <mergeCell ref="O129:P129"/>
    <mergeCell ref="R129:S129"/>
    <mergeCell ref="U129:V129"/>
    <mergeCell ref="X129:Y129"/>
  </mergeCells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610" t="s">
        <v>530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28" ht="15.75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</row>
    <row r="3" spans="1:28" ht="15.75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</row>
    <row r="4" spans="1:28" ht="15.75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</row>
    <row r="5" spans="1:28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</row>
    <row r="6" spans="1:28" ht="15.75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146</v>
      </c>
      <c r="B10" s="381" t="s">
        <v>37</v>
      </c>
      <c r="C10" s="190"/>
      <c r="D10" s="919">
        <v>1</v>
      </c>
      <c r="E10" s="187"/>
      <c r="F10" s="445"/>
      <c r="G10" s="190">
        <v>2.5</v>
      </c>
      <c r="H10" s="190">
        <f t="shared" ref="H10:H13" si="0">G10*30</f>
        <v>75</v>
      </c>
      <c r="I10" s="190">
        <v>4</v>
      </c>
      <c r="J10" s="190"/>
      <c r="K10" s="190"/>
      <c r="L10" s="187" t="s">
        <v>134</v>
      </c>
      <c r="M10" s="190">
        <f t="shared" ref="M10" si="1">H10-I10</f>
        <v>71</v>
      </c>
      <c r="N10" s="35" t="s">
        <v>134</v>
      </c>
      <c r="O10" s="1586"/>
      <c r="P10" s="1586"/>
      <c r="Q10" s="187"/>
      <c r="R10" s="1410"/>
      <c r="S10" s="1411"/>
      <c r="T10" s="187"/>
      <c r="U10" s="1410"/>
      <c r="V10" s="1411"/>
      <c r="W10" s="171"/>
      <c r="X10" s="1415"/>
      <c r="Y10" s="1416"/>
      <c r="Z10" s="35"/>
      <c r="AA10" s="35"/>
      <c r="AB10" s="35"/>
    </row>
    <row r="11" spans="1:28" ht="15.75" x14ac:dyDescent="0.2">
      <c r="A11" s="187" t="s">
        <v>373</v>
      </c>
      <c r="B11" s="463" t="s">
        <v>41</v>
      </c>
      <c r="C11" s="191"/>
      <c r="D11" s="191">
        <v>1</v>
      </c>
      <c r="E11" s="175"/>
      <c r="F11" s="191"/>
      <c r="G11" s="919">
        <v>3.5</v>
      </c>
      <c r="H11" s="465">
        <f t="shared" si="0"/>
        <v>105</v>
      </c>
      <c r="I11" s="465">
        <v>8</v>
      </c>
      <c r="J11" s="467" t="s">
        <v>134</v>
      </c>
      <c r="K11" s="467" t="s">
        <v>385</v>
      </c>
      <c r="L11" s="467"/>
      <c r="M11" s="190">
        <f>H11-I11</f>
        <v>97</v>
      </c>
      <c r="N11" s="187" t="s">
        <v>97</v>
      </c>
      <c r="O11" s="1410"/>
      <c r="P11" s="1411"/>
      <c r="Q11" s="187"/>
      <c r="R11" s="1410"/>
      <c r="S11" s="1411"/>
      <c r="T11" s="187"/>
      <c r="U11" s="1410"/>
      <c r="V11" s="1411"/>
      <c r="W11" s="456"/>
      <c r="X11" s="1528"/>
      <c r="Y11" s="1529"/>
      <c r="Z11" s="37"/>
      <c r="AA11" s="37"/>
      <c r="AB11" s="37"/>
    </row>
    <row r="12" spans="1:28" ht="15.75" x14ac:dyDescent="0.2">
      <c r="A12" s="187" t="s">
        <v>375</v>
      </c>
      <c r="B12" s="463" t="s">
        <v>441</v>
      </c>
      <c r="C12" s="191">
        <v>1</v>
      </c>
      <c r="D12" s="175"/>
      <c r="E12" s="175"/>
      <c r="F12" s="191"/>
      <c r="G12" s="919">
        <v>6.5</v>
      </c>
      <c r="H12" s="465">
        <f t="shared" si="0"/>
        <v>195</v>
      </c>
      <c r="I12" s="465">
        <v>16</v>
      </c>
      <c r="J12" s="175" t="s">
        <v>226</v>
      </c>
      <c r="K12" s="191"/>
      <c r="L12" s="467" t="s">
        <v>543</v>
      </c>
      <c r="M12" s="190">
        <f>H12-I12</f>
        <v>179</v>
      </c>
      <c r="N12" s="187" t="s">
        <v>492</v>
      </c>
      <c r="O12" s="1410"/>
      <c r="P12" s="1411"/>
      <c r="Q12" s="187"/>
      <c r="R12" s="1410"/>
      <c r="S12" s="1411"/>
      <c r="T12" s="187"/>
      <c r="U12" s="1410"/>
      <c r="V12" s="1411"/>
      <c r="W12" s="456"/>
      <c r="X12" s="1528"/>
      <c r="Y12" s="1529"/>
      <c r="Z12" s="37"/>
      <c r="AA12" s="37"/>
      <c r="AB12" s="37"/>
    </row>
    <row r="13" spans="1:28" ht="31.5" x14ac:dyDescent="0.2">
      <c r="A13" s="190" t="s">
        <v>378</v>
      </c>
      <c r="B13" s="745" t="s">
        <v>45</v>
      </c>
      <c r="C13" s="913"/>
      <c r="D13" s="191">
        <v>1</v>
      </c>
      <c r="E13" s="175"/>
      <c r="F13" s="191"/>
      <c r="G13" s="919">
        <v>3</v>
      </c>
      <c r="H13" s="465">
        <f t="shared" si="0"/>
        <v>90</v>
      </c>
      <c r="I13" s="465">
        <v>16</v>
      </c>
      <c r="J13" s="175" t="s">
        <v>97</v>
      </c>
      <c r="K13" s="191"/>
      <c r="L13" s="175" t="s">
        <v>97</v>
      </c>
      <c r="M13" s="190">
        <f>H13-I13</f>
        <v>74</v>
      </c>
      <c r="N13" s="187" t="s">
        <v>492</v>
      </c>
      <c r="O13" s="1410"/>
      <c r="P13" s="1411"/>
      <c r="Q13" s="187"/>
      <c r="R13" s="1410"/>
      <c r="S13" s="1411"/>
      <c r="T13" s="187"/>
      <c r="U13" s="1410"/>
      <c r="V13" s="1411"/>
      <c r="W13" s="456"/>
      <c r="X13" s="1528"/>
      <c r="Y13" s="1529"/>
      <c r="Z13" s="37"/>
      <c r="AA13" s="37"/>
      <c r="AB13" s="37"/>
    </row>
    <row r="14" spans="1:28" ht="15.75" x14ac:dyDescent="0.2">
      <c r="A14" s="187" t="s">
        <v>443</v>
      </c>
      <c r="B14" s="463" t="s">
        <v>39</v>
      </c>
      <c r="C14" s="191"/>
      <c r="D14" s="191">
        <v>1</v>
      </c>
      <c r="E14" s="175"/>
      <c r="F14" s="191"/>
      <c r="G14" s="190">
        <v>5.5</v>
      </c>
      <c r="H14" s="465">
        <f>G14*30</f>
        <v>165</v>
      </c>
      <c r="I14" s="465">
        <v>16</v>
      </c>
      <c r="J14" s="175" t="s">
        <v>226</v>
      </c>
      <c r="K14" s="175" t="s">
        <v>543</v>
      </c>
      <c r="L14" s="191"/>
      <c r="M14" s="215">
        <f t="shared" ref="M14:M16" si="2">H14-I14</f>
        <v>149</v>
      </c>
      <c r="N14" s="187" t="s">
        <v>492</v>
      </c>
      <c r="O14" s="1525"/>
      <c r="P14" s="1525"/>
      <c r="Q14" s="187"/>
      <c r="R14" s="1525"/>
      <c r="S14" s="1525"/>
      <c r="T14" s="187"/>
      <c r="U14" s="1525"/>
      <c r="V14" s="1525"/>
      <c r="W14" s="456"/>
      <c r="X14" s="1526"/>
      <c r="Y14" s="1526"/>
      <c r="Z14" s="37"/>
      <c r="AA14" s="37"/>
      <c r="AB14" s="37"/>
    </row>
    <row r="15" spans="1:28" ht="15.75" x14ac:dyDescent="0.2">
      <c r="A15" s="424" t="s">
        <v>381</v>
      </c>
      <c r="B15" s="224" t="s">
        <v>96</v>
      </c>
      <c r="C15" s="104">
        <v>1</v>
      </c>
      <c r="D15" s="542"/>
      <c r="E15" s="542"/>
      <c r="F15" s="104"/>
      <c r="G15" s="466">
        <v>7.5</v>
      </c>
      <c r="H15" s="633">
        <f>G15*30</f>
        <v>225</v>
      </c>
      <c r="I15" s="633">
        <v>16</v>
      </c>
      <c r="J15" s="542" t="s">
        <v>97</v>
      </c>
      <c r="K15" s="104"/>
      <c r="L15" s="542" t="s">
        <v>97</v>
      </c>
      <c r="M15" s="412">
        <f t="shared" si="2"/>
        <v>209</v>
      </c>
      <c r="N15" s="187" t="s">
        <v>492</v>
      </c>
      <c r="O15" s="1452"/>
      <c r="P15" s="1452"/>
      <c r="Q15" s="621"/>
      <c r="R15" s="1452"/>
      <c r="S15" s="1452"/>
      <c r="T15" s="424"/>
      <c r="U15" s="1452"/>
      <c r="V15" s="1452"/>
      <c r="W15" s="483"/>
      <c r="X15" s="1527"/>
      <c r="Y15" s="1527"/>
      <c r="Z15" s="621"/>
      <c r="AA15" s="621"/>
      <c r="AB15" s="621"/>
    </row>
    <row r="16" spans="1:28" ht="15.75" x14ac:dyDescent="0.2">
      <c r="A16" s="424" t="s">
        <v>425</v>
      </c>
      <c r="B16" s="631" t="s">
        <v>446</v>
      </c>
      <c r="C16" s="412"/>
      <c r="D16" s="412">
        <v>1</v>
      </c>
      <c r="E16" s="412"/>
      <c r="F16" s="628"/>
      <c r="G16" s="412">
        <v>3</v>
      </c>
      <c r="H16" s="412">
        <f>G16*30</f>
        <v>90</v>
      </c>
      <c r="I16" s="412">
        <v>4</v>
      </c>
      <c r="J16" s="629"/>
      <c r="K16" s="412"/>
      <c r="L16" s="412"/>
      <c r="M16" s="36">
        <f t="shared" si="2"/>
        <v>86</v>
      </c>
      <c r="N16" s="424" t="s">
        <v>134</v>
      </c>
      <c r="O16" s="1425"/>
      <c r="P16" s="1426"/>
      <c r="Q16" s="424"/>
      <c r="R16" s="1425"/>
      <c r="S16" s="1426"/>
      <c r="T16" s="542"/>
      <c r="U16" s="1401"/>
      <c r="V16" s="1401"/>
      <c r="W16" s="483"/>
      <c r="X16" s="1429"/>
      <c r="Y16" s="1430"/>
      <c r="Z16" s="621"/>
      <c r="AA16" s="621"/>
      <c r="AB16" s="621"/>
    </row>
    <row r="17" spans="1:28" x14ac:dyDescent="0.2">
      <c r="G17">
        <f>SUM(G10:G16)</f>
        <v>31.5</v>
      </c>
    </row>
    <row r="19" spans="1:28" ht="15.75" x14ac:dyDescent="0.2">
      <c r="A19" s="187" t="s">
        <v>147</v>
      </c>
      <c r="B19" s="381" t="s">
        <v>37</v>
      </c>
      <c r="C19" s="919">
        <v>2</v>
      </c>
      <c r="D19" s="187"/>
      <c r="E19" s="187"/>
      <c r="F19" s="445"/>
      <c r="G19" s="190">
        <v>2.5</v>
      </c>
      <c r="H19" s="190">
        <f t="shared" ref="H19:H24" si="3">G19*30</f>
        <v>75</v>
      </c>
      <c r="I19" s="190">
        <v>4</v>
      </c>
      <c r="J19" s="190"/>
      <c r="K19" s="190"/>
      <c r="L19" s="187" t="s">
        <v>134</v>
      </c>
      <c r="M19" s="190">
        <f t="shared" ref="M19:M21" si="4">H19-I19</f>
        <v>71</v>
      </c>
      <c r="N19" s="35"/>
      <c r="O19" s="1586" t="s">
        <v>134</v>
      </c>
      <c r="P19" s="1586"/>
      <c r="Q19" s="187"/>
      <c r="R19" s="1410"/>
      <c r="S19" s="1411"/>
      <c r="T19" s="187"/>
      <c r="U19" s="1410"/>
      <c r="V19" s="1411"/>
      <c r="W19" s="171"/>
      <c r="X19" s="1415"/>
      <c r="Y19" s="1416"/>
      <c r="Z19" s="35"/>
      <c r="AA19" s="35"/>
      <c r="AB19" s="35"/>
    </row>
    <row r="20" spans="1:28" ht="31.5" x14ac:dyDescent="0.2">
      <c r="A20" s="424" t="s">
        <v>148</v>
      </c>
      <c r="B20" s="631" t="s">
        <v>62</v>
      </c>
      <c r="C20" s="915">
        <v>2</v>
      </c>
      <c r="D20" s="412"/>
      <c r="E20" s="412"/>
      <c r="F20" s="628"/>
      <c r="G20" s="412">
        <v>3</v>
      </c>
      <c r="H20" s="412">
        <f t="shared" si="3"/>
        <v>90</v>
      </c>
      <c r="I20" s="412">
        <v>4</v>
      </c>
      <c r="J20" s="424" t="s">
        <v>134</v>
      </c>
      <c r="K20" s="412"/>
      <c r="L20" s="424"/>
      <c r="M20" s="412">
        <f t="shared" si="4"/>
        <v>86</v>
      </c>
      <c r="N20" s="424"/>
      <c r="O20" s="1684" t="s">
        <v>134</v>
      </c>
      <c r="P20" s="1685"/>
      <c r="Q20" s="424"/>
      <c r="R20" s="1425"/>
      <c r="S20" s="1426"/>
      <c r="T20" s="424"/>
      <c r="U20" s="1425"/>
      <c r="V20" s="1426"/>
      <c r="W20" s="483"/>
      <c r="X20" s="1429"/>
      <c r="Y20" s="1430"/>
      <c r="Z20" s="621"/>
      <c r="AA20" s="621"/>
      <c r="AB20" s="621"/>
    </row>
    <row r="21" spans="1:28" ht="15.75" x14ac:dyDescent="0.2">
      <c r="A21" s="424" t="s">
        <v>149</v>
      </c>
      <c r="B21" s="224" t="s">
        <v>50</v>
      </c>
      <c r="C21" s="542"/>
      <c r="D21" s="920">
        <v>2</v>
      </c>
      <c r="E21" s="104"/>
      <c r="F21" s="104"/>
      <c r="G21" s="639">
        <v>3</v>
      </c>
      <c r="H21" s="633">
        <f t="shared" si="3"/>
        <v>90</v>
      </c>
      <c r="I21" s="633">
        <v>4</v>
      </c>
      <c r="J21" s="104" t="s">
        <v>134</v>
      </c>
      <c r="K21" s="104"/>
      <c r="L21" s="104"/>
      <c r="M21" s="412">
        <f t="shared" si="4"/>
        <v>86</v>
      </c>
      <c r="N21" s="424"/>
      <c r="O21" s="1425" t="s">
        <v>134</v>
      </c>
      <c r="P21" s="1426"/>
      <c r="Q21" s="424"/>
      <c r="R21" s="1576"/>
      <c r="S21" s="1577"/>
      <c r="T21" s="562"/>
      <c r="U21" s="1576"/>
      <c r="V21" s="1577"/>
      <c r="W21" s="561"/>
      <c r="X21" s="1539"/>
      <c r="Y21" s="1540"/>
      <c r="Z21" s="638"/>
      <c r="AA21" s="638"/>
      <c r="AB21" s="638"/>
    </row>
    <row r="22" spans="1:28" ht="15.75" x14ac:dyDescent="0.2">
      <c r="A22" s="187" t="s">
        <v>374</v>
      </c>
      <c r="B22" s="463" t="s">
        <v>41</v>
      </c>
      <c r="C22" s="191">
        <v>2</v>
      </c>
      <c r="D22" s="175"/>
      <c r="E22" s="175"/>
      <c r="F22" s="191"/>
      <c r="G22" s="919">
        <v>4</v>
      </c>
      <c r="H22" s="465">
        <f t="shared" si="3"/>
        <v>120</v>
      </c>
      <c r="I22" s="465">
        <v>8</v>
      </c>
      <c r="J22" s="467" t="s">
        <v>134</v>
      </c>
      <c r="K22" s="467" t="s">
        <v>385</v>
      </c>
      <c r="L22" s="467"/>
      <c r="M22" s="190">
        <f>H22-I22</f>
        <v>112</v>
      </c>
      <c r="N22" s="187"/>
      <c r="O22" s="1410" t="s">
        <v>97</v>
      </c>
      <c r="P22" s="1411"/>
      <c r="Q22" s="187"/>
      <c r="R22" s="1410"/>
      <c r="S22" s="1411"/>
      <c r="T22" s="187"/>
      <c r="U22" s="1410"/>
      <c r="V22" s="1411"/>
      <c r="W22" s="456"/>
      <c r="X22" s="1528"/>
      <c r="Y22" s="1529"/>
      <c r="Z22" s="37"/>
      <c r="AA22" s="37"/>
      <c r="AB22" s="37"/>
    </row>
    <row r="23" spans="1:28" ht="15.75" x14ac:dyDescent="0.2">
      <c r="A23" s="187" t="s">
        <v>376</v>
      </c>
      <c r="B23" s="463" t="s">
        <v>441</v>
      </c>
      <c r="C23" s="191">
        <v>2</v>
      </c>
      <c r="D23" s="175"/>
      <c r="E23" s="175"/>
      <c r="F23" s="191"/>
      <c r="G23" s="919">
        <v>6</v>
      </c>
      <c r="H23" s="465">
        <f t="shared" si="3"/>
        <v>180</v>
      </c>
      <c r="I23" s="465">
        <v>16</v>
      </c>
      <c r="J23" s="175" t="s">
        <v>226</v>
      </c>
      <c r="K23" s="191"/>
      <c r="L23" s="467" t="s">
        <v>136</v>
      </c>
      <c r="M23" s="190">
        <f>H23-I23</f>
        <v>164</v>
      </c>
      <c r="N23" s="187"/>
      <c r="O23" s="1410" t="s">
        <v>238</v>
      </c>
      <c r="P23" s="1411"/>
      <c r="Q23" s="187"/>
      <c r="R23" s="1410"/>
      <c r="S23" s="1411"/>
      <c r="T23" s="187"/>
      <c r="U23" s="1410"/>
      <c r="V23" s="1411"/>
      <c r="W23" s="456"/>
      <c r="X23" s="1528"/>
      <c r="Y23" s="1529"/>
      <c r="Z23" s="37"/>
      <c r="AA23" s="37"/>
      <c r="AB23" s="37"/>
    </row>
    <row r="24" spans="1:28" ht="31.5" x14ac:dyDescent="0.2">
      <c r="A24" s="190" t="s">
        <v>379</v>
      </c>
      <c r="B24" s="745" t="s">
        <v>45</v>
      </c>
      <c r="C24" s="913">
        <v>2</v>
      </c>
      <c r="D24" s="175"/>
      <c r="E24" s="175"/>
      <c r="F24" s="191"/>
      <c r="G24" s="919">
        <v>3.5</v>
      </c>
      <c r="H24" s="465">
        <f t="shared" si="3"/>
        <v>105</v>
      </c>
      <c r="I24" s="465">
        <v>10</v>
      </c>
      <c r="J24" s="191"/>
      <c r="K24" s="191"/>
      <c r="L24" s="175" t="s">
        <v>226</v>
      </c>
      <c r="M24" s="190">
        <f>H24-I24</f>
        <v>95</v>
      </c>
      <c r="N24" s="187"/>
      <c r="O24" s="1523" t="s">
        <v>283</v>
      </c>
      <c r="P24" s="1524"/>
      <c r="Q24" s="187"/>
      <c r="R24" s="1410"/>
      <c r="S24" s="1411"/>
      <c r="T24" s="187"/>
      <c r="U24" s="1410"/>
      <c r="V24" s="1411"/>
      <c r="W24" s="456"/>
      <c r="X24" s="1528"/>
      <c r="Y24" s="1529"/>
      <c r="Z24" s="37"/>
      <c r="AA24" s="37"/>
      <c r="AB24" s="37"/>
    </row>
    <row r="25" spans="1:28" ht="15.75" x14ac:dyDescent="0.2">
      <c r="A25" s="187" t="s">
        <v>444</v>
      </c>
      <c r="B25" s="463" t="s">
        <v>39</v>
      </c>
      <c r="C25" s="191">
        <v>2</v>
      </c>
      <c r="D25" s="175"/>
      <c r="E25" s="175"/>
      <c r="F25" s="191"/>
      <c r="G25" s="190">
        <v>5.5</v>
      </c>
      <c r="H25" s="465">
        <v>165</v>
      </c>
      <c r="I25" s="465">
        <v>16</v>
      </c>
      <c r="J25" s="175" t="s">
        <v>226</v>
      </c>
      <c r="K25" s="175" t="s">
        <v>543</v>
      </c>
      <c r="L25" s="191"/>
      <c r="M25" s="215">
        <f t="shared" ref="M25" si="5">H25-I25</f>
        <v>149</v>
      </c>
      <c r="N25" s="187"/>
      <c r="O25" s="1525" t="s">
        <v>492</v>
      </c>
      <c r="P25" s="1525"/>
      <c r="Q25" s="187"/>
      <c r="R25" s="1525"/>
      <c r="S25" s="1525"/>
      <c r="T25" s="187"/>
      <c r="U25" s="1525"/>
      <c r="V25" s="1525"/>
      <c r="W25" s="456"/>
      <c r="X25" s="1526"/>
      <c r="Y25" s="1526"/>
      <c r="Z25" s="37"/>
      <c r="AA25" s="37"/>
      <c r="AB25" s="37"/>
    </row>
    <row r="26" spans="1:28" x14ac:dyDescent="0.2">
      <c r="G26">
        <f>SUM(G19:G25)</f>
        <v>27.5</v>
      </c>
    </row>
    <row r="28" spans="1:28" x14ac:dyDescent="0.2">
      <c r="B28" t="s">
        <v>23</v>
      </c>
      <c r="G28">
        <f>G17+G26</f>
        <v>59</v>
      </c>
    </row>
  </sheetData>
  <mergeCells count="94"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  <mergeCell ref="O20:P20"/>
    <mergeCell ref="R20:S20"/>
    <mergeCell ref="U20:V20"/>
    <mergeCell ref="X20:Y20"/>
    <mergeCell ref="O21:P21"/>
    <mergeCell ref="R21:S21"/>
    <mergeCell ref="U21:V21"/>
    <mergeCell ref="X21:Y21"/>
    <mergeCell ref="O16:P16"/>
    <mergeCell ref="R16:S16"/>
    <mergeCell ref="U16:V16"/>
    <mergeCell ref="X16:Y16"/>
    <mergeCell ref="O19:P19"/>
    <mergeCell ref="R19:S19"/>
    <mergeCell ref="U19:V19"/>
    <mergeCell ref="X19:Y19"/>
    <mergeCell ref="O14:P14"/>
    <mergeCell ref="R14:S14"/>
    <mergeCell ref="U14:V14"/>
    <mergeCell ref="X14:Y14"/>
    <mergeCell ref="O15:P15"/>
    <mergeCell ref="R15:S15"/>
    <mergeCell ref="U15:V15"/>
    <mergeCell ref="X15:Y15"/>
    <mergeCell ref="O12:P12"/>
    <mergeCell ref="R12:S12"/>
    <mergeCell ref="U12:V12"/>
    <mergeCell ref="X12:Y12"/>
    <mergeCell ref="O13:P13"/>
    <mergeCell ref="R13:S13"/>
    <mergeCell ref="U13:V13"/>
    <mergeCell ref="X13:Y13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610" t="s">
        <v>530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28" ht="15.75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</row>
    <row r="3" spans="1:28" ht="15.75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</row>
    <row r="4" spans="1:28" ht="15.75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</row>
    <row r="5" spans="1:28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</row>
    <row r="6" spans="1:28" ht="15.75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</row>
    <row r="10" spans="1:28" ht="15.75" x14ac:dyDescent="0.2">
      <c r="A10" s="424" t="s">
        <v>145</v>
      </c>
      <c r="B10" s="631" t="s">
        <v>440</v>
      </c>
      <c r="C10" s="412">
        <v>3</v>
      </c>
      <c r="D10" s="412"/>
      <c r="E10" s="412"/>
      <c r="F10" s="628"/>
      <c r="G10" s="412">
        <v>5</v>
      </c>
      <c r="H10" s="412">
        <f t="shared" ref="H10:H11" si="0">G10*30</f>
        <v>150</v>
      </c>
      <c r="I10" s="412">
        <v>8</v>
      </c>
      <c r="J10" s="424" t="s">
        <v>135</v>
      </c>
      <c r="K10" s="412"/>
      <c r="L10" s="412"/>
      <c r="M10" s="412">
        <f t="shared" ref="M10:M12" si="1">H10-I10</f>
        <v>142</v>
      </c>
      <c r="N10" s="397"/>
      <c r="O10" s="1425"/>
      <c r="P10" s="1426"/>
      <c r="Q10" s="424" t="s">
        <v>134</v>
      </c>
      <c r="R10" s="1425"/>
      <c r="S10" s="1426"/>
      <c r="T10" s="424"/>
      <c r="U10" s="1425"/>
      <c r="V10" s="1426"/>
      <c r="W10" s="483"/>
      <c r="X10" s="1429"/>
      <c r="Y10" s="1430"/>
      <c r="Z10" s="621"/>
      <c r="AA10" s="621"/>
      <c r="AB10" s="621"/>
    </row>
    <row r="11" spans="1:28" ht="31.5" x14ac:dyDescent="0.2">
      <c r="A11" s="424" t="s">
        <v>150</v>
      </c>
      <c r="B11" s="627" t="s">
        <v>48</v>
      </c>
      <c r="C11" s="915">
        <v>3</v>
      </c>
      <c r="D11" s="412"/>
      <c r="E11" s="412"/>
      <c r="F11" s="628"/>
      <c r="G11" s="412">
        <v>4</v>
      </c>
      <c r="H11" s="412">
        <f t="shared" si="0"/>
        <v>120</v>
      </c>
      <c r="I11" s="412">
        <v>10</v>
      </c>
      <c r="J11" s="629" t="s">
        <v>134</v>
      </c>
      <c r="K11" s="412"/>
      <c r="L11" s="424" t="s">
        <v>134</v>
      </c>
      <c r="M11" s="412">
        <f t="shared" si="1"/>
        <v>110</v>
      </c>
      <c r="N11" s="424"/>
      <c r="O11" s="1425"/>
      <c r="P11" s="1426"/>
      <c r="Q11" s="424" t="s">
        <v>135</v>
      </c>
      <c r="R11" s="1425"/>
      <c r="S11" s="1426"/>
      <c r="T11" s="629"/>
      <c r="U11" s="1602"/>
      <c r="V11" s="1603"/>
      <c r="W11" s="483"/>
      <c r="X11" s="1600"/>
      <c r="Y11" s="1601"/>
      <c r="Z11" s="621"/>
      <c r="AA11" s="621"/>
      <c r="AB11" s="621"/>
    </row>
    <row r="12" spans="1:28" ht="15.75" x14ac:dyDescent="0.2">
      <c r="A12" s="424" t="s">
        <v>382</v>
      </c>
      <c r="B12" s="625" t="s">
        <v>445</v>
      </c>
      <c r="C12" s="915">
        <v>3</v>
      </c>
      <c r="D12" s="190"/>
      <c r="E12" s="190"/>
      <c r="F12" s="149"/>
      <c r="G12" s="466">
        <v>3</v>
      </c>
      <c r="H12" s="412">
        <f>G12*30</f>
        <v>90</v>
      </c>
      <c r="I12" s="412">
        <v>4</v>
      </c>
      <c r="J12" s="542"/>
      <c r="K12" s="412"/>
      <c r="L12" s="412"/>
      <c r="M12" s="36">
        <f t="shared" si="1"/>
        <v>86</v>
      </c>
      <c r="N12" s="424"/>
      <c r="O12" s="1425"/>
      <c r="P12" s="1426"/>
      <c r="Q12" s="424" t="s">
        <v>134</v>
      </c>
      <c r="R12" s="1425"/>
      <c r="S12" s="1426"/>
      <c r="T12" s="542"/>
      <c r="U12" s="1401"/>
      <c r="V12" s="1401"/>
      <c r="W12" s="483"/>
      <c r="X12" s="1429"/>
      <c r="Y12" s="1430"/>
      <c r="Z12" s="621"/>
      <c r="AA12" s="37"/>
      <c r="AB12" s="37"/>
    </row>
    <row r="13" spans="1:28" ht="15.75" x14ac:dyDescent="0.2">
      <c r="A13" s="424" t="s">
        <v>151</v>
      </c>
      <c r="B13" s="921" t="s">
        <v>528</v>
      </c>
      <c r="C13" s="889"/>
      <c r="D13" s="889">
        <v>3</v>
      </c>
      <c r="E13" s="889"/>
      <c r="F13" s="889"/>
      <c r="G13" s="890">
        <v>3</v>
      </c>
      <c r="H13" s="889">
        <f>G13*30</f>
        <v>90</v>
      </c>
      <c r="I13" s="889">
        <v>12</v>
      </c>
      <c r="J13" s="891" t="s">
        <v>135</v>
      </c>
      <c r="K13" s="891"/>
      <c r="L13" s="891" t="s">
        <v>385</v>
      </c>
      <c r="M13" s="891"/>
      <c r="N13" s="891"/>
      <c r="O13" s="1593"/>
      <c r="P13" s="1594"/>
      <c r="Q13" s="891" t="s">
        <v>398</v>
      </c>
      <c r="R13" s="1530"/>
      <c r="S13" s="1531"/>
      <c r="T13" s="889"/>
      <c r="U13" s="1530"/>
      <c r="V13" s="1531"/>
      <c r="W13" s="889"/>
      <c r="X13" s="887"/>
      <c r="Y13" s="544"/>
      <c r="Z13" s="544"/>
      <c r="AA13" s="544"/>
      <c r="AB13" s="897"/>
    </row>
    <row r="14" spans="1:28" ht="15.75" x14ac:dyDescent="0.2">
      <c r="A14" s="424" t="s">
        <v>152</v>
      </c>
      <c r="B14" s="749" t="s">
        <v>448</v>
      </c>
      <c r="C14" s="542"/>
      <c r="D14" s="923" t="s">
        <v>340</v>
      </c>
      <c r="E14" s="542"/>
      <c r="F14" s="104"/>
      <c r="G14" s="679">
        <v>3</v>
      </c>
      <c r="H14" s="633">
        <f t="shared" ref="H14:H15" si="2">G14*30</f>
        <v>90</v>
      </c>
      <c r="I14" s="633">
        <v>8</v>
      </c>
      <c r="J14" s="542" t="s">
        <v>134</v>
      </c>
      <c r="K14" s="633"/>
      <c r="L14" s="633" t="s">
        <v>385</v>
      </c>
      <c r="M14" s="633">
        <f t="shared" ref="M14:M15" si="3">H14-I14</f>
        <v>82</v>
      </c>
      <c r="N14" s="424"/>
      <c r="O14" s="1425"/>
      <c r="P14" s="1426"/>
      <c r="Q14" s="424" t="s">
        <v>97</v>
      </c>
      <c r="R14" s="1425"/>
      <c r="S14" s="1426"/>
      <c r="T14" s="424"/>
      <c r="U14" s="1425"/>
      <c r="V14" s="1426"/>
      <c r="W14" s="483"/>
      <c r="X14" s="1394"/>
      <c r="Y14" s="1455"/>
      <c r="Z14" s="621"/>
      <c r="AA14" s="621"/>
      <c r="AB14" s="621"/>
    </row>
    <row r="15" spans="1:28" ht="15.75" x14ac:dyDescent="0.2">
      <c r="A15" s="618" t="s">
        <v>153</v>
      </c>
      <c r="B15" s="224" t="s">
        <v>384</v>
      </c>
      <c r="C15" s="748"/>
      <c r="D15" s="923" t="s">
        <v>340</v>
      </c>
      <c r="E15" s="542"/>
      <c r="F15" s="104"/>
      <c r="G15" s="541">
        <v>6</v>
      </c>
      <c r="H15" s="633">
        <f t="shared" si="2"/>
        <v>180</v>
      </c>
      <c r="I15" s="633">
        <v>8</v>
      </c>
      <c r="J15" s="542" t="s">
        <v>134</v>
      </c>
      <c r="K15" s="542"/>
      <c r="L15" s="542" t="s">
        <v>385</v>
      </c>
      <c r="M15" s="412">
        <f t="shared" si="3"/>
        <v>172</v>
      </c>
      <c r="N15" s="424"/>
      <c r="O15" s="618"/>
      <c r="P15" s="619"/>
      <c r="Q15" s="424" t="s">
        <v>97</v>
      </c>
      <c r="R15" s="1425"/>
      <c r="S15" s="1426"/>
      <c r="T15" s="424"/>
      <c r="U15" s="1425"/>
      <c r="V15" s="1426"/>
      <c r="W15" s="483"/>
      <c r="X15" s="543"/>
      <c r="Y15" s="640"/>
      <c r="Z15" s="621"/>
      <c r="AA15" s="621"/>
      <c r="AB15" s="621"/>
    </row>
    <row r="16" spans="1:28" x14ac:dyDescent="0.2">
      <c r="G16">
        <f>SUM(G10:G15)</f>
        <v>24</v>
      </c>
    </row>
    <row r="18" spans="1:28" ht="31.5" x14ac:dyDescent="0.2">
      <c r="A18" s="424" t="s">
        <v>275</v>
      </c>
      <c r="B18" s="224" t="s">
        <v>442</v>
      </c>
      <c r="C18" s="104"/>
      <c r="D18" s="104">
        <v>4</v>
      </c>
      <c r="E18" s="104"/>
      <c r="F18" s="104"/>
      <c r="G18" s="466">
        <v>3</v>
      </c>
      <c r="H18" s="633">
        <f t="shared" ref="H18:H20" si="4">G18*30</f>
        <v>90</v>
      </c>
      <c r="I18" s="633">
        <v>4</v>
      </c>
      <c r="J18" s="542" t="s">
        <v>134</v>
      </c>
      <c r="K18" s="104"/>
      <c r="L18" s="104"/>
      <c r="M18" s="412">
        <f t="shared" ref="M18:M20" si="5">H18-I18</f>
        <v>86</v>
      </c>
      <c r="N18" s="424"/>
      <c r="O18" s="1429"/>
      <c r="P18" s="1430"/>
      <c r="Q18" s="424"/>
      <c r="R18" s="1452" t="s">
        <v>134</v>
      </c>
      <c r="S18" s="1452"/>
      <c r="T18" s="424"/>
      <c r="U18" s="1452"/>
      <c r="V18" s="1452"/>
      <c r="W18" s="542"/>
      <c r="X18" s="1527"/>
      <c r="Y18" s="1527"/>
      <c r="Z18" s="542"/>
      <c r="AA18" s="638"/>
      <c r="AB18" s="638"/>
    </row>
    <row r="19" spans="1:28" ht="15.75" x14ac:dyDescent="0.2">
      <c r="A19" s="424" t="s">
        <v>152</v>
      </c>
      <c r="B19" s="922" t="s">
        <v>529</v>
      </c>
      <c r="C19" s="412">
        <v>4</v>
      </c>
      <c r="D19" s="667"/>
      <c r="E19" s="667"/>
      <c r="F19" s="667"/>
      <c r="G19" s="472">
        <v>8</v>
      </c>
      <c r="H19" s="668">
        <f t="shared" si="4"/>
        <v>240</v>
      </c>
      <c r="I19" s="633">
        <v>20</v>
      </c>
      <c r="J19" s="542" t="s">
        <v>282</v>
      </c>
      <c r="K19" s="542" t="s">
        <v>97</v>
      </c>
      <c r="L19" s="104"/>
      <c r="M19" s="669">
        <f t="shared" si="5"/>
        <v>220</v>
      </c>
      <c r="N19" s="562"/>
      <c r="O19" s="1425"/>
      <c r="P19" s="1426"/>
      <c r="Q19" s="562"/>
      <c r="R19" s="1425" t="s">
        <v>289</v>
      </c>
      <c r="S19" s="1426"/>
      <c r="T19" s="562"/>
      <c r="U19" s="1412"/>
      <c r="V19" s="1413"/>
      <c r="W19" s="667"/>
      <c r="X19" s="1604"/>
      <c r="Y19" s="1605"/>
      <c r="Z19" s="667"/>
      <c r="AA19" s="667"/>
      <c r="AB19" s="667"/>
    </row>
    <row r="20" spans="1:28" ht="15.75" x14ac:dyDescent="0.2">
      <c r="A20" s="424" t="s">
        <v>155</v>
      </c>
      <c r="B20" s="224" t="s">
        <v>404</v>
      </c>
      <c r="C20" s="924">
        <v>4</v>
      </c>
      <c r="D20" s="409"/>
      <c r="E20" s="409"/>
      <c r="F20" s="409"/>
      <c r="G20" s="925">
        <v>6</v>
      </c>
      <c r="H20" s="411">
        <f t="shared" si="4"/>
        <v>180</v>
      </c>
      <c r="I20" s="411">
        <v>8</v>
      </c>
      <c r="J20" s="411" t="s">
        <v>134</v>
      </c>
      <c r="K20" s="412"/>
      <c r="L20" s="411" t="s">
        <v>385</v>
      </c>
      <c r="M20" s="646">
        <f t="shared" si="5"/>
        <v>172</v>
      </c>
      <c r="N20" s="413"/>
      <c r="O20" s="1410"/>
      <c r="P20" s="1411"/>
      <c r="Q20" s="424"/>
      <c r="R20" s="1425" t="s">
        <v>97</v>
      </c>
      <c r="S20" s="1426"/>
      <c r="T20" s="424"/>
      <c r="U20" s="1425"/>
      <c r="V20" s="1426"/>
      <c r="W20" s="647"/>
      <c r="X20" s="1412"/>
      <c r="Y20" s="1413"/>
      <c r="Z20" s="647"/>
      <c r="AA20" s="647"/>
      <c r="AB20" s="613"/>
    </row>
    <row r="21" spans="1:28" ht="16.5" thickBot="1" x14ac:dyDescent="0.25">
      <c r="A21" s="620" t="s">
        <v>322</v>
      </c>
      <c r="B21" s="766" t="s">
        <v>459</v>
      </c>
      <c r="C21" s="669"/>
      <c r="D21" s="669">
        <v>4</v>
      </c>
      <c r="E21" s="669"/>
      <c r="F21" s="669"/>
      <c r="G21" s="669">
        <v>3</v>
      </c>
      <c r="H21" s="669">
        <f>PRODUCT(G21,30)</f>
        <v>90</v>
      </c>
      <c r="I21" s="669"/>
      <c r="J21" s="669"/>
      <c r="K21" s="669"/>
      <c r="L21" s="669"/>
      <c r="M21" s="669"/>
      <c r="N21" s="669"/>
      <c r="O21" s="1229"/>
      <c r="P21" s="1231"/>
      <c r="Q21" s="669"/>
      <c r="R21" s="1229"/>
      <c r="S21" s="1231"/>
      <c r="T21" s="669"/>
      <c r="U21" s="1229"/>
      <c r="V21" s="1231"/>
      <c r="W21" s="669"/>
      <c r="X21" s="1229"/>
      <c r="Y21" s="1231"/>
      <c r="Z21" s="669"/>
      <c r="AA21" s="669"/>
      <c r="AB21" s="669"/>
    </row>
    <row r="22" spans="1:28" ht="16.5" thickBot="1" x14ac:dyDescent="0.25">
      <c r="A22" s="695" t="s">
        <v>359</v>
      </c>
      <c r="B22" s="710" t="s">
        <v>470</v>
      </c>
      <c r="C22" s="793"/>
      <c r="D22" s="794">
        <v>4</v>
      </c>
      <c r="E22" s="794"/>
      <c r="F22" s="794"/>
      <c r="G22" s="797">
        <v>3</v>
      </c>
      <c r="H22" s="794">
        <f>G22*30</f>
        <v>90</v>
      </c>
      <c r="I22" s="794">
        <v>4</v>
      </c>
      <c r="J22" s="794" t="s">
        <v>134</v>
      </c>
      <c r="K22" s="794"/>
      <c r="L22" s="794"/>
      <c r="M22" s="794"/>
      <c r="N22" s="795"/>
      <c r="O22" s="1469"/>
      <c r="P22" s="1470"/>
      <c r="Q22" s="796"/>
      <c r="R22" s="1507" t="s">
        <v>134</v>
      </c>
      <c r="S22" s="1508"/>
      <c r="T22" s="796"/>
      <c r="U22" s="1469"/>
      <c r="V22" s="1470"/>
      <c r="W22" s="793"/>
      <c r="X22" s="1465"/>
      <c r="Y22" s="1466"/>
      <c r="Z22" s="794"/>
      <c r="AA22" s="794"/>
      <c r="AB22" s="795"/>
    </row>
    <row r="23" spans="1:28" x14ac:dyDescent="0.2">
      <c r="G23">
        <f>SUM(G18:G22)</f>
        <v>23</v>
      </c>
    </row>
    <row r="25" spans="1:28" x14ac:dyDescent="0.2">
      <c r="B25" t="s">
        <v>23</v>
      </c>
      <c r="G25">
        <f>G16+G23</f>
        <v>47</v>
      </c>
    </row>
  </sheetData>
  <mergeCells count="79">
    <mergeCell ref="O22:P22"/>
    <mergeCell ref="R22:S22"/>
    <mergeCell ref="U22:V22"/>
    <mergeCell ref="X22:Y22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14:P14"/>
    <mergeCell ref="R14:S14"/>
    <mergeCell ref="U14:V14"/>
    <mergeCell ref="X14:Y14"/>
    <mergeCell ref="R15:S15"/>
    <mergeCell ref="U15:V15"/>
    <mergeCell ref="O12:P12"/>
    <mergeCell ref="R12:S12"/>
    <mergeCell ref="U12:V12"/>
    <mergeCell ref="X12:Y12"/>
    <mergeCell ref="O13:P13"/>
    <mergeCell ref="R13:S13"/>
    <mergeCell ref="U13:V13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610" t="s">
        <v>530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28" ht="15.75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</row>
    <row r="3" spans="1:28" ht="15.75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</row>
    <row r="4" spans="1:28" ht="15.75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</row>
    <row r="5" spans="1:28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</row>
    <row r="6" spans="1:28" ht="15.75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</row>
    <row r="10" spans="1:28" ht="31.5" x14ac:dyDescent="0.2">
      <c r="A10" s="413" t="s">
        <v>165</v>
      </c>
      <c r="B10" s="674" t="s">
        <v>395</v>
      </c>
      <c r="C10" s="671">
        <v>5</v>
      </c>
      <c r="D10" s="36"/>
      <c r="E10" s="36"/>
      <c r="F10" s="149"/>
      <c r="G10" s="926">
        <v>4.5</v>
      </c>
      <c r="H10" s="36">
        <f>G10*30</f>
        <v>135</v>
      </c>
      <c r="I10" s="670">
        <v>12</v>
      </c>
      <c r="J10" s="540" t="s">
        <v>135</v>
      </c>
      <c r="K10" s="36" t="s">
        <v>385</v>
      </c>
      <c r="L10" s="540"/>
      <c r="M10" s="670">
        <f>H10-I10</f>
        <v>123</v>
      </c>
      <c r="N10" s="413"/>
      <c r="O10" s="1408"/>
      <c r="P10" s="1409"/>
      <c r="Q10" s="413"/>
      <c r="R10" s="1408"/>
      <c r="S10" s="1409"/>
      <c r="T10" s="413" t="s">
        <v>398</v>
      </c>
      <c r="U10" s="1408"/>
      <c r="V10" s="1409"/>
      <c r="W10" s="540"/>
      <c r="X10" s="1435"/>
      <c r="Y10" s="1436"/>
      <c r="Z10" s="540"/>
      <c r="AA10" s="540"/>
      <c r="AB10" s="216"/>
    </row>
    <row r="11" spans="1:28" ht="16.5" thickBot="1" x14ac:dyDescent="0.25">
      <c r="A11" s="413" t="s">
        <v>449</v>
      </c>
      <c r="B11" s="683" t="s">
        <v>399</v>
      </c>
      <c r="C11" s="671">
        <v>5</v>
      </c>
      <c r="D11" s="36"/>
      <c r="E11" s="36"/>
      <c r="F11" s="2"/>
      <c r="G11" s="926">
        <v>4</v>
      </c>
      <c r="H11" s="36">
        <f>G11*30</f>
        <v>120</v>
      </c>
      <c r="I11" s="36">
        <v>8</v>
      </c>
      <c r="J11" s="540" t="s">
        <v>97</v>
      </c>
      <c r="K11" s="413"/>
      <c r="L11" s="540"/>
      <c r="M11" s="670">
        <f>H11-I11</f>
        <v>112</v>
      </c>
      <c r="N11" s="413"/>
      <c r="O11" s="1408"/>
      <c r="P11" s="1409"/>
      <c r="Q11" s="413"/>
      <c r="R11" s="1408"/>
      <c r="S11" s="1409"/>
      <c r="T11" s="413"/>
      <c r="U11" s="1408" t="s">
        <v>97</v>
      </c>
      <c r="V11" s="1409"/>
      <c r="W11" s="540"/>
      <c r="X11" s="1435"/>
      <c r="Y11" s="1436"/>
      <c r="Z11" s="540"/>
      <c r="AA11" s="655"/>
      <c r="AB11" s="655"/>
    </row>
    <row r="12" spans="1:28" ht="16.5" thickBot="1" x14ac:dyDescent="0.25">
      <c r="A12" s="561" t="s">
        <v>360</v>
      </c>
      <c r="B12" s="716" t="s">
        <v>471</v>
      </c>
      <c r="C12" s="621"/>
      <c r="D12" s="621">
        <v>5</v>
      </c>
      <c r="E12" s="621"/>
      <c r="F12" s="621"/>
      <c r="G12" s="702">
        <v>3</v>
      </c>
      <c r="H12" s="621">
        <f>G12*30</f>
        <v>90</v>
      </c>
      <c r="I12" s="621">
        <v>4</v>
      </c>
      <c r="J12" s="621" t="s">
        <v>134</v>
      </c>
      <c r="K12" s="621"/>
      <c r="L12" s="621"/>
      <c r="M12" s="621"/>
      <c r="N12" s="621"/>
      <c r="O12" s="1429"/>
      <c r="P12" s="1430"/>
      <c r="Q12" s="621"/>
      <c r="R12" s="1429"/>
      <c r="S12" s="1430"/>
      <c r="T12" s="621" t="s">
        <v>134</v>
      </c>
      <c r="U12" s="1429"/>
      <c r="V12" s="1430"/>
      <c r="W12" s="621"/>
      <c r="X12" s="621"/>
      <c r="Y12" s="621"/>
      <c r="Z12" s="621"/>
      <c r="AA12" s="621"/>
      <c r="AB12" s="621"/>
    </row>
    <row r="13" spans="1:28" ht="15.75" x14ac:dyDescent="0.2">
      <c r="A13" s="424" t="s">
        <v>394</v>
      </c>
      <c r="B13" s="412" t="s">
        <v>471</v>
      </c>
      <c r="C13" s="412"/>
      <c r="D13" s="417">
        <v>5</v>
      </c>
      <c r="E13" s="412"/>
      <c r="F13" s="412"/>
      <c r="G13" s="927">
        <v>10</v>
      </c>
      <c r="H13" s="411"/>
      <c r="I13" s="411"/>
      <c r="J13" s="424"/>
      <c r="K13" s="415"/>
      <c r="L13" s="411"/>
      <c r="M13" s="639"/>
      <c r="N13" s="412"/>
      <c r="O13" s="1394"/>
      <c r="P13" s="1455"/>
      <c r="Q13" s="412"/>
      <c r="R13" s="1394"/>
      <c r="S13" s="1455"/>
      <c r="T13" s="424" t="s">
        <v>486</v>
      </c>
      <c r="U13" s="1394"/>
      <c r="V13" s="1455"/>
      <c r="W13" s="412"/>
      <c r="X13" s="1394"/>
      <c r="Y13" s="1455"/>
      <c r="Z13" s="412"/>
      <c r="AA13" s="412"/>
      <c r="AB13" s="412"/>
    </row>
    <row r="14" spans="1:28" ht="15.75" x14ac:dyDescent="0.2">
      <c r="A14" s="412"/>
      <c r="B14" s="683" t="s">
        <v>57</v>
      </c>
      <c r="C14" s="415"/>
      <c r="D14" s="734">
        <v>5</v>
      </c>
      <c r="E14" s="415"/>
      <c r="F14" s="415"/>
      <c r="G14" s="720">
        <v>5</v>
      </c>
      <c r="H14" s="410">
        <f>G14*30</f>
        <v>150</v>
      </c>
      <c r="I14" s="410">
        <v>8</v>
      </c>
      <c r="J14" s="413" t="s">
        <v>135</v>
      </c>
      <c r="K14" s="415"/>
      <c r="L14" s="410"/>
      <c r="M14" s="670">
        <f>H14-I14</f>
        <v>142</v>
      </c>
      <c r="N14" s="415"/>
      <c r="O14" s="1399"/>
      <c r="P14" s="1399"/>
      <c r="Q14" s="415"/>
      <c r="R14" s="1399"/>
      <c r="S14" s="1399"/>
      <c r="T14" s="413" t="s">
        <v>135</v>
      </c>
      <c r="U14" s="1400"/>
      <c r="V14" s="1400"/>
      <c r="W14" s="415"/>
      <c r="X14" s="1402"/>
      <c r="Y14" s="1403"/>
      <c r="Z14" s="415"/>
      <c r="AA14" s="415"/>
      <c r="AB14" s="415"/>
    </row>
    <row r="15" spans="1:28" ht="15.75" x14ac:dyDescent="0.2">
      <c r="A15" s="36"/>
      <c r="B15" s="735" t="s">
        <v>558</v>
      </c>
      <c r="C15" s="672"/>
      <c r="D15" s="928">
        <v>5</v>
      </c>
      <c r="E15" s="672"/>
      <c r="F15" s="672"/>
      <c r="G15" s="423">
        <v>5</v>
      </c>
      <c r="H15" s="410">
        <f>G15*30</f>
        <v>150</v>
      </c>
      <c r="I15" s="410">
        <v>8</v>
      </c>
      <c r="J15" s="413" t="s">
        <v>135</v>
      </c>
      <c r="K15" s="415"/>
      <c r="L15" s="410"/>
      <c r="M15" s="670">
        <f>H15-I15</f>
        <v>142</v>
      </c>
      <c r="N15" s="413"/>
      <c r="O15" s="614"/>
      <c r="P15" s="615"/>
      <c r="Q15" s="413"/>
      <c r="R15" s="723"/>
      <c r="S15" s="658"/>
      <c r="T15" s="413" t="s">
        <v>135</v>
      </c>
      <c r="U15" s="1408"/>
      <c r="V15" s="1409"/>
      <c r="W15" s="414"/>
      <c r="X15" s="724"/>
      <c r="Y15" s="725"/>
      <c r="Z15" s="540"/>
      <c r="AA15" s="540"/>
      <c r="AB15" s="655"/>
    </row>
    <row r="16" spans="1:28" ht="15.75" x14ac:dyDescent="0.2">
      <c r="A16" s="412"/>
      <c r="B16" s="735" t="s">
        <v>480</v>
      </c>
      <c r="C16" s="672"/>
      <c r="D16" s="929">
        <v>5</v>
      </c>
      <c r="E16" s="672"/>
      <c r="F16" s="672"/>
      <c r="G16" s="423">
        <v>5</v>
      </c>
      <c r="H16" s="410">
        <f>G16*30</f>
        <v>150</v>
      </c>
      <c r="I16" s="410"/>
      <c r="J16" s="413"/>
      <c r="K16" s="36"/>
      <c r="L16" s="413"/>
      <c r="M16" s="673"/>
      <c r="N16" s="413"/>
      <c r="O16" s="1410"/>
      <c r="P16" s="1411"/>
      <c r="Q16" s="413"/>
      <c r="R16" s="1408"/>
      <c r="S16" s="1409"/>
      <c r="T16" s="413"/>
      <c r="U16" s="1400"/>
      <c r="V16" s="1400"/>
      <c r="W16" s="414"/>
      <c r="X16" s="1435"/>
      <c r="Y16" s="1436"/>
      <c r="Z16" s="540"/>
      <c r="AA16" s="540"/>
      <c r="AB16" s="655"/>
    </row>
    <row r="17" spans="1:28" ht="15.75" x14ac:dyDescent="0.2">
      <c r="A17" s="543"/>
      <c r="B17" s="735" t="s">
        <v>479</v>
      </c>
      <c r="C17" s="672"/>
      <c r="D17" s="734">
        <v>5</v>
      </c>
      <c r="E17" s="672"/>
      <c r="F17" s="672"/>
      <c r="G17" s="423">
        <v>5</v>
      </c>
      <c r="H17" s="410">
        <f>G17*30</f>
        <v>150</v>
      </c>
      <c r="I17" s="410"/>
      <c r="J17" s="413"/>
      <c r="K17" s="36"/>
      <c r="L17" s="413"/>
      <c r="M17" s="673"/>
      <c r="N17" s="413"/>
      <c r="O17" s="614"/>
      <c r="P17" s="615"/>
      <c r="Q17" s="413"/>
      <c r="R17" s="723"/>
      <c r="S17" s="658"/>
      <c r="T17" s="413"/>
      <c r="U17" s="723"/>
      <c r="V17" s="658"/>
      <c r="W17" s="414"/>
      <c r="X17" s="724"/>
      <c r="Y17" s="725"/>
      <c r="Z17" s="540"/>
      <c r="AA17" s="540"/>
      <c r="AB17" s="655"/>
    </row>
    <row r="18" spans="1:28" ht="15.75" x14ac:dyDescent="0.2">
      <c r="A18" s="543"/>
      <c r="B18" s="736" t="s">
        <v>469</v>
      </c>
      <c r="C18" s="412"/>
      <c r="D18" s="734">
        <v>5</v>
      </c>
      <c r="E18" s="36"/>
      <c r="F18" s="36"/>
      <c r="G18" s="423">
        <v>5</v>
      </c>
      <c r="H18" s="410">
        <f>G18*30</f>
        <v>150</v>
      </c>
      <c r="I18" s="412"/>
      <c r="J18" s="412"/>
      <c r="K18" s="412"/>
      <c r="L18" s="412"/>
      <c r="M18" s="412"/>
      <c r="N18" s="412"/>
      <c r="O18" s="1394"/>
      <c r="P18" s="1455"/>
      <c r="Q18" s="412"/>
      <c r="R18" s="1394"/>
      <c r="S18" s="1455"/>
      <c r="T18" s="412"/>
      <c r="U18" s="1394"/>
      <c r="V18" s="1455"/>
      <c r="W18" s="412"/>
      <c r="X18" s="1394"/>
      <c r="Y18" s="1455"/>
      <c r="Z18" s="412"/>
      <c r="AA18" s="412"/>
      <c r="AB18" s="412"/>
    </row>
    <row r="19" spans="1:28" x14ac:dyDescent="0.2">
      <c r="G19" s="917">
        <f>SUM(G10:G13)</f>
        <v>21.5</v>
      </c>
    </row>
    <row r="21" spans="1:28" ht="31.5" x14ac:dyDescent="0.2">
      <c r="A21" s="413" t="s">
        <v>166</v>
      </c>
      <c r="B21" s="674" t="s">
        <v>397</v>
      </c>
      <c r="C21" s="671">
        <v>6</v>
      </c>
      <c r="D21" s="36"/>
      <c r="E21" s="36"/>
      <c r="F21" s="149"/>
      <c r="G21" s="926">
        <v>4.5</v>
      </c>
      <c r="H21" s="36">
        <f t="shared" ref="H21:H24" si="0">G21*30</f>
        <v>135</v>
      </c>
      <c r="I21" s="670">
        <v>12</v>
      </c>
      <c r="J21" s="540" t="s">
        <v>135</v>
      </c>
      <c r="K21" s="36" t="s">
        <v>385</v>
      </c>
      <c r="L21" s="540"/>
      <c r="M21" s="670">
        <f t="shared" ref="M21:M24" si="1">H21-I21</f>
        <v>123</v>
      </c>
      <c r="N21" s="413"/>
      <c r="O21" s="1408"/>
      <c r="P21" s="1409"/>
      <c r="Q21" s="413"/>
      <c r="R21" s="1408"/>
      <c r="S21" s="1409"/>
      <c r="T21" s="413"/>
      <c r="U21" s="1408" t="s">
        <v>398</v>
      </c>
      <c r="V21" s="1409"/>
      <c r="W21" s="540"/>
      <c r="X21" s="1435"/>
      <c r="Y21" s="1436"/>
      <c r="Z21" s="540"/>
      <c r="AA21" s="540"/>
      <c r="AB21" s="216"/>
    </row>
    <row r="22" spans="1:28" ht="15.75" x14ac:dyDescent="0.2">
      <c r="A22" s="413" t="s">
        <v>167</v>
      </c>
      <c r="B22" s="683" t="s">
        <v>400</v>
      </c>
      <c r="C22" s="671"/>
      <c r="D22" s="36"/>
      <c r="E22" s="916">
        <v>6</v>
      </c>
      <c r="F22" s="2"/>
      <c r="G22" s="682">
        <v>1</v>
      </c>
      <c r="H22" s="36">
        <f t="shared" si="0"/>
        <v>30</v>
      </c>
      <c r="I22" s="36">
        <v>4</v>
      </c>
      <c r="J22" s="540"/>
      <c r="K22" s="413"/>
      <c r="L22" s="540" t="s">
        <v>401</v>
      </c>
      <c r="M22" s="670">
        <f t="shared" si="1"/>
        <v>26</v>
      </c>
      <c r="N22" s="413"/>
      <c r="O22" s="1408"/>
      <c r="P22" s="1409"/>
      <c r="Q22" s="413"/>
      <c r="R22" s="1408"/>
      <c r="S22" s="1409"/>
      <c r="T22" s="413"/>
      <c r="U22" s="1408" t="s">
        <v>401</v>
      </c>
      <c r="V22" s="1409"/>
      <c r="W22" s="540"/>
      <c r="X22" s="1435"/>
      <c r="Y22" s="1436"/>
      <c r="Z22" s="35"/>
      <c r="AA22" s="540"/>
      <c r="AB22" s="655"/>
    </row>
    <row r="23" spans="1:28" ht="15.75" x14ac:dyDescent="0.2">
      <c r="A23" s="424" t="s">
        <v>156</v>
      </c>
      <c r="B23" s="224" t="s">
        <v>406</v>
      </c>
      <c r="C23" s="930">
        <v>6</v>
      </c>
      <c r="D23" s="651"/>
      <c r="E23" s="409"/>
      <c r="F23" s="409"/>
      <c r="G23" s="925">
        <v>5</v>
      </c>
      <c r="H23" s="411">
        <f t="shared" si="0"/>
        <v>150</v>
      </c>
      <c r="I23" s="411">
        <v>12</v>
      </c>
      <c r="J23" s="424" t="s">
        <v>135</v>
      </c>
      <c r="K23" s="412" t="s">
        <v>385</v>
      </c>
      <c r="L23" s="411"/>
      <c r="M23" s="646">
        <f t="shared" si="1"/>
        <v>138</v>
      </c>
      <c r="N23" s="413"/>
      <c r="O23" s="1410"/>
      <c r="P23" s="1411"/>
      <c r="Q23" s="424"/>
      <c r="R23" s="1425"/>
      <c r="S23" s="1426"/>
      <c r="T23" s="424"/>
      <c r="U23" s="1452" t="s">
        <v>398</v>
      </c>
      <c r="V23" s="1452"/>
      <c r="W23" s="542"/>
      <c r="X23" s="1401"/>
      <c r="Y23" s="1401"/>
      <c r="Z23" s="647"/>
      <c r="AA23" s="647"/>
      <c r="AB23" s="613"/>
    </row>
    <row r="24" spans="1:28" ht="16.5" thickBot="1" x14ac:dyDescent="0.25">
      <c r="A24" s="413" t="s">
        <v>455</v>
      </c>
      <c r="B24" s="463" t="s">
        <v>402</v>
      </c>
      <c r="C24" s="931">
        <v>6</v>
      </c>
      <c r="D24" s="593"/>
      <c r="E24" s="225"/>
      <c r="F24" s="62"/>
      <c r="G24" s="686">
        <v>5</v>
      </c>
      <c r="H24" s="190">
        <f t="shared" si="0"/>
        <v>150</v>
      </c>
      <c r="I24" s="593">
        <v>12</v>
      </c>
      <c r="J24" s="68" t="s">
        <v>135</v>
      </c>
      <c r="K24" s="225" t="s">
        <v>385</v>
      </c>
      <c r="L24" s="62"/>
      <c r="M24" s="670">
        <f t="shared" si="1"/>
        <v>138</v>
      </c>
      <c r="N24" s="187"/>
      <c r="O24" s="1410"/>
      <c r="P24" s="1411"/>
      <c r="Q24" s="413"/>
      <c r="R24" s="1408"/>
      <c r="S24" s="1409"/>
      <c r="T24" s="413"/>
      <c r="U24" s="1408" t="s">
        <v>398</v>
      </c>
      <c r="V24" s="1409"/>
      <c r="W24" s="540"/>
      <c r="X24" s="1519"/>
      <c r="Y24" s="1519"/>
      <c r="Z24" s="540"/>
      <c r="AA24" s="655"/>
      <c r="AB24" s="655"/>
    </row>
    <row r="25" spans="1:28" ht="16.5" thickBot="1" x14ac:dyDescent="0.25">
      <c r="A25" s="705" t="s">
        <v>472</v>
      </c>
      <c r="B25" s="806" t="s">
        <v>477</v>
      </c>
      <c r="C25" s="642"/>
      <c r="D25" s="621">
        <v>6</v>
      </c>
      <c r="E25" s="621"/>
      <c r="F25" s="621"/>
      <c r="G25" s="654">
        <v>3</v>
      </c>
      <c r="H25" s="621">
        <f>G25*30</f>
        <v>90</v>
      </c>
      <c r="I25" s="621">
        <v>4</v>
      </c>
      <c r="J25" s="621" t="s">
        <v>134</v>
      </c>
      <c r="K25" s="621"/>
      <c r="L25" s="621"/>
      <c r="M25" s="621"/>
      <c r="N25" s="621"/>
      <c r="O25" s="1429"/>
      <c r="P25" s="1430"/>
      <c r="Q25" s="621"/>
      <c r="R25" s="1429"/>
      <c r="S25" s="1430"/>
      <c r="T25" s="621"/>
      <c r="U25" s="1429" t="s">
        <v>134</v>
      </c>
      <c r="V25" s="1430"/>
      <c r="W25" s="621"/>
      <c r="X25" s="1429"/>
      <c r="Y25" s="1430"/>
      <c r="Z25" s="621"/>
      <c r="AA25" s="621"/>
      <c r="AB25" s="621"/>
    </row>
    <row r="26" spans="1:28" x14ac:dyDescent="0.2">
      <c r="G26" s="917">
        <f>SUM(G21:G25)</f>
        <v>18.5</v>
      </c>
    </row>
    <row r="28" spans="1:28" x14ac:dyDescent="0.2">
      <c r="B28" t="s">
        <v>23</v>
      </c>
      <c r="G28" s="917">
        <f>G19+G26</f>
        <v>40</v>
      </c>
    </row>
  </sheetData>
  <mergeCells count="86"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  <mergeCell ref="O21:P21"/>
    <mergeCell ref="R21:S21"/>
    <mergeCell ref="U21:V21"/>
    <mergeCell ref="X21:Y21"/>
    <mergeCell ref="O22:P22"/>
    <mergeCell ref="R22:S22"/>
    <mergeCell ref="U22:V22"/>
    <mergeCell ref="X22:Y22"/>
    <mergeCell ref="X18:Y18"/>
    <mergeCell ref="O13:P13"/>
    <mergeCell ref="R13:S13"/>
    <mergeCell ref="U13:V13"/>
    <mergeCell ref="X13:Y13"/>
    <mergeCell ref="O14:P14"/>
    <mergeCell ref="R14:S14"/>
    <mergeCell ref="U14:V14"/>
    <mergeCell ref="X14:Y14"/>
    <mergeCell ref="U15:V15"/>
    <mergeCell ref="O16:P16"/>
    <mergeCell ref="R16:S16"/>
    <mergeCell ref="U16:V16"/>
    <mergeCell ref="X16:Y16"/>
    <mergeCell ref="O12:P12"/>
    <mergeCell ref="R12:S12"/>
    <mergeCell ref="U12:V12"/>
    <mergeCell ref="O18:P18"/>
    <mergeCell ref="R18:S18"/>
    <mergeCell ref="U18:V18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610" t="s">
        <v>530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2"/>
      <c r="Z1" s="1612"/>
      <c r="AA1" s="1612"/>
      <c r="AB1" s="1612"/>
    </row>
    <row r="2" spans="1:28" ht="15.75" x14ac:dyDescent="0.2">
      <c r="A2" s="1613" t="s">
        <v>24</v>
      </c>
      <c r="B2" s="1549" t="s">
        <v>127</v>
      </c>
      <c r="C2" s="1558" t="s">
        <v>265</v>
      </c>
      <c r="D2" s="1559"/>
      <c r="E2" s="1560"/>
      <c r="F2" s="1561"/>
      <c r="G2" s="1567" t="s">
        <v>126</v>
      </c>
      <c r="H2" s="1549" t="s">
        <v>113</v>
      </c>
      <c r="I2" s="1549"/>
      <c r="J2" s="1549"/>
      <c r="K2" s="1549"/>
      <c r="L2" s="1549"/>
      <c r="M2" s="1549"/>
      <c r="N2" s="1598" t="s">
        <v>264</v>
      </c>
      <c r="O2" s="1598"/>
      <c r="P2" s="1598"/>
      <c r="Q2" s="1598"/>
      <c r="R2" s="1598"/>
      <c r="S2" s="1598"/>
      <c r="T2" s="1598"/>
      <c r="U2" s="1598"/>
      <c r="V2" s="1598"/>
      <c r="W2" s="1598"/>
      <c r="X2" s="1598"/>
      <c r="Y2" s="1598"/>
      <c r="Z2" s="1598"/>
      <c r="AA2" s="1598"/>
      <c r="AB2" s="1598"/>
    </row>
    <row r="3" spans="1:28" ht="15.75" x14ac:dyDescent="0.2">
      <c r="A3" s="1613"/>
      <c r="B3" s="1549"/>
      <c r="C3" s="1562"/>
      <c r="D3" s="1563"/>
      <c r="E3" s="1264"/>
      <c r="F3" s="1447"/>
      <c r="G3" s="1568"/>
      <c r="H3" s="1566" t="s">
        <v>117</v>
      </c>
      <c r="I3" s="1586" t="s">
        <v>118</v>
      </c>
      <c r="J3" s="1586"/>
      <c r="K3" s="1586"/>
      <c r="L3" s="1586"/>
      <c r="M3" s="1566" t="s">
        <v>114</v>
      </c>
      <c r="N3" s="1598"/>
      <c r="O3" s="1598"/>
      <c r="P3" s="1598"/>
      <c r="Q3" s="1598"/>
      <c r="R3" s="1598"/>
      <c r="S3" s="1598"/>
      <c r="T3" s="1598"/>
      <c r="U3" s="1598"/>
      <c r="V3" s="1598"/>
      <c r="W3" s="1598"/>
      <c r="X3" s="1598"/>
      <c r="Y3" s="1598"/>
      <c r="Z3" s="1598"/>
      <c r="AA3" s="1598"/>
      <c r="AB3" s="1598"/>
    </row>
    <row r="4" spans="1:28" ht="15.75" x14ac:dyDescent="0.25">
      <c r="A4" s="1613"/>
      <c r="B4" s="1549"/>
      <c r="C4" s="1566" t="s">
        <v>25</v>
      </c>
      <c r="D4" s="1566" t="s">
        <v>26</v>
      </c>
      <c r="E4" s="1564" t="s">
        <v>119</v>
      </c>
      <c r="F4" s="1565"/>
      <c r="G4" s="1568"/>
      <c r="H4" s="1566"/>
      <c r="I4" s="1566" t="s">
        <v>115</v>
      </c>
      <c r="J4" s="1595" t="s">
        <v>116</v>
      </c>
      <c r="K4" s="1596"/>
      <c r="L4" s="1597"/>
      <c r="M4" s="1566"/>
      <c r="N4" s="1586" t="s">
        <v>27</v>
      </c>
      <c r="O4" s="1586"/>
      <c r="P4" s="1586"/>
      <c r="Q4" s="1586" t="s">
        <v>28</v>
      </c>
      <c r="R4" s="1586"/>
      <c r="S4" s="1586"/>
      <c r="T4" s="1586" t="s">
        <v>29</v>
      </c>
      <c r="U4" s="1586"/>
      <c r="V4" s="1586"/>
      <c r="W4" s="1586" t="s">
        <v>30</v>
      </c>
      <c r="X4" s="1586"/>
      <c r="Y4" s="1586"/>
      <c r="Z4" s="1586" t="s">
        <v>31</v>
      </c>
      <c r="AA4" s="1586"/>
      <c r="AB4" s="1586"/>
    </row>
    <row r="5" spans="1:28" ht="18.75" x14ac:dyDescent="0.2">
      <c r="A5" s="1613"/>
      <c r="B5" s="1549"/>
      <c r="C5" s="1566"/>
      <c r="D5" s="1566"/>
      <c r="E5" s="1568" t="s">
        <v>120</v>
      </c>
      <c r="F5" s="1568" t="s">
        <v>121</v>
      </c>
      <c r="G5" s="1568"/>
      <c r="H5" s="1566"/>
      <c r="I5" s="1566"/>
      <c r="J5" s="1568" t="s">
        <v>65</v>
      </c>
      <c r="K5" s="1553" t="s">
        <v>66</v>
      </c>
      <c r="L5" s="1615" t="s">
        <v>67</v>
      </c>
      <c r="M5" s="1566"/>
      <c r="N5" s="1616" t="s">
        <v>267</v>
      </c>
      <c r="O5" s="1617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9"/>
    </row>
    <row r="6" spans="1:28" ht="15.75" x14ac:dyDescent="0.2">
      <c r="A6" s="1613"/>
      <c r="B6" s="1549"/>
      <c r="C6" s="1566"/>
      <c r="D6" s="1566"/>
      <c r="E6" s="1554"/>
      <c r="F6" s="1554"/>
      <c r="G6" s="1568"/>
      <c r="H6" s="1566"/>
      <c r="I6" s="1566"/>
      <c r="J6" s="1554"/>
      <c r="K6" s="1554"/>
      <c r="L6" s="1554"/>
      <c r="M6" s="1566"/>
      <c r="N6" s="149">
        <v>1</v>
      </c>
      <c r="O6" s="1551">
        <v>2</v>
      </c>
      <c r="P6" s="1552"/>
      <c r="Q6" s="149">
        <v>3</v>
      </c>
      <c r="R6" s="1551">
        <v>4</v>
      </c>
      <c r="S6" s="1552"/>
      <c r="T6" s="149">
        <v>5</v>
      </c>
      <c r="U6" s="1551">
        <v>6</v>
      </c>
      <c r="V6" s="1552"/>
      <c r="W6" s="149">
        <v>7</v>
      </c>
      <c r="X6" s="1551">
        <v>8</v>
      </c>
      <c r="Y6" s="1552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614"/>
      <c r="B7" s="1550"/>
      <c r="C7" s="1567"/>
      <c r="D7" s="1567"/>
      <c r="E7" s="1555"/>
      <c r="F7" s="1555"/>
      <c r="G7" s="1568"/>
      <c r="H7" s="1567"/>
      <c r="I7" s="1567"/>
      <c r="J7" s="1555"/>
      <c r="K7" s="1555"/>
      <c r="L7" s="1555"/>
      <c r="M7" s="1567"/>
      <c r="N7" s="30"/>
      <c r="O7" s="1556"/>
      <c r="P7" s="1557"/>
      <c r="Q7" s="30"/>
      <c r="R7" s="1556"/>
      <c r="S7" s="1557"/>
      <c r="T7" s="30"/>
      <c r="U7" s="1556"/>
      <c r="V7" s="1557"/>
      <c r="W7" s="30"/>
      <c r="X7" s="1556"/>
      <c r="Y7" s="1557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545">
        <v>15</v>
      </c>
      <c r="P8" s="1546"/>
      <c r="Q8" s="33">
        <v>16</v>
      </c>
      <c r="R8" s="1545">
        <v>17</v>
      </c>
      <c r="S8" s="1546"/>
      <c r="T8" s="33">
        <v>18</v>
      </c>
      <c r="U8" s="1545">
        <v>19</v>
      </c>
      <c r="V8" s="1546"/>
      <c r="W8" s="33">
        <v>20</v>
      </c>
      <c r="X8" s="1545">
        <v>21</v>
      </c>
      <c r="Y8" s="1546"/>
      <c r="Z8" s="33">
        <v>22</v>
      </c>
      <c r="AA8" s="33">
        <v>23</v>
      </c>
      <c r="AB8" s="33">
        <v>24</v>
      </c>
    </row>
    <row r="10" spans="1:28" ht="15.75" x14ac:dyDescent="0.2">
      <c r="A10" s="413" t="s">
        <v>451</v>
      </c>
      <c r="B10" s="674" t="s">
        <v>407</v>
      </c>
      <c r="C10" s="733">
        <v>7</v>
      </c>
      <c r="D10" s="672"/>
      <c r="E10" s="672"/>
      <c r="F10" s="672"/>
      <c r="G10" s="423">
        <v>8</v>
      </c>
      <c r="H10" s="410">
        <f t="shared" ref="H10:H12" si="0">G10*30</f>
        <v>240</v>
      </c>
      <c r="I10" s="410">
        <v>16</v>
      </c>
      <c r="J10" s="413" t="s">
        <v>97</v>
      </c>
      <c r="K10" s="36"/>
      <c r="L10" s="413" t="s">
        <v>97</v>
      </c>
      <c r="M10" s="673">
        <f t="shared" ref="M10:M12" si="1">H10-I10</f>
        <v>224</v>
      </c>
      <c r="N10" s="413"/>
      <c r="O10" s="1410"/>
      <c r="P10" s="1411"/>
      <c r="Q10" s="413"/>
      <c r="R10" s="1408"/>
      <c r="S10" s="1409"/>
      <c r="T10" s="413"/>
      <c r="U10" s="1400"/>
      <c r="V10" s="1400"/>
      <c r="W10" s="540" t="s">
        <v>492</v>
      </c>
      <c r="X10" s="1435"/>
      <c r="Y10" s="1436"/>
      <c r="Z10" s="540"/>
      <c r="AA10" s="540"/>
      <c r="AB10" s="655"/>
    </row>
    <row r="11" spans="1:28" ht="15.75" x14ac:dyDescent="0.2">
      <c r="A11" s="413" t="s">
        <v>456</v>
      </c>
      <c r="B11" s="463" t="s">
        <v>402</v>
      </c>
      <c r="C11" s="190"/>
      <c r="D11" s="187"/>
      <c r="E11" s="187"/>
      <c r="F11" s="675">
        <v>7</v>
      </c>
      <c r="G11" s="687">
        <v>1</v>
      </c>
      <c r="H11" s="190">
        <f t="shared" si="0"/>
        <v>30</v>
      </c>
      <c r="I11" s="187" t="s">
        <v>403</v>
      </c>
      <c r="J11" s="187"/>
      <c r="K11" s="190"/>
      <c r="L11" s="187" t="s">
        <v>401</v>
      </c>
      <c r="M11" s="673">
        <f t="shared" si="1"/>
        <v>26</v>
      </c>
      <c r="N11" s="187"/>
      <c r="O11" s="1410"/>
      <c r="P11" s="1411"/>
      <c r="Q11" s="413"/>
      <c r="R11" s="1408"/>
      <c r="S11" s="1409"/>
      <c r="T11" s="413"/>
      <c r="U11" s="1408"/>
      <c r="V11" s="1409"/>
      <c r="W11" s="540" t="s">
        <v>401</v>
      </c>
      <c r="X11" s="1519"/>
      <c r="Y11" s="1519"/>
      <c r="Z11" s="540"/>
      <c r="AA11" s="414"/>
      <c r="AB11" s="415"/>
    </row>
    <row r="12" spans="1:28" ht="15.75" x14ac:dyDescent="0.2">
      <c r="A12" s="424" t="s">
        <v>454</v>
      </c>
      <c r="B12" s="224" t="s">
        <v>411</v>
      </c>
      <c r="C12" s="889">
        <v>7</v>
      </c>
      <c r="D12" s="651"/>
      <c r="E12" s="651"/>
      <c r="F12" s="651"/>
      <c r="G12" s="418">
        <v>5</v>
      </c>
      <c r="H12" s="411">
        <f t="shared" si="0"/>
        <v>150</v>
      </c>
      <c r="I12" s="411">
        <v>8</v>
      </c>
      <c r="J12" s="411" t="s">
        <v>134</v>
      </c>
      <c r="K12" s="412" t="s">
        <v>385</v>
      </c>
      <c r="L12" s="411"/>
      <c r="M12" s="411">
        <f t="shared" si="1"/>
        <v>142</v>
      </c>
      <c r="N12" s="413"/>
      <c r="O12" s="1410"/>
      <c r="P12" s="1411"/>
      <c r="Q12" s="413"/>
      <c r="R12" s="1425"/>
      <c r="S12" s="1426"/>
      <c r="T12" s="413"/>
      <c r="U12" s="1452"/>
      <c r="V12" s="1452"/>
      <c r="W12" s="540" t="s">
        <v>97</v>
      </c>
      <c r="X12" s="1500"/>
      <c r="Y12" s="1500"/>
      <c r="Z12" s="542"/>
      <c r="AA12" s="542"/>
      <c r="AB12" s="638"/>
    </row>
    <row r="13" spans="1:28" ht="15.75" x14ac:dyDescent="0.2">
      <c r="A13" s="543"/>
      <c r="B13" s="1394" t="s">
        <v>531</v>
      </c>
      <c r="C13" s="1622"/>
      <c r="D13" s="1622"/>
      <c r="E13" s="1622"/>
      <c r="F13" s="1622"/>
      <c r="G13" s="1622"/>
      <c r="H13" s="1622"/>
      <c r="I13" s="1622"/>
      <c r="J13" s="1622"/>
      <c r="K13" s="1622"/>
      <c r="L13" s="1622"/>
      <c r="M13" s="1622"/>
      <c r="N13" s="1622"/>
      <c r="O13" s="1622"/>
      <c r="P13" s="1622"/>
      <c r="Q13" s="1622"/>
      <c r="R13" s="1622"/>
      <c r="S13" s="1622"/>
      <c r="T13" s="1622"/>
      <c r="U13" s="1622"/>
      <c r="V13" s="1622"/>
      <c r="W13" s="1622"/>
      <c r="X13" s="1622"/>
      <c r="Y13" s="1622"/>
      <c r="Z13" s="1622"/>
      <c r="AA13" s="1622"/>
      <c r="AB13" s="1455"/>
    </row>
    <row r="14" spans="1:28" ht="15.75" x14ac:dyDescent="0.2">
      <c r="A14" s="726" t="s">
        <v>396</v>
      </c>
      <c r="B14" s="731" t="s">
        <v>488</v>
      </c>
      <c r="C14" s="732"/>
      <c r="D14" s="732"/>
      <c r="E14" s="732"/>
      <c r="F14" s="732"/>
      <c r="G14" s="702">
        <v>15</v>
      </c>
      <c r="H14" s="647"/>
      <c r="I14" s="647"/>
      <c r="J14" s="647"/>
      <c r="K14" s="647"/>
      <c r="L14" s="647"/>
      <c r="M14" s="647"/>
      <c r="N14" s="647"/>
      <c r="O14" s="1515"/>
      <c r="P14" s="1516"/>
      <c r="Q14" s="647"/>
      <c r="R14" s="1515"/>
      <c r="S14" s="1516"/>
      <c r="T14" s="647"/>
      <c r="U14" s="1412"/>
      <c r="V14" s="1413"/>
      <c r="W14" s="561" t="s">
        <v>534</v>
      </c>
      <c r="X14" s="1515"/>
      <c r="Y14" s="1516"/>
      <c r="Z14" s="647"/>
      <c r="AA14" s="647"/>
      <c r="AB14" s="647"/>
    </row>
    <row r="15" spans="1:28" ht="15.75" x14ac:dyDescent="0.2">
      <c r="A15" s="424"/>
      <c r="B15" s="739" t="s">
        <v>405</v>
      </c>
      <c r="C15" s="727"/>
      <c r="D15" s="740">
        <v>7</v>
      </c>
      <c r="E15" s="727"/>
      <c r="F15" s="727"/>
      <c r="G15" s="741">
        <v>5</v>
      </c>
      <c r="H15" s="742">
        <f>G15*30</f>
        <v>150</v>
      </c>
      <c r="I15" s="742">
        <v>12</v>
      </c>
      <c r="J15" s="728" t="s">
        <v>135</v>
      </c>
      <c r="K15" s="624"/>
      <c r="L15" s="742" t="s">
        <v>385</v>
      </c>
      <c r="M15" s="743">
        <f>H15-I15</f>
        <v>138</v>
      </c>
      <c r="N15" s="728"/>
      <c r="O15" s="1420"/>
      <c r="P15" s="1421"/>
      <c r="Q15" s="728"/>
      <c r="R15" s="1423"/>
      <c r="S15" s="1424"/>
      <c r="T15" s="728"/>
      <c r="U15" s="1422"/>
      <c r="V15" s="1422"/>
      <c r="W15" s="896" t="s">
        <v>398</v>
      </c>
      <c r="X15" s="1686"/>
      <c r="Y15" s="1686"/>
      <c r="Z15" s="729"/>
      <c r="AA15" s="729"/>
      <c r="AB15" s="730"/>
    </row>
    <row r="16" spans="1:28" ht="15.75" x14ac:dyDescent="0.2">
      <c r="A16" s="424"/>
      <c r="B16" s="683" t="s">
        <v>481</v>
      </c>
      <c r="C16" s="651"/>
      <c r="D16" s="672">
        <v>7</v>
      </c>
      <c r="E16" s="672"/>
      <c r="F16" s="672"/>
      <c r="G16" s="423">
        <v>5</v>
      </c>
      <c r="H16" s="410">
        <f>G16*30</f>
        <v>150</v>
      </c>
      <c r="I16" s="410">
        <v>12</v>
      </c>
      <c r="J16" s="413" t="s">
        <v>135</v>
      </c>
      <c r="K16" s="36"/>
      <c r="L16" s="742" t="s">
        <v>385</v>
      </c>
      <c r="M16" s="673">
        <f>H16-I16</f>
        <v>138</v>
      </c>
      <c r="N16" s="413"/>
      <c r="O16" s="1410"/>
      <c r="P16" s="1411"/>
      <c r="Q16" s="413"/>
      <c r="R16" s="1408"/>
      <c r="S16" s="1409"/>
      <c r="T16" s="413"/>
      <c r="U16" s="1400"/>
      <c r="V16" s="1400"/>
      <c r="W16" s="540" t="s">
        <v>398</v>
      </c>
      <c r="X16" s="1412"/>
      <c r="Y16" s="1413"/>
      <c r="Z16" s="542"/>
      <c r="AA16" s="542"/>
      <c r="AB16" s="638"/>
    </row>
    <row r="17" spans="1:28" ht="15.75" x14ac:dyDescent="0.2">
      <c r="A17" s="618"/>
      <c r="B17" s="656" t="s">
        <v>483</v>
      </c>
      <c r="C17" s="651"/>
      <c r="D17" s="672">
        <v>7</v>
      </c>
      <c r="E17" s="672"/>
      <c r="F17" s="672"/>
      <c r="G17" s="423">
        <v>5</v>
      </c>
      <c r="H17" s="410">
        <f>G17*30</f>
        <v>150</v>
      </c>
      <c r="I17" s="410">
        <v>12</v>
      </c>
      <c r="J17" s="413" t="s">
        <v>135</v>
      </c>
      <c r="K17" s="36"/>
      <c r="L17" s="742" t="s">
        <v>385</v>
      </c>
      <c r="M17" s="673">
        <f>H17-I17</f>
        <v>138</v>
      </c>
      <c r="N17" s="413"/>
      <c r="O17" s="1410"/>
      <c r="P17" s="1411"/>
      <c r="Q17" s="413"/>
      <c r="R17" s="1408"/>
      <c r="S17" s="1409"/>
      <c r="T17" s="413"/>
      <c r="U17" s="1400"/>
      <c r="V17" s="1400"/>
      <c r="W17" s="540" t="s">
        <v>398</v>
      </c>
      <c r="X17" s="680"/>
      <c r="Y17" s="681"/>
      <c r="Z17" s="542"/>
      <c r="AA17" s="542"/>
      <c r="AB17" s="638"/>
    </row>
    <row r="18" spans="1:28" ht="15.75" x14ac:dyDescent="0.2">
      <c r="A18" s="424"/>
      <c r="B18" s="799" t="s">
        <v>469</v>
      </c>
      <c r="C18" s="651"/>
      <c r="D18" s="672">
        <v>7</v>
      </c>
      <c r="E18" s="672"/>
      <c r="F18" s="672"/>
      <c r="G18" s="423">
        <v>5</v>
      </c>
      <c r="H18" s="410">
        <f>G18*30</f>
        <v>150</v>
      </c>
      <c r="I18" s="410">
        <v>12</v>
      </c>
      <c r="J18" s="413"/>
      <c r="K18" s="36"/>
      <c r="L18" s="413"/>
      <c r="M18" s="673"/>
      <c r="N18" s="413"/>
      <c r="O18" s="614"/>
      <c r="P18" s="615"/>
      <c r="Q18" s="413"/>
      <c r="R18" s="723"/>
      <c r="S18" s="658"/>
      <c r="T18" s="413"/>
      <c r="U18" s="1408"/>
      <c r="V18" s="1409"/>
      <c r="W18" s="414"/>
      <c r="X18" s="680"/>
      <c r="Y18" s="725"/>
      <c r="Z18" s="542"/>
      <c r="AA18" s="542"/>
      <c r="AB18" s="638"/>
    </row>
    <row r="19" spans="1:28" ht="15.75" x14ac:dyDescent="0.2">
      <c r="A19" s="424"/>
      <c r="B19" s="738" t="s">
        <v>469</v>
      </c>
      <c r="C19" s="651"/>
      <c r="D19" s="672">
        <v>7</v>
      </c>
      <c r="E19" s="672"/>
      <c r="F19" s="672"/>
      <c r="G19" s="423">
        <v>5</v>
      </c>
      <c r="H19" s="410">
        <f>G19*30</f>
        <v>150</v>
      </c>
      <c r="I19" s="410">
        <v>12</v>
      </c>
      <c r="J19" s="413"/>
      <c r="K19" s="36"/>
      <c r="L19" s="413"/>
      <c r="M19" s="673"/>
      <c r="N19" s="413"/>
      <c r="O19" s="614"/>
      <c r="P19" s="615"/>
      <c r="Q19" s="413"/>
      <c r="R19" s="723"/>
      <c r="S19" s="658"/>
      <c r="T19" s="413"/>
      <c r="U19" s="1408"/>
      <c r="V19" s="1409"/>
      <c r="W19" s="414"/>
      <c r="X19" s="680"/>
      <c r="Y19" s="681"/>
      <c r="Z19" s="542"/>
      <c r="AA19" s="542"/>
      <c r="AB19" s="638"/>
    </row>
    <row r="20" spans="1:28" x14ac:dyDescent="0.2">
      <c r="G20" s="918">
        <f>SUM(G10:G12)+G14</f>
        <v>29</v>
      </c>
    </row>
    <row r="22" spans="1:28" ht="15.75" x14ac:dyDescent="0.2">
      <c r="A22" s="413" t="s">
        <v>452</v>
      </c>
      <c r="B22" s="674" t="s">
        <v>410</v>
      </c>
      <c r="C22" s="733"/>
      <c r="D22" s="672"/>
      <c r="E22" s="672">
        <v>8</v>
      </c>
      <c r="F22" s="672"/>
      <c r="G22" s="423">
        <v>1</v>
      </c>
      <c r="H22" s="410">
        <f t="shared" ref="H22:H24" si="2">G22*30</f>
        <v>30</v>
      </c>
      <c r="I22" s="410">
        <v>8</v>
      </c>
      <c r="J22" s="413"/>
      <c r="K22" s="36"/>
      <c r="L22" s="413" t="s">
        <v>97</v>
      </c>
      <c r="M22" s="673">
        <f t="shared" ref="M22:M24" si="3">H22-I22</f>
        <v>22</v>
      </c>
      <c r="N22" s="413"/>
      <c r="O22" s="1410"/>
      <c r="P22" s="1411"/>
      <c r="Q22" s="413"/>
      <c r="R22" s="1408"/>
      <c r="S22" s="1409"/>
      <c r="T22" s="413"/>
      <c r="U22" s="1400"/>
      <c r="V22" s="1400"/>
      <c r="W22" s="414"/>
      <c r="X22" s="1435" t="s">
        <v>97</v>
      </c>
      <c r="Y22" s="1436"/>
      <c r="Z22" s="540"/>
      <c r="AA22" s="540"/>
      <c r="AB22" s="655"/>
    </row>
    <row r="23" spans="1:28" ht="15.75" x14ac:dyDescent="0.2">
      <c r="A23" s="413" t="s">
        <v>539</v>
      </c>
      <c r="B23" s="674" t="s">
        <v>409</v>
      </c>
      <c r="C23" s="733">
        <v>8</v>
      </c>
      <c r="D23" s="672"/>
      <c r="E23" s="672"/>
      <c r="F23" s="672"/>
      <c r="G23" s="423">
        <v>3</v>
      </c>
      <c r="H23" s="410">
        <f t="shared" si="2"/>
        <v>90</v>
      </c>
      <c r="I23" s="410">
        <v>8</v>
      </c>
      <c r="J23" s="413" t="s">
        <v>134</v>
      </c>
      <c r="K23" s="413" t="s">
        <v>385</v>
      </c>
      <c r="L23" s="413"/>
      <c r="M23" s="670">
        <f t="shared" si="3"/>
        <v>82</v>
      </c>
      <c r="N23" s="413"/>
      <c r="O23" s="1410"/>
      <c r="P23" s="1411"/>
      <c r="Q23" s="413"/>
      <c r="R23" s="1408"/>
      <c r="S23" s="1409"/>
      <c r="T23" s="413"/>
      <c r="U23" s="1400"/>
      <c r="V23" s="1400"/>
      <c r="W23" s="414"/>
      <c r="X23" s="1435" t="s">
        <v>97</v>
      </c>
      <c r="Y23" s="1436"/>
      <c r="Z23" s="540"/>
      <c r="AA23" s="540"/>
      <c r="AB23" s="655"/>
    </row>
    <row r="24" spans="1:28" ht="15.75" x14ac:dyDescent="0.2">
      <c r="A24" s="424" t="s">
        <v>535</v>
      </c>
      <c r="B24" s="631" t="s">
        <v>415</v>
      </c>
      <c r="C24" s="798"/>
      <c r="D24" s="798">
        <v>8</v>
      </c>
      <c r="E24" s="798"/>
      <c r="F24" s="798"/>
      <c r="G24" s="800">
        <v>3</v>
      </c>
      <c r="H24" s="410">
        <f t="shared" si="2"/>
        <v>90</v>
      </c>
      <c r="I24" s="812">
        <v>4</v>
      </c>
      <c r="J24" s="645" t="s">
        <v>134</v>
      </c>
      <c r="K24" s="587"/>
      <c r="L24" s="587"/>
      <c r="M24" s="670">
        <f t="shared" si="3"/>
        <v>86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1435" t="s">
        <v>134</v>
      </c>
      <c r="Y24" s="1436"/>
      <c r="Z24" s="590"/>
      <c r="AA24" s="590"/>
      <c r="AB24" s="894"/>
    </row>
    <row r="25" spans="1:28" ht="16.5" thickBot="1" x14ac:dyDescent="0.25">
      <c r="A25" s="620" t="s">
        <v>323</v>
      </c>
      <c r="B25" s="688" t="s">
        <v>460</v>
      </c>
      <c r="C25" s="412"/>
      <c r="D25" s="412">
        <v>8</v>
      </c>
      <c r="E25" s="412"/>
      <c r="F25" s="412"/>
      <c r="G25" s="412">
        <v>3</v>
      </c>
      <c r="H25" s="412">
        <f>PRODUCT(G25,30)</f>
        <v>90</v>
      </c>
      <c r="I25" s="412"/>
      <c r="J25" s="412"/>
      <c r="K25" s="412"/>
      <c r="L25" s="412"/>
      <c r="M25" s="412"/>
      <c r="N25" s="412"/>
      <c r="O25" s="1394"/>
      <c r="P25" s="1455"/>
      <c r="Q25" s="412"/>
      <c r="R25" s="1394"/>
      <c r="S25" s="1455"/>
      <c r="T25" s="412"/>
      <c r="U25" s="1394"/>
      <c r="V25" s="1455"/>
      <c r="W25" s="412"/>
      <c r="X25" s="1394"/>
      <c r="Y25" s="1455"/>
      <c r="Z25" s="412"/>
      <c r="AA25" s="412"/>
      <c r="AB25" s="412"/>
    </row>
    <row r="26" spans="1:28" ht="15.75" x14ac:dyDescent="0.2">
      <c r="A26" s="424"/>
      <c r="B26" s="1406" t="s">
        <v>532</v>
      </c>
      <c r="C26" s="1406"/>
      <c r="D26" s="1406"/>
      <c r="E26" s="1406"/>
      <c r="F26" s="1406"/>
      <c r="G26" s="1406"/>
      <c r="H26" s="1406"/>
      <c r="I26" s="1406"/>
      <c r="J26" s="1406"/>
      <c r="K26" s="1406"/>
      <c r="L26" s="1406"/>
      <c r="M26" s="1406"/>
      <c r="N26" s="1406"/>
      <c r="O26" s="1406"/>
      <c r="P26" s="1406"/>
      <c r="Q26" s="1406"/>
      <c r="R26" s="1406"/>
      <c r="S26" s="1406"/>
      <c r="T26" s="1406"/>
      <c r="U26" s="1406"/>
      <c r="V26" s="1406"/>
      <c r="W26" s="1406"/>
      <c r="X26" s="1406"/>
      <c r="Y26" s="1406"/>
      <c r="Z26" s="1406"/>
      <c r="AA26" s="1406"/>
      <c r="AB26" s="1407"/>
    </row>
    <row r="27" spans="1:28" ht="15.75" x14ac:dyDescent="0.2">
      <c r="A27" s="424" t="s">
        <v>487</v>
      </c>
      <c r="B27" s="818" t="s">
        <v>533</v>
      </c>
      <c r="C27" s="651"/>
      <c r="D27" s="651"/>
      <c r="E27" s="651"/>
      <c r="F27" s="651"/>
      <c r="G27" s="418">
        <v>8</v>
      </c>
      <c r="H27" s="411"/>
      <c r="I27" s="411"/>
      <c r="J27" s="424"/>
      <c r="K27" s="412"/>
      <c r="L27" s="411"/>
      <c r="M27" s="639"/>
      <c r="N27" s="413"/>
      <c r="O27" s="1410"/>
      <c r="P27" s="1411"/>
      <c r="Q27" s="413"/>
      <c r="R27" s="1425"/>
      <c r="S27" s="1426"/>
      <c r="T27" s="413"/>
      <c r="U27" s="1452"/>
      <c r="V27" s="1452"/>
      <c r="W27" s="542"/>
      <c r="X27" s="1412" t="s">
        <v>492</v>
      </c>
      <c r="Y27" s="1413"/>
      <c r="Z27" s="542"/>
      <c r="AA27" s="542"/>
      <c r="AB27" s="638"/>
    </row>
    <row r="28" spans="1:28" ht="15.75" x14ac:dyDescent="0.2">
      <c r="A28" s="424"/>
      <c r="B28" s="738" t="s">
        <v>408</v>
      </c>
      <c r="C28" s="651"/>
      <c r="D28" s="672">
        <v>8</v>
      </c>
      <c r="E28" s="651"/>
      <c r="F28" s="651"/>
      <c r="G28" s="423">
        <v>4</v>
      </c>
      <c r="H28" s="410">
        <f>G28*30</f>
        <v>120</v>
      </c>
      <c r="I28" s="410">
        <v>8</v>
      </c>
      <c r="J28" s="413" t="s">
        <v>134</v>
      </c>
      <c r="K28" s="36"/>
      <c r="L28" s="742" t="s">
        <v>385</v>
      </c>
      <c r="M28" s="670">
        <f>H28-I28</f>
        <v>112</v>
      </c>
      <c r="N28" s="413"/>
      <c r="O28" s="723"/>
      <c r="P28" s="658"/>
      <c r="Q28" s="413"/>
      <c r="R28" s="723"/>
      <c r="S28" s="658"/>
      <c r="T28" s="413"/>
      <c r="U28" s="1408"/>
      <c r="V28" s="1409"/>
      <c r="W28" s="540"/>
      <c r="X28" s="1412" t="s">
        <v>97</v>
      </c>
      <c r="Y28" s="1413"/>
      <c r="Z28" s="542"/>
      <c r="AA28" s="542"/>
      <c r="AB28" s="638"/>
    </row>
    <row r="29" spans="1:28" ht="15.75" x14ac:dyDescent="0.2">
      <c r="A29" s="424"/>
      <c r="B29" s="817" t="s">
        <v>491</v>
      </c>
      <c r="C29" s="653"/>
      <c r="D29" s="798">
        <v>8</v>
      </c>
      <c r="E29" s="653"/>
      <c r="F29" s="653"/>
      <c r="G29" s="800">
        <v>4</v>
      </c>
      <c r="H29" s="812">
        <f>G29*30</f>
        <v>120</v>
      </c>
      <c r="I29" s="812">
        <v>8</v>
      </c>
      <c r="J29" s="587" t="s">
        <v>134</v>
      </c>
      <c r="K29" s="593"/>
      <c r="L29" s="742" t="s">
        <v>385</v>
      </c>
      <c r="M29" s="813">
        <f>H29-I29</f>
        <v>112</v>
      </c>
      <c r="N29" s="587"/>
      <c r="O29" s="814"/>
      <c r="P29" s="815"/>
      <c r="Q29" s="587"/>
      <c r="R29" s="814"/>
      <c r="S29" s="815"/>
      <c r="T29" s="587"/>
      <c r="U29" s="1408"/>
      <c r="V29" s="1409"/>
      <c r="W29" s="590"/>
      <c r="X29" s="1412" t="s">
        <v>97</v>
      </c>
      <c r="Y29" s="1413"/>
      <c r="Z29" s="629"/>
      <c r="AA29" s="629"/>
      <c r="AB29" s="685"/>
    </row>
    <row r="30" spans="1:28" ht="31.5" x14ac:dyDescent="0.2">
      <c r="A30" s="424"/>
      <c r="B30" s="817" t="s">
        <v>482</v>
      </c>
      <c r="C30" s="651"/>
      <c r="D30" s="672">
        <v>8</v>
      </c>
      <c r="E30" s="651"/>
      <c r="F30" s="651"/>
      <c r="G30" s="682">
        <v>4</v>
      </c>
      <c r="H30" s="410"/>
      <c r="I30" s="410"/>
      <c r="J30" s="413"/>
      <c r="K30" s="36"/>
      <c r="L30" s="413"/>
      <c r="M30" s="670"/>
      <c r="N30" s="413"/>
      <c r="O30" s="1408"/>
      <c r="P30" s="1409"/>
      <c r="Q30" s="413"/>
      <c r="R30" s="1408"/>
      <c r="S30" s="1409"/>
      <c r="T30" s="413"/>
      <c r="U30" s="1408"/>
      <c r="V30" s="1409"/>
      <c r="W30" s="540"/>
      <c r="X30" s="1412"/>
      <c r="Y30" s="1413"/>
      <c r="Z30" s="542"/>
      <c r="AA30" s="542"/>
      <c r="AB30" s="638"/>
    </row>
    <row r="31" spans="1:28" ht="15.75" x14ac:dyDescent="0.2">
      <c r="A31" s="424"/>
      <c r="B31" s="415" t="s">
        <v>469</v>
      </c>
      <c r="C31" s="415"/>
      <c r="D31" s="672">
        <v>8</v>
      </c>
      <c r="E31" s="415"/>
      <c r="F31" s="415"/>
      <c r="G31" s="682">
        <v>4</v>
      </c>
      <c r="H31" s="415"/>
      <c r="I31" s="415"/>
      <c r="J31" s="415"/>
      <c r="K31" s="415"/>
      <c r="L31" s="415"/>
      <c r="M31" s="415"/>
      <c r="N31" s="415"/>
      <c r="O31" s="1402"/>
      <c r="P31" s="1403"/>
      <c r="Q31" s="415"/>
      <c r="R31" s="1402"/>
      <c r="S31" s="1403"/>
      <c r="T31" s="415"/>
      <c r="U31" s="1402"/>
      <c r="V31" s="1403"/>
      <c r="W31" s="415"/>
      <c r="X31" s="1402"/>
      <c r="Y31" s="1403"/>
      <c r="Z31" s="415"/>
      <c r="AA31" s="415"/>
      <c r="AB31" s="415"/>
    </row>
    <row r="32" spans="1:28" x14ac:dyDescent="0.2">
      <c r="G32" s="918">
        <f>SUM(G22:G25)+G27</f>
        <v>18</v>
      </c>
    </row>
    <row r="34" spans="2:7" x14ac:dyDescent="0.2">
      <c r="B34" t="s">
        <v>23</v>
      </c>
      <c r="G34" s="918">
        <f>G20+G32</f>
        <v>47</v>
      </c>
    </row>
  </sheetData>
  <mergeCells count="98">
    <mergeCell ref="O10:P10"/>
    <mergeCell ref="R10:S10"/>
    <mergeCell ref="U10:V10"/>
    <mergeCell ref="X10:Y10"/>
    <mergeCell ref="B13:AB13"/>
    <mergeCell ref="O11:P11"/>
    <mergeCell ref="R11:S11"/>
    <mergeCell ref="U11:V11"/>
    <mergeCell ref="X11:Y11"/>
    <mergeCell ref="U19:V19"/>
    <mergeCell ref="O15:P15"/>
    <mergeCell ref="R15:S15"/>
    <mergeCell ref="X15:Y15"/>
    <mergeCell ref="O16:P16"/>
    <mergeCell ref="R16:S16"/>
    <mergeCell ref="X16:Y16"/>
    <mergeCell ref="O17:P17"/>
    <mergeCell ref="R17:S17"/>
    <mergeCell ref="U17:V17"/>
    <mergeCell ref="X14:Y14"/>
    <mergeCell ref="U12:V12"/>
    <mergeCell ref="X12:Y12"/>
    <mergeCell ref="O31:P31"/>
    <mergeCell ref="R31:S31"/>
    <mergeCell ref="U31:V31"/>
    <mergeCell ref="X31:Y31"/>
    <mergeCell ref="O14:P14"/>
    <mergeCell ref="R14:S14"/>
    <mergeCell ref="U14:V14"/>
    <mergeCell ref="U15:V15"/>
    <mergeCell ref="U16:V16"/>
    <mergeCell ref="U18:V18"/>
    <mergeCell ref="U29:V29"/>
    <mergeCell ref="X29:Y29"/>
    <mergeCell ref="O30:P30"/>
    <mergeCell ref="R30:S30"/>
    <mergeCell ref="U30:V30"/>
    <mergeCell ref="X30:Y30"/>
    <mergeCell ref="B26:AB26"/>
    <mergeCell ref="O27:P27"/>
    <mergeCell ref="R27:S27"/>
    <mergeCell ref="U27:V27"/>
    <mergeCell ref="X27:Y27"/>
    <mergeCell ref="U28:V28"/>
    <mergeCell ref="X28:Y28"/>
    <mergeCell ref="O23:P23"/>
    <mergeCell ref="R23:S23"/>
    <mergeCell ref="U23:V23"/>
    <mergeCell ref="X23:Y23"/>
    <mergeCell ref="X24:Y24"/>
    <mergeCell ref="U7:V7"/>
    <mergeCell ref="X7:Y7"/>
    <mergeCell ref="O25:P25"/>
    <mergeCell ref="R25:S25"/>
    <mergeCell ref="U25:V25"/>
    <mergeCell ref="X25:Y25"/>
    <mergeCell ref="O8:P8"/>
    <mergeCell ref="R8:S8"/>
    <mergeCell ref="U8:V8"/>
    <mergeCell ref="X8:Y8"/>
    <mergeCell ref="O22:P22"/>
    <mergeCell ref="R22:S22"/>
    <mergeCell ref="U22:V22"/>
    <mergeCell ref="X22:Y22"/>
    <mergeCell ref="O12:P12"/>
    <mergeCell ref="R12:S12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титулка</vt:lpstr>
      <vt:lpstr>Титул1</vt:lpstr>
      <vt:lpstr>Лист2</vt:lpstr>
      <vt:lpstr>план 1-5 курси</vt:lpstr>
      <vt:lpstr>план 1-5 курси (правка 30.03)</vt:lpstr>
      <vt:lpstr>1 курс</vt:lpstr>
      <vt:lpstr>2 курс</vt:lpstr>
      <vt:lpstr>3 курс</vt:lpstr>
      <vt:lpstr>4 курс</vt:lpstr>
      <vt:lpstr>5 курс</vt:lpstr>
      <vt:lpstr>семестровка 2 курс</vt:lpstr>
      <vt:lpstr>мв 5</vt:lpstr>
      <vt:lpstr>мв 6</vt:lpstr>
      <vt:lpstr>вспом расчет</vt:lpstr>
      <vt:lpstr>ОТЗВ 1-2 к</vt:lpstr>
      <vt:lpstr> тітул ОТЗВ</vt:lpstr>
      <vt:lpstr>'вспом расчет'!Заголовки_для_печати</vt:lpstr>
      <vt:lpstr>'ОТЗВ 1-2 к'!Заголовки_для_печати</vt:lpstr>
      <vt:lpstr>'план 1-5 курси'!Заголовки_для_печати</vt:lpstr>
      <vt:lpstr>'план 1-5 курси (правка 30.03)'!Заголовки_для_печати</vt:lpstr>
      <vt:lpstr>'семестровка 2 курс'!Заголовки_для_печати</vt:lpstr>
      <vt:lpstr>' тітул ОТЗВ'!Область_печати</vt:lpstr>
      <vt:lpstr>Лист2!Область_печати</vt:lpstr>
      <vt:lpstr>'мв 5'!Область_печати</vt:lpstr>
      <vt:lpstr>'мв 6'!Область_печати</vt:lpstr>
      <vt:lpstr>'план 1-5 курси'!Область_печати</vt:lpstr>
      <vt:lpstr>'план 1-5 курси (правка 30.03)'!Область_печати</vt:lpstr>
      <vt:lpstr>'семестровка 2 курс'!Область_печати</vt:lpstr>
      <vt:lpstr>Титул1!Область_печати</vt:lpstr>
      <vt:lpstr>титулка!Область_печати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 Windows</cp:lastModifiedBy>
  <cp:lastPrinted>2018-08-30T08:59:06Z</cp:lastPrinted>
  <dcterms:created xsi:type="dcterms:W3CDTF">2003-06-23T04:55:14Z</dcterms:created>
  <dcterms:modified xsi:type="dcterms:W3CDTF">2024-04-15T06:12:32Z</dcterms:modified>
</cp:coreProperties>
</file>