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1\"/>
    </mc:Choice>
  </mc:AlternateContent>
  <bookViews>
    <workbookView xWindow="-120" yWindow="-120" windowWidth="24240" windowHeight="13140" activeTab="1"/>
  </bookViews>
  <sheets>
    <sheet name="Титул ОАА" sheetId="2" r:id="rId1"/>
    <sheet name="План ОАА" sheetId="3" r:id="rId2"/>
    <sheet name="семестровка" sheetId="8" state="hidden" r:id="rId3"/>
    <sheet name="Титул ФПМР" sheetId="6" state="hidden" r:id="rId4"/>
    <sheet name="План ФПМР" sheetId="7" state="hidden" r:id="rId5"/>
  </sheets>
  <definedNames>
    <definedName name="_xlnm._FilterDatabase" localSheetId="1" hidden="1">'План ОАА'!$R$1:$R$132</definedName>
    <definedName name="_xlnm.Print_Area" localSheetId="1">'План ОАА'!$A$1:$X$132</definedName>
    <definedName name="_xlnm.Print_Area" localSheetId="2">семестровка!$A$1:$N$174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3" i="3" l="1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2" i="3"/>
  <c r="D173" i="8" l="1"/>
  <c r="E173" i="8" s="1"/>
  <c r="D172" i="8"/>
  <c r="M171" i="8"/>
  <c r="N171" i="8" s="1"/>
  <c r="M170" i="8"/>
  <c r="N170" i="8" s="1"/>
  <c r="D170" i="8"/>
  <c r="E170" i="8" s="1"/>
  <c r="M169" i="8"/>
  <c r="N169" i="8" s="1"/>
  <c r="D169" i="8"/>
  <c r="E169" i="8" s="1"/>
  <c r="N168" i="8"/>
  <c r="M168" i="8"/>
  <c r="M167" i="8"/>
  <c r="N167" i="8" s="1"/>
  <c r="M166" i="8"/>
  <c r="N166" i="8" s="1"/>
  <c r="E166" i="8"/>
  <c r="D166" i="8"/>
  <c r="M165" i="8"/>
  <c r="N165" i="8" s="1"/>
  <c r="D165" i="8"/>
  <c r="M164" i="8"/>
  <c r="L161" i="8"/>
  <c r="I161" i="8"/>
  <c r="H161" i="8"/>
  <c r="G161" i="8"/>
  <c r="D161" i="8"/>
  <c r="D162" i="8" s="1"/>
  <c r="F160" i="8"/>
  <c r="M160" i="8" s="1"/>
  <c r="E160" i="8"/>
  <c r="F159" i="8"/>
  <c r="K159" i="8" s="1"/>
  <c r="E159" i="8"/>
  <c r="J159" i="8" s="1"/>
  <c r="K158" i="8"/>
  <c r="F158" i="8"/>
  <c r="E158" i="8"/>
  <c r="J158" i="8" s="1"/>
  <c r="F157" i="8"/>
  <c r="K157" i="8" s="1"/>
  <c r="E157" i="8"/>
  <c r="F156" i="8"/>
  <c r="E156" i="8"/>
  <c r="M155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F139" i="8"/>
  <c r="K139" i="8" s="1"/>
  <c r="E139" i="8"/>
  <c r="F138" i="8"/>
  <c r="E138" i="8"/>
  <c r="J138" i="8" s="1"/>
  <c r="F137" i="8"/>
  <c r="K137" i="8" s="1"/>
  <c r="E137" i="8"/>
  <c r="F136" i="8"/>
  <c r="E136" i="8"/>
  <c r="M135" i="8"/>
  <c r="F135" i="8"/>
  <c r="K135" i="8" s="1"/>
  <c r="E135" i="8"/>
  <c r="J135" i="8" s="1"/>
  <c r="K134" i="8"/>
  <c r="F134" i="8"/>
  <c r="M134" i="8" s="1"/>
  <c r="E134" i="8"/>
  <c r="I122" i="8"/>
  <c r="H122" i="8"/>
  <c r="G122" i="8"/>
  <c r="D122" i="8"/>
  <c r="D123" i="8" s="1"/>
  <c r="F121" i="8"/>
  <c r="M121" i="8" s="1"/>
  <c r="E121" i="8"/>
  <c r="F120" i="8"/>
  <c r="K120" i="8" s="1"/>
  <c r="E120" i="8"/>
  <c r="M120" i="8" s="1"/>
  <c r="F119" i="8"/>
  <c r="M119" i="8" s="1"/>
  <c r="E119" i="8"/>
  <c r="F118" i="8"/>
  <c r="K118" i="8" s="1"/>
  <c r="E118" i="8"/>
  <c r="J118" i="8" s="1"/>
  <c r="K117" i="8"/>
  <c r="F117" i="8"/>
  <c r="E117" i="8"/>
  <c r="J117" i="8" s="1"/>
  <c r="F116" i="8"/>
  <c r="K116" i="8" s="1"/>
  <c r="E116" i="8"/>
  <c r="F115" i="8"/>
  <c r="E115" i="8"/>
  <c r="D104" i="8"/>
  <c r="L103" i="8"/>
  <c r="I103" i="8"/>
  <c r="H103" i="8"/>
  <c r="G103" i="8"/>
  <c r="D103" i="8"/>
  <c r="F102" i="8"/>
  <c r="E102" i="8"/>
  <c r="J102" i="8" s="1"/>
  <c r="F101" i="8"/>
  <c r="K101" i="8" s="1"/>
  <c r="E101" i="8"/>
  <c r="F100" i="8"/>
  <c r="E100" i="8"/>
  <c r="M99" i="8"/>
  <c r="F99" i="8"/>
  <c r="K99" i="8" s="1"/>
  <c r="E99" i="8"/>
  <c r="J99" i="8" s="1"/>
  <c r="K98" i="8"/>
  <c r="F98" i="8"/>
  <c r="M98" i="8" s="1"/>
  <c r="E98" i="8"/>
  <c r="F97" i="8"/>
  <c r="K97" i="8" s="1"/>
  <c r="E97" i="8"/>
  <c r="E103" i="8" s="1"/>
  <c r="I80" i="8"/>
  <c r="H80" i="8"/>
  <c r="G80" i="8"/>
  <c r="D80" i="8"/>
  <c r="D81" i="8" s="1"/>
  <c r="K79" i="8"/>
  <c r="F79" i="8"/>
  <c r="E79" i="8"/>
  <c r="J79" i="8" s="1"/>
  <c r="F78" i="8"/>
  <c r="K78" i="8" s="1"/>
  <c r="E78" i="8"/>
  <c r="F77" i="8"/>
  <c r="E77" i="8"/>
  <c r="M76" i="8"/>
  <c r="F76" i="8"/>
  <c r="K76" i="8" s="1"/>
  <c r="E76" i="8"/>
  <c r="F75" i="8"/>
  <c r="M75" i="8" s="1"/>
  <c r="E75" i="8"/>
  <c r="F74" i="8"/>
  <c r="K74" i="8" s="1"/>
  <c r="E74" i="8"/>
  <c r="M74" i="8" s="1"/>
  <c r="F73" i="8"/>
  <c r="M73" i="8" s="1"/>
  <c r="E73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M58" i="8" s="1"/>
  <c r="E58" i="8"/>
  <c r="F57" i="8"/>
  <c r="K57" i="8" s="1"/>
  <c r="E57" i="8"/>
  <c r="M57" i="8" s="1"/>
  <c r="F56" i="8"/>
  <c r="M56" i="8" s="1"/>
  <c r="E56" i="8"/>
  <c r="F55" i="8"/>
  <c r="K55" i="8" s="1"/>
  <c r="E55" i="8"/>
  <c r="M55" i="8" s="1"/>
  <c r="F54" i="8"/>
  <c r="M54" i="8" s="1"/>
  <c r="E54" i="8"/>
  <c r="F53" i="8"/>
  <c r="E53" i="8"/>
  <c r="I37" i="8"/>
  <c r="H37" i="8"/>
  <c r="G37" i="8"/>
  <c r="D37" i="8"/>
  <c r="D38" i="8" s="1"/>
  <c r="F35" i="8"/>
  <c r="K35" i="8" s="1"/>
  <c r="E35" i="8"/>
  <c r="F34" i="8"/>
  <c r="E34" i="8"/>
  <c r="J34" i="8" s="1"/>
  <c r="F33" i="8"/>
  <c r="K33" i="8" s="1"/>
  <c r="E33" i="8"/>
  <c r="F32" i="8"/>
  <c r="E32" i="8"/>
  <c r="J32" i="8" s="1"/>
  <c r="F31" i="8"/>
  <c r="K31" i="8" s="1"/>
  <c r="E31" i="8"/>
  <c r="F30" i="8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M16" i="8" s="1"/>
  <c r="E16" i="8"/>
  <c r="F15" i="8"/>
  <c r="K15" i="8" s="1"/>
  <c r="E15" i="8"/>
  <c r="M15" i="8" s="1"/>
  <c r="F14" i="8"/>
  <c r="M14" i="8" s="1"/>
  <c r="E14" i="8"/>
  <c r="F13" i="8"/>
  <c r="K13" i="8" s="1"/>
  <c r="E13" i="8"/>
  <c r="M13" i="8" s="1"/>
  <c r="F12" i="8"/>
  <c r="M12" i="8" s="1"/>
  <c r="E12" i="8"/>
  <c r="F11" i="8"/>
  <c r="E11" i="8"/>
  <c r="J12" i="8" l="1"/>
  <c r="J14" i="8"/>
  <c r="J16" i="8"/>
  <c r="M31" i="8"/>
  <c r="M33" i="8"/>
  <c r="M35" i="8"/>
  <c r="J54" i="8"/>
  <c r="J56" i="8"/>
  <c r="J58" i="8"/>
  <c r="J75" i="8"/>
  <c r="M78" i="8"/>
  <c r="M116" i="8"/>
  <c r="J121" i="8"/>
  <c r="J139" i="8"/>
  <c r="M157" i="8"/>
  <c r="E61" i="8"/>
  <c r="E18" i="8"/>
  <c r="K75" i="8"/>
  <c r="M100" i="8"/>
  <c r="M102" i="8"/>
  <c r="K121" i="8"/>
  <c r="M136" i="8"/>
  <c r="M138" i="8"/>
  <c r="M139" i="8"/>
  <c r="M141" i="8" s="1"/>
  <c r="F18" i="8"/>
  <c r="M30" i="8"/>
  <c r="M32" i="8"/>
  <c r="M34" i="8"/>
  <c r="F61" i="8"/>
  <c r="M72" i="8"/>
  <c r="J76" i="8"/>
  <c r="M77" i="8"/>
  <c r="M79" i="8"/>
  <c r="J98" i="8"/>
  <c r="M101" i="8"/>
  <c r="K102" i="8"/>
  <c r="K103" i="8" s="1"/>
  <c r="M115" i="8"/>
  <c r="M117" i="8"/>
  <c r="M118" i="8"/>
  <c r="E141" i="8"/>
  <c r="M137" i="8"/>
  <c r="K138" i="8"/>
  <c r="M156" i="8"/>
  <c r="M161" i="8" s="1"/>
  <c r="M158" i="8"/>
  <c r="M159" i="8"/>
  <c r="D168" i="8"/>
  <c r="J11" i="8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J157" i="8"/>
  <c r="E165" i="8"/>
  <c r="D164" i="8"/>
  <c r="K11" i="8"/>
  <c r="D19" i="8"/>
  <c r="K29" i="8"/>
  <c r="K37" i="8" s="1"/>
  <c r="K53" i="8"/>
  <c r="K61" i="8" s="1"/>
  <c r="E80" i="8"/>
  <c r="J72" i="8"/>
  <c r="J73" i="8"/>
  <c r="K73" i="8"/>
  <c r="K80" i="8" s="1"/>
  <c r="J77" i="8"/>
  <c r="K77" i="8"/>
  <c r="M97" i="8"/>
  <c r="M103" i="8" s="1"/>
  <c r="J100" i="8"/>
  <c r="K100" i="8"/>
  <c r="E122" i="8"/>
  <c r="K115" i="8"/>
  <c r="J119" i="8"/>
  <c r="K119" i="8"/>
  <c r="J136" i="8"/>
  <c r="K136" i="8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E168" i="8"/>
  <c r="F169" i="8" s="1"/>
  <c r="E172" i="8"/>
  <c r="D171" i="8"/>
  <c r="J115" i="8"/>
  <c r="J134" i="8"/>
  <c r="J141" i="8" l="1"/>
  <c r="K141" i="8"/>
  <c r="K18" i="8"/>
  <c r="E171" i="8"/>
  <c r="F172" i="8" s="1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G83" i="3" l="1"/>
  <c r="S106" i="3"/>
  <c r="T106" i="3"/>
  <c r="U106" i="3"/>
  <c r="V106" i="3"/>
  <c r="W106" i="3"/>
  <c r="X106" i="3"/>
  <c r="R106" i="3"/>
  <c r="J106" i="3"/>
  <c r="L106" i="3"/>
  <c r="L107" i="3" s="1"/>
  <c r="G106" i="3"/>
  <c r="G107" i="3" s="1"/>
  <c r="I91" i="3"/>
  <c r="H91" i="3"/>
  <c r="I90" i="3"/>
  <c r="H90" i="3"/>
  <c r="I89" i="3"/>
  <c r="H89" i="3"/>
  <c r="I88" i="3"/>
  <c r="H88" i="3"/>
  <c r="I87" i="3"/>
  <c r="H87" i="3"/>
  <c r="H86" i="3"/>
  <c r="I85" i="3"/>
  <c r="H85" i="3"/>
  <c r="L83" i="3"/>
  <c r="I69" i="3"/>
  <c r="H66" i="3"/>
  <c r="H67" i="3"/>
  <c r="H68" i="3"/>
  <c r="H69" i="3"/>
  <c r="H65" i="3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H70" i="3"/>
  <c r="H74" i="3"/>
  <c r="I74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J107" i="3" l="1"/>
  <c r="X107" i="3"/>
  <c r="V107" i="3"/>
  <c r="M74" i="3"/>
  <c r="H106" i="3"/>
  <c r="R107" i="3"/>
  <c r="W107" i="3"/>
  <c r="U107" i="3"/>
  <c r="S107" i="3"/>
  <c r="H83" i="3"/>
  <c r="M88" i="3"/>
  <c r="M69" i="3"/>
  <c r="M87" i="3"/>
  <c r="T83" i="3"/>
  <c r="T107" i="3" s="1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1" i="3"/>
  <c r="M72" i="3"/>
  <c r="M73" i="3"/>
  <c r="M77" i="3"/>
  <c r="M75" i="3"/>
  <c r="M78" i="3"/>
  <c r="M79" i="3"/>
  <c r="M81" i="3"/>
  <c r="M16" i="3"/>
  <c r="M42" i="3"/>
  <c r="H107" i="3" l="1"/>
  <c r="M106" i="3"/>
  <c r="I106" i="3"/>
  <c r="I83" i="3"/>
  <c r="M83" i="3"/>
  <c r="I107" i="3" l="1"/>
  <c r="M107" i="3"/>
  <c r="H103" i="3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H120" i="3" s="1"/>
  <c r="L120" i="3"/>
  <c r="K120" i="3"/>
  <c r="J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l="1"/>
  <c r="M118" i="3"/>
  <c r="M117" i="3"/>
  <c r="M116" i="3" l="1"/>
  <c r="I52" i="7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I61" i="7" l="1"/>
  <c r="H39" i="7"/>
  <c r="M25" i="7"/>
  <c r="G33" i="7"/>
  <c r="H47" i="7"/>
  <c r="G55" i="7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G66" i="7" l="1"/>
  <c r="M65" i="7"/>
  <c r="K101" i="7"/>
  <c r="O101" i="7"/>
  <c r="O102" i="7" s="1"/>
  <c r="X101" i="7"/>
  <c r="X102" i="7" s="1"/>
  <c r="P101" i="7"/>
  <c r="P102" i="7" s="1"/>
  <c r="H55" i="7"/>
  <c r="H66" i="7" s="1"/>
  <c r="H101" i="7" s="1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R108" i="3" s="1"/>
  <c r="R109" i="3" s="1"/>
  <c r="P62" i="3"/>
  <c r="W62" i="3"/>
  <c r="U62" i="3"/>
  <c r="S62" i="3"/>
  <c r="Q62" i="3"/>
  <c r="O62" i="3"/>
  <c r="Z107" i="3"/>
  <c r="M19" i="3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H17" i="3"/>
  <c r="I15" i="3"/>
  <c r="H15" i="3"/>
  <c r="I14" i="3"/>
  <c r="H14" i="3"/>
  <c r="I13" i="3"/>
  <c r="H13" i="3"/>
  <c r="I12" i="3"/>
  <c r="H12" i="3"/>
  <c r="G11" i="3"/>
  <c r="C35" i="2"/>
  <c r="W35" i="2" s="1"/>
  <c r="C36" i="2"/>
  <c r="W36" i="2" s="1"/>
  <c r="W37" i="2"/>
  <c r="T38" i="2"/>
  <c r="Q38" i="2"/>
  <c r="N38" i="2"/>
  <c r="J38" i="2"/>
  <c r="G38" i="2"/>
  <c r="H29" i="3" l="1"/>
  <c r="I29" i="3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<sst xmlns="http://schemas.openxmlformats.org/spreadsheetml/2006/main" count="1435" uniqueCount="414">
  <si>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</si>
  <si>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</si>
  <si>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</si>
  <si>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</si>
  <si>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</si>
  <si>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</si>
  <si>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</si>
  <si>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</si>
  <si>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</si>
  <si>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</si>
  <si>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</si>
  <si>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</si>
  <si>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</si>
  <si>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</si>
  <si>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</si>
  <si>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</si>
  <si>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</si>
  <si>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</si>
  <si>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</si>
  <si>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</si>
  <si>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</si>
  <si>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</si>
  <si>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</si>
  <si>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</si>
  <si>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</si>
  <si>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</si>
  <si>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</si>
  <si>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</si>
  <si>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</si>
  <si>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</si>
  <si>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</si>
  <si>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</si>
  <si>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</si>
  <si>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</si>
  <si>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</si>
  <si>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</si>
  <si>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</si>
  <si>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</si>
  <si>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</si>
  <si>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</si>
  <si>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</si>
  <si>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</si>
  <si>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</si>
  <si>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</si>
  <si>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</si>
  <si>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</si>
  <si>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</si>
  <si>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</si>
  <si>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</si>
  <si>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</si>
  <si>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</si>
  <si>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</si>
  <si>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</si>
  <si>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</si>
  <si>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</si>
  <si>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</si>
  <si>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</si>
  <si>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</si>
  <si>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</si>
  <si>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</si>
  <si>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</si>
  <si>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</si>
  <si>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</si>
  <si>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</si>
  <si>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</si>
  <si>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</si>
  <si>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</si>
  <si>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</si>
  <si>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</si>
  <si>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</si>
  <si>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</si>
  <si>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</si>
  <si>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</si>
  <si>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</si>
  <si>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</si>
  <si>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</si>
  <si>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</si>
  <si>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</si>
  <si>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</si>
  <si>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</si>
  <si>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</si>
  <si>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</si>
  <si>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</si>
  <si>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</si>
  <si>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</si>
  <si>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</si>
  <si>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</si>
  <si>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</si>
  <si>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</si>
  <si>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</si>
  <si>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</si>
  <si>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</si>
  <si>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</si>
  <si>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</si>
  <si>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</si>
  <si>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</si>
  <si>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</si>
  <si>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</si>
  <si>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</si>
  <si>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</si>
  <si>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</si>
  <si>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</si>
  <si>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</si>
  <si>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</si>
  <si>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</si>
  <si>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</si>
  <si>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</si>
  <si>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</si>
  <si>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</si>
  <si>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</si>
  <si>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</si>
  <si>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</si>
  <si>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</si>
  <si>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</si>
  <si>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</si>
  <si>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</si>
  <si>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</si>
  <si>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</si>
  <si>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</si>
  <si>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</si>
  <si>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</si>
  <si>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</si>
  <si>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</si>
  <si>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</si>
  <si>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</si>
  <si>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</si>
  <si>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</si>
  <si>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</si>
  <si>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</si>
  <si>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</si>
  <si>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</si>
  <si>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</si>
  <si>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</si>
  <si>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</si>
  <si>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</si>
  <si>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</si>
  <si>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</si>
  <si>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</si>
  <si>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</si>
  <si>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</si>
  <si>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</si>
  <si>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</si>
  <si>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</si>
  <si>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</si>
  <si>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</si>
  <si>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</si>
  <si>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</si>
  <si>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</si>
  <si>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</si>
  <si>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</si>
  <si>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</si>
  <si>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</si>
  <si>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</si>
  <si>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</si>
  <si>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</si>
  <si>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</si>
  <si>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</si>
  <si>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</si>
  <si>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</si>
  <si>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</si>
  <si>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</si>
  <si>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</si>
  <si>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</si>
  <si>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</si>
  <si>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</si>
  <si>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</si>
  <si>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</si>
  <si>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</si>
  <si>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</si>
  <si>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</si>
  <si>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</si>
  <si>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</si>
  <si>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</si>
  <si>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</si>
  <si>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</si>
  <si>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</si>
  <si>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</si>
  <si>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</si>
  <si>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</si>
  <si>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</si>
  <si>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</si>
  <si>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</si>
  <si>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</si>
  <si>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</si>
  <si>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</si>
  <si>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</si>
  <si>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</si>
  <si>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</si>
  <si>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</si>
  <si>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</si>
  <si>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</si>
  <si>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</si>
  <si>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</si>
  <si>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</si>
  <si>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</si>
  <si>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</si>
  <si>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</si>
  <si>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</si>
  <si>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</si>
  <si>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</si>
  <si>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</si>
  <si>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</si>
  <si>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</si>
  <si>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</si>
  <si>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</si>
  <si>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</si>
  <si>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</si>
  <si>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</si>
  <si>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</si>
  <si>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</si>
  <si>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</si>
  <si>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</si>
  <si>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</si>
  <si>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</si>
  <si>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</si>
  <si>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</si>
  <si>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</si>
  <si>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</si>
  <si>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</si>
  <si>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</si>
  <si>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</si>
  <si>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</si>
  <si>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</si>
  <si>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</si>
  <si>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</si>
  <si>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</si>
  <si>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</si>
  <si>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</si>
  <si>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</si>
  <si>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</si>
  <si>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</si>
  <si>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</si>
  <si>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</si>
  <si>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</si>
  <si>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</si>
  <si>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</si>
  <si>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</si>
  <si>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</si>
  <si>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</si>
  <si>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</si>
  <si>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</si>
  <si>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</si>
  <si>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</si>
  <si>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</si>
  <si>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</si>
  <si>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</si>
  <si>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</si>
  <si>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</si>
  <si>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</si>
  <si>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</si>
  <si>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</si>
  <si>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</si>
  <si>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</si>
  <si>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</si>
  <si>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</si>
  <si>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</si>
  <si>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</si>
  <si>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</si>
  <si>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</si>
  <si>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</si>
  <si>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</si>
  <si>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</si>
  <si>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</si>
  <si>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</si>
  <si>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</si>
  <si>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</si>
  <si>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</si>
  <si>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</si>
  <si>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</si>
  <si>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</si>
  <si>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</si>
  <si>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</si>
  <si>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</si>
  <si>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</si>
  <si>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</si>
  <si>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</si>
  <si>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</si>
  <si>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</si>
  <si>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</si>
  <si>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</si>
  <si>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</si>
  <si>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</si>
  <si>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</si>
  <si>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</si>
  <si>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</si>
  <si>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</si>
  <si>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</si>
  <si>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</si>
  <si>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</si>
  <si>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</si>
  <si>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</si>
  <si>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</si>
  <si>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</si>
  <si>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</si>
  <si>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</si>
  <si>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</si>
  <si>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</si>
  <si>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</si>
  <si>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</si>
  <si>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</si>
  <si>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</si>
  <si>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</si>
  <si>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</si>
  <si>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</si>
  <si>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</si>
  <si>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</si>
  <si>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</si>
  <si>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</si>
  <si>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</si>
  <si>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</si>
  <si>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</si>
  <si>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</si>
  <si>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</si>
  <si>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</si>
  <si>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</si>
  <si>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</si>
  <si>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</si>
  <si>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</si>
  <si>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</si>
  <si>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</si>
  <si>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</si>
  <si>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</si>
  <si>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</si>
  <si>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</si>
  <si>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</si>
  <si>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</si>
  <si>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</si>
  <si>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</si>
  <si>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</si>
  <si>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</si>
  <si>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</si>
  <si>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</si>
  <si>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</si>
  <si>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</si>
  <si>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</si>
  <si>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</si>
  <si>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</si>
  <si>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</si>
  <si>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</si>
  <si>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</si>
  <si>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</si>
  <si>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</si>
  <si>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</si>
  <si>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</si>
  <si>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</si>
  <si>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</si>
  <si>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</si>
  <si>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</si>
  <si>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</si>
  <si>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</si>
  <si>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</si>
  <si>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</si>
  <si>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</si>
  <si>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</si>
  <si>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</si>
  <si>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</si>
  <si>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</si>
  <si>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</si>
  <si>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</si>
  <si>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</si>
  <si>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</si>
  <si>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</si>
  <si>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</si>
  <si>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</si>
  <si>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</si>
  <si>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</si>
  <si>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</si>
  <si>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</si>
  <si>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</si>
  <si>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</si>
  <si>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</si>
  <si>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</si>
  <si>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</si>
  <si>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</si>
  <si>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</si>
  <si>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</si>
  <si>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</si>
  <si>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</si>
  <si>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</si>
  <si>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</si>
  <si>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</si>
  <si>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</si>
  <si>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</si>
  <si>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</si>
  <si>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</si>
  <si>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</si>
  <si>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</si>
  <si>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</si>
  <si>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</si>
  <si>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</si>
  <si>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</si>
  <si>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</si>
  <si>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</si>
  <si>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</si>
  <si>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</si>
  <si>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</si>
  <si>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</si>
  <si>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</si>
  <si>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</si>
  <si>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</si>
  <si>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</si>
  <si>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</si>
  <si>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</si>
  <si>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</si>
  <si>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</si>
  <si>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</si>
  <si>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</si>
  <si>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</si>
  <si>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</si>
  <si>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</si>
  <si>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освітня програма: Облік і оподаткування</t>
  </si>
  <si>
    <t>Кваліфікація:  бакалавр з обліку і оподаткування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</si>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</sst>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_-* #,##0.00&quot; грн.&quot;_-;\-* #,##0.00&quot; грн.&quot;_-;_-* \-??&quot; грн.&quot;_-;_-@_-"/>
    <numFmt numFmtId="175" formatCode="#,##0.00_ ;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4" fontId="33" fillId="0" borderId="0" applyFill="0" applyBorder="0" applyAlignment="0" applyProtection="0"/>
    <xf numFmtId="0" fontId="33" fillId="0" borderId="0"/>
    <xf numFmtId="0" fontId="33" fillId="0" borderId="0"/>
    <xf numFmtId="164" fontId="36" fillId="0" borderId="0" applyFill="0" applyBorder="0" applyAlignment="0" applyProtection="0"/>
  </cellStyleXfs>
  <cellXfs count="11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3" xfId="3" applyNumberFormat="1" applyFont="1" applyFill="1" applyBorder="1" applyAlignment="1" applyProtection="1">
      <alignment horizontal="center" vertical="center"/>
    </xf>
    <xf numFmtId="1" fontId="11" fillId="2" borderId="74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5" fontId="11" fillId="2" borderId="76" xfId="0" applyNumberFormat="1" applyFont="1" applyFill="1" applyBorder="1" applyAlignment="1" applyProtection="1">
      <alignment horizontal="center" vertical="center" wrapText="1"/>
    </xf>
    <xf numFmtId="167" fontId="7" fillId="2" borderId="77" xfId="0" applyNumberFormat="1" applyFont="1" applyFill="1" applyBorder="1" applyAlignment="1" applyProtection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9" xfId="3" applyNumberFormat="1" applyFont="1" applyFill="1" applyBorder="1" applyAlignment="1" applyProtection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5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3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170" fontId="7" fillId="2" borderId="49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90" xfId="3" applyNumberFormat="1" applyFont="1" applyFill="1" applyBorder="1" applyAlignment="1" applyProtection="1">
      <alignment horizontal="center" vertical="center"/>
    </xf>
    <xf numFmtId="167" fontId="11" fillId="2" borderId="89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3" xfId="0" applyNumberFormat="1" applyFont="1" applyFill="1" applyBorder="1" applyAlignment="1" applyProtection="1">
      <alignment horizontal="center" vertical="center"/>
    </xf>
    <xf numFmtId="167" fontId="11" fillId="2" borderId="92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5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3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7" fillId="2" borderId="83" xfId="0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8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8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80" xfId="0" applyNumberFormat="1" applyFont="1" applyFill="1" applyBorder="1" applyAlignment="1" applyProtection="1">
      <alignment horizontal="center" vertical="center"/>
    </xf>
    <xf numFmtId="1" fontId="11" fillId="2" borderId="98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8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7" fillId="2" borderId="84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67" fontId="11" fillId="2" borderId="100" xfId="3" applyNumberFormat="1" applyFont="1" applyFill="1" applyBorder="1" applyAlignment="1" applyProtection="1">
      <alignment horizontal="center" vertical="center"/>
    </xf>
    <xf numFmtId="167" fontId="11" fillId="2" borderId="50" xfId="3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1" fillId="2" borderId="85" xfId="0" applyNumberFormat="1" applyFont="1" applyFill="1" applyBorder="1" applyAlignment="1" applyProtection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10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0" fontId="7" fillId="0" borderId="0" xfId="3" applyNumberFormat="1" applyFont="1" applyFill="1" applyBorder="1" applyAlignment="1" applyProtection="1">
      <alignment vertical="center"/>
    </xf>
    <xf numFmtId="0" fontId="11" fillId="2" borderId="1" xfId="3" applyNumberFormat="1" applyFont="1" applyFill="1" applyBorder="1" applyAlignment="1">
      <alignment horizontal="center" vertical="center" wrapText="1"/>
    </xf>
    <xf numFmtId="173" fontId="7" fillId="0" borderId="0" xfId="3" applyNumberFormat="1" applyFont="1" applyFill="1" applyBorder="1" applyAlignment="1" applyProtection="1">
      <alignment vertical="center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70" fontId="11" fillId="2" borderId="1" xfId="3" applyNumberFormat="1" applyFont="1" applyFill="1" applyBorder="1" applyAlignment="1" applyProtection="1">
      <alignment horizontal="righ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 wrapText="1"/>
    </xf>
    <xf numFmtId="167" fontId="11" fillId="2" borderId="1" xfId="3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165" fontId="11" fillId="0" borderId="76" xfId="0" applyNumberFormat="1" applyFont="1" applyFill="1" applyBorder="1" applyAlignment="1" applyProtection="1">
      <alignment horizontal="center" vertical="center" wrapText="1"/>
    </xf>
    <xf numFmtId="167" fontId="7" fillId="0" borderId="77" xfId="0" applyNumberFormat="1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167" fontId="6" fillId="2" borderId="0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>
      <alignment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67" fontId="7" fillId="0" borderId="39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7" fontId="11" fillId="0" borderId="92" xfId="3" applyNumberFormat="1" applyFont="1" applyFill="1" applyBorder="1" applyAlignment="1" applyProtection="1">
      <alignment horizontal="center" vertical="center"/>
    </xf>
    <xf numFmtId="1" fontId="11" fillId="0" borderId="100" xfId="3" applyNumberFormat="1" applyFont="1" applyFill="1" applyBorder="1" applyAlignment="1" applyProtection="1">
      <alignment horizontal="center" vertical="center"/>
    </xf>
    <xf numFmtId="1" fontId="11" fillId="0" borderId="90" xfId="3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 textRotation="90" wrapText="1"/>
    </xf>
    <xf numFmtId="0" fontId="2" fillId="0" borderId="0" xfId="0" applyFont="1" applyFill="1" applyAlignment="1">
      <alignment horizontal="left"/>
    </xf>
    <xf numFmtId="165" fontId="3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171" fontId="11" fillId="2" borderId="24" xfId="3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11" fillId="0" borderId="74" xfId="0" applyNumberFormat="1" applyFont="1" applyFill="1" applyBorder="1" applyAlignment="1" applyProtection="1">
      <alignment horizontal="center" vertical="center"/>
    </xf>
    <xf numFmtId="49" fontId="11" fillId="2" borderId="60" xfId="0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>
      <alignment vertical="center" wrapText="1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172" fontId="11" fillId="0" borderId="63" xfId="3" applyNumberFormat="1" applyFont="1" applyFill="1" applyBorder="1" applyAlignment="1" applyProtection="1">
      <alignment horizontal="center" vertical="center"/>
    </xf>
    <xf numFmtId="1" fontId="11" fillId="0" borderId="37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38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1" fillId="0" borderId="49" xfId="3" applyNumberFormat="1" applyFont="1" applyFill="1" applyBorder="1" applyAlignment="1">
      <alignment horizontal="center" vertical="center" wrapText="1"/>
    </xf>
    <xf numFmtId="0" fontId="11" fillId="0" borderId="28" xfId="3" applyNumberFormat="1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vertical="center" wrapText="1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0" fontId="11" fillId="0" borderId="85" xfId="0" applyNumberFormat="1" applyFont="1" applyFill="1" applyBorder="1" applyAlignment="1" applyProtection="1">
      <alignment horizontal="left" vertical="center" wrapText="1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0" fontId="11" fillId="0" borderId="83" xfId="0" applyNumberFormat="1" applyFont="1" applyFill="1" applyBorder="1" applyAlignment="1" applyProtection="1">
      <alignment horizontal="left" vertical="center"/>
    </xf>
    <xf numFmtId="0" fontId="7" fillId="0" borderId="64" xfId="4" applyNumberFormat="1" applyFont="1" applyFill="1" applyBorder="1" applyAlignment="1" applyProtection="1">
      <alignment horizontal="left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171" fontId="11" fillId="0" borderId="60" xfId="3" applyNumberFormat="1" applyFont="1" applyFill="1" applyBorder="1" applyAlignment="1" applyProtection="1">
      <alignment horizontal="center" vertical="center"/>
    </xf>
    <xf numFmtId="171" fontId="11" fillId="0" borderId="85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34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71" fontId="11" fillId="0" borderId="63" xfId="3" applyNumberFormat="1" applyFont="1" applyFill="1" applyBorder="1" applyAlignment="1" applyProtection="1">
      <alignment horizontal="center" vertical="center"/>
    </xf>
    <xf numFmtId="171" fontId="11" fillId="0" borderId="27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7" fillId="0" borderId="23" xfId="3" applyNumberFormat="1" applyFont="1" applyFill="1" applyBorder="1" applyAlignment="1" applyProtection="1">
      <alignment horizontal="center" vertical="center"/>
    </xf>
    <xf numFmtId="171" fontId="7" fillId="0" borderId="24" xfId="3" applyNumberFormat="1" applyFont="1" applyFill="1" applyBorder="1" applyAlignment="1" applyProtection="1">
      <alignment horizontal="center" vertical="center"/>
    </xf>
    <xf numFmtId="171" fontId="7" fillId="0" borderId="41" xfId="3" applyNumberFormat="1" applyFont="1" applyFill="1" applyBorder="1" applyAlignment="1" applyProtection="1">
      <alignment horizontal="center" vertical="center"/>
    </xf>
    <xf numFmtId="49" fontId="7" fillId="0" borderId="26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 applyProtection="1">
      <alignment horizontal="center" vertical="center"/>
    </xf>
    <xf numFmtId="49" fontId="11" fillId="0" borderId="85" xfId="3" applyNumberFormat="1" applyFont="1" applyFill="1" applyBorder="1" applyAlignment="1" applyProtection="1">
      <alignment horizontal="center" vertical="center"/>
    </xf>
    <xf numFmtId="0" fontId="7" fillId="0" borderId="62" xfId="3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1" fontId="7" fillId="0" borderId="62" xfId="3" applyNumberFormat="1" applyFont="1" applyFill="1" applyBorder="1" applyAlignment="1" applyProtection="1">
      <alignment horizontal="center" vertical="center"/>
    </xf>
    <xf numFmtId="1" fontId="7" fillId="0" borderId="18" xfId="3" applyNumberFormat="1" applyFont="1" applyFill="1" applyBorder="1" applyAlignment="1" applyProtection="1">
      <alignment horizontal="center" vertical="center"/>
    </xf>
    <xf numFmtId="1" fontId="7" fillId="0" borderId="17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 applyProtection="1">
      <alignment horizontal="center" vertical="center"/>
    </xf>
    <xf numFmtId="1" fontId="7" fillId="0" borderId="16" xfId="3" applyNumberFormat="1" applyFont="1" applyFill="1" applyBorder="1" applyAlignment="1" applyProtection="1">
      <alignment horizontal="center" vertical="center"/>
    </xf>
    <xf numFmtId="1" fontId="7" fillId="0" borderId="31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1" fontId="7" fillId="0" borderId="85" xfId="3" applyNumberFormat="1" applyFont="1" applyFill="1" applyBorder="1" applyAlignment="1" applyProtection="1">
      <alignment horizontal="center" vertical="center"/>
    </xf>
    <xf numFmtId="1" fontId="7" fillId="0" borderId="11" xfId="3" applyNumberFormat="1" applyFont="1" applyFill="1" applyBorder="1" applyAlignment="1" applyProtection="1">
      <alignment horizontal="center" vertical="center"/>
    </xf>
    <xf numFmtId="1" fontId="7" fillId="0" borderId="12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 applyProtection="1">
      <alignment horizontal="center" vertical="center"/>
    </xf>
    <xf numFmtId="1" fontId="7" fillId="0" borderId="34" xfId="3" applyNumberFormat="1" applyFont="1" applyFill="1" applyBorder="1" applyAlignment="1" applyProtection="1">
      <alignment horizontal="center" vertical="center"/>
    </xf>
    <xf numFmtId="1" fontId="7" fillId="0" borderId="50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</xf>
    <xf numFmtId="1" fontId="7" fillId="0" borderId="70" xfId="3" applyNumberFormat="1" applyFont="1" applyFill="1" applyBorder="1" applyAlignment="1" applyProtection="1">
      <alignment horizontal="center" vertical="center"/>
    </xf>
    <xf numFmtId="1" fontId="7" fillId="0" borderId="103" xfId="3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 applyProtection="1">
      <alignment horizontal="center" vertical="center"/>
    </xf>
    <xf numFmtId="1" fontId="7" fillId="0" borderId="10" xfId="3" applyNumberFormat="1" applyFont="1" applyFill="1" applyBorder="1" applyAlignment="1" applyProtection="1">
      <alignment horizontal="center" vertical="center"/>
    </xf>
    <xf numFmtId="1" fontId="7" fillId="0" borderId="23" xfId="3" applyNumberFormat="1" applyFont="1" applyFill="1" applyBorder="1" applyAlignment="1" applyProtection="1">
      <alignment horizontal="center" vertical="center"/>
    </xf>
    <xf numFmtId="1" fontId="7" fillId="0" borderId="88" xfId="3" applyNumberFormat="1" applyFont="1" applyFill="1" applyBorder="1" applyAlignment="1" applyProtection="1">
      <alignment horizontal="center" vertical="center"/>
    </xf>
    <xf numFmtId="1" fontId="7" fillId="0" borderId="41" xfId="3" applyNumberFormat="1" applyFont="1" applyFill="1" applyBorder="1" applyAlignment="1" applyProtection="1">
      <alignment horizontal="center" vertical="center"/>
    </xf>
    <xf numFmtId="0" fontId="7" fillId="0" borderId="70" xfId="3" applyNumberFormat="1" applyFont="1" applyFill="1" applyBorder="1" applyAlignment="1" applyProtection="1">
      <alignment horizontal="center" vertical="center"/>
    </xf>
    <xf numFmtId="172" fontId="7" fillId="0" borderId="70" xfId="3" applyNumberFormat="1" applyFont="1" applyFill="1" applyBorder="1" applyAlignment="1" applyProtection="1">
      <alignment horizontal="center" vertical="center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7" fillId="0" borderId="25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>
      <alignment horizontal="center" vertical="center" wrapText="1"/>
    </xf>
    <xf numFmtId="171" fontId="11" fillId="0" borderId="62" xfId="3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horizontal="center" vertical="center" wrapText="1"/>
    </xf>
    <xf numFmtId="49" fontId="7" fillId="0" borderId="62" xfId="3" applyNumberFormat="1" applyFont="1" applyFill="1" applyBorder="1" applyAlignment="1">
      <alignment vertical="center" wrapText="1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171" fontId="7" fillId="0" borderId="85" xfId="3" applyNumberFormat="1" applyFont="1" applyFill="1" applyBorder="1" applyAlignment="1" applyProtection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>
      <alignment horizontal="center" vertical="center"/>
    </xf>
    <xf numFmtId="49" fontId="7" fillId="0" borderId="63" xfId="3" applyNumberFormat="1" applyFont="1" applyFill="1" applyBorder="1" applyAlignment="1">
      <alignment horizontal="center" vertical="center"/>
    </xf>
    <xf numFmtId="171" fontId="11" fillId="2" borderId="17" xfId="3" applyNumberFormat="1" applyFont="1" applyFill="1" applyBorder="1" applyAlignment="1" applyProtection="1">
      <alignment horizontal="center" vertical="center"/>
    </xf>
    <xf numFmtId="171" fontId="11" fillId="0" borderId="18" xfId="3" applyNumberFormat="1" applyFont="1" applyFill="1" applyBorder="1" applyAlignment="1" applyProtection="1">
      <alignment horizontal="center" vertical="center"/>
    </xf>
    <xf numFmtId="171" fontId="11" fillId="0" borderId="17" xfId="3" applyNumberFormat="1" applyFont="1" applyFill="1" applyBorder="1" applyAlignment="1" applyProtection="1">
      <alignment horizontal="center" vertical="center"/>
    </xf>
    <xf numFmtId="172" fontId="11" fillId="0" borderId="62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 applyProtection="1">
      <alignment horizontal="center" vertical="center"/>
    </xf>
    <xf numFmtId="0" fontId="7" fillId="0" borderId="85" xfId="3" applyFont="1" applyFill="1" applyBorder="1" applyAlignment="1">
      <alignment horizontal="center" vertical="center" wrapText="1"/>
    </xf>
    <xf numFmtId="1" fontId="7" fillId="0" borderId="64" xfId="3" applyNumberFormat="1" applyFont="1" applyFill="1" applyBorder="1" applyAlignment="1">
      <alignment horizontal="center" vertical="center"/>
    </xf>
    <xf numFmtId="1" fontId="7" fillId="0" borderId="64" xfId="3" applyNumberFormat="1" applyFont="1" applyFill="1" applyBorder="1" applyAlignment="1" applyProtection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11" fillId="2" borderId="64" xfId="3" applyFont="1" applyFill="1" applyBorder="1" applyAlignment="1">
      <alignment horizontal="center" vertical="center" wrapText="1"/>
    </xf>
    <xf numFmtId="0" fontId="7" fillId="0" borderId="24" xfId="3" applyNumberFormat="1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7" fontId="2" fillId="0" borderId="2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1" fontId="11" fillId="2" borderId="27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>
      <alignment horizontal="center" vertical="center" wrapText="1"/>
    </xf>
    <xf numFmtId="0" fontId="7" fillId="0" borderId="88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0" fontId="7" fillId="0" borderId="30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>
      <alignment horizontal="center" vertical="center"/>
    </xf>
    <xf numFmtId="49" fontId="7" fillId="0" borderId="38" xfId="3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center" vertical="center"/>
    </xf>
    <xf numFmtId="171" fontId="11" fillId="0" borderId="16" xfId="3" applyNumberFormat="1" applyFont="1" applyFill="1" applyBorder="1" applyAlignment="1" applyProtection="1">
      <alignment horizontal="center" vertical="center"/>
    </xf>
    <xf numFmtId="171" fontId="11" fillId="0" borderId="19" xfId="3" applyNumberFormat="1" applyFont="1" applyFill="1" applyBorder="1" applyAlignment="1" applyProtection="1">
      <alignment horizontal="center" vertical="center"/>
    </xf>
    <xf numFmtId="49" fontId="11" fillId="0" borderId="68" xfId="3" applyNumberFormat="1" applyFont="1" applyFill="1" applyBorder="1" applyAlignment="1" applyProtection="1">
      <alignment horizontal="center" vertical="center"/>
    </xf>
    <xf numFmtId="49" fontId="7" fillId="0" borderId="101" xfId="3" applyNumberFormat="1" applyFont="1" applyFill="1" applyBorder="1" applyAlignment="1">
      <alignment vertical="center" wrapText="1"/>
    </xf>
    <xf numFmtId="0" fontId="7" fillId="0" borderId="68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" fontId="7" fillId="0" borderId="68" xfId="3" applyNumberFormat="1" applyFont="1" applyFill="1" applyBorder="1" applyAlignment="1" applyProtection="1">
      <alignment horizontal="center" vertical="center"/>
    </xf>
    <xf numFmtId="1" fontId="7" fillId="0" borderId="21" xfId="3" applyNumberFormat="1" applyFont="1" applyFill="1" applyBorder="1" applyAlignment="1" applyProtection="1">
      <alignment horizontal="center" vertical="center"/>
    </xf>
    <xf numFmtId="1" fontId="7" fillId="0" borderId="69" xfId="3" applyNumberFormat="1" applyFont="1" applyFill="1" applyBorder="1" applyAlignment="1" applyProtection="1">
      <alignment horizontal="center" vertical="center"/>
    </xf>
    <xf numFmtId="1" fontId="7" fillId="0" borderId="67" xfId="3" applyNumberFormat="1" applyFont="1" applyFill="1" applyBorder="1" applyAlignment="1" applyProtection="1">
      <alignment horizontal="center" vertical="center"/>
    </xf>
    <xf numFmtId="1" fontId="7" fillId="0" borderId="66" xfId="3" applyNumberFormat="1" applyFont="1" applyFill="1" applyBorder="1" applyAlignment="1" applyProtection="1">
      <alignment horizontal="center" vertical="center"/>
    </xf>
    <xf numFmtId="1" fontId="7" fillId="0" borderId="0" xfId="3" applyNumberFormat="1" applyFont="1" applyFill="1" applyBorder="1" applyAlignment="1" applyProtection="1">
      <alignment horizontal="center" vertical="center"/>
    </xf>
    <xf numFmtId="171" fontId="11" fillId="2" borderId="44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 applyProtection="1">
      <alignment horizontal="center" vertical="center"/>
    </xf>
    <xf numFmtId="0" fontId="7" fillId="0" borderId="103" xfId="3" applyNumberFormat="1" applyFont="1" applyFill="1" applyBorder="1" applyAlignment="1" applyProtection="1">
      <alignment horizontal="center" vertical="center"/>
    </xf>
    <xf numFmtId="0" fontId="7" fillId="0" borderId="10" xfId="3" applyNumberFormat="1" applyFont="1" applyFill="1" applyBorder="1" applyAlignment="1" applyProtection="1">
      <alignment horizontal="center" vertical="center"/>
    </xf>
    <xf numFmtId="0" fontId="7" fillId="0" borderId="21" xfId="3" applyNumberFormat="1" applyFont="1" applyFill="1" applyBorder="1" applyAlignment="1" applyProtection="1">
      <alignment horizontal="center" vertical="center"/>
    </xf>
    <xf numFmtId="0" fontId="7" fillId="0" borderId="67" xfId="3" applyNumberFormat="1" applyFont="1" applyFill="1" applyBorder="1" applyAlignment="1" applyProtection="1">
      <alignment horizontal="center" vertical="center"/>
    </xf>
    <xf numFmtId="0" fontId="7" fillId="0" borderId="40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23" xfId="3" applyFont="1" applyFill="1" applyBorder="1" applyAlignment="1">
      <alignment horizontal="center" vertical="center" wrapText="1"/>
    </xf>
    <xf numFmtId="1" fontId="7" fillId="0" borderId="24" xfId="3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49" fontId="11" fillId="2" borderId="80" xfId="0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49" fontId="11" fillId="0" borderId="30" xfId="3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11" fillId="0" borderId="37" xfId="3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1" fillId="0" borderId="37" xfId="3" applyNumberFormat="1" applyFont="1" applyFill="1" applyBorder="1" applyAlignment="1">
      <alignment horizontal="left" vertical="center" wrapText="1"/>
    </xf>
    <xf numFmtId="49" fontId="11" fillId="0" borderId="80" xfId="3" applyNumberFormat="1" applyFont="1" applyFill="1" applyBorder="1" applyAlignment="1">
      <alignment horizontal="left" vertical="center" wrapText="1"/>
    </xf>
    <xf numFmtId="49" fontId="11" fillId="0" borderId="63" xfId="0" applyNumberFormat="1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4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70" fontId="11" fillId="2" borderId="37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170" fontId="11" fillId="0" borderId="37" xfId="3" applyNumberFormat="1" applyFont="1" applyFill="1" applyBorder="1" applyAlignment="1" applyProtection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70" fontId="7" fillId="2" borderId="37" xfId="3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2" borderId="38" xfId="3" applyFont="1" applyFill="1" applyBorder="1" applyAlignment="1">
      <alignment horizontal="center" vertical="center" wrapText="1"/>
    </xf>
    <xf numFmtId="0" fontId="11" fillId="0" borderId="38" xfId="3" applyFont="1" applyFill="1" applyBorder="1" applyAlignment="1">
      <alignment horizontal="center" vertical="center" wrapText="1"/>
    </xf>
    <xf numFmtId="172" fontId="11" fillId="2" borderId="62" xfId="3" applyNumberFormat="1" applyFont="1" applyFill="1" applyBorder="1" applyAlignment="1" applyProtection="1">
      <alignment horizontal="center" vertical="center"/>
    </xf>
    <xf numFmtId="166" fontId="11" fillId="0" borderId="63" xfId="0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1" fontId="11" fillId="2" borderId="3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171" fontId="11" fillId="2" borderId="33" xfId="3" applyNumberFormat="1" applyFont="1" applyFill="1" applyBorder="1" applyAlignment="1" applyProtection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11" fillId="2" borderId="39" xfId="3" applyFont="1" applyFill="1" applyBorder="1" applyAlignment="1">
      <alignment horizontal="center" vertical="center" wrapText="1"/>
    </xf>
    <xf numFmtId="0" fontId="7" fillId="0" borderId="39" xfId="3" applyNumberFormat="1" applyFont="1" applyFill="1" applyBorder="1" applyAlignment="1" applyProtection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1" fontId="11" fillId="0" borderId="39" xfId="3" applyNumberFormat="1" applyFont="1" applyFill="1" applyBorder="1" applyAlignment="1">
      <alignment horizontal="center" vertical="center"/>
    </xf>
    <xf numFmtId="171" fontId="11" fillId="2" borderId="39" xfId="3" applyNumberFormat="1" applyFont="1" applyFill="1" applyBorder="1" applyAlignment="1" applyProtection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172" fontId="11" fillId="0" borderId="64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0" fontId="11" fillId="0" borderId="49" xfId="0" applyNumberFormat="1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170" fontId="27" fillId="0" borderId="3" xfId="3" applyNumberFormat="1" applyFont="1" applyFill="1" applyBorder="1" applyAlignment="1" applyProtection="1">
      <alignment horizontal="center" vertical="center"/>
    </xf>
    <xf numFmtId="170" fontId="27" fillId="0" borderId="3" xfId="3" applyNumberFormat="1" applyFont="1" applyFill="1" applyBorder="1" applyAlignment="1" applyProtection="1">
      <alignment vertical="center"/>
    </xf>
    <xf numFmtId="170" fontId="7" fillId="0" borderId="61" xfId="3" applyNumberFormat="1" applyFont="1" applyFill="1" applyBorder="1" applyAlignment="1" applyProtection="1">
      <alignment vertical="center"/>
    </xf>
    <xf numFmtId="0" fontId="11" fillId="0" borderId="30" xfId="3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171" fontId="30" fillId="2" borderId="62" xfId="3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7" fillId="0" borderId="63" xfId="3" applyNumberFormat="1" applyFont="1" applyFill="1" applyBorder="1" applyAlignment="1">
      <alignment horizontal="center" vertical="center"/>
    </xf>
    <xf numFmtId="0" fontId="11" fillId="0" borderId="63" xfId="0" applyNumberFormat="1" applyFont="1" applyFill="1" applyBorder="1" applyAlignment="1" applyProtection="1">
      <alignment horizontal="center" vertical="center"/>
    </xf>
    <xf numFmtId="171" fontId="30" fillId="0" borderId="63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center" vertical="center"/>
    </xf>
    <xf numFmtId="171" fontId="30" fillId="2" borderId="63" xfId="3" applyNumberFormat="1" applyFont="1" applyFill="1" applyBorder="1" applyAlignment="1" applyProtection="1">
      <alignment horizontal="center" vertical="center"/>
    </xf>
    <xf numFmtId="171" fontId="30" fillId="0" borderId="64" xfId="3" applyNumberFormat="1" applyFont="1" applyFill="1" applyBorder="1" applyAlignment="1" applyProtection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0" fontId="11" fillId="2" borderId="38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horizontal="center" vertical="center" wrapText="1"/>
    </xf>
    <xf numFmtId="0" fontId="11" fillId="0" borderId="63" xfId="3" applyNumberFormat="1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horizontal="center" vertical="center" wrapText="1"/>
    </xf>
    <xf numFmtId="170" fontId="11" fillId="0" borderId="83" xfId="3" applyNumberFormat="1" applyFont="1" applyFill="1" applyBorder="1" applyAlignment="1" applyProtection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0" borderId="38" xfId="3" applyNumberFormat="1" applyFont="1" applyFill="1" applyBorder="1" applyAlignment="1">
      <alignment horizontal="center" vertical="center"/>
    </xf>
    <xf numFmtId="0" fontId="7" fillId="2" borderId="63" xfId="3" applyNumberFormat="1" applyFont="1" applyFill="1" applyBorder="1" applyAlignment="1">
      <alignment horizontal="center" vertical="center"/>
    </xf>
    <xf numFmtId="0" fontId="11" fillId="0" borderId="63" xfId="3" applyNumberFormat="1" applyFont="1" applyFill="1" applyBorder="1" applyAlignment="1">
      <alignment horizontal="center" vertical="center"/>
    </xf>
    <xf numFmtId="1" fontId="28" fillId="0" borderId="82" xfId="3" applyNumberFormat="1" applyFont="1" applyFill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 applyProtection="1">
      <alignment horizontal="center" vertical="center"/>
    </xf>
    <xf numFmtId="1" fontId="11" fillId="2" borderId="70" xfId="0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right" vertical="center"/>
    </xf>
    <xf numFmtId="0" fontId="11" fillId="2" borderId="28" xfId="3" applyNumberFormat="1" applyFont="1" applyFill="1" applyBorder="1" applyAlignment="1" applyProtection="1">
      <alignment horizontal="center" vertical="center"/>
    </xf>
    <xf numFmtId="49" fontId="11" fillId="2" borderId="49" xfId="0" applyNumberFormat="1" applyFont="1" applyFill="1" applyBorder="1" applyAlignment="1" applyProtection="1">
      <alignment horizontal="center" vertical="center"/>
    </xf>
    <xf numFmtId="49" fontId="27" fillId="2" borderId="49" xfId="0" applyNumberFormat="1" applyFont="1" applyFill="1" applyBorder="1" applyAlignment="1" applyProtection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 applyProtection="1">
      <alignment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23" xfId="0" applyNumberFormat="1" applyFont="1" applyFill="1" applyBorder="1" applyAlignment="1" applyProtection="1">
      <alignment horizontal="center" vertical="center"/>
    </xf>
    <xf numFmtId="49" fontId="27" fillId="0" borderId="24" xfId="3" applyNumberFormat="1" applyFont="1" applyFill="1" applyBorder="1" applyAlignment="1">
      <alignment horizontal="left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7" fontId="7" fillId="0" borderId="24" xfId="0" applyNumberFormat="1" applyFont="1" applyFill="1" applyBorder="1" applyAlignment="1" applyProtection="1">
      <alignment horizontal="center" vertical="center"/>
    </xf>
    <xf numFmtId="165" fontId="7" fillId="0" borderId="24" xfId="0" applyNumberFormat="1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vertical="center"/>
    </xf>
    <xf numFmtId="0" fontId="11" fillId="0" borderId="88" xfId="3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4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102" xfId="3" applyNumberFormat="1" applyFont="1" applyFill="1" applyBorder="1" applyAlignment="1" applyProtection="1">
      <alignment horizontal="center" vertical="center"/>
    </xf>
    <xf numFmtId="0" fontId="7" fillId="0" borderId="81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27" fillId="0" borderId="17" xfId="3" applyFont="1" applyFill="1" applyBorder="1" applyAlignment="1">
      <alignment horizontal="center" vertical="center" wrapText="1"/>
    </xf>
    <xf numFmtId="170" fontId="27" fillId="0" borderId="32" xfId="3" applyNumberFormat="1" applyFont="1" applyFill="1" applyBorder="1" applyAlignment="1" applyProtection="1">
      <alignment vertical="center"/>
    </xf>
    <xf numFmtId="49" fontId="7" fillId="0" borderId="28" xfId="3" applyNumberFormat="1" applyFont="1" applyFill="1" applyBorder="1" applyAlignment="1">
      <alignment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27" fillId="0" borderId="88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167" fontId="11" fillId="0" borderId="89" xfId="3" applyNumberFormat="1" applyFont="1" applyFill="1" applyBorder="1" applyAlignment="1" applyProtection="1">
      <alignment horizontal="center" vertical="center"/>
    </xf>
    <xf numFmtId="167" fontId="11" fillId="0" borderId="100" xfId="3" applyNumberFormat="1" applyFont="1" applyFill="1" applyBorder="1" applyAlignment="1" applyProtection="1">
      <alignment horizontal="center" vertical="center"/>
    </xf>
    <xf numFmtId="167" fontId="11" fillId="0" borderId="11" xfId="3" applyNumberFormat="1" applyFont="1" applyFill="1" applyBorder="1" applyAlignment="1" applyProtection="1">
      <alignment horizontal="center" vertical="center"/>
    </xf>
    <xf numFmtId="167" fontId="11" fillId="0" borderId="50" xfId="3" applyNumberFormat="1" applyFont="1" applyFill="1" applyBorder="1" applyAlignment="1" applyProtection="1">
      <alignment horizontal="center" vertical="center"/>
    </xf>
    <xf numFmtId="1" fontId="11" fillId="0" borderId="35" xfId="3" applyNumberFormat="1" applyFont="1" applyFill="1" applyBorder="1" applyAlignment="1" applyProtection="1">
      <alignment horizontal="center" vertical="center"/>
    </xf>
    <xf numFmtId="167" fontId="11" fillId="0" borderId="34" xfId="3" applyNumberFormat="1" applyFont="1" applyFill="1" applyBorder="1" applyAlignment="1" applyProtection="1">
      <alignment horizontal="center" vertical="center"/>
    </xf>
    <xf numFmtId="167" fontId="11" fillId="0" borderId="27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1" fontId="11" fillId="0" borderId="98" xfId="0" applyNumberFormat="1" applyFont="1" applyFill="1" applyBorder="1" applyAlignment="1" applyProtection="1">
      <alignment horizontal="center" vertical="center"/>
    </xf>
    <xf numFmtId="1" fontId="11" fillId="0" borderId="65" xfId="3" applyNumberFormat="1" applyFont="1" applyFill="1" applyBorder="1" applyAlignment="1">
      <alignment horizontal="center" vertical="center" wrapText="1"/>
    </xf>
    <xf numFmtId="171" fontId="11" fillId="0" borderId="42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3" xfId="3" applyNumberFormat="1" applyFont="1" applyFill="1" applyBorder="1" applyAlignment="1" applyProtection="1">
      <alignment horizontal="center" vertical="center"/>
    </xf>
    <xf numFmtId="167" fontId="11" fillId="0" borderId="70" xfId="3" applyNumberFormat="1" applyFont="1" applyFill="1" applyBorder="1" applyAlignment="1">
      <alignment horizontal="center" vertical="center" wrapText="1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101" xfId="3" applyNumberFormat="1" applyFont="1" applyFill="1" applyBorder="1" applyAlignment="1">
      <alignment horizontal="center" vertical="center" wrapText="1"/>
    </xf>
    <xf numFmtId="0" fontId="11" fillId="0" borderId="101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167" fontId="11" fillId="0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67" fontId="6" fillId="0" borderId="0" xfId="3" applyNumberFormat="1" applyFont="1" applyFill="1" applyBorder="1" applyAlignment="1" applyProtection="1">
      <alignment horizontal="center" vertical="center"/>
    </xf>
    <xf numFmtId="172" fontId="6" fillId="0" borderId="0" xfId="3" applyNumberFormat="1" applyFont="1" applyFill="1" applyBorder="1" applyAlignment="1" applyProtection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2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0" fontId="34" fillId="2" borderId="0" xfId="3" applyNumberFormat="1" applyFont="1" applyFill="1" applyBorder="1" applyAlignment="1" applyProtection="1">
      <alignment horizontal="left"/>
    </xf>
    <xf numFmtId="170" fontId="11" fillId="2" borderId="93" xfId="3" applyNumberFormat="1" applyFont="1" applyFill="1" applyBorder="1" applyAlignment="1" applyProtection="1">
      <alignment horizontal="right" vertical="center"/>
    </xf>
    <xf numFmtId="170" fontId="11" fillId="2" borderId="96" xfId="3" applyNumberFormat="1" applyFont="1" applyFill="1" applyBorder="1" applyAlignment="1" applyProtection="1">
      <alignment horizontal="right" vertical="center"/>
    </xf>
    <xf numFmtId="170" fontId="11" fillId="2" borderId="97" xfId="3" applyNumberFormat="1" applyFont="1" applyFill="1" applyBorder="1" applyAlignment="1" applyProtection="1">
      <alignment horizontal="right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0" fontId="28" fillId="0" borderId="101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11" fillId="0" borderId="22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0" fontId="11" fillId="0" borderId="101" xfId="3" applyNumberFormat="1" applyFont="1" applyFill="1" applyBorder="1" applyAlignment="1" applyProtection="1">
      <alignment horizontal="center" vertical="center"/>
    </xf>
    <xf numFmtId="167" fontId="11" fillId="2" borderId="22" xfId="3" applyNumberFormat="1" applyFont="1" applyFill="1" applyBorder="1" applyAlignment="1" applyProtection="1">
      <alignment horizontal="center" vertical="center"/>
    </xf>
    <xf numFmtId="0" fontId="11" fillId="2" borderId="101" xfId="3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11" fillId="2" borderId="65" xfId="3" applyFont="1" applyFill="1" applyBorder="1" applyAlignment="1" applyProtection="1">
      <alignment horizontal="right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42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1" fontId="11" fillId="2" borderId="81" xfId="3" applyNumberFormat="1" applyFont="1" applyFill="1" applyBorder="1" applyAlignment="1" applyProtection="1">
      <alignment horizontal="center" vertical="center"/>
    </xf>
    <xf numFmtId="171" fontId="11" fillId="2" borderId="84" xfId="3" applyNumberFormat="1" applyFont="1" applyFill="1" applyBorder="1" applyAlignment="1" applyProtection="1">
      <alignment horizontal="center" vertical="center"/>
    </xf>
    <xf numFmtId="171" fontId="11" fillId="2" borderId="82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49" fontId="11" fillId="6" borderId="13" xfId="0" applyNumberFormat="1" applyFont="1" applyFill="1" applyBorder="1" applyAlignment="1" applyProtection="1">
      <alignment horizontal="center" vertical="center"/>
    </xf>
    <xf numFmtId="49" fontId="11" fillId="6" borderId="15" xfId="0" applyNumberFormat="1" applyFont="1" applyFill="1" applyBorder="1" applyAlignment="1" applyProtection="1">
      <alignment horizontal="center" vertical="center"/>
    </xf>
    <xf numFmtId="49" fontId="11" fillId="6" borderId="14" xfId="0" applyNumberFormat="1" applyFont="1" applyFill="1" applyBorder="1" applyAlignment="1" applyProtection="1">
      <alignment horizontal="center" vertical="center"/>
    </xf>
    <xf numFmtId="171" fontId="11" fillId="0" borderId="81" xfId="3" applyNumberFormat="1" applyFont="1" applyFill="1" applyBorder="1" applyAlignment="1" applyProtection="1">
      <alignment horizontal="left" vertical="center" wrapText="1"/>
    </xf>
    <xf numFmtId="171" fontId="11" fillId="0" borderId="82" xfId="3" applyNumberFormat="1" applyFont="1" applyFill="1" applyBorder="1" applyAlignment="1" applyProtection="1">
      <alignment horizontal="left" vertical="center" wrapText="1"/>
    </xf>
    <xf numFmtId="171" fontId="11" fillId="2" borderId="49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165" fontId="11" fillId="2" borderId="108" xfId="0" applyNumberFormat="1" applyFont="1" applyFill="1" applyBorder="1" applyAlignment="1" applyProtection="1">
      <alignment horizontal="center" vertical="center"/>
    </xf>
    <xf numFmtId="165" fontId="11" fillId="2" borderId="91" xfId="0" applyNumberFormat="1" applyFont="1" applyFill="1" applyBorder="1" applyAlignment="1" applyProtection="1">
      <alignment horizontal="center" vertical="center"/>
    </xf>
    <xf numFmtId="165" fontId="11" fillId="2" borderId="72" xfId="0" applyNumberFormat="1" applyFont="1" applyFill="1" applyBorder="1" applyAlignment="1" applyProtection="1">
      <alignment horizontal="center" vertical="center"/>
    </xf>
    <xf numFmtId="165" fontId="11" fillId="2" borderId="109" xfId="0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9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170" fontId="10" fillId="2" borderId="20" xfId="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171" fontId="11" fillId="0" borderId="16" xfId="3" applyNumberFormat="1" applyFont="1" applyFill="1" applyBorder="1" applyAlignment="1" applyProtection="1">
      <alignment horizontal="left" vertical="center" wrapText="1"/>
    </xf>
    <xf numFmtId="171" fontId="11" fillId="0" borderId="19" xfId="3" applyNumberFormat="1" applyFont="1" applyFill="1" applyBorder="1" applyAlignment="1" applyProtection="1">
      <alignment horizontal="left" vertical="center" wrapText="1"/>
    </xf>
    <xf numFmtId="171" fontId="11" fillId="0" borderId="49" xfId="3" applyNumberFormat="1" applyFont="1" applyFill="1" applyBorder="1" applyAlignment="1" applyProtection="1">
      <alignment horizontal="left" vertical="center" wrapText="1"/>
    </xf>
    <xf numFmtId="171" fontId="11" fillId="0" borderId="28" xfId="3" applyNumberFormat="1" applyFont="1" applyFill="1" applyBorder="1" applyAlignment="1" applyProtection="1">
      <alignment horizontal="left" vertical="center" wrapText="1"/>
    </xf>
    <xf numFmtId="171" fontId="11" fillId="0" borderId="23" xfId="3" applyNumberFormat="1" applyFont="1" applyFill="1" applyBorder="1" applyAlignment="1" applyProtection="1">
      <alignment horizontal="left" vertical="center" wrapText="1"/>
    </xf>
    <xf numFmtId="171" fontId="11" fillId="0" borderId="41" xfId="3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95" xfId="0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 applyProtection="1">
      <alignment horizontal="center" vertical="center"/>
    </xf>
    <xf numFmtId="49" fontId="7" fillId="2" borderId="85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0" borderId="83" xfId="3" applyNumberFormat="1" applyFont="1" applyFill="1" applyBorder="1" applyAlignment="1">
      <alignment horizontal="center" vertical="center" wrapText="1"/>
    </xf>
    <xf numFmtId="49" fontId="7" fillId="0" borderId="85" xfId="3" applyNumberFormat="1" applyFont="1" applyFill="1" applyBorder="1" applyAlignment="1">
      <alignment horizontal="center" vertical="center" wrapText="1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167" fontId="11" fillId="2" borderId="94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75" fontId="27" fillId="0" borderId="0" xfId="3" applyNumberFormat="1" applyFont="1" applyFill="1" applyBorder="1" applyAlignment="1" applyProtection="1">
      <alignment vertical="center"/>
    </xf>
  </cellXfs>
  <cellStyles count="9">
    <cellStyle name="Денежный 2" xfId="5"/>
    <cellStyle name="Обычный" xfId="0" builtinId="0"/>
    <cellStyle name="Обычный 2" xfId="2"/>
    <cellStyle name="Обычный 2 2" xfId="6"/>
    <cellStyle name="Обычный 3" xfId="4"/>
    <cellStyle name="Обычный 5" xfId="7"/>
    <cellStyle name="Обычный_Plan Уч(бакал.) д_о 2013_14а" xfId="3"/>
    <cellStyle name="Финансовый" xfId="1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6" sqref="A6:O6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1007" t="s">
        <v>47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9" t="s">
        <v>46</v>
      </c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  <c r="AD1" s="1009"/>
      <c r="AE1" s="1009"/>
      <c r="AF1" s="1009"/>
      <c r="AG1" s="1009"/>
      <c r="AH1" s="1009"/>
      <c r="AI1" s="1009"/>
      <c r="AJ1" s="1009"/>
      <c r="AK1" s="1009"/>
      <c r="AL1" s="1009"/>
      <c r="AM1" s="1009"/>
      <c r="AN1" s="29"/>
    </row>
    <row r="2" spans="1:53" ht="30" x14ac:dyDescent="0.4">
      <c r="A2" s="1007" t="s">
        <v>48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1008" t="s">
        <v>412</v>
      </c>
      <c r="B3" s="1008"/>
      <c r="C3" s="1008"/>
      <c r="D3" s="1008"/>
      <c r="E3" s="1008"/>
      <c r="F3" s="1008"/>
      <c r="G3" s="1008"/>
      <c r="H3" s="1008"/>
      <c r="I3" s="1008"/>
      <c r="J3" s="1008"/>
      <c r="K3" s="1008"/>
      <c r="L3" s="1008"/>
      <c r="M3" s="1008"/>
      <c r="N3" s="1008"/>
      <c r="O3" s="1008"/>
      <c r="P3" s="1010" t="s">
        <v>49</v>
      </c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  <c r="AM3" s="1010"/>
      <c r="AN3" s="1011" t="s">
        <v>411</v>
      </c>
      <c r="AO3" s="1011"/>
      <c r="AP3" s="1011"/>
      <c r="AQ3" s="1011"/>
      <c r="AR3" s="1011"/>
      <c r="AS3" s="1011"/>
      <c r="AT3" s="1011"/>
      <c r="AU3" s="1011"/>
      <c r="AV3" s="1011"/>
      <c r="AW3" s="1011"/>
      <c r="AX3" s="1011"/>
      <c r="AY3" s="1011"/>
      <c r="AZ3" s="1011"/>
      <c r="BA3" s="1011"/>
    </row>
    <row r="4" spans="1:53" ht="30.75" x14ac:dyDescent="0.45">
      <c r="A4" s="1006" t="s">
        <v>413</v>
      </c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1006"/>
      <c r="M4" s="1006"/>
      <c r="N4" s="1006"/>
      <c r="O4" s="1006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011"/>
      <c r="AO4" s="1011"/>
      <c r="AP4" s="1011"/>
      <c r="AQ4" s="1011"/>
      <c r="AR4" s="1011"/>
      <c r="AS4" s="1011"/>
      <c r="AT4" s="1011"/>
      <c r="AU4" s="1011"/>
      <c r="AV4" s="1011"/>
      <c r="AW4" s="1011"/>
      <c r="AX4" s="1011"/>
      <c r="AY4" s="1011"/>
      <c r="AZ4" s="1011"/>
      <c r="BA4" s="1011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012" t="s">
        <v>50</v>
      </c>
      <c r="Q5" s="1013"/>
      <c r="R5" s="1013"/>
      <c r="S5" s="1013"/>
      <c r="T5" s="1013"/>
      <c r="U5" s="1013"/>
      <c r="V5" s="1013"/>
      <c r="W5" s="1013"/>
      <c r="X5" s="1013"/>
      <c r="Y5" s="1013"/>
      <c r="Z5" s="1013"/>
      <c r="AA5" s="1013"/>
      <c r="AB5" s="1013"/>
      <c r="AC5" s="1013"/>
      <c r="AD5" s="1013"/>
      <c r="AE5" s="1013"/>
      <c r="AF5" s="1013"/>
      <c r="AG5" s="1013"/>
      <c r="AH5" s="1013"/>
      <c r="AI5" s="1013"/>
      <c r="AJ5" s="1013"/>
      <c r="AK5" s="1013"/>
      <c r="AL5" s="1013"/>
      <c r="AM5" s="1013"/>
    </row>
    <row r="6" spans="1:53" s="19" customFormat="1" ht="24.75" customHeight="1" x14ac:dyDescent="0.4">
      <c r="A6" s="1007" t="s">
        <v>82</v>
      </c>
      <c r="B6" s="1007"/>
      <c r="C6" s="1007"/>
      <c r="D6" s="1007"/>
      <c r="E6" s="1007"/>
      <c r="F6" s="1007"/>
      <c r="G6" s="1007"/>
      <c r="H6" s="1007"/>
      <c r="I6" s="1007"/>
      <c r="J6" s="1007"/>
      <c r="K6" s="1007"/>
      <c r="L6" s="1007"/>
      <c r="M6" s="1007"/>
      <c r="N6" s="1007"/>
      <c r="O6" s="1007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014"/>
      <c r="AP6" s="1014"/>
      <c r="AQ6" s="1014"/>
      <c r="AR6" s="1014"/>
      <c r="AS6" s="1014"/>
      <c r="AT6" s="1014"/>
      <c r="AU6" s="1014"/>
      <c r="AV6" s="1014"/>
      <c r="AW6" s="1014"/>
      <c r="AX6" s="1014"/>
      <c r="AY6" s="1014"/>
      <c r="AZ6" s="1014"/>
      <c r="BA6" s="1014"/>
    </row>
    <row r="7" spans="1:53" s="19" customFormat="1" ht="27" customHeight="1" x14ac:dyDescent="0.4">
      <c r="A7" s="1007" t="s">
        <v>51</v>
      </c>
      <c r="B7" s="1007"/>
      <c r="C7" s="1007"/>
      <c r="D7" s="1007"/>
      <c r="E7" s="1007"/>
      <c r="F7" s="1007"/>
      <c r="G7" s="1007"/>
      <c r="H7" s="1007"/>
      <c r="I7" s="1007"/>
      <c r="J7" s="1007"/>
      <c r="K7" s="1007"/>
      <c r="L7" s="1007"/>
      <c r="M7" s="1007"/>
      <c r="N7" s="1007"/>
      <c r="O7" s="1007"/>
      <c r="P7" s="988" t="s">
        <v>83</v>
      </c>
      <c r="Q7" s="988"/>
      <c r="R7" s="988"/>
      <c r="S7" s="988"/>
      <c r="T7" s="988"/>
      <c r="U7" s="988"/>
      <c r="V7" s="988"/>
      <c r="W7" s="988"/>
      <c r="X7" s="988"/>
      <c r="Y7" s="988"/>
      <c r="Z7" s="988"/>
      <c r="AA7" s="988"/>
      <c r="AB7" s="988"/>
      <c r="AC7" s="988"/>
      <c r="AD7" s="988"/>
      <c r="AE7" s="988"/>
      <c r="AF7" s="988"/>
      <c r="AG7" s="988"/>
      <c r="AH7" s="988"/>
      <c r="AI7" s="988"/>
      <c r="AJ7" s="988"/>
      <c r="AK7" s="988"/>
      <c r="AL7" s="988"/>
      <c r="AM7" s="34"/>
      <c r="AN7" s="1015" t="s">
        <v>89</v>
      </c>
      <c r="AO7" s="1016"/>
      <c r="AP7" s="1016"/>
      <c r="AQ7" s="1016"/>
      <c r="AR7" s="1016"/>
      <c r="AS7" s="1016"/>
      <c r="AT7" s="1016"/>
      <c r="AU7" s="1016"/>
      <c r="AV7" s="1016"/>
      <c r="AW7" s="1016"/>
      <c r="AX7" s="1016"/>
      <c r="AY7" s="1016"/>
      <c r="AZ7" s="1016"/>
      <c r="BA7" s="1016"/>
    </row>
    <row r="8" spans="1:53" s="19" customFormat="1" ht="27.75" customHeight="1" x14ac:dyDescent="0.4">
      <c r="P8" s="988" t="s">
        <v>222</v>
      </c>
      <c r="Q8" s="988"/>
      <c r="R8" s="988"/>
      <c r="S8" s="988"/>
      <c r="T8" s="988"/>
      <c r="U8" s="988"/>
      <c r="V8" s="988"/>
      <c r="W8" s="988"/>
      <c r="X8" s="988"/>
      <c r="Y8" s="988"/>
      <c r="Z8" s="988"/>
      <c r="AA8" s="988"/>
      <c r="AB8" s="988"/>
      <c r="AC8" s="988"/>
      <c r="AD8" s="988"/>
      <c r="AE8" s="988"/>
      <c r="AF8" s="988"/>
      <c r="AG8" s="988"/>
      <c r="AH8" s="988"/>
      <c r="AI8" s="988"/>
      <c r="AJ8" s="988"/>
      <c r="AK8" s="988"/>
      <c r="AL8" s="988"/>
      <c r="AM8" s="34"/>
      <c r="AN8" s="1005" t="s">
        <v>211</v>
      </c>
      <c r="AO8" s="1005"/>
      <c r="AP8" s="1005"/>
      <c r="AQ8" s="1005"/>
      <c r="AR8" s="1005"/>
      <c r="AS8" s="1005"/>
      <c r="AT8" s="1005"/>
      <c r="AU8" s="1005"/>
      <c r="AV8" s="1005"/>
      <c r="AW8" s="1005"/>
      <c r="AX8" s="1005"/>
      <c r="AY8" s="1005"/>
      <c r="AZ8" s="1005"/>
      <c r="BA8" s="1005"/>
    </row>
    <row r="9" spans="1:53" s="19" customFormat="1" ht="27.75" customHeight="1" x14ac:dyDescent="0.4">
      <c r="P9" s="988" t="s">
        <v>223</v>
      </c>
      <c r="Q9" s="988"/>
      <c r="R9" s="988"/>
      <c r="S9" s="988"/>
      <c r="T9" s="988"/>
      <c r="U9" s="988"/>
      <c r="V9" s="988"/>
      <c r="W9" s="988"/>
      <c r="X9" s="988"/>
      <c r="Y9" s="988"/>
      <c r="Z9" s="988"/>
      <c r="AA9" s="988"/>
      <c r="AB9" s="988"/>
      <c r="AC9" s="988"/>
      <c r="AD9" s="988"/>
      <c r="AE9" s="988"/>
      <c r="AF9" s="988"/>
      <c r="AG9" s="988"/>
      <c r="AH9" s="988"/>
      <c r="AI9" s="988"/>
      <c r="AJ9" s="988"/>
      <c r="AK9" s="988"/>
      <c r="AL9" s="988"/>
      <c r="AM9" s="34"/>
      <c r="AN9" s="1005"/>
      <c r="AO9" s="1005"/>
      <c r="AP9" s="1005"/>
      <c r="AQ9" s="1005"/>
      <c r="AR9" s="1005"/>
      <c r="AS9" s="1005"/>
      <c r="AT9" s="1005"/>
      <c r="AU9" s="1005"/>
      <c r="AV9" s="1005"/>
      <c r="AW9" s="1005"/>
      <c r="AX9" s="1005"/>
      <c r="AY9" s="1005"/>
      <c r="AZ9" s="1005"/>
      <c r="BA9" s="1005"/>
    </row>
    <row r="10" spans="1:53" s="19" customFormat="1" ht="27.75" customHeight="1" x14ac:dyDescent="0.35">
      <c r="P10" s="996" t="s">
        <v>84</v>
      </c>
      <c r="Q10" s="997"/>
      <c r="R10" s="997"/>
      <c r="S10" s="997"/>
      <c r="T10" s="997"/>
      <c r="U10" s="997"/>
      <c r="V10" s="997"/>
      <c r="W10" s="997"/>
      <c r="X10" s="997"/>
      <c r="Y10" s="997"/>
      <c r="Z10" s="997"/>
      <c r="AA10" s="997"/>
      <c r="AB10" s="997"/>
      <c r="AC10" s="997"/>
      <c r="AD10" s="997"/>
      <c r="AE10" s="997"/>
      <c r="AF10" s="997"/>
      <c r="AG10" s="997"/>
      <c r="AH10" s="997"/>
      <c r="AI10" s="997"/>
      <c r="AJ10" s="997"/>
      <c r="AK10" s="997"/>
      <c r="AL10" s="998"/>
      <c r="AM10" s="998"/>
      <c r="AN10" s="1005"/>
      <c r="AO10" s="1005"/>
      <c r="AP10" s="1005"/>
      <c r="AQ10" s="1005"/>
      <c r="AR10" s="1005"/>
      <c r="AS10" s="1005"/>
      <c r="AT10" s="1005"/>
      <c r="AU10" s="1005"/>
      <c r="AV10" s="1005"/>
      <c r="AW10" s="1005"/>
      <c r="AX10" s="1005"/>
      <c r="AY10" s="1005"/>
      <c r="AZ10" s="1005"/>
      <c r="BA10" s="1005"/>
    </row>
    <row r="11" spans="1:53" s="19" customFormat="1" ht="27.75" customHeight="1" x14ac:dyDescent="0.4">
      <c r="P11" s="996" t="s">
        <v>410</v>
      </c>
      <c r="Q11" s="996"/>
      <c r="R11" s="996"/>
      <c r="S11" s="996"/>
      <c r="T11" s="996"/>
      <c r="U11" s="996"/>
      <c r="V11" s="996"/>
      <c r="W11" s="996"/>
      <c r="X11" s="996"/>
      <c r="Y11" s="996"/>
      <c r="Z11" s="996"/>
      <c r="AA11" s="996"/>
      <c r="AB11" s="996"/>
      <c r="AC11" s="996"/>
      <c r="AD11" s="996"/>
      <c r="AE11" s="996"/>
      <c r="AF11" s="996"/>
      <c r="AG11" s="996"/>
      <c r="AH11" s="996"/>
      <c r="AI11" s="996"/>
      <c r="AJ11" s="996"/>
      <c r="AK11" s="996"/>
      <c r="AL11" s="996"/>
      <c r="AM11" s="99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37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99" t="s">
        <v>318</v>
      </c>
      <c r="B15" s="999"/>
      <c r="C15" s="999"/>
      <c r="D15" s="999"/>
      <c r="E15" s="999"/>
      <c r="F15" s="999"/>
      <c r="G15" s="999"/>
      <c r="H15" s="999"/>
      <c r="I15" s="999"/>
      <c r="J15" s="999"/>
      <c r="K15" s="999"/>
      <c r="L15" s="999"/>
      <c r="M15" s="999"/>
      <c r="N15" s="999"/>
      <c r="O15" s="999"/>
      <c r="P15" s="999"/>
      <c r="Q15" s="999"/>
      <c r="R15" s="999"/>
      <c r="S15" s="999"/>
      <c r="T15" s="999"/>
      <c r="U15" s="999"/>
      <c r="V15" s="999"/>
      <c r="W15" s="999"/>
      <c r="X15" s="999"/>
      <c r="Y15" s="999"/>
      <c r="Z15" s="999"/>
      <c r="AA15" s="999"/>
      <c r="AB15" s="999"/>
      <c r="AC15" s="999"/>
      <c r="AD15" s="999"/>
      <c r="AE15" s="999"/>
      <c r="AF15" s="999"/>
      <c r="AG15" s="999"/>
      <c r="AH15" s="999"/>
      <c r="AI15" s="999"/>
      <c r="AJ15" s="999"/>
      <c r="AK15" s="999"/>
      <c r="AL15" s="999"/>
      <c r="AM15" s="999"/>
      <c r="AN15" s="999"/>
      <c r="AO15" s="999"/>
      <c r="AP15" s="999"/>
      <c r="AQ15" s="999"/>
      <c r="AR15" s="999"/>
      <c r="AS15" s="999"/>
      <c r="AT15" s="999"/>
      <c r="AU15" s="999"/>
      <c r="AV15" s="999"/>
      <c r="AW15" s="999"/>
      <c r="AX15" s="999"/>
      <c r="AY15" s="999"/>
      <c r="AZ15" s="999"/>
      <c r="BA15" s="999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1000" t="s">
        <v>53</v>
      </c>
      <c r="B17" s="989" t="s">
        <v>54</v>
      </c>
      <c r="C17" s="990"/>
      <c r="D17" s="990"/>
      <c r="E17" s="991"/>
      <c r="F17" s="989" t="s">
        <v>55</v>
      </c>
      <c r="G17" s="990"/>
      <c r="H17" s="990"/>
      <c r="I17" s="991"/>
      <c r="J17" s="992" t="s">
        <v>56</v>
      </c>
      <c r="K17" s="995"/>
      <c r="L17" s="995"/>
      <c r="M17" s="995"/>
      <c r="N17" s="992" t="s">
        <v>57</v>
      </c>
      <c r="O17" s="995"/>
      <c r="P17" s="995"/>
      <c r="Q17" s="995"/>
      <c r="R17" s="994"/>
      <c r="S17" s="992" t="s">
        <v>58</v>
      </c>
      <c r="T17" s="993"/>
      <c r="U17" s="993"/>
      <c r="V17" s="993"/>
      <c r="W17" s="994"/>
      <c r="X17" s="992" t="s">
        <v>59</v>
      </c>
      <c r="Y17" s="995"/>
      <c r="Z17" s="995"/>
      <c r="AA17" s="994"/>
      <c r="AB17" s="989" t="s">
        <v>60</v>
      </c>
      <c r="AC17" s="990"/>
      <c r="AD17" s="990"/>
      <c r="AE17" s="991"/>
      <c r="AF17" s="989" t="s">
        <v>61</v>
      </c>
      <c r="AG17" s="990"/>
      <c r="AH17" s="990"/>
      <c r="AI17" s="991"/>
      <c r="AJ17" s="992" t="s">
        <v>62</v>
      </c>
      <c r="AK17" s="993"/>
      <c r="AL17" s="993"/>
      <c r="AM17" s="993"/>
      <c r="AN17" s="994"/>
      <c r="AO17" s="992" t="s">
        <v>63</v>
      </c>
      <c r="AP17" s="995"/>
      <c r="AQ17" s="995"/>
      <c r="AR17" s="995"/>
      <c r="AS17" s="1002" t="s">
        <v>64</v>
      </c>
      <c r="AT17" s="1003"/>
      <c r="AU17" s="1003"/>
      <c r="AV17" s="1003"/>
      <c r="AW17" s="1004"/>
      <c r="AX17" s="992" t="s">
        <v>65</v>
      </c>
      <c r="AY17" s="995"/>
      <c r="AZ17" s="995"/>
      <c r="BA17" s="994"/>
    </row>
    <row r="18" spans="1:53" s="1" customFormat="1" ht="20.25" customHeight="1" thickBot="1" x14ac:dyDescent="0.3">
      <c r="A18" s="1001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66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639" t="s">
        <v>67</v>
      </c>
      <c r="AD19" s="639" t="s">
        <v>67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66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67</v>
      </c>
      <c r="AD20" s="46" t="s">
        <v>67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66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640" t="s">
        <v>67</v>
      </c>
      <c r="AD21" s="640" t="s">
        <v>67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66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14</v>
      </c>
      <c r="AH22" s="62" t="s">
        <v>14</v>
      </c>
      <c r="AI22" s="62" t="s">
        <v>67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936"/>
      <c r="AT22" s="937"/>
      <c r="AU22" s="937"/>
      <c r="AV22" s="937"/>
      <c r="AW22" s="938"/>
      <c r="AX22" s="68"/>
      <c r="AY22" s="530"/>
      <c r="AZ22" s="530"/>
      <c r="BA22" s="531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939" t="s">
        <v>404</v>
      </c>
      <c r="B27" s="939"/>
      <c r="C27" s="939"/>
      <c r="D27" s="939"/>
      <c r="E27" s="939"/>
      <c r="F27" s="939"/>
      <c r="G27" s="939"/>
      <c r="H27" s="939"/>
      <c r="I27" s="939"/>
      <c r="J27" s="940"/>
      <c r="K27" s="940"/>
      <c r="L27" s="940"/>
      <c r="M27" s="940"/>
      <c r="N27" s="940"/>
      <c r="O27" s="940"/>
      <c r="P27" s="940"/>
      <c r="Q27" s="940"/>
      <c r="R27" s="940"/>
      <c r="S27" s="940"/>
      <c r="T27" s="940"/>
      <c r="U27" s="940"/>
      <c r="V27" s="940"/>
      <c r="W27" s="940"/>
      <c r="X27" s="940"/>
      <c r="Y27" s="940"/>
      <c r="Z27" s="940"/>
      <c r="AA27" s="940"/>
      <c r="AB27" s="940"/>
      <c r="AC27" s="940"/>
      <c r="AD27" s="940"/>
      <c r="AE27" s="940"/>
      <c r="AF27" s="940"/>
      <c r="AG27" s="940"/>
      <c r="AH27" s="940"/>
      <c r="AI27" s="940"/>
      <c r="AJ27" s="940"/>
      <c r="AK27" s="940"/>
      <c r="AL27" s="940"/>
      <c r="AM27" s="940"/>
      <c r="AN27" s="940"/>
      <c r="AO27" s="940"/>
      <c r="AP27" s="940"/>
      <c r="AQ27" s="940"/>
      <c r="AR27" s="940"/>
      <c r="AS27" s="940"/>
      <c r="AT27" s="940"/>
      <c r="AU27" s="940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88" t="s">
        <v>92</v>
      </c>
      <c r="AB29" s="888"/>
      <c r="AC29" s="888"/>
      <c r="AD29" s="888"/>
      <c r="AE29" s="888"/>
      <c r="AF29" s="888"/>
      <c r="AG29" s="888"/>
      <c r="AH29" s="888"/>
      <c r="AI29" s="888"/>
      <c r="AJ29" s="888"/>
      <c r="AK29" s="888"/>
      <c r="AL29" s="888"/>
      <c r="AM29" s="888"/>
      <c r="AN29" s="56"/>
      <c r="AO29" s="888" t="s">
        <v>320</v>
      </c>
      <c r="AP29" s="888"/>
      <c r="AQ29" s="888"/>
      <c r="AR29" s="888"/>
      <c r="AS29" s="888"/>
      <c r="AT29" s="888"/>
      <c r="AU29" s="888"/>
      <c r="AV29" s="888"/>
      <c r="AW29" s="888"/>
      <c r="AX29" s="888"/>
      <c r="AY29" s="888"/>
      <c r="AZ29" s="888"/>
      <c r="BA29" s="888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941" t="s">
        <v>53</v>
      </c>
      <c r="B31" s="942"/>
      <c r="C31" s="919" t="s">
        <v>69</v>
      </c>
      <c r="D31" s="947"/>
      <c r="E31" s="947"/>
      <c r="F31" s="942"/>
      <c r="G31" s="950" t="s">
        <v>87</v>
      </c>
      <c r="H31" s="951"/>
      <c r="I31" s="952"/>
      <c r="J31" s="959" t="s">
        <v>70</v>
      </c>
      <c r="K31" s="947"/>
      <c r="L31" s="947"/>
      <c r="M31" s="942"/>
      <c r="N31" s="927" t="s">
        <v>403</v>
      </c>
      <c r="O31" s="928"/>
      <c r="P31" s="929"/>
      <c r="Q31" s="959" t="s">
        <v>319</v>
      </c>
      <c r="R31" s="960"/>
      <c r="S31" s="961"/>
      <c r="T31" s="959" t="s">
        <v>73</v>
      </c>
      <c r="U31" s="947"/>
      <c r="V31" s="942"/>
      <c r="W31" s="959" t="s">
        <v>74</v>
      </c>
      <c r="X31" s="947"/>
      <c r="Y31" s="942"/>
      <c r="Z31" s="24"/>
      <c r="AA31" s="983" t="s">
        <v>75</v>
      </c>
      <c r="AB31" s="984"/>
      <c r="AC31" s="984"/>
      <c r="AD31" s="984"/>
      <c r="AE31" s="984"/>
      <c r="AF31" s="895"/>
      <c r="AG31" s="896"/>
      <c r="AH31" s="917" t="s">
        <v>76</v>
      </c>
      <c r="AI31" s="987"/>
      <c r="AJ31" s="987"/>
      <c r="AK31" s="919" t="s">
        <v>77</v>
      </c>
      <c r="AL31" s="920"/>
      <c r="AM31" s="921"/>
      <c r="AN31" s="58"/>
      <c r="AO31" s="925" t="s">
        <v>321</v>
      </c>
      <c r="AP31" s="926"/>
      <c r="AQ31" s="926"/>
      <c r="AR31" s="926"/>
      <c r="AS31" s="927" t="s">
        <v>405</v>
      </c>
      <c r="AT31" s="928"/>
      <c r="AU31" s="928"/>
      <c r="AV31" s="928"/>
      <c r="AW31" s="929"/>
      <c r="AX31" s="917" t="s">
        <v>76</v>
      </c>
      <c r="AY31" s="917"/>
      <c r="AZ31" s="917"/>
      <c r="BA31" s="918"/>
    </row>
    <row r="32" spans="1:53" ht="15.75" customHeight="1" x14ac:dyDescent="0.25">
      <c r="A32" s="943"/>
      <c r="B32" s="944"/>
      <c r="C32" s="943"/>
      <c r="D32" s="948"/>
      <c r="E32" s="948"/>
      <c r="F32" s="944"/>
      <c r="G32" s="953"/>
      <c r="H32" s="954"/>
      <c r="I32" s="955"/>
      <c r="J32" s="943"/>
      <c r="K32" s="948"/>
      <c r="L32" s="948"/>
      <c r="M32" s="944"/>
      <c r="N32" s="930"/>
      <c r="O32" s="931"/>
      <c r="P32" s="932"/>
      <c r="Q32" s="962"/>
      <c r="R32" s="963"/>
      <c r="S32" s="964"/>
      <c r="T32" s="943"/>
      <c r="U32" s="948"/>
      <c r="V32" s="944"/>
      <c r="W32" s="943"/>
      <c r="X32" s="948"/>
      <c r="Y32" s="944"/>
      <c r="Z32" s="24"/>
      <c r="AA32" s="985"/>
      <c r="AB32" s="986"/>
      <c r="AC32" s="986"/>
      <c r="AD32" s="986"/>
      <c r="AE32" s="986"/>
      <c r="AF32" s="898"/>
      <c r="AG32" s="899"/>
      <c r="AH32" s="987"/>
      <c r="AI32" s="987"/>
      <c r="AJ32" s="987"/>
      <c r="AK32" s="922"/>
      <c r="AL32" s="923"/>
      <c r="AM32" s="924"/>
      <c r="AN32" s="58"/>
      <c r="AO32" s="926"/>
      <c r="AP32" s="926"/>
      <c r="AQ32" s="926"/>
      <c r="AR32" s="926"/>
      <c r="AS32" s="930"/>
      <c r="AT32" s="931"/>
      <c r="AU32" s="931"/>
      <c r="AV32" s="931"/>
      <c r="AW32" s="932"/>
      <c r="AX32" s="917"/>
      <c r="AY32" s="917"/>
      <c r="AZ32" s="917"/>
      <c r="BA32" s="918"/>
    </row>
    <row r="33" spans="1:53" ht="42" customHeight="1" x14ac:dyDescent="0.25">
      <c r="A33" s="945"/>
      <c r="B33" s="946"/>
      <c r="C33" s="945"/>
      <c r="D33" s="949"/>
      <c r="E33" s="949"/>
      <c r="F33" s="946"/>
      <c r="G33" s="956"/>
      <c r="H33" s="957"/>
      <c r="I33" s="958"/>
      <c r="J33" s="945"/>
      <c r="K33" s="949"/>
      <c r="L33" s="949"/>
      <c r="M33" s="946"/>
      <c r="N33" s="933"/>
      <c r="O33" s="934"/>
      <c r="P33" s="935"/>
      <c r="Q33" s="965"/>
      <c r="R33" s="966"/>
      <c r="S33" s="967"/>
      <c r="T33" s="945"/>
      <c r="U33" s="949"/>
      <c r="V33" s="946"/>
      <c r="W33" s="945"/>
      <c r="X33" s="949"/>
      <c r="Y33" s="946"/>
      <c r="Z33" s="24"/>
      <c r="AA33" s="976" t="s">
        <v>270</v>
      </c>
      <c r="AB33" s="977"/>
      <c r="AC33" s="977"/>
      <c r="AD33" s="977"/>
      <c r="AE33" s="977"/>
      <c r="AF33" s="969"/>
      <c r="AG33" s="970"/>
      <c r="AH33" s="978">
        <v>2</v>
      </c>
      <c r="AI33" s="979"/>
      <c r="AJ33" s="980"/>
      <c r="AK33" s="890">
        <v>2</v>
      </c>
      <c r="AL33" s="890"/>
      <c r="AM33" s="890"/>
      <c r="AN33" s="58"/>
      <c r="AO33" s="926"/>
      <c r="AP33" s="926"/>
      <c r="AQ33" s="926"/>
      <c r="AR33" s="926"/>
      <c r="AS33" s="930"/>
      <c r="AT33" s="931"/>
      <c r="AU33" s="931"/>
      <c r="AV33" s="931"/>
      <c r="AW33" s="932"/>
      <c r="AX33" s="917"/>
      <c r="AY33" s="917"/>
      <c r="AZ33" s="917"/>
      <c r="BA33" s="918"/>
    </row>
    <row r="34" spans="1:53" ht="26.25" customHeight="1" x14ac:dyDescent="0.3">
      <c r="A34" s="981">
        <v>1</v>
      </c>
      <c r="B34" s="982"/>
      <c r="C34" s="875">
        <f>COUNTIF($B19:$AO19,$B$19)</f>
        <v>33</v>
      </c>
      <c r="D34" s="880"/>
      <c r="E34" s="880"/>
      <c r="F34" s="881"/>
      <c r="G34" s="875">
        <v>4</v>
      </c>
      <c r="H34" s="880"/>
      <c r="I34" s="881"/>
      <c r="J34" s="875">
        <v>2</v>
      </c>
      <c r="K34" s="880"/>
      <c r="L34" s="880"/>
      <c r="M34" s="881"/>
      <c r="N34" s="875"/>
      <c r="O34" s="880"/>
      <c r="P34" s="881"/>
      <c r="Q34" s="885"/>
      <c r="R34" s="886"/>
      <c r="S34" s="887"/>
      <c r="T34" s="875">
        <v>13</v>
      </c>
      <c r="U34" s="876"/>
      <c r="V34" s="877"/>
      <c r="W34" s="875">
        <f>C34+G34+J34+N34+Q34+T34</f>
        <v>52</v>
      </c>
      <c r="X34" s="876"/>
      <c r="Y34" s="877"/>
      <c r="Z34" s="24"/>
      <c r="AA34" s="976" t="s">
        <v>242</v>
      </c>
      <c r="AB34" s="977"/>
      <c r="AC34" s="977"/>
      <c r="AD34" s="977"/>
      <c r="AE34" s="977"/>
      <c r="AF34" s="969"/>
      <c r="AG34" s="970"/>
      <c r="AH34" s="978">
        <v>4</v>
      </c>
      <c r="AI34" s="979"/>
      <c r="AJ34" s="980"/>
      <c r="AK34" s="890">
        <v>2</v>
      </c>
      <c r="AL34" s="890"/>
      <c r="AM34" s="890"/>
      <c r="AN34" s="58"/>
      <c r="AO34" s="926"/>
      <c r="AP34" s="926"/>
      <c r="AQ34" s="926"/>
      <c r="AR34" s="926"/>
      <c r="AS34" s="933"/>
      <c r="AT34" s="934"/>
      <c r="AU34" s="934"/>
      <c r="AV34" s="934"/>
      <c r="AW34" s="935"/>
      <c r="AX34" s="917"/>
      <c r="AY34" s="917"/>
      <c r="AZ34" s="917"/>
      <c r="BA34" s="918"/>
    </row>
    <row r="35" spans="1:53" ht="27" customHeight="1" x14ac:dyDescent="0.3">
      <c r="A35" s="878">
        <v>2</v>
      </c>
      <c r="B35" s="879"/>
      <c r="C35" s="875">
        <f t="shared" ref="C35:C36" si="0">COUNTIF($B20:$AO20,$B$19)</f>
        <v>33</v>
      </c>
      <c r="D35" s="880"/>
      <c r="E35" s="880"/>
      <c r="F35" s="881"/>
      <c r="G35" s="882">
        <v>4</v>
      </c>
      <c r="H35" s="883"/>
      <c r="I35" s="884"/>
      <c r="J35" s="882">
        <v>2</v>
      </c>
      <c r="K35" s="883"/>
      <c r="L35" s="883"/>
      <c r="M35" s="884"/>
      <c r="N35" s="882"/>
      <c r="O35" s="883"/>
      <c r="P35" s="884"/>
      <c r="Q35" s="885"/>
      <c r="R35" s="886"/>
      <c r="S35" s="887"/>
      <c r="T35" s="875">
        <v>13</v>
      </c>
      <c r="U35" s="876"/>
      <c r="V35" s="877"/>
      <c r="W35" s="875">
        <f t="shared" ref="W35:W36" si="1">C35+G35+J35+N35+Q35+T35</f>
        <v>52</v>
      </c>
      <c r="X35" s="876"/>
      <c r="Y35" s="877"/>
      <c r="Z35" s="24"/>
      <c r="AA35" s="973" t="s">
        <v>271</v>
      </c>
      <c r="AB35" s="974"/>
      <c r="AC35" s="974"/>
      <c r="AD35" s="974"/>
      <c r="AE35" s="974"/>
      <c r="AF35" s="974"/>
      <c r="AG35" s="975"/>
      <c r="AH35" s="900">
        <v>6</v>
      </c>
      <c r="AI35" s="908"/>
      <c r="AJ35" s="909"/>
      <c r="AK35" s="890">
        <v>2</v>
      </c>
      <c r="AL35" s="890"/>
      <c r="AM35" s="890"/>
      <c r="AN35" s="58"/>
      <c r="AO35" s="900">
        <v>1</v>
      </c>
      <c r="AP35" s="908"/>
      <c r="AQ35" s="908"/>
      <c r="AR35" s="909"/>
      <c r="AS35" s="916" t="s">
        <v>317</v>
      </c>
      <c r="AT35" s="916"/>
      <c r="AU35" s="916"/>
      <c r="AV35" s="916"/>
      <c r="AW35" s="916"/>
      <c r="AX35" s="907">
        <v>8</v>
      </c>
      <c r="AY35" s="907"/>
      <c r="AZ35" s="907"/>
      <c r="BA35" s="907"/>
    </row>
    <row r="36" spans="1:53" ht="21.75" customHeight="1" x14ac:dyDescent="0.3">
      <c r="A36" s="878">
        <v>3</v>
      </c>
      <c r="B36" s="879"/>
      <c r="C36" s="875">
        <f t="shared" si="0"/>
        <v>33</v>
      </c>
      <c r="D36" s="880"/>
      <c r="E36" s="880"/>
      <c r="F36" s="881"/>
      <c r="G36" s="882">
        <v>4</v>
      </c>
      <c r="H36" s="883"/>
      <c r="I36" s="884"/>
      <c r="J36" s="882">
        <v>2</v>
      </c>
      <c r="K36" s="883"/>
      <c r="L36" s="883"/>
      <c r="M36" s="884"/>
      <c r="N36" s="882"/>
      <c r="O36" s="883"/>
      <c r="P36" s="884"/>
      <c r="Q36" s="885"/>
      <c r="R36" s="886"/>
      <c r="S36" s="887"/>
      <c r="T36" s="875">
        <v>13</v>
      </c>
      <c r="U36" s="876"/>
      <c r="V36" s="877"/>
      <c r="W36" s="875">
        <f t="shared" si="1"/>
        <v>52</v>
      </c>
      <c r="X36" s="876"/>
      <c r="Y36" s="877"/>
      <c r="Z36" s="24"/>
      <c r="AA36" s="894" t="s">
        <v>241</v>
      </c>
      <c r="AB36" s="895"/>
      <c r="AC36" s="895"/>
      <c r="AD36" s="895"/>
      <c r="AE36" s="895"/>
      <c r="AF36" s="895"/>
      <c r="AG36" s="896"/>
      <c r="AH36" s="900">
        <v>8</v>
      </c>
      <c r="AI36" s="901"/>
      <c r="AJ36" s="902"/>
      <c r="AK36" s="890">
        <v>4</v>
      </c>
      <c r="AL36" s="906"/>
      <c r="AM36" s="906"/>
      <c r="AN36" s="58"/>
      <c r="AO36" s="910"/>
      <c r="AP36" s="911"/>
      <c r="AQ36" s="911"/>
      <c r="AR36" s="912"/>
      <c r="AS36" s="916"/>
      <c r="AT36" s="916"/>
      <c r="AU36" s="916"/>
      <c r="AV36" s="916"/>
      <c r="AW36" s="916"/>
      <c r="AX36" s="907"/>
      <c r="AY36" s="907"/>
      <c r="AZ36" s="907"/>
      <c r="BA36" s="907"/>
    </row>
    <row r="37" spans="1:53" ht="25.5" customHeight="1" x14ac:dyDescent="0.3">
      <c r="A37" s="878">
        <v>4</v>
      </c>
      <c r="B37" s="879"/>
      <c r="C37" s="875">
        <v>28</v>
      </c>
      <c r="D37" s="880"/>
      <c r="E37" s="880"/>
      <c r="F37" s="881"/>
      <c r="G37" s="882">
        <v>4</v>
      </c>
      <c r="H37" s="883"/>
      <c r="I37" s="884"/>
      <c r="J37" s="882">
        <v>4</v>
      </c>
      <c r="K37" s="883"/>
      <c r="L37" s="883"/>
      <c r="M37" s="884"/>
      <c r="N37" s="882">
        <v>2</v>
      </c>
      <c r="O37" s="883"/>
      <c r="P37" s="884"/>
      <c r="Q37" s="889">
        <v>2</v>
      </c>
      <c r="R37" s="886"/>
      <c r="S37" s="887"/>
      <c r="T37" s="891">
        <v>2</v>
      </c>
      <c r="U37" s="892"/>
      <c r="V37" s="893"/>
      <c r="W37" s="875">
        <f>C37+G37+J37+N37+Q37+T37</f>
        <v>42</v>
      </c>
      <c r="X37" s="876"/>
      <c r="Y37" s="877"/>
      <c r="Z37" s="24"/>
      <c r="AA37" s="897"/>
      <c r="AB37" s="898"/>
      <c r="AC37" s="898"/>
      <c r="AD37" s="898"/>
      <c r="AE37" s="898"/>
      <c r="AF37" s="898"/>
      <c r="AG37" s="899"/>
      <c r="AH37" s="903"/>
      <c r="AI37" s="904"/>
      <c r="AJ37" s="905"/>
      <c r="AK37" s="906"/>
      <c r="AL37" s="906"/>
      <c r="AM37" s="906"/>
      <c r="AN37" s="59"/>
      <c r="AO37" s="910"/>
      <c r="AP37" s="911"/>
      <c r="AQ37" s="911"/>
      <c r="AR37" s="912"/>
      <c r="AS37" s="916"/>
      <c r="AT37" s="916"/>
      <c r="AU37" s="916"/>
      <c r="AV37" s="916"/>
      <c r="AW37" s="916"/>
      <c r="AX37" s="907"/>
      <c r="AY37" s="907"/>
      <c r="AZ37" s="907"/>
      <c r="BA37" s="907"/>
    </row>
    <row r="38" spans="1:53" ht="34.5" customHeight="1" x14ac:dyDescent="0.25">
      <c r="A38" s="861" t="s">
        <v>23</v>
      </c>
      <c r="B38" s="862"/>
      <c r="C38" s="863">
        <f>SUM(C34:F37)</f>
        <v>127</v>
      </c>
      <c r="D38" s="864"/>
      <c r="E38" s="864"/>
      <c r="F38" s="865"/>
      <c r="G38" s="861">
        <f>SUM(G34:I37)</f>
        <v>16</v>
      </c>
      <c r="H38" s="866"/>
      <c r="I38" s="862"/>
      <c r="J38" s="867">
        <f>SUM(J34:M37)</f>
        <v>10</v>
      </c>
      <c r="K38" s="868"/>
      <c r="L38" s="868"/>
      <c r="M38" s="869"/>
      <c r="N38" s="867">
        <f>SUM(N34:P37)</f>
        <v>2</v>
      </c>
      <c r="O38" s="868"/>
      <c r="P38" s="869"/>
      <c r="Q38" s="870">
        <f>SUM(Q34:S37)</f>
        <v>2</v>
      </c>
      <c r="R38" s="871"/>
      <c r="S38" s="872"/>
      <c r="T38" s="861">
        <f>SUM(T34:V37)</f>
        <v>41</v>
      </c>
      <c r="U38" s="873"/>
      <c r="V38" s="874"/>
      <c r="W38" s="861">
        <f>SUM(W34:Y37)</f>
        <v>198</v>
      </c>
      <c r="X38" s="873"/>
      <c r="Y38" s="874"/>
      <c r="Z38" s="24"/>
      <c r="AA38" s="968"/>
      <c r="AB38" s="969"/>
      <c r="AC38" s="969"/>
      <c r="AD38" s="969"/>
      <c r="AE38" s="969"/>
      <c r="AF38" s="969"/>
      <c r="AG38" s="970"/>
      <c r="AH38" s="863"/>
      <c r="AI38" s="971"/>
      <c r="AJ38" s="972"/>
      <c r="AK38" s="863"/>
      <c r="AL38" s="864"/>
      <c r="AM38" s="865"/>
      <c r="AN38" s="25"/>
      <c r="AO38" s="913"/>
      <c r="AP38" s="914"/>
      <c r="AQ38" s="914"/>
      <c r="AR38" s="915"/>
      <c r="AS38" s="916"/>
      <c r="AT38" s="916"/>
      <c r="AU38" s="916"/>
      <c r="AV38" s="916"/>
      <c r="AW38" s="916"/>
      <c r="AX38" s="907"/>
      <c r="AY38" s="907"/>
      <c r="AZ38" s="907"/>
      <c r="BA38" s="907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tabSelected="1" view="pageBreakPreview" topLeftCell="A86" zoomScale="115" zoomScaleNormal="75" zoomScaleSheetLayoutView="115" workbookViewId="0">
      <selection activeCell="AD102" sqref="AD102"/>
    </sheetView>
  </sheetViews>
  <sheetFormatPr defaultRowHeight="15.75" x14ac:dyDescent="0.25"/>
  <cols>
    <col min="1" max="1" width="11.28515625" style="235" customWidth="1"/>
    <col min="2" max="2" width="46.57031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14" width="5.28515625" style="127" customWidth="1"/>
    <col min="15" max="15" width="4.28515625" style="127" customWidth="1"/>
    <col min="16" max="22" width="3.85546875" style="127" customWidth="1"/>
    <col min="23" max="24" width="4" style="236" customWidth="1"/>
    <col min="25" max="29" width="0" style="127" hidden="1" customWidth="1"/>
    <col min="30" max="16384" width="9.140625" style="127"/>
  </cols>
  <sheetData>
    <row r="1" spans="1:30" s="73" customFormat="1" ht="18.75" thickBot="1" x14ac:dyDescent="0.3">
      <c r="A1" s="1110" t="s">
        <v>313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1"/>
      <c r="U1" s="1111"/>
      <c r="V1" s="1111"/>
      <c r="W1" s="1111"/>
      <c r="X1" s="1111"/>
    </row>
    <row r="2" spans="1:30" s="73" customFormat="1" x14ac:dyDescent="0.25">
      <c r="A2" s="1112" t="s">
        <v>304</v>
      </c>
      <c r="B2" s="1115" t="s">
        <v>95</v>
      </c>
      <c r="C2" s="1118" t="s">
        <v>96</v>
      </c>
      <c r="D2" s="1119"/>
      <c r="E2" s="1119"/>
      <c r="F2" s="1120"/>
      <c r="G2" s="1121" t="s">
        <v>97</v>
      </c>
      <c r="H2" s="1124" t="s">
        <v>98</v>
      </c>
      <c r="I2" s="1125"/>
      <c r="J2" s="1125"/>
      <c r="K2" s="1125"/>
      <c r="L2" s="1125"/>
      <c r="M2" s="1126"/>
      <c r="N2" s="1127" t="s">
        <v>322</v>
      </c>
      <c r="O2" s="1128"/>
      <c r="P2" s="1128"/>
      <c r="Q2" s="1128"/>
      <c r="R2" s="1128"/>
      <c r="S2" s="1128"/>
      <c r="T2" s="1128"/>
      <c r="U2" s="1128"/>
      <c r="V2" s="1128"/>
      <c r="W2" s="1128"/>
      <c r="X2" s="1129"/>
    </row>
    <row r="3" spans="1:30" s="73" customFormat="1" ht="16.5" thickBot="1" x14ac:dyDescent="0.3">
      <c r="A3" s="1113"/>
      <c r="B3" s="1116"/>
      <c r="C3" s="1133" t="s">
        <v>99</v>
      </c>
      <c r="D3" s="1094" t="s">
        <v>100</v>
      </c>
      <c r="E3" s="1135" t="s">
        <v>101</v>
      </c>
      <c r="F3" s="1136"/>
      <c r="G3" s="1122"/>
      <c r="H3" s="1084" t="s">
        <v>6</v>
      </c>
      <c r="I3" s="1087" t="s">
        <v>102</v>
      </c>
      <c r="J3" s="1088"/>
      <c r="K3" s="1088"/>
      <c r="L3" s="1089"/>
      <c r="M3" s="1090" t="s">
        <v>103</v>
      </c>
      <c r="N3" s="1130"/>
      <c r="O3" s="1131"/>
      <c r="P3" s="1131"/>
      <c r="Q3" s="1131"/>
      <c r="R3" s="1131"/>
      <c r="S3" s="1131"/>
      <c r="T3" s="1131"/>
      <c r="U3" s="1131"/>
      <c r="V3" s="1131"/>
      <c r="W3" s="1131"/>
      <c r="X3" s="1132"/>
    </row>
    <row r="4" spans="1:30" s="73" customFormat="1" ht="16.5" thickBot="1" x14ac:dyDescent="0.3">
      <c r="A4" s="1113"/>
      <c r="B4" s="1116"/>
      <c r="C4" s="1133"/>
      <c r="D4" s="1094"/>
      <c r="E4" s="1094" t="s">
        <v>104</v>
      </c>
      <c r="F4" s="1096" t="s">
        <v>105</v>
      </c>
      <c r="G4" s="1122"/>
      <c r="H4" s="1085"/>
      <c r="I4" s="1098" t="s">
        <v>23</v>
      </c>
      <c r="J4" s="1098" t="s">
        <v>27</v>
      </c>
      <c r="K4" s="1098" t="s">
        <v>106</v>
      </c>
      <c r="L4" s="1098" t="s">
        <v>107</v>
      </c>
      <c r="M4" s="1091"/>
      <c r="N4" s="1101" t="s">
        <v>108</v>
      </c>
      <c r="O4" s="1102"/>
      <c r="P4" s="1103"/>
      <c r="Q4" s="1101" t="s">
        <v>109</v>
      </c>
      <c r="R4" s="1102"/>
      <c r="S4" s="1103"/>
      <c r="T4" s="1101" t="s">
        <v>110</v>
      </c>
      <c r="U4" s="1102"/>
      <c r="V4" s="1103"/>
      <c r="W4" s="1104" t="s">
        <v>111</v>
      </c>
      <c r="X4" s="1105"/>
    </row>
    <row r="5" spans="1:30" s="73" customFormat="1" ht="16.5" thickBot="1" x14ac:dyDescent="0.3">
      <c r="A5" s="1113"/>
      <c r="B5" s="1116"/>
      <c r="C5" s="1133"/>
      <c r="D5" s="1094"/>
      <c r="E5" s="1094"/>
      <c r="F5" s="1096"/>
      <c r="G5" s="1122"/>
      <c r="H5" s="1085"/>
      <c r="I5" s="1099"/>
      <c r="J5" s="1099"/>
      <c r="K5" s="1099"/>
      <c r="L5" s="1099"/>
      <c r="M5" s="1091"/>
      <c r="N5" s="797">
        <v>1</v>
      </c>
      <c r="O5" s="798" t="s">
        <v>280</v>
      </c>
      <c r="P5" s="799" t="s">
        <v>281</v>
      </c>
      <c r="Q5" s="797">
        <v>3</v>
      </c>
      <c r="R5" s="798" t="s">
        <v>282</v>
      </c>
      <c r="S5" s="800" t="s">
        <v>283</v>
      </c>
      <c r="T5" s="801">
        <v>5</v>
      </c>
      <c r="U5" s="798" t="s">
        <v>284</v>
      </c>
      <c r="V5" s="800" t="s">
        <v>285</v>
      </c>
      <c r="W5" s="306">
        <v>7</v>
      </c>
      <c r="X5" s="307">
        <v>8</v>
      </c>
    </row>
    <row r="6" spans="1:30" s="73" customFormat="1" ht="16.5" thickBot="1" x14ac:dyDescent="0.3">
      <c r="A6" s="1113"/>
      <c r="B6" s="1116"/>
      <c r="C6" s="1133"/>
      <c r="D6" s="1094"/>
      <c r="E6" s="1094"/>
      <c r="F6" s="1096"/>
      <c r="G6" s="1122"/>
      <c r="H6" s="1085"/>
      <c r="I6" s="1099"/>
      <c r="J6" s="1099"/>
      <c r="K6" s="1099"/>
      <c r="L6" s="1099"/>
      <c r="M6" s="1092"/>
      <c r="N6" s="1106" t="s">
        <v>323</v>
      </c>
      <c r="O6" s="1107"/>
      <c r="P6" s="1108"/>
      <c r="Q6" s="1108"/>
      <c r="R6" s="1108"/>
      <c r="S6" s="1108"/>
      <c r="T6" s="1108"/>
      <c r="U6" s="1108"/>
      <c r="V6" s="1108"/>
      <c r="W6" s="1108"/>
      <c r="X6" s="1109"/>
    </row>
    <row r="7" spans="1:30" s="73" customFormat="1" ht="16.5" thickBot="1" x14ac:dyDescent="0.3">
      <c r="A7" s="1114"/>
      <c r="B7" s="1117"/>
      <c r="C7" s="1134"/>
      <c r="D7" s="1095"/>
      <c r="E7" s="1095"/>
      <c r="F7" s="1097"/>
      <c r="G7" s="1123"/>
      <c r="H7" s="1086"/>
      <c r="I7" s="1100"/>
      <c r="J7" s="1100"/>
      <c r="K7" s="1100"/>
      <c r="L7" s="1100"/>
      <c r="M7" s="1093"/>
      <c r="N7" s="797">
        <v>15</v>
      </c>
      <c r="O7" s="798">
        <v>9</v>
      </c>
      <c r="P7" s="800">
        <v>9</v>
      </c>
      <c r="Q7" s="797">
        <v>15</v>
      </c>
      <c r="R7" s="798">
        <v>9</v>
      </c>
      <c r="S7" s="800">
        <v>9</v>
      </c>
      <c r="T7" s="797">
        <v>15</v>
      </c>
      <c r="U7" s="798">
        <v>9</v>
      </c>
      <c r="V7" s="800">
        <v>9</v>
      </c>
      <c r="W7" s="306">
        <v>15</v>
      </c>
      <c r="X7" s="307">
        <v>13</v>
      </c>
    </row>
    <row r="8" spans="1:30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797">
        <v>14</v>
      </c>
      <c r="O8" s="802">
        <v>15</v>
      </c>
      <c r="P8" s="797">
        <v>16</v>
      </c>
      <c r="Q8" s="802">
        <v>17</v>
      </c>
      <c r="R8" s="797">
        <v>18</v>
      </c>
      <c r="S8" s="802">
        <v>19</v>
      </c>
      <c r="T8" s="797">
        <v>20</v>
      </c>
      <c r="U8" s="802">
        <v>21</v>
      </c>
      <c r="V8" s="797">
        <v>22</v>
      </c>
      <c r="W8" s="308">
        <v>23</v>
      </c>
      <c r="X8" s="239">
        <v>24</v>
      </c>
      <c r="Y8" s="7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30" s="73" customFormat="1" ht="16.5" thickBot="1" x14ac:dyDescent="0.3">
      <c r="A9" s="1080" t="s">
        <v>112</v>
      </c>
      <c r="B9" s="1081"/>
      <c r="C9" s="1082"/>
      <c r="D9" s="1082"/>
      <c r="E9" s="1082"/>
      <c r="F9" s="1082"/>
      <c r="G9" s="1082"/>
      <c r="H9" s="1082"/>
      <c r="I9" s="1082"/>
      <c r="J9" s="1082"/>
      <c r="K9" s="1082"/>
      <c r="L9" s="1082"/>
      <c r="M9" s="1082"/>
      <c r="N9" s="1081"/>
      <c r="O9" s="1081"/>
      <c r="P9" s="1081"/>
      <c r="Q9" s="1081"/>
      <c r="R9" s="1081"/>
      <c r="S9" s="1081"/>
      <c r="T9" s="1081"/>
      <c r="U9" s="1081"/>
      <c r="V9" s="1081"/>
      <c r="W9" s="1081"/>
      <c r="X9" s="1083"/>
    </row>
    <row r="10" spans="1:30" s="73" customFormat="1" ht="16.5" thickBot="1" x14ac:dyDescent="0.3">
      <c r="A10" s="1068" t="s">
        <v>113</v>
      </c>
      <c r="B10" s="1049"/>
      <c r="C10" s="1049"/>
      <c r="D10" s="1049"/>
      <c r="E10" s="1049"/>
      <c r="F10" s="1049"/>
      <c r="G10" s="1049"/>
      <c r="H10" s="1049"/>
      <c r="I10" s="1049"/>
      <c r="J10" s="1049"/>
      <c r="K10" s="1049"/>
      <c r="L10" s="1049"/>
      <c r="M10" s="1049"/>
      <c r="N10" s="1049"/>
      <c r="O10" s="1049"/>
      <c r="P10" s="1049"/>
      <c r="Q10" s="1049"/>
      <c r="R10" s="1049"/>
      <c r="S10" s="1049"/>
      <c r="T10" s="1049"/>
      <c r="U10" s="1049"/>
      <c r="V10" s="1049"/>
      <c r="W10" s="1049"/>
      <c r="X10" s="1050"/>
    </row>
    <row r="11" spans="1:30" s="87" customFormat="1" x14ac:dyDescent="0.25">
      <c r="A11" s="538" t="s">
        <v>114</v>
      </c>
      <c r="B11" s="553" t="s">
        <v>16</v>
      </c>
      <c r="C11" s="746"/>
      <c r="D11" s="765"/>
      <c r="E11" s="758"/>
      <c r="F11" s="80"/>
      <c r="G11" s="509">
        <f>G12+G13+G14+G15</f>
        <v>12</v>
      </c>
      <c r="H11" s="82">
        <f>SUM(H12:H15)</f>
        <v>360</v>
      </c>
      <c r="I11" s="83">
        <f>SUM(I12:I15)</f>
        <v>162</v>
      </c>
      <c r="J11" s="84"/>
      <c r="K11" s="84"/>
      <c r="L11" s="84">
        <f>SUM(L12:L15)</f>
        <v>162</v>
      </c>
      <c r="M11" s="283">
        <f>SUM(M12:M15)</f>
        <v>198</v>
      </c>
      <c r="N11" s="803"/>
      <c r="O11" s="804"/>
      <c r="P11" s="805"/>
      <c r="Q11" s="806"/>
      <c r="R11" s="804"/>
      <c r="S11" s="805"/>
      <c r="T11" s="806"/>
      <c r="U11" s="804"/>
      <c r="V11" s="805"/>
      <c r="W11" s="85"/>
      <c r="X11" s="86"/>
    </row>
    <row r="12" spans="1:30" s="87" customFormat="1" x14ac:dyDescent="0.25">
      <c r="A12" s="88" t="s">
        <v>115</v>
      </c>
      <c r="B12" s="554" t="s">
        <v>16</v>
      </c>
      <c r="C12" s="475"/>
      <c r="D12" s="766">
        <v>1</v>
      </c>
      <c r="E12" s="759"/>
      <c r="F12" s="93"/>
      <c r="G12" s="510">
        <v>3</v>
      </c>
      <c r="H12" s="95">
        <f t="shared" ref="H12:H28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28" si="1">H12-I12</f>
        <v>45</v>
      </c>
      <c r="N12" s="463">
        <v>3</v>
      </c>
      <c r="O12" s="464"/>
      <c r="P12" s="465"/>
      <c r="Q12" s="466"/>
      <c r="R12" s="464"/>
      <c r="S12" s="465"/>
      <c r="T12" s="466"/>
      <c r="U12" s="464"/>
      <c r="V12" s="465"/>
      <c r="W12" s="98"/>
      <c r="X12" s="99"/>
      <c r="AD12" s="1195">
        <f>I12/H12</f>
        <v>0.5</v>
      </c>
    </row>
    <row r="13" spans="1:30" s="87" customFormat="1" x14ac:dyDescent="0.25">
      <c r="A13" s="88" t="s">
        <v>116</v>
      </c>
      <c r="B13" s="554" t="s">
        <v>16</v>
      </c>
      <c r="C13" s="475"/>
      <c r="D13" s="766">
        <v>2</v>
      </c>
      <c r="E13" s="759"/>
      <c r="F13" s="93"/>
      <c r="G13" s="510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463"/>
      <c r="O13" s="464">
        <v>2</v>
      </c>
      <c r="P13" s="465">
        <v>2</v>
      </c>
      <c r="Q13" s="466"/>
      <c r="R13" s="464"/>
      <c r="S13" s="465"/>
      <c r="T13" s="466"/>
      <c r="U13" s="464"/>
      <c r="V13" s="465"/>
      <c r="W13" s="98"/>
      <c r="X13" s="99"/>
      <c r="AD13" s="1195">
        <f t="shared" ref="AD13:AD76" si="3">I13/H13</f>
        <v>0.4</v>
      </c>
    </row>
    <row r="14" spans="1:30" s="87" customFormat="1" x14ac:dyDescent="0.25">
      <c r="A14" s="88" t="s">
        <v>117</v>
      </c>
      <c r="B14" s="554" t="s">
        <v>16</v>
      </c>
      <c r="C14" s="475"/>
      <c r="D14" s="766">
        <v>3</v>
      </c>
      <c r="E14" s="760"/>
      <c r="F14" s="93"/>
      <c r="G14" s="510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463"/>
      <c r="O14" s="464"/>
      <c r="P14" s="465"/>
      <c r="Q14" s="466">
        <v>3</v>
      </c>
      <c r="R14" s="464"/>
      <c r="S14" s="465"/>
      <c r="T14" s="466"/>
      <c r="U14" s="464"/>
      <c r="V14" s="465"/>
      <c r="W14" s="102"/>
      <c r="X14" s="103"/>
      <c r="AD14" s="1195">
        <f t="shared" si="3"/>
        <v>0.5</v>
      </c>
    </row>
    <row r="15" spans="1:30" s="87" customFormat="1" x14ac:dyDescent="0.25">
      <c r="A15" s="118" t="s">
        <v>119</v>
      </c>
      <c r="B15" s="554" t="s">
        <v>16</v>
      </c>
      <c r="C15" s="747"/>
      <c r="D15" s="767" t="s">
        <v>368</v>
      </c>
      <c r="E15" s="761"/>
      <c r="F15" s="107"/>
      <c r="G15" s="510">
        <v>3</v>
      </c>
      <c r="H15" s="95">
        <f t="shared" si="0"/>
        <v>90</v>
      </c>
      <c r="I15" s="96">
        <f t="shared" si="2"/>
        <v>36</v>
      </c>
      <c r="J15" s="109"/>
      <c r="K15" s="109"/>
      <c r="L15" s="109">
        <v>36</v>
      </c>
      <c r="M15" s="203">
        <f t="shared" si="1"/>
        <v>54</v>
      </c>
      <c r="N15" s="807"/>
      <c r="O15" s="808"/>
      <c r="P15" s="809"/>
      <c r="Q15" s="810"/>
      <c r="R15" s="808">
        <v>2</v>
      </c>
      <c r="S15" s="809">
        <v>2</v>
      </c>
      <c r="T15" s="810"/>
      <c r="U15" s="808"/>
      <c r="V15" s="809"/>
      <c r="W15" s="110"/>
      <c r="X15" s="111"/>
      <c r="AD15" s="1195">
        <f t="shared" si="3"/>
        <v>0.4</v>
      </c>
    </row>
    <row r="16" spans="1:30" s="87" customFormat="1" ht="16.5" thickBot="1" x14ac:dyDescent="0.3">
      <c r="A16" s="778" t="s">
        <v>120</v>
      </c>
      <c r="B16" s="471" t="s">
        <v>340</v>
      </c>
      <c r="C16" s="475"/>
      <c r="D16" s="768" t="s">
        <v>287</v>
      </c>
      <c r="E16" s="760"/>
      <c r="F16" s="134"/>
      <c r="G16" s="135">
        <v>4</v>
      </c>
      <c r="H16" s="136">
        <f t="shared" ref="H16" si="4">G16*30</f>
        <v>120</v>
      </c>
      <c r="I16" s="90">
        <f t="shared" ref="I16" si="5">J16+L16</f>
        <v>45</v>
      </c>
      <c r="J16" s="240">
        <v>30</v>
      </c>
      <c r="K16" s="240"/>
      <c r="L16" s="240">
        <v>15</v>
      </c>
      <c r="M16" s="142">
        <f t="shared" ref="M16" si="6">H16-I16</f>
        <v>75</v>
      </c>
      <c r="N16" s="463">
        <v>3</v>
      </c>
      <c r="O16" s="808"/>
      <c r="P16" s="809"/>
      <c r="Q16" s="810"/>
      <c r="R16" s="808"/>
      <c r="S16" s="809"/>
      <c r="T16" s="810"/>
      <c r="U16" s="808"/>
      <c r="V16" s="809"/>
      <c r="W16" s="110"/>
      <c r="X16" s="111"/>
      <c r="AD16" s="1195">
        <f t="shared" si="3"/>
        <v>0.375</v>
      </c>
    </row>
    <row r="17" spans="1:30" ht="16.5" thickBot="1" x14ac:dyDescent="0.3">
      <c r="A17" s="541" t="s">
        <v>127</v>
      </c>
      <c r="B17" s="511" t="s">
        <v>267</v>
      </c>
      <c r="C17" s="747"/>
      <c r="D17" s="766">
        <v>2</v>
      </c>
      <c r="E17" s="762"/>
      <c r="F17" s="459"/>
      <c r="G17" s="460">
        <v>6</v>
      </c>
      <c r="H17" s="461">
        <f t="shared" ref="H17" si="7">G17*30</f>
        <v>180</v>
      </c>
      <c r="I17" s="462">
        <f t="shared" ref="I17" si="8">J17+K17+L17</f>
        <v>54</v>
      </c>
      <c r="J17" s="46">
        <v>36</v>
      </c>
      <c r="K17" s="46"/>
      <c r="L17" s="46">
        <v>18</v>
      </c>
      <c r="M17" s="442">
        <f>H17-I17</f>
        <v>126</v>
      </c>
      <c r="N17" s="463"/>
      <c r="O17" s="464">
        <v>3</v>
      </c>
      <c r="P17" s="465">
        <v>3</v>
      </c>
      <c r="Q17" s="466"/>
      <c r="R17" s="464"/>
      <c r="S17" s="465"/>
      <c r="T17" s="467"/>
      <c r="U17" s="468"/>
      <c r="V17" s="785"/>
      <c r="W17" s="125"/>
      <c r="X17" s="126"/>
      <c r="AD17" s="1195">
        <f t="shared" si="3"/>
        <v>0.3</v>
      </c>
    </row>
    <row r="18" spans="1:30" s="87" customFormat="1" x14ac:dyDescent="0.25">
      <c r="A18" s="540" t="s">
        <v>286</v>
      </c>
      <c r="B18" s="471" t="s">
        <v>352</v>
      </c>
      <c r="C18" s="475"/>
      <c r="D18" s="768" t="s">
        <v>287</v>
      </c>
      <c r="E18" s="760"/>
      <c r="F18" s="134"/>
      <c r="G18" s="135">
        <v>2</v>
      </c>
      <c r="H18" s="136">
        <f t="shared" si="0"/>
        <v>60</v>
      </c>
      <c r="I18" s="90">
        <f t="shared" ref="I18:I20" si="9">J18+L18</f>
        <v>30</v>
      </c>
      <c r="J18" s="240">
        <v>15</v>
      </c>
      <c r="K18" s="240"/>
      <c r="L18" s="240">
        <v>15</v>
      </c>
      <c r="M18" s="142">
        <f t="shared" si="1"/>
        <v>30</v>
      </c>
      <c r="N18" s="463">
        <v>2</v>
      </c>
      <c r="O18" s="464"/>
      <c r="P18" s="465"/>
      <c r="Q18" s="466"/>
      <c r="R18" s="464"/>
      <c r="S18" s="465"/>
      <c r="T18" s="466"/>
      <c r="U18" s="464"/>
      <c r="V18" s="465"/>
      <c r="W18" s="98"/>
      <c r="X18" s="138"/>
      <c r="AD18" s="1195">
        <f t="shared" si="3"/>
        <v>0.5</v>
      </c>
    </row>
    <row r="19" spans="1:30" s="87" customFormat="1" x14ac:dyDescent="0.25">
      <c r="A19" s="470" t="s">
        <v>128</v>
      </c>
      <c r="B19" s="471" t="s">
        <v>268</v>
      </c>
      <c r="C19" s="475">
        <v>1</v>
      </c>
      <c r="D19" s="768"/>
      <c r="E19" s="763"/>
      <c r="F19" s="473"/>
      <c r="G19" s="474">
        <v>6</v>
      </c>
      <c r="H19" s="475">
        <f t="shared" ref="H19" si="10">G19*30</f>
        <v>180</v>
      </c>
      <c r="I19" s="472">
        <f t="shared" ref="I19" si="11">J19+L19</f>
        <v>75</v>
      </c>
      <c r="J19" s="476">
        <v>45</v>
      </c>
      <c r="K19" s="476"/>
      <c r="L19" s="476">
        <v>30</v>
      </c>
      <c r="M19" s="477">
        <f t="shared" ref="M19" si="12">H19-I19</f>
        <v>105</v>
      </c>
      <c r="N19" s="463">
        <v>5</v>
      </c>
      <c r="O19" s="464"/>
      <c r="P19" s="465"/>
      <c r="Q19" s="466"/>
      <c r="R19" s="464"/>
      <c r="S19" s="465"/>
      <c r="T19" s="466"/>
      <c r="U19" s="464"/>
      <c r="V19" s="465"/>
      <c r="W19" s="466"/>
      <c r="X19" s="478"/>
      <c r="AD19" s="1195">
        <f t="shared" si="3"/>
        <v>0.41666666666666669</v>
      </c>
    </row>
    <row r="20" spans="1:30" s="87" customFormat="1" ht="31.5" x14ac:dyDescent="0.25">
      <c r="A20" s="470" t="s">
        <v>130</v>
      </c>
      <c r="B20" s="471" t="s">
        <v>129</v>
      </c>
      <c r="C20" s="475"/>
      <c r="D20" s="703">
        <v>2</v>
      </c>
      <c r="E20" s="714"/>
      <c r="F20" s="480"/>
      <c r="G20" s="474">
        <v>3</v>
      </c>
      <c r="H20" s="475">
        <f t="shared" si="0"/>
        <v>90</v>
      </c>
      <c r="I20" s="472">
        <f t="shared" si="9"/>
        <v>36</v>
      </c>
      <c r="J20" s="476">
        <v>18</v>
      </c>
      <c r="K20" s="476"/>
      <c r="L20" s="476">
        <v>18</v>
      </c>
      <c r="M20" s="477">
        <f t="shared" si="1"/>
        <v>54</v>
      </c>
      <c r="N20" s="463"/>
      <c r="O20" s="464">
        <v>2</v>
      </c>
      <c r="P20" s="478">
        <v>2</v>
      </c>
      <c r="Q20" s="466"/>
      <c r="R20" s="464"/>
      <c r="S20" s="465"/>
      <c r="T20" s="466"/>
      <c r="U20" s="464"/>
      <c r="V20" s="465"/>
      <c r="W20" s="466"/>
      <c r="X20" s="465"/>
      <c r="AD20" s="1195">
        <f t="shared" si="3"/>
        <v>0.4</v>
      </c>
    </row>
    <row r="21" spans="1:30" s="87" customFormat="1" x14ac:dyDescent="0.25">
      <c r="A21" s="470" t="s">
        <v>131</v>
      </c>
      <c r="B21" s="471" t="s">
        <v>29</v>
      </c>
      <c r="C21" s="475">
        <v>2</v>
      </c>
      <c r="D21" s="703"/>
      <c r="E21" s="714"/>
      <c r="F21" s="480"/>
      <c r="G21" s="474">
        <v>3</v>
      </c>
      <c r="H21" s="475">
        <f>G21*30</f>
        <v>90</v>
      </c>
      <c r="I21" s="472">
        <f>J21+L21</f>
        <v>54</v>
      </c>
      <c r="J21" s="476">
        <v>18</v>
      </c>
      <c r="K21" s="476"/>
      <c r="L21" s="476">
        <v>36</v>
      </c>
      <c r="M21" s="477">
        <f>H21-I21</f>
        <v>36</v>
      </c>
      <c r="N21" s="463"/>
      <c r="O21" s="464">
        <v>3</v>
      </c>
      <c r="P21" s="478">
        <v>3</v>
      </c>
      <c r="Q21" s="466"/>
      <c r="R21" s="464"/>
      <c r="S21" s="465"/>
      <c r="T21" s="466"/>
      <c r="U21" s="464"/>
      <c r="V21" s="465"/>
      <c r="W21" s="466"/>
      <c r="X21" s="465"/>
      <c r="AD21" s="1195">
        <f t="shared" si="3"/>
        <v>0.6</v>
      </c>
    </row>
    <row r="22" spans="1:30" s="242" customFormat="1" x14ac:dyDescent="0.25">
      <c r="A22" s="470" t="s">
        <v>132</v>
      </c>
      <c r="B22" s="471" t="s">
        <v>20</v>
      </c>
      <c r="C22" s="475">
        <v>1</v>
      </c>
      <c r="D22" s="703"/>
      <c r="E22" s="714"/>
      <c r="F22" s="480"/>
      <c r="G22" s="474">
        <v>6</v>
      </c>
      <c r="H22" s="475">
        <f t="shared" si="0"/>
        <v>180</v>
      </c>
      <c r="I22" s="472">
        <f t="shared" ref="I22:I28" si="13">J22+K22+L22</f>
        <v>75</v>
      </c>
      <c r="J22" s="476">
        <v>30</v>
      </c>
      <c r="K22" s="476"/>
      <c r="L22" s="476">
        <v>45</v>
      </c>
      <c r="M22" s="477">
        <f t="shared" si="1"/>
        <v>105</v>
      </c>
      <c r="N22" s="481">
        <v>5</v>
      </c>
      <c r="O22" s="482"/>
      <c r="P22" s="483"/>
      <c r="Q22" s="462"/>
      <c r="R22" s="482"/>
      <c r="S22" s="195"/>
      <c r="T22" s="462"/>
      <c r="U22" s="482"/>
      <c r="V22" s="195"/>
      <c r="W22" s="462"/>
      <c r="X22" s="195"/>
      <c r="AD22" s="1195">
        <f t="shared" si="3"/>
        <v>0.41666666666666669</v>
      </c>
    </row>
    <row r="23" spans="1:30" s="87" customFormat="1" x14ac:dyDescent="0.25">
      <c r="A23" s="470" t="s">
        <v>133</v>
      </c>
      <c r="B23" s="484" t="s">
        <v>33</v>
      </c>
      <c r="C23" s="709">
        <v>2</v>
      </c>
      <c r="D23" s="703"/>
      <c r="E23" s="714"/>
      <c r="F23" s="477"/>
      <c r="G23" s="474">
        <v>6</v>
      </c>
      <c r="H23" s="475">
        <f t="shared" si="0"/>
        <v>180</v>
      </c>
      <c r="I23" s="472">
        <f t="shared" si="13"/>
        <v>72</v>
      </c>
      <c r="J23" s="476">
        <v>36</v>
      </c>
      <c r="K23" s="476">
        <v>18</v>
      </c>
      <c r="L23" s="476">
        <v>18</v>
      </c>
      <c r="M23" s="477">
        <f t="shared" si="1"/>
        <v>108</v>
      </c>
      <c r="N23" s="481"/>
      <c r="O23" s="482">
        <v>4</v>
      </c>
      <c r="P23" s="195">
        <v>4</v>
      </c>
      <c r="Q23" s="462"/>
      <c r="R23" s="482"/>
      <c r="S23" s="195"/>
      <c r="T23" s="462"/>
      <c r="U23" s="482"/>
      <c r="V23" s="195"/>
      <c r="W23" s="462"/>
      <c r="X23" s="195"/>
      <c r="AD23" s="1195">
        <f t="shared" si="3"/>
        <v>0.4</v>
      </c>
    </row>
    <row r="24" spans="1:30" s="87" customFormat="1" x14ac:dyDescent="0.25">
      <c r="A24" s="485" t="s">
        <v>172</v>
      </c>
      <c r="B24" s="484" t="s">
        <v>354</v>
      </c>
      <c r="C24" s="709"/>
      <c r="D24" s="703">
        <v>1</v>
      </c>
      <c r="E24" s="691"/>
      <c r="F24" s="477"/>
      <c r="G24" s="486">
        <v>4</v>
      </c>
      <c r="H24" s="475">
        <f t="shared" si="0"/>
        <v>120</v>
      </c>
      <c r="I24" s="472">
        <f t="shared" si="13"/>
        <v>60</v>
      </c>
      <c r="J24" s="476">
        <v>15</v>
      </c>
      <c r="K24" s="476">
        <v>45</v>
      </c>
      <c r="L24" s="476"/>
      <c r="M24" s="477">
        <f t="shared" si="1"/>
        <v>60</v>
      </c>
      <c r="N24" s="481">
        <v>4</v>
      </c>
      <c r="O24" s="482"/>
      <c r="P24" s="195"/>
      <c r="Q24" s="462"/>
      <c r="R24" s="482"/>
      <c r="S24" s="195"/>
      <c r="T24" s="462"/>
      <c r="U24" s="482"/>
      <c r="V24" s="195"/>
      <c r="W24" s="462"/>
      <c r="X24" s="195"/>
      <c r="AD24" s="1195">
        <f t="shared" si="3"/>
        <v>0.5</v>
      </c>
    </row>
    <row r="25" spans="1:30" s="87" customFormat="1" x14ac:dyDescent="0.25">
      <c r="A25" s="485" t="s">
        <v>173</v>
      </c>
      <c r="B25" s="484" t="s">
        <v>353</v>
      </c>
      <c r="C25" s="709">
        <v>1</v>
      </c>
      <c r="D25" s="703"/>
      <c r="E25" s="691"/>
      <c r="F25" s="477"/>
      <c r="G25" s="486">
        <v>5</v>
      </c>
      <c r="H25" s="475">
        <f t="shared" si="0"/>
        <v>150</v>
      </c>
      <c r="I25" s="472">
        <f t="shared" si="13"/>
        <v>60</v>
      </c>
      <c r="J25" s="476">
        <v>30</v>
      </c>
      <c r="K25" s="476"/>
      <c r="L25" s="476">
        <v>30</v>
      </c>
      <c r="M25" s="477">
        <f t="shared" si="1"/>
        <v>90</v>
      </c>
      <c r="N25" s="463">
        <v>4</v>
      </c>
      <c r="O25" s="464"/>
      <c r="P25" s="465"/>
      <c r="Q25" s="466"/>
      <c r="R25" s="464"/>
      <c r="S25" s="465"/>
      <c r="T25" s="466"/>
      <c r="U25" s="464"/>
      <c r="V25" s="465"/>
      <c r="W25" s="466"/>
      <c r="X25" s="465"/>
      <c r="AD25" s="1195">
        <f t="shared" si="3"/>
        <v>0.4</v>
      </c>
    </row>
    <row r="26" spans="1:30" s="87" customFormat="1" x14ac:dyDescent="0.25">
      <c r="A26" s="485" t="s">
        <v>174</v>
      </c>
      <c r="B26" s="484" t="s">
        <v>288</v>
      </c>
      <c r="C26" s="709">
        <v>2</v>
      </c>
      <c r="D26" s="703"/>
      <c r="E26" s="691"/>
      <c r="F26" s="477"/>
      <c r="G26" s="486">
        <v>6</v>
      </c>
      <c r="H26" s="475">
        <f t="shared" si="0"/>
        <v>180</v>
      </c>
      <c r="I26" s="472">
        <f t="shared" si="13"/>
        <v>72</v>
      </c>
      <c r="J26" s="476">
        <v>36</v>
      </c>
      <c r="K26" s="476"/>
      <c r="L26" s="476">
        <v>36</v>
      </c>
      <c r="M26" s="477">
        <f t="shared" si="1"/>
        <v>108</v>
      </c>
      <c r="N26" s="463"/>
      <c r="O26" s="464">
        <v>4</v>
      </c>
      <c r="P26" s="465">
        <v>4</v>
      </c>
      <c r="Q26" s="466"/>
      <c r="R26" s="464"/>
      <c r="S26" s="465"/>
      <c r="T26" s="466"/>
      <c r="U26" s="464"/>
      <c r="V26" s="465"/>
      <c r="W26" s="466"/>
      <c r="X26" s="465"/>
      <c r="AD26" s="1195">
        <f t="shared" si="3"/>
        <v>0.4</v>
      </c>
    </row>
    <row r="27" spans="1:30" s="87" customFormat="1" x14ac:dyDescent="0.25">
      <c r="A27" s="485" t="s">
        <v>175</v>
      </c>
      <c r="B27" s="484" t="s">
        <v>35</v>
      </c>
      <c r="C27" s="748"/>
      <c r="D27" s="769">
        <v>3</v>
      </c>
      <c r="E27" s="764"/>
      <c r="F27" s="487"/>
      <c r="G27" s="486">
        <v>4</v>
      </c>
      <c r="H27" s="488">
        <f t="shared" si="0"/>
        <v>120</v>
      </c>
      <c r="I27" s="472">
        <f t="shared" si="13"/>
        <v>60</v>
      </c>
      <c r="J27" s="476">
        <v>30</v>
      </c>
      <c r="K27" s="476"/>
      <c r="L27" s="476">
        <v>30</v>
      </c>
      <c r="M27" s="477">
        <f t="shared" si="1"/>
        <v>60</v>
      </c>
      <c r="N27" s="489"/>
      <c r="O27" s="490"/>
      <c r="P27" s="491"/>
      <c r="Q27" s="492">
        <v>4</v>
      </c>
      <c r="R27" s="490"/>
      <c r="S27" s="491"/>
      <c r="T27" s="492"/>
      <c r="U27" s="490"/>
      <c r="V27" s="491"/>
      <c r="W27" s="492"/>
      <c r="X27" s="491"/>
      <c r="AD27" s="1195">
        <f t="shared" si="3"/>
        <v>0.5</v>
      </c>
    </row>
    <row r="28" spans="1:30" s="87" customFormat="1" ht="16.5" thickBot="1" x14ac:dyDescent="0.3">
      <c r="A28" s="485" t="s">
        <v>374</v>
      </c>
      <c r="B28" s="542" t="s">
        <v>357</v>
      </c>
      <c r="C28" s="749"/>
      <c r="D28" s="704">
        <v>3</v>
      </c>
      <c r="E28" s="694"/>
      <c r="F28" s="494"/>
      <c r="G28" s="495">
        <v>3</v>
      </c>
      <c r="H28" s="496">
        <f t="shared" si="0"/>
        <v>90</v>
      </c>
      <c r="I28" s="497">
        <f t="shared" si="13"/>
        <v>30</v>
      </c>
      <c r="J28" s="493">
        <v>15</v>
      </c>
      <c r="K28" s="493"/>
      <c r="L28" s="493">
        <v>15</v>
      </c>
      <c r="M28" s="494">
        <f t="shared" si="1"/>
        <v>60</v>
      </c>
      <c r="N28" s="489"/>
      <c r="O28" s="490"/>
      <c r="P28" s="491"/>
      <c r="Q28" s="492">
        <v>2</v>
      </c>
      <c r="R28" s="490"/>
      <c r="S28" s="491"/>
      <c r="T28" s="492"/>
      <c r="U28" s="490"/>
      <c r="V28" s="491"/>
      <c r="W28" s="492"/>
      <c r="X28" s="491"/>
      <c r="AD28" s="1195">
        <f t="shared" si="3"/>
        <v>0.33333333333333331</v>
      </c>
    </row>
    <row r="29" spans="1:30" s="73" customFormat="1" ht="16.5" thickBot="1" x14ac:dyDescent="0.3">
      <c r="A29" s="1069" t="s">
        <v>134</v>
      </c>
      <c r="B29" s="1070"/>
      <c r="C29" s="535"/>
      <c r="D29" s="249"/>
      <c r="E29" s="534"/>
      <c r="F29" s="534"/>
      <c r="G29" s="429">
        <f>SUM(G12:G28)</f>
        <v>70</v>
      </c>
      <c r="H29" s="429">
        <f t="shared" ref="H29:S29" si="14">SUM(H12:H28)</f>
        <v>2100</v>
      </c>
      <c r="I29" s="430">
        <f t="shared" si="14"/>
        <v>885</v>
      </c>
      <c r="J29" s="430">
        <f t="shared" si="14"/>
        <v>354</v>
      </c>
      <c r="K29" s="430">
        <f t="shared" si="14"/>
        <v>63</v>
      </c>
      <c r="L29" s="430">
        <f t="shared" si="14"/>
        <v>468</v>
      </c>
      <c r="M29" s="430">
        <f t="shared" si="14"/>
        <v>1215</v>
      </c>
      <c r="N29" s="430">
        <f t="shared" si="14"/>
        <v>26</v>
      </c>
      <c r="O29" s="430">
        <f t="shared" si="14"/>
        <v>18</v>
      </c>
      <c r="P29" s="430">
        <f t="shared" si="14"/>
        <v>18</v>
      </c>
      <c r="Q29" s="430">
        <f t="shared" si="14"/>
        <v>9</v>
      </c>
      <c r="R29" s="430">
        <f t="shared" si="14"/>
        <v>2</v>
      </c>
      <c r="S29" s="430">
        <f t="shared" si="14"/>
        <v>2</v>
      </c>
      <c r="T29" s="430">
        <f t="shared" ref="T29:X29" si="15">SUM(T11:T28)</f>
        <v>0</v>
      </c>
      <c r="U29" s="430">
        <f t="shared" si="15"/>
        <v>0</v>
      </c>
      <c r="V29" s="430">
        <f t="shared" si="15"/>
        <v>0</v>
      </c>
      <c r="W29" s="430">
        <f t="shared" si="15"/>
        <v>0</v>
      </c>
      <c r="X29" s="430">
        <f t="shared" si="15"/>
        <v>0</v>
      </c>
      <c r="Y29" s="776">
        <f>SUM(Y11:Y28)</f>
        <v>0</v>
      </c>
      <c r="Z29" s="251">
        <f>SUM(Z11:Z28)</f>
        <v>0</v>
      </c>
      <c r="AA29" s="251">
        <f>SUM(AA11:AA28)</f>
        <v>0</v>
      </c>
      <c r="AB29" s="251">
        <f>SUM(AB11:AB28)</f>
        <v>0</v>
      </c>
      <c r="AC29" s="251">
        <f>SUM(AC11:AC28)</f>
        <v>0</v>
      </c>
      <c r="AD29" s="1195">
        <f t="shared" si="3"/>
        <v>0.42142857142857143</v>
      </c>
    </row>
    <row r="30" spans="1:30" ht="16.5" customHeight="1" thickBot="1" x14ac:dyDescent="0.3">
      <c r="A30" s="1071" t="s">
        <v>135</v>
      </c>
      <c r="B30" s="1072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3"/>
      <c r="O30" s="1073"/>
      <c r="P30" s="1073"/>
      <c r="Q30" s="1073"/>
      <c r="R30" s="1073"/>
      <c r="S30" s="1073"/>
      <c r="T30" s="1073"/>
      <c r="U30" s="1073"/>
      <c r="V30" s="1073"/>
      <c r="W30" s="1073"/>
      <c r="X30" s="1074"/>
      <c r="AD30" s="1195" t="e">
        <f t="shared" si="3"/>
        <v>#DIV/0!</v>
      </c>
    </row>
    <row r="31" spans="1:30" x14ac:dyDescent="0.25">
      <c r="A31" s="688" t="s">
        <v>136</v>
      </c>
      <c r="B31" s="695" t="s">
        <v>228</v>
      </c>
      <c r="C31" s="705"/>
      <c r="D31" s="634"/>
      <c r="E31" s="770"/>
      <c r="F31" s="750"/>
      <c r="G31" s="715">
        <f t="shared" ref="G31:M31" si="16">G32+G33</f>
        <v>7</v>
      </c>
      <c r="H31" s="724">
        <f t="shared" si="16"/>
        <v>210</v>
      </c>
      <c r="I31" s="654">
        <f t="shared" si="16"/>
        <v>60</v>
      </c>
      <c r="J31" s="532">
        <f t="shared" si="16"/>
        <v>30</v>
      </c>
      <c r="K31" s="532">
        <f t="shared" si="16"/>
        <v>0</v>
      </c>
      <c r="L31" s="532">
        <f t="shared" si="16"/>
        <v>30</v>
      </c>
      <c r="M31" s="719">
        <f t="shared" si="16"/>
        <v>150</v>
      </c>
      <c r="N31" s="806"/>
      <c r="O31" s="811"/>
      <c r="P31" s="812"/>
      <c r="Q31" s="806"/>
      <c r="R31" s="811"/>
      <c r="S31" s="805"/>
      <c r="T31" s="803"/>
      <c r="U31" s="804"/>
      <c r="V31" s="805"/>
      <c r="W31" s="85"/>
      <c r="X31" s="86"/>
      <c r="AD31" s="1195">
        <f t="shared" si="3"/>
        <v>0.2857142857142857</v>
      </c>
    </row>
    <row r="32" spans="1:30" x14ac:dyDescent="0.25">
      <c r="A32" s="689" t="s">
        <v>370</v>
      </c>
      <c r="B32" s="696" t="s">
        <v>228</v>
      </c>
      <c r="C32" s="546">
        <v>5</v>
      </c>
      <c r="D32" s="625"/>
      <c r="E32" s="661"/>
      <c r="F32" s="625"/>
      <c r="G32" s="161">
        <v>6</v>
      </c>
      <c r="H32" s="725">
        <f t="shared" ref="H32:H42" si="17">G32*30</f>
        <v>180</v>
      </c>
      <c r="I32" s="199">
        <f>J32+K32+L32</f>
        <v>60</v>
      </c>
      <c r="J32" s="97">
        <v>30</v>
      </c>
      <c r="K32" s="97"/>
      <c r="L32" s="97">
        <v>30</v>
      </c>
      <c r="M32" s="712">
        <f t="shared" ref="M32:M42" si="18">H32-I32</f>
        <v>120</v>
      </c>
      <c r="N32" s="191"/>
      <c r="O32" s="736"/>
      <c r="P32" s="194"/>
      <c r="Q32" s="191"/>
      <c r="R32" s="736"/>
      <c r="S32" s="192"/>
      <c r="T32" s="193">
        <v>4</v>
      </c>
      <c r="U32" s="464"/>
      <c r="V32" s="465"/>
      <c r="W32" s="98"/>
      <c r="X32" s="99"/>
      <c r="AD32" s="1195">
        <f t="shared" si="3"/>
        <v>0.33333333333333331</v>
      </c>
    </row>
    <row r="33" spans="1:30" ht="31.5" x14ac:dyDescent="0.25">
      <c r="A33" s="689" t="s">
        <v>371</v>
      </c>
      <c r="B33" s="696" t="s">
        <v>227</v>
      </c>
      <c r="C33" s="706"/>
      <c r="D33" s="774"/>
      <c r="E33" s="771"/>
      <c r="F33" s="751" t="s">
        <v>187</v>
      </c>
      <c r="G33" s="187">
        <v>1</v>
      </c>
      <c r="H33" s="725">
        <f t="shared" si="17"/>
        <v>30</v>
      </c>
      <c r="I33" s="199"/>
      <c r="J33" s="97"/>
      <c r="K33" s="97"/>
      <c r="L33" s="97"/>
      <c r="M33" s="712">
        <f t="shared" si="18"/>
        <v>30</v>
      </c>
      <c r="N33" s="191"/>
      <c r="O33" s="736"/>
      <c r="P33" s="194"/>
      <c r="Q33" s="191"/>
      <c r="R33" s="736"/>
      <c r="S33" s="813"/>
      <c r="T33" s="193"/>
      <c r="U33" s="464"/>
      <c r="V33" s="465"/>
      <c r="W33" s="98"/>
      <c r="X33" s="99"/>
      <c r="AD33" s="1195">
        <f t="shared" si="3"/>
        <v>0</v>
      </c>
    </row>
    <row r="34" spans="1:30" x14ac:dyDescent="0.25">
      <c r="A34" s="470" t="s">
        <v>176</v>
      </c>
      <c r="B34" s="697" t="s">
        <v>251</v>
      </c>
      <c r="C34" s="707">
        <v>6</v>
      </c>
      <c r="D34" s="635"/>
      <c r="E34" s="713"/>
      <c r="F34" s="635"/>
      <c r="G34" s="545">
        <v>6</v>
      </c>
      <c r="H34" s="726">
        <f t="shared" si="17"/>
        <v>180</v>
      </c>
      <c r="I34" s="692">
        <f>J34+K34+L34</f>
        <v>72</v>
      </c>
      <c r="J34" s="240">
        <v>36</v>
      </c>
      <c r="K34" s="240"/>
      <c r="L34" s="240">
        <v>36</v>
      </c>
      <c r="M34" s="137">
        <f t="shared" si="18"/>
        <v>108</v>
      </c>
      <c r="N34" s="466"/>
      <c r="O34" s="438"/>
      <c r="P34" s="814"/>
      <c r="Q34" s="466"/>
      <c r="R34" s="438"/>
      <c r="S34" s="465"/>
      <c r="T34" s="463"/>
      <c r="U34" s="464">
        <v>4</v>
      </c>
      <c r="V34" s="465">
        <v>4</v>
      </c>
      <c r="W34" s="98"/>
      <c r="X34" s="99"/>
      <c r="AD34" s="1195">
        <f t="shared" si="3"/>
        <v>0.4</v>
      </c>
    </row>
    <row r="35" spans="1:30" x14ac:dyDescent="0.25">
      <c r="A35" s="470" t="s">
        <v>177</v>
      </c>
      <c r="B35" s="698" t="s">
        <v>158</v>
      </c>
      <c r="C35" s="314">
        <v>6</v>
      </c>
      <c r="D35" s="625"/>
      <c r="E35" s="661"/>
      <c r="F35" s="752"/>
      <c r="G35" s="187">
        <v>6</v>
      </c>
      <c r="H35" s="727">
        <f t="shared" si="17"/>
        <v>180</v>
      </c>
      <c r="I35" s="630">
        <f>J35+L35</f>
        <v>72</v>
      </c>
      <c r="J35" s="188">
        <v>36</v>
      </c>
      <c r="K35" s="189"/>
      <c r="L35" s="189">
        <v>36</v>
      </c>
      <c r="M35" s="738">
        <f t="shared" si="18"/>
        <v>108</v>
      </c>
      <c r="N35" s="191"/>
      <c r="O35" s="736"/>
      <c r="P35" s="194"/>
      <c r="Q35" s="191"/>
      <c r="R35" s="736"/>
      <c r="S35" s="192"/>
      <c r="T35" s="193"/>
      <c r="U35" s="388">
        <v>4</v>
      </c>
      <c r="V35" s="192">
        <v>4</v>
      </c>
      <c r="W35" s="98"/>
      <c r="X35" s="99"/>
      <c r="AD35" s="1195">
        <f t="shared" si="3"/>
        <v>0.4</v>
      </c>
    </row>
    <row r="36" spans="1:30" x14ac:dyDescent="0.25">
      <c r="A36" s="470" t="s">
        <v>178</v>
      </c>
      <c r="B36" s="698" t="s">
        <v>42</v>
      </c>
      <c r="C36" s="546">
        <v>8</v>
      </c>
      <c r="D36" s="752"/>
      <c r="E36" s="662"/>
      <c r="F36" s="625"/>
      <c r="G36" s="187">
        <v>6</v>
      </c>
      <c r="H36" s="727">
        <f t="shared" si="17"/>
        <v>180</v>
      </c>
      <c r="I36" s="630">
        <f>J36+L36</f>
        <v>52</v>
      </c>
      <c r="J36" s="188">
        <v>26</v>
      </c>
      <c r="K36" s="189"/>
      <c r="L36" s="189">
        <v>26</v>
      </c>
      <c r="M36" s="738">
        <f t="shared" si="18"/>
        <v>128</v>
      </c>
      <c r="N36" s="191"/>
      <c r="O36" s="736"/>
      <c r="P36" s="194"/>
      <c r="Q36" s="191"/>
      <c r="R36" s="736"/>
      <c r="S36" s="192"/>
      <c r="T36" s="193"/>
      <c r="U36" s="388"/>
      <c r="V36" s="192"/>
      <c r="W36" s="191"/>
      <c r="X36" s="192">
        <v>4</v>
      </c>
      <c r="AD36" s="1195">
        <f t="shared" si="3"/>
        <v>0.28888888888888886</v>
      </c>
    </row>
    <row r="37" spans="1:30" x14ac:dyDescent="0.25">
      <c r="A37" s="470" t="s">
        <v>179</v>
      </c>
      <c r="B37" s="699" t="s">
        <v>143</v>
      </c>
      <c r="C37" s="708" t="s">
        <v>118</v>
      </c>
      <c r="D37" s="702"/>
      <c r="E37" s="772"/>
      <c r="F37" s="753"/>
      <c r="G37" s="716">
        <v>4</v>
      </c>
      <c r="H37" s="728">
        <f t="shared" si="17"/>
        <v>120</v>
      </c>
      <c r="I37" s="722">
        <f>J37+K37+L37</f>
        <v>45</v>
      </c>
      <c r="J37" s="718">
        <v>15</v>
      </c>
      <c r="K37" s="718"/>
      <c r="L37" s="718">
        <v>30</v>
      </c>
      <c r="M37" s="739">
        <f t="shared" si="18"/>
        <v>75</v>
      </c>
      <c r="N37" s="741"/>
      <c r="O37" s="737"/>
      <c r="P37" s="479"/>
      <c r="Q37" s="462">
        <v>3</v>
      </c>
      <c r="R37" s="455"/>
      <c r="S37" s="477"/>
      <c r="T37" s="463"/>
      <c r="U37" s="464"/>
      <c r="V37" s="465"/>
      <c r="W37" s="253"/>
      <c r="X37" s="99"/>
      <c r="AD37" s="1195">
        <f t="shared" si="3"/>
        <v>0.375</v>
      </c>
    </row>
    <row r="38" spans="1:30" ht="31.5" x14ac:dyDescent="0.25">
      <c r="A38" s="470" t="s">
        <v>180</v>
      </c>
      <c r="B38" s="700" t="s">
        <v>36</v>
      </c>
      <c r="C38" s="475">
        <v>4</v>
      </c>
      <c r="D38" s="703"/>
      <c r="E38" s="714"/>
      <c r="F38" s="754"/>
      <c r="G38" s="545">
        <v>5</v>
      </c>
      <c r="H38" s="729">
        <f t="shared" si="17"/>
        <v>150</v>
      </c>
      <c r="I38" s="691">
        <f t="shared" ref="I38" si="19">J38+L38</f>
        <v>54</v>
      </c>
      <c r="J38" s="476">
        <v>36</v>
      </c>
      <c r="K38" s="476"/>
      <c r="L38" s="476">
        <v>18</v>
      </c>
      <c r="M38" s="479">
        <f t="shared" si="18"/>
        <v>96</v>
      </c>
      <c r="N38" s="466"/>
      <c r="O38" s="438"/>
      <c r="P38" s="743"/>
      <c r="Q38" s="466"/>
      <c r="R38" s="438">
        <v>3</v>
      </c>
      <c r="S38" s="465">
        <v>3</v>
      </c>
      <c r="T38" s="463"/>
      <c r="U38" s="464"/>
      <c r="V38" s="465"/>
      <c r="W38" s="253"/>
      <c r="X38" s="99"/>
      <c r="AD38" s="1195">
        <f t="shared" si="3"/>
        <v>0.36</v>
      </c>
    </row>
    <row r="39" spans="1:30" ht="31.5" x14ac:dyDescent="0.25">
      <c r="A39" s="470" t="s">
        <v>181</v>
      </c>
      <c r="B39" s="697" t="s">
        <v>219</v>
      </c>
      <c r="C39" s="707">
        <v>7</v>
      </c>
      <c r="D39" s="635"/>
      <c r="E39" s="713"/>
      <c r="F39" s="635"/>
      <c r="G39" s="545">
        <v>6</v>
      </c>
      <c r="H39" s="726">
        <f t="shared" si="17"/>
        <v>180</v>
      </c>
      <c r="I39" s="692">
        <f>J39+K39+L39</f>
        <v>60</v>
      </c>
      <c r="J39" s="240">
        <v>30</v>
      </c>
      <c r="K39" s="240">
        <v>30</v>
      </c>
      <c r="L39" s="240"/>
      <c r="M39" s="137">
        <f t="shared" si="18"/>
        <v>120</v>
      </c>
      <c r="N39" s="466"/>
      <c r="O39" s="438"/>
      <c r="P39" s="814"/>
      <c r="Q39" s="466"/>
      <c r="R39" s="438"/>
      <c r="S39" s="465"/>
      <c r="T39" s="463"/>
      <c r="U39" s="464"/>
      <c r="V39" s="465"/>
      <c r="W39" s="98">
        <v>4</v>
      </c>
      <c r="X39" s="99"/>
      <c r="AD39" s="1195">
        <f t="shared" si="3"/>
        <v>0.33333333333333331</v>
      </c>
    </row>
    <row r="40" spans="1:30" x14ac:dyDescent="0.25">
      <c r="A40" s="470" t="s">
        <v>182</v>
      </c>
      <c r="B40" s="697" t="s">
        <v>40</v>
      </c>
      <c r="C40" s="709">
        <v>3</v>
      </c>
      <c r="D40" s="703"/>
      <c r="E40" s="714"/>
      <c r="F40" s="703"/>
      <c r="G40" s="545">
        <v>5</v>
      </c>
      <c r="H40" s="729">
        <f t="shared" si="17"/>
        <v>150</v>
      </c>
      <c r="I40" s="691">
        <f>J40+K40+L40</f>
        <v>60</v>
      </c>
      <c r="J40" s="476">
        <v>30</v>
      </c>
      <c r="K40" s="476"/>
      <c r="L40" s="476">
        <v>30</v>
      </c>
      <c r="M40" s="479">
        <f t="shared" si="18"/>
        <v>90</v>
      </c>
      <c r="N40" s="462"/>
      <c r="O40" s="455"/>
      <c r="P40" s="721"/>
      <c r="Q40" s="462">
        <v>4</v>
      </c>
      <c r="R40" s="438"/>
      <c r="S40" s="465"/>
      <c r="T40" s="463"/>
      <c r="U40" s="464"/>
      <c r="V40" s="465"/>
      <c r="W40" s="253"/>
      <c r="X40" s="99"/>
      <c r="AD40" s="1195">
        <f t="shared" si="3"/>
        <v>0.4</v>
      </c>
    </row>
    <row r="41" spans="1:30" x14ac:dyDescent="0.25">
      <c r="A41" s="470" t="s">
        <v>183</v>
      </c>
      <c r="B41" s="697" t="s">
        <v>305</v>
      </c>
      <c r="C41" s="707">
        <v>3</v>
      </c>
      <c r="D41" s="635"/>
      <c r="E41" s="713"/>
      <c r="F41" s="635"/>
      <c r="G41" s="545">
        <v>5</v>
      </c>
      <c r="H41" s="726">
        <f t="shared" si="17"/>
        <v>150</v>
      </c>
      <c r="I41" s="692">
        <f>J41+K41+L41</f>
        <v>60</v>
      </c>
      <c r="J41" s="240">
        <v>30</v>
      </c>
      <c r="K41" s="240"/>
      <c r="L41" s="240">
        <v>30</v>
      </c>
      <c r="M41" s="137">
        <f t="shared" si="18"/>
        <v>90</v>
      </c>
      <c r="N41" s="466"/>
      <c r="O41" s="438"/>
      <c r="P41" s="814"/>
      <c r="Q41" s="466">
        <v>4</v>
      </c>
      <c r="R41" s="438"/>
      <c r="S41" s="465"/>
      <c r="T41" s="463"/>
      <c r="U41" s="464"/>
      <c r="V41" s="465"/>
      <c r="W41" s="253"/>
      <c r="X41" s="99"/>
      <c r="AD41" s="1195">
        <f t="shared" si="3"/>
        <v>0.4</v>
      </c>
    </row>
    <row r="42" spans="1:30" x14ac:dyDescent="0.25">
      <c r="A42" s="470" t="s">
        <v>184</v>
      </c>
      <c r="B42" s="697" t="s">
        <v>238</v>
      </c>
      <c r="C42" s="707">
        <v>6</v>
      </c>
      <c r="D42" s="635"/>
      <c r="E42" s="713"/>
      <c r="F42" s="635"/>
      <c r="G42" s="545">
        <v>6</v>
      </c>
      <c r="H42" s="726">
        <f t="shared" si="17"/>
        <v>180</v>
      </c>
      <c r="I42" s="692">
        <f>J42+K42+L42</f>
        <v>72</v>
      </c>
      <c r="J42" s="240">
        <v>36</v>
      </c>
      <c r="K42" s="240"/>
      <c r="L42" s="240">
        <v>36</v>
      </c>
      <c r="M42" s="137">
        <f t="shared" si="18"/>
        <v>108</v>
      </c>
      <c r="N42" s="466"/>
      <c r="O42" s="438"/>
      <c r="P42" s="814"/>
      <c r="Q42" s="466"/>
      <c r="R42" s="438"/>
      <c r="S42" s="465"/>
      <c r="T42" s="463"/>
      <c r="U42" s="464">
        <v>4</v>
      </c>
      <c r="V42" s="465">
        <v>4</v>
      </c>
      <c r="W42" s="253"/>
      <c r="X42" s="99"/>
      <c r="AD42" s="1195">
        <f t="shared" si="3"/>
        <v>0.4</v>
      </c>
    </row>
    <row r="43" spans="1:30" x14ac:dyDescent="0.25">
      <c r="A43" s="470" t="s">
        <v>185</v>
      </c>
      <c r="B43" s="700" t="s">
        <v>212</v>
      </c>
      <c r="C43" s="475"/>
      <c r="D43" s="703"/>
      <c r="E43" s="714"/>
      <c r="F43" s="754"/>
      <c r="G43" s="545">
        <f>G44+G45</f>
        <v>7</v>
      </c>
      <c r="H43" s="730">
        <f>H44+H45</f>
        <v>210</v>
      </c>
      <c r="I43" s="570">
        <f t="shared" ref="I43:M43" si="20">I44+I45</f>
        <v>60</v>
      </c>
      <c r="J43" s="499">
        <f t="shared" si="20"/>
        <v>30</v>
      </c>
      <c r="K43" s="499">
        <f t="shared" si="20"/>
        <v>0</v>
      </c>
      <c r="L43" s="499">
        <f t="shared" si="20"/>
        <v>30</v>
      </c>
      <c r="M43" s="720">
        <f t="shared" si="20"/>
        <v>150</v>
      </c>
      <c r="N43" s="466"/>
      <c r="O43" s="438"/>
      <c r="P43" s="744"/>
      <c r="Q43" s="466"/>
      <c r="R43" s="438"/>
      <c r="S43" s="465"/>
      <c r="T43" s="463"/>
      <c r="U43" s="464"/>
      <c r="V43" s="465"/>
      <c r="W43" s="253"/>
      <c r="X43" s="99"/>
      <c r="AD43" s="1195">
        <f t="shared" si="3"/>
        <v>0.2857142857142857</v>
      </c>
    </row>
    <row r="44" spans="1:30" x14ac:dyDescent="0.25">
      <c r="A44" s="690" t="s">
        <v>372</v>
      </c>
      <c r="B44" s="696" t="s">
        <v>212</v>
      </c>
      <c r="C44" s="546">
        <v>3</v>
      </c>
      <c r="D44" s="625"/>
      <c r="E44" s="661"/>
      <c r="F44" s="625"/>
      <c r="G44" s="187">
        <v>6</v>
      </c>
      <c r="H44" s="731">
        <f>G44*30</f>
        <v>180</v>
      </c>
      <c r="I44" s="481">
        <f>J44+K44+L44</f>
        <v>60</v>
      </c>
      <c r="J44" s="455">
        <v>30</v>
      </c>
      <c r="K44" s="455"/>
      <c r="L44" s="455">
        <v>30</v>
      </c>
      <c r="M44" s="721">
        <f>H44-I44</f>
        <v>120</v>
      </c>
      <c r="N44" s="191"/>
      <c r="O44" s="736"/>
      <c r="P44" s="194"/>
      <c r="Q44" s="191">
        <v>4</v>
      </c>
      <c r="R44" s="438"/>
      <c r="S44" s="465"/>
      <c r="T44" s="463"/>
      <c r="U44" s="464"/>
      <c r="V44" s="465"/>
      <c r="W44" s="253"/>
      <c r="X44" s="99"/>
      <c r="AD44" s="1195">
        <f t="shared" si="3"/>
        <v>0.33333333333333331</v>
      </c>
    </row>
    <row r="45" spans="1:30" ht="31.5" x14ac:dyDescent="0.25">
      <c r="A45" s="690" t="s">
        <v>373</v>
      </c>
      <c r="B45" s="696" t="s">
        <v>213</v>
      </c>
      <c r="C45" s="314"/>
      <c r="D45" s="752"/>
      <c r="E45" s="662"/>
      <c r="F45" s="625" t="s">
        <v>188</v>
      </c>
      <c r="G45" s="187">
        <v>1</v>
      </c>
      <c r="H45" s="731">
        <f>G45*30</f>
        <v>30</v>
      </c>
      <c r="I45" s="481"/>
      <c r="J45" s="455"/>
      <c r="K45" s="455"/>
      <c r="L45" s="455"/>
      <c r="M45" s="721">
        <f>H45-I45</f>
        <v>30</v>
      </c>
      <c r="N45" s="191"/>
      <c r="O45" s="736"/>
      <c r="P45" s="194"/>
      <c r="Q45" s="191"/>
      <c r="R45" s="438"/>
      <c r="S45" s="465"/>
      <c r="T45" s="463"/>
      <c r="U45" s="464"/>
      <c r="V45" s="465"/>
      <c r="W45" s="253"/>
      <c r="X45" s="99"/>
      <c r="AD45" s="1195">
        <f t="shared" si="3"/>
        <v>0</v>
      </c>
    </row>
    <row r="46" spans="1:30" x14ac:dyDescent="0.25">
      <c r="A46" s="132" t="s">
        <v>295</v>
      </c>
      <c r="B46" s="697" t="s">
        <v>145</v>
      </c>
      <c r="C46" s="546">
        <v>7</v>
      </c>
      <c r="D46" s="775"/>
      <c r="E46" s="773"/>
      <c r="F46" s="755"/>
      <c r="G46" s="545">
        <v>6</v>
      </c>
      <c r="H46" s="732">
        <f>G46*30</f>
        <v>180</v>
      </c>
      <c r="I46" s="717">
        <f>J46+L46+K46</f>
        <v>60</v>
      </c>
      <c r="J46" s="547">
        <v>30</v>
      </c>
      <c r="K46" s="544"/>
      <c r="L46" s="544">
        <v>30</v>
      </c>
      <c r="M46" s="740">
        <f>H46-I46</f>
        <v>120</v>
      </c>
      <c r="N46" s="551"/>
      <c r="O46" s="458"/>
      <c r="P46" s="550"/>
      <c r="Q46" s="551"/>
      <c r="R46" s="458"/>
      <c r="S46" s="552"/>
      <c r="T46" s="548"/>
      <c r="U46" s="549"/>
      <c r="V46" s="552"/>
      <c r="W46" s="551">
        <v>4</v>
      </c>
      <c r="X46" s="552"/>
      <c r="AD46" s="1195">
        <f t="shared" si="3"/>
        <v>0.33333333333333331</v>
      </c>
    </row>
    <row r="47" spans="1:30" x14ac:dyDescent="0.25">
      <c r="A47" s="132" t="s">
        <v>309</v>
      </c>
      <c r="B47" s="700" t="s">
        <v>214</v>
      </c>
      <c r="C47" s="136"/>
      <c r="D47" s="635"/>
      <c r="E47" s="713"/>
      <c r="F47" s="756"/>
      <c r="G47" s="545">
        <f>G48+G49+G50</f>
        <v>14</v>
      </c>
      <c r="H47" s="733">
        <f t="shared" ref="H47:M47" si="21">H48+H49+H50</f>
        <v>420</v>
      </c>
      <c r="I47" s="654">
        <f t="shared" si="21"/>
        <v>132</v>
      </c>
      <c r="J47" s="532">
        <f t="shared" si="21"/>
        <v>66</v>
      </c>
      <c r="K47" s="532">
        <f t="shared" si="21"/>
        <v>0</v>
      </c>
      <c r="L47" s="532">
        <f t="shared" si="21"/>
        <v>66</v>
      </c>
      <c r="M47" s="719">
        <f t="shared" si="21"/>
        <v>288</v>
      </c>
      <c r="N47" s="466"/>
      <c r="O47" s="438"/>
      <c r="P47" s="744"/>
      <c r="Q47" s="466"/>
      <c r="R47" s="438"/>
      <c r="S47" s="465"/>
      <c r="T47" s="463"/>
      <c r="U47" s="464"/>
      <c r="V47" s="465"/>
      <c r="W47" s="98"/>
      <c r="X47" s="99"/>
      <c r="AD47" s="1195">
        <f t="shared" si="3"/>
        <v>0.31428571428571428</v>
      </c>
    </row>
    <row r="48" spans="1:30" x14ac:dyDescent="0.25">
      <c r="A48" s="690" t="s">
        <v>407</v>
      </c>
      <c r="B48" s="696" t="s">
        <v>229</v>
      </c>
      <c r="C48" s="546">
        <v>4</v>
      </c>
      <c r="D48" s="625"/>
      <c r="E48" s="661"/>
      <c r="F48" s="625"/>
      <c r="G48" s="187">
        <v>6</v>
      </c>
      <c r="H48" s="725">
        <f>G48*30</f>
        <v>180</v>
      </c>
      <c r="I48" s="199">
        <f t="shared" ref="I48:I50" si="22">J48+K48+L48</f>
        <v>72</v>
      </c>
      <c r="J48" s="97">
        <v>36</v>
      </c>
      <c r="K48" s="97"/>
      <c r="L48" s="97">
        <v>36</v>
      </c>
      <c r="M48" s="712">
        <f>H48-I48</f>
        <v>108</v>
      </c>
      <c r="N48" s="191"/>
      <c r="O48" s="736"/>
      <c r="P48" s="194"/>
      <c r="Q48" s="191"/>
      <c r="R48" s="736">
        <v>4</v>
      </c>
      <c r="S48" s="192">
        <v>4</v>
      </c>
      <c r="T48" s="193"/>
      <c r="U48" s="388"/>
      <c r="V48" s="192"/>
      <c r="W48" s="193"/>
      <c r="X48" s="192"/>
      <c r="AD48" s="1195">
        <f t="shared" si="3"/>
        <v>0.4</v>
      </c>
    </row>
    <row r="49" spans="1:30" x14ac:dyDescent="0.25">
      <c r="A49" s="690" t="s">
        <v>408</v>
      </c>
      <c r="B49" s="696" t="s">
        <v>230</v>
      </c>
      <c r="C49" s="710">
        <v>5</v>
      </c>
      <c r="D49" s="774"/>
      <c r="E49" s="771"/>
      <c r="F49" s="751"/>
      <c r="G49" s="161">
        <v>6</v>
      </c>
      <c r="H49" s="725">
        <f>G49*30</f>
        <v>180</v>
      </c>
      <c r="I49" s="199">
        <f t="shared" si="22"/>
        <v>60</v>
      </c>
      <c r="J49" s="97">
        <v>30</v>
      </c>
      <c r="K49" s="97"/>
      <c r="L49" s="97">
        <v>30</v>
      </c>
      <c r="M49" s="712">
        <f>H49-I49</f>
        <v>120</v>
      </c>
      <c r="N49" s="191"/>
      <c r="O49" s="736"/>
      <c r="P49" s="194"/>
      <c r="Q49" s="191"/>
      <c r="R49" s="736"/>
      <c r="S49" s="813"/>
      <c r="T49" s="193">
        <v>4</v>
      </c>
      <c r="U49" s="388"/>
      <c r="V49" s="192"/>
      <c r="W49" s="164"/>
      <c r="X49" s="165"/>
      <c r="AD49" s="1195">
        <f t="shared" si="3"/>
        <v>0.33333333333333331</v>
      </c>
    </row>
    <row r="50" spans="1:30" ht="19.5" customHeight="1" x14ac:dyDescent="0.25">
      <c r="A50" s="690" t="s">
        <v>409</v>
      </c>
      <c r="B50" s="696" t="s">
        <v>217</v>
      </c>
      <c r="C50" s="711"/>
      <c r="D50" s="723"/>
      <c r="E50" s="385"/>
      <c r="F50" s="723" t="s">
        <v>198</v>
      </c>
      <c r="G50" s="161">
        <v>2</v>
      </c>
      <c r="H50" s="725">
        <f t="shared" ref="H50" si="23">G50*30</f>
        <v>60</v>
      </c>
      <c r="I50" s="199">
        <f t="shared" si="22"/>
        <v>0</v>
      </c>
      <c r="J50" s="97"/>
      <c r="K50" s="97"/>
      <c r="L50" s="97"/>
      <c r="M50" s="712">
        <f t="shared" ref="M50" si="24">H50-I50</f>
        <v>60</v>
      </c>
      <c r="N50" s="462"/>
      <c r="O50" s="455"/>
      <c r="P50" s="721"/>
      <c r="Q50" s="462"/>
      <c r="R50" s="455"/>
      <c r="S50" s="195"/>
      <c r="T50" s="481"/>
      <c r="U50" s="482"/>
      <c r="V50" s="195"/>
      <c r="W50" s="96"/>
      <c r="X50" s="203"/>
      <c r="AD50" s="1195">
        <f t="shared" si="3"/>
        <v>0</v>
      </c>
    </row>
    <row r="51" spans="1:30" ht="18" customHeight="1" thickBot="1" x14ac:dyDescent="0.3">
      <c r="A51" s="693" t="s">
        <v>311</v>
      </c>
      <c r="B51" s="701" t="s">
        <v>39</v>
      </c>
      <c r="C51" s="496">
        <v>5</v>
      </c>
      <c r="D51" s="704"/>
      <c r="E51" s="796"/>
      <c r="F51" s="757"/>
      <c r="G51" s="735">
        <v>6</v>
      </c>
      <c r="H51" s="734">
        <f>G51*30</f>
        <v>180</v>
      </c>
      <c r="I51" s="691">
        <f>J51+K51+L51</f>
        <v>60</v>
      </c>
      <c r="J51" s="476">
        <v>30</v>
      </c>
      <c r="K51" s="476"/>
      <c r="L51" s="476">
        <v>30</v>
      </c>
      <c r="M51" s="479">
        <f>H51-I51</f>
        <v>120</v>
      </c>
      <c r="N51" s="683"/>
      <c r="O51" s="742"/>
      <c r="P51" s="745"/>
      <c r="Q51" s="683"/>
      <c r="R51" s="742"/>
      <c r="S51" s="684"/>
      <c r="T51" s="682">
        <v>4</v>
      </c>
      <c r="U51" s="815"/>
      <c r="V51" s="816"/>
      <c r="W51" s="686"/>
      <c r="X51" s="685"/>
      <c r="AD51" s="1195">
        <f t="shared" si="3"/>
        <v>0.33333333333333331</v>
      </c>
    </row>
    <row r="52" spans="1:30" ht="16.5" thickBot="1" x14ac:dyDescent="0.3">
      <c r="A52" s="1051" t="s">
        <v>201</v>
      </c>
      <c r="B52" s="1052"/>
      <c r="C52" s="1052"/>
      <c r="D52" s="1052"/>
      <c r="E52" s="1052"/>
      <c r="F52" s="1053"/>
      <c r="G52" s="174">
        <f>SUM(G32:G47)-G43+G51</f>
        <v>89</v>
      </c>
      <c r="H52" s="156">
        <f t="shared" ref="H52:M52" si="25">SUM(H32:H51)-H44-H46</f>
        <v>2940</v>
      </c>
      <c r="I52" s="175">
        <f t="shared" si="25"/>
        <v>991</v>
      </c>
      <c r="J52" s="175">
        <f t="shared" si="25"/>
        <v>497</v>
      </c>
      <c r="K52" s="175">
        <f t="shared" si="25"/>
        <v>30</v>
      </c>
      <c r="L52" s="175">
        <f t="shared" si="25"/>
        <v>464</v>
      </c>
      <c r="M52" s="175">
        <f t="shared" si="25"/>
        <v>1949</v>
      </c>
      <c r="N52" s="817">
        <f t="shared" ref="N52:AC52" si="26">SUM(N31:N51)</f>
        <v>0</v>
      </c>
      <c r="O52" s="817">
        <f t="shared" si="26"/>
        <v>0</v>
      </c>
      <c r="P52" s="817">
        <f t="shared" si="26"/>
        <v>0</v>
      </c>
      <c r="Q52" s="817">
        <f t="shared" si="26"/>
        <v>15</v>
      </c>
      <c r="R52" s="817">
        <f t="shared" si="26"/>
        <v>7</v>
      </c>
      <c r="S52" s="817">
        <f t="shared" si="26"/>
        <v>7</v>
      </c>
      <c r="T52" s="818">
        <f t="shared" si="26"/>
        <v>12</v>
      </c>
      <c r="U52" s="818">
        <f t="shared" si="26"/>
        <v>12</v>
      </c>
      <c r="V52" s="818">
        <f t="shared" si="26"/>
        <v>12</v>
      </c>
      <c r="W52" s="157">
        <f t="shared" si="26"/>
        <v>8</v>
      </c>
      <c r="X52" s="157">
        <f t="shared" si="26"/>
        <v>4</v>
      </c>
      <c r="Y52" s="777">
        <f t="shared" si="26"/>
        <v>0</v>
      </c>
      <c r="Z52" s="157">
        <f t="shared" si="26"/>
        <v>0</v>
      </c>
      <c r="AA52" s="157">
        <f t="shared" si="26"/>
        <v>0</v>
      </c>
      <c r="AB52" s="157">
        <f t="shared" si="26"/>
        <v>0</v>
      </c>
      <c r="AC52" s="157">
        <f t="shared" si="26"/>
        <v>0</v>
      </c>
      <c r="AD52" s="1195">
        <f t="shared" si="3"/>
        <v>0.3370748299319728</v>
      </c>
    </row>
    <row r="53" spans="1:30" ht="16.5" thickBot="1" x14ac:dyDescent="0.3">
      <c r="A53" s="1077" t="s">
        <v>202</v>
      </c>
      <c r="B53" s="1078"/>
      <c r="C53" s="1078"/>
      <c r="D53" s="1078"/>
      <c r="E53" s="1078"/>
      <c r="F53" s="1078"/>
      <c r="G53" s="1078"/>
      <c r="H53" s="1078"/>
      <c r="I53" s="1040"/>
      <c r="J53" s="1040"/>
      <c r="K53" s="1040"/>
      <c r="L53" s="1040"/>
      <c r="M53" s="1040"/>
      <c r="N53" s="1078"/>
      <c r="O53" s="1078"/>
      <c r="P53" s="1078"/>
      <c r="Q53" s="1078"/>
      <c r="R53" s="1078"/>
      <c r="S53" s="1078"/>
      <c r="T53" s="1078"/>
      <c r="U53" s="1078"/>
      <c r="V53" s="1078"/>
      <c r="W53" s="1078"/>
      <c r="X53" s="1079"/>
      <c r="AD53" s="1195" t="e">
        <f t="shared" si="3"/>
        <v>#DIV/0!</v>
      </c>
    </row>
    <row r="54" spans="1:30" s="73" customFormat="1" x14ac:dyDescent="0.25">
      <c r="A54" s="538" t="s">
        <v>159</v>
      </c>
      <c r="B54" s="555" t="s">
        <v>270</v>
      </c>
      <c r="C54" s="216"/>
      <c r="D54" s="217">
        <v>2</v>
      </c>
      <c r="E54" s="217"/>
      <c r="F54" s="218"/>
      <c r="G54" s="284">
        <v>3</v>
      </c>
      <c r="H54" s="412">
        <f>G54*30</f>
        <v>90</v>
      </c>
      <c r="I54" s="77">
        <f>J54+K54+L54</f>
        <v>0</v>
      </c>
      <c r="J54" s="288"/>
      <c r="K54" s="288"/>
      <c r="L54" s="288"/>
      <c r="M54" s="289">
        <f t="shared" ref="M54:M57" si="27">H54-I54</f>
        <v>90</v>
      </c>
      <c r="N54" s="512"/>
      <c r="O54" s="513"/>
      <c r="P54" s="514"/>
      <c r="Q54" s="819"/>
      <c r="R54" s="820"/>
      <c r="S54" s="514"/>
      <c r="T54" s="819"/>
      <c r="U54" s="820"/>
      <c r="V54" s="514"/>
      <c r="W54" s="215"/>
      <c r="X54" s="214"/>
      <c r="AD54" s="1195">
        <f t="shared" si="3"/>
        <v>0</v>
      </c>
    </row>
    <row r="55" spans="1:30" s="73" customFormat="1" ht="31.5" x14ac:dyDescent="0.25">
      <c r="A55" s="132" t="s">
        <v>160</v>
      </c>
      <c r="B55" s="556" t="s">
        <v>233</v>
      </c>
      <c r="C55" s="372"/>
      <c r="D55" s="373" t="s">
        <v>188</v>
      </c>
      <c r="E55" s="373"/>
      <c r="F55" s="374"/>
      <c r="G55" s="375">
        <v>3</v>
      </c>
      <c r="H55" s="413">
        <f>G55*30</f>
        <v>90</v>
      </c>
      <c r="I55" s="90">
        <f>J55+K55+L55</f>
        <v>0</v>
      </c>
      <c r="J55" s="240"/>
      <c r="K55" s="240"/>
      <c r="L55" s="240"/>
      <c r="M55" s="142">
        <f t="shared" si="27"/>
        <v>90</v>
      </c>
      <c r="N55" s="821"/>
      <c r="O55" s="822"/>
      <c r="P55" s="823"/>
      <c r="Q55" s="824"/>
      <c r="R55" s="822"/>
      <c r="S55" s="823"/>
      <c r="T55" s="824"/>
      <c r="U55" s="822"/>
      <c r="V55" s="823"/>
      <c r="W55" s="219"/>
      <c r="X55" s="220"/>
      <c r="AD55" s="1195">
        <f t="shared" si="3"/>
        <v>0</v>
      </c>
    </row>
    <row r="56" spans="1:30" s="73" customFormat="1" ht="31.5" x14ac:dyDescent="0.25">
      <c r="A56" s="132" t="s">
        <v>161</v>
      </c>
      <c r="B56" s="557" t="s">
        <v>253</v>
      </c>
      <c r="C56" s="69"/>
      <c r="D56" s="425" t="s">
        <v>187</v>
      </c>
      <c r="E56" s="425"/>
      <c r="F56" s="213"/>
      <c r="G56" s="285">
        <v>3</v>
      </c>
      <c r="H56" s="413">
        <f>G56*30</f>
        <v>90</v>
      </c>
      <c r="I56" s="90">
        <f>J56+K56+L56</f>
        <v>0</v>
      </c>
      <c r="J56" s="240"/>
      <c r="K56" s="240"/>
      <c r="L56" s="240"/>
      <c r="M56" s="142">
        <f t="shared" si="27"/>
        <v>90</v>
      </c>
      <c r="N56" s="821"/>
      <c r="O56" s="822"/>
      <c r="P56" s="823"/>
      <c r="Q56" s="824"/>
      <c r="R56" s="822"/>
      <c r="S56" s="823"/>
      <c r="T56" s="824"/>
      <c r="U56" s="822"/>
      <c r="V56" s="823"/>
      <c r="W56" s="219"/>
      <c r="X56" s="220"/>
      <c r="AD56" s="1195">
        <f t="shared" si="3"/>
        <v>0</v>
      </c>
    </row>
    <row r="57" spans="1:30" s="73" customFormat="1" ht="16.5" thickBot="1" x14ac:dyDescent="0.3">
      <c r="A57" s="143" t="s">
        <v>254</v>
      </c>
      <c r="B57" s="558" t="s">
        <v>162</v>
      </c>
      <c r="C57" s="327"/>
      <c r="D57" s="328" t="s">
        <v>186</v>
      </c>
      <c r="E57" s="328"/>
      <c r="F57" s="329"/>
      <c r="G57" s="286">
        <v>6</v>
      </c>
      <c r="H57" s="414">
        <f>G57*30</f>
        <v>180</v>
      </c>
      <c r="I57" s="153">
        <f>J57+K57+L57</f>
        <v>0</v>
      </c>
      <c r="J57" s="149"/>
      <c r="K57" s="149"/>
      <c r="L57" s="149"/>
      <c r="M57" s="150">
        <f t="shared" si="27"/>
        <v>180</v>
      </c>
      <c r="N57" s="825"/>
      <c r="O57" s="826"/>
      <c r="P57" s="827"/>
      <c r="Q57" s="828"/>
      <c r="R57" s="826"/>
      <c r="S57" s="827"/>
      <c r="T57" s="828"/>
      <c r="U57" s="826"/>
      <c r="V57" s="827"/>
      <c r="W57" s="221"/>
      <c r="X57" s="206"/>
      <c r="AD57" s="1195">
        <f t="shared" si="3"/>
        <v>0</v>
      </c>
    </row>
    <row r="58" spans="1:30" s="73" customFormat="1" ht="16.5" thickBot="1" x14ac:dyDescent="0.3">
      <c r="A58" s="1039" t="s">
        <v>203</v>
      </c>
      <c r="B58" s="1040"/>
      <c r="C58" s="1040"/>
      <c r="D58" s="1040"/>
      <c r="E58" s="1040"/>
      <c r="F58" s="1041"/>
      <c r="G58" s="537">
        <f>SUM(G54:G57)</f>
        <v>15</v>
      </c>
      <c r="H58" s="331">
        <f>SUM(H54:H57)</f>
        <v>450</v>
      </c>
      <c r="I58" s="415">
        <f t="shared" ref="I58:X58" si="28">SUM(I54:I57)</f>
        <v>0</v>
      </c>
      <c r="J58" s="415">
        <f t="shared" si="28"/>
        <v>0</v>
      </c>
      <c r="K58" s="415">
        <f t="shared" si="28"/>
        <v>0</v>
      </c>
      <c r="L58" s="415">
        <f t="shared" si="28"/>
        <v>0</v>
      </c>
      <c r="M58" s="415">
        <f t="shared" si="28"/>
        <v>450</v>
      </c>
      <c r="N58" s="829">
        <f t="shared" si="28"/>
        <v>0</v>
      </c>
      <c r="O58" s="829">
        <f t="shared" si="28"/>
        <v>0</v>
      </c>
      <c r="P58" s="829">
        <f t="shared" si="28"/>
        <v>0</v>
      </c>
      <c r="Q58" s="829">
        <f t="shared" si="28"/>
        <v>0</v>
      </c>
      <c r="R58" s="829">
        <f t="shared" si="28"/>
        <v>0</v>
      </c>
      <c r="S58" s="829">
        <f t="shared" si="28"/>
        <v>0</v>
      </c>
      <c r="T58" s="829">
        <f t="shared" si="28"/>
        <v>0</v>
      </c>
      <c r="U58" s="829">
        <f t="shared" si="28"/>
        <v>0</v>
      </c>
      <c r="V58" s="829">
        <f t="shared" si="28"/>
        <v>0</v>
      </c>
      <c r="W58" s="331">
        <f t="shared" si="28"/>
        <v>0</v>
      </c>
      <c r="X58" s="331">
        <f t="shared" si="28"/>
        <v>0</v>
      </c>
      <c r="AD58" s="1195">
        <f t="shared" si="3"/>
        <v>0</v>
      </c>
    </row>
    <row r="59" spans="1:30" ht="16.5" thickBot="1" x14ac:dyDescent="0.3">
      <c r="A59" s="1063" t="s">
        <v>316</v>
      </c>
      <c r="B59" s="1064"/>
      <c r="C59" s="1064"/>
      <c r="D59" s="1064"/>
      <c r="E59" s="1064"/>
      <c r="F59" s="1064"/>
      <c r="G59" s="1064"/>
      <c r="H59" s="1064"/>
      <c r="I59" s="1064"/>
      <c r="J59" s="1064"/>
      <c r="K59" s="1064"/>
      <c r="L59" s="1064"/>
      <c r="M59" s="1064"/>
      <c r="N59" s="1064"/>
      <c r="O59" s="1064"/>
      <c r="P59" s="1064"/>
      <c r="Q59" s="1064"/>
      <c r="R59" s="1064"/>
      <c r="S59" s="1064"/>
      <c r="T59" s="1064"/>
      <c r="U59" s="1064"/>
      <c r="V59" s="1064"/>
      <c r="W59" s="1064"/>
      <c r="X59" s="1065"/>
      <c r="AD59" s="1195" t="e">
        <f t="shared" si="3"/>
        <v>#DIV/0!</v>
      </c>
    </row>
    <row r="60" spans="1:30" s="73" customFormat="1" ht="16.5" thickBot="1" x14ac:dyDescent="0.3">
      <c r="A60" s="344" t="s">
        <v>163</v>
      </c>
      <c r="B60" s="559" t="s">
        <v>317</v>
      </c>
      <c r="C60" s="222"/>
      <c r="D60" s="223"/>
      <c r="E60" s="223"/>
      <c r="F60" s="350"/>
      <c r="G60" s="353">
        <v>6</v>
      </c>
      <c r="H60" s="356">
        <f>G60*30</f>
        <v>180</v>
      </c>
      <c r="I60" s="287">
        <f>J60+K60+L60</f>
        <v>0</v>
      </c>
      <c r="J60" s="224"/>
      <c r="K60" s="224"/>
      <c r="L60" s="224"/>
      <c r="M60" s="289">
        <f t="shared" ref="M60" si="29">H60-I60</f>
        <v>180</v>
      </c>
      <c r="N60" s="830"/>
      <c r="O60" s="831"/>
      <c r="P60" s="832"/>
      <c r="Q60" s="833"/>
      <c r="R60" s="831"/>
      <c r="S60" s="832"/>
      <c r="T60" s="833"/>
      <c r="U60" s="831"/>
      <c r="V60" s="832"/>
      <c r="W60" s="226"/>
      <c r="X60" s="225"/>
      <c r="AD60" s="1195">
        <f t="shared" si="3"/>
        <v>0</v>
      </c>
    </row>
    <row r="61" spans="1:30" s="73" customFormat="1" ht="16.5" thickBot="1" x14ac:dyDescent="0.3">
      <c r="A61" s="1042" t="s">
        <v>205</v>
      </c>
      <c r="B61" s="1043"/>
      <c r="C61" s="1043"/>
      <c r="D61" s="1043"/>
      <c r="E61" s="1043"/>
      <c r="F61" s="1044"/>
      <c r="G61" s="352">
        <f>SUM(G60:G60)</f>
        <v>6</v>
      </c>
      <c r="H61" s="355">
        <f>SUM(H60:H60)</f>
        <v>180</v>
      </c>
      <c r="I61" s="355">
        <f>I60</f>
        <v>0</v>
      </c>
      <c r="J61" s="355">
        <f>J60</f>
        <v>0</v>
      </c>
      <c r="K61" s="355">
        <f>K60</f>
        <v>0</v>
      </c>
      <c r="L61" s="355">
        <f>L60</f>
        <v>0</v>
      </c>
      <c r="M61" s="355">
        <f>SUM(M60:M60)</f>
        <v>180</v>
      </c>
      <c r="N61" s="834">
        <f t="shared" ref="N61:X61" si="30">N60</f>
        <v>0</v>
      </c>
      <c r="O61" s="834">
        <f t="shared" si="30"/>
        <v>0</v>
      </c>
      <c r="P61" s="834">
        <f t="shared" si="30"/>
        <v>0</v>
      </c>
      <c r="Q61" s="834">
        <f t="shared" si="30"/>
        <v>0</v>
      </c>
      <c r="R61" s="834">
        <f t="shared" si="30"/>
        <v>0</v>
      </c>
      <c r="S61" s="834">
        <f t="shared" si="30"/>
        <v>0</v>
      </c>
      <c r="T61" s="834">
        <f t="shared" si="30"/>
        <v>0</v>
      </c>
      <c r="U61" s="834">
        <f t="shared" si="30"/>
        <v>0</v>
      </c>
      <c r="V61" s="834">
        <f t="shared" si="30"/>
        <v>0</v>
      </c>
      <c r="W61" s="355">
        <f t="shared" si="30"/>
        <v>0</v>
      </c>
      <c r="X61" s="779">
        <f t="shared" si="30"/>
        <v>0</v>
      </c>
      <c r="AD61" s="1195">
        <f t="shared" si="3"/>
        <v>0</v>
      </c>
    </row>
    <row r="62" spans="1:30" ht="16.5" thickBot="1" x14ac:dyDescent="0.3">
      <c r="A62" s="1075" t="s">
        <v>206</v>
      </c>
      <c r="B62" s="1076"/>
      <c r="C62" s="1076"/>
      <c r="D62" s="1076"/>
      <c r="E62" s="1076"/>
      <c r="F62" s="1076"/>
      <c r="G62" s="166">
        <f>G61+G58+G52+G29</f>
        <v>180</v>
      </c>
      <c r="H62" s="166">
        <f t="shared" ref="H62:X62" si="31">H61+H58+H52+H29</f>
        <v>5670</v>
      </c>
      <c r="I62" s="167">
        <f t="shared" si="31"/>
        <v>1876</v>
      </c>
      <c r="J62" s="167">
        <f t="shared" si="31"/>
        <v>851</v>
      </c>
      <c r="K62" s="167">
        <f t="shared" si="31"/>
        <v>93</v>
      </c>
      <c r="L62" s="167">
        <f t="shared" si="31"/>
        <v>932</v>
      </c>
      <c r="M62" s="167">
        <f t="shared" si="31"/>
        <v>3794</v>
      </c>
      <c r="N62" s="835">
        <f t="shared" si="31"/>
        <v>26</v>
      </c>
      <c r="O62" s="835">
        <f t="shared" si="31"/>
        <v>18</v>
      </c>
      <c r="P62" s="835">
        <f t="shared" si="31"/>
        <v>18</v>
      </c>
      <c r="Q62" s="835">
        <f t="shared" si="31"/>
        <v>24</v>
      </c>
      <c r="R62" s="835">
        <f t="shared" si="31"/>
        <v>9</v>
      </c>
      <c r="S62" s="835">
        <f t="shared" si="31"/>
        <v>9</v>
      </c>
      <c r="T62" s="835">
        <f t="shared" si="31"/>
        <v>12</v>
      </c>
      <c r="U62" s="835">
        <f t="shared" si="31"/>
        <v>12</v>
      </c>
      <c r="V62" s="835">
        <f t="shared" si="31"/>
        <v>12</v>
      </c>
      <c r="W62" s="167">
        <f t="shared" si="31"/>
        <v>8</v>
      </c>
      <c r="X62" s="167">
        <f t="shared" si="31"/>
        <v>4</v>
      </c>
      <c r="Y62" s="73">
        <f>30*G62</f>
        <v>5400</v>
      </c>
      <c r="AD62" s="1195">
        <f t="shared" si="3"/>
        <v>0.33086419753086421</v>
      </c>
    </row>
    <row r="63" spans="1:30" x14ac:dyDescent="0.25">
      <c r="A63" s="1060" t="s">
        <v>137</v>
      </c>
      <c r="B63" s="1061"/>
      <c r="C63" s="1061"/>
      <c r="D63" s="1061"/>
      <c r="E63" s="1061"/>
      <c r="F63" s="1061"/>
      <c r="G63" s="1061"/>
      <c r="H63" s="1061"/>
      <c r="I63" s="1061"/>
      <c r="J63" s="1061"/>
      <c r="K63" s="1061"/>
      <c r="L63" s="1061"/>
      <c r="M63" s="1061"/>
      <c r="N63" s="1061"/>
      <c r="O63" s="1061"/>
      <c r="P63" s="1061"/>
      <c r="Q63" s="1061"/>
      <c r="R63" s="1061"/>
      <c r="S63" s="1061"/>
      <c r="T63" s="1061"/>
      <c r="U63" s="1061"/>
      <c r="V63" s="1061"/>
      <c r="W63" s="1061"/>
      <c r="X63" s="1062"/>
      <c r="AD63" s="1195" t="e">
        <f t="shared" si="3"/>
        <v>#DIV/0!</v>
      </c>
    </row>
    <row r="64" spans="1:30" ht="16.5" thickBot="1" x14ac:dyDescent="0.3">
      <c r="A64" s="1048" t="s">
        <v>138</v>
      </c>
      <c r="B64" s="1049"/>
      <c r="C64" s="1049"/>
      <c r="D64" s="1049"/>
      <c r="E64" s="1049"/>
      <c r="F64" s="1049"/>
      <c r="G64" s="1049"/>
      <c r="H64" s="1049"/>
      <c r="I64" s="1049"/>
      <c r="J64" s="1049"/>
      <c r="K64" s="1049"/>
      <c r="L64" s="1049"/>
      <c r="M64" s="1049"/>
      <c r="N64" s="1049"/>
      <c r="O64" s="1049"/>
      <c r="P64" s="1049"/>
      <c r="Q64" s="1049"/>
      <c r="R64" s="1049"/>
      <c r="S64" s="1049"/>
      <c r="T64" s="1049"/>
      <c r="U64" s="1049"/>
      <c r="V64" s="1049"/>
      <c r="W64" s="1049"/>
      <c r="X64" s="1050"/>
      <c r="AD64" s="1195" t="e">
        <f t="shared" si="3"/>
        <v>#DIV/0!</v>
      </c>
    </row>
    <row r="65" spans="1:30" ht="48.75" customHeight="1" thickBot="1" x14ac:dyDescent="0.3">
      <c r="A65" s="1066" t="s">
        <v>375</v>
      </c>
      <c r="B65" s="1067"/>
      <c r="C65" s="614"/>
      <c r="D65" s="629">
        <v>4.4000000000000004</v>
      </c>
      <c r="E65" s="627"/>
      <c r="F65" s="664"/>
      <c r="G65" s="561">
        <v>8</v>
      </c>
      <c r="H65" s="561">
        <f>G65*30</f>
        <v>240</v>
      </c>
      <c r="I65" s="634">
        <f t="shared" ref="I65:I69" si="32">J65+K65+L65</f>
        <v>72</v>
      </c>
      <c r="J65" s="663">
        <v>36</v>
      </c>
      <c r="K65" s="628">
        <f t="shared" ref="K65:X65" si="33">K72</f>
        <v>0</v>
      </c>
      <c r="L65" s="628">
        <v>36</v>
      </c>
      <c r="M65" s="289">
        <f>H65-I65</f>
        <v>168</v>
      </c>
      <c r="N65" s="663">
        <f t="shared" si="33"/>
        <v>0</v>
      </c>
      <c r="O65" s="628">
        <f t="shared" si="33"/>
        <v>0</v>
      </c>
      <c r="P65" s="664">
        <f t="shared" si="33"/>
        <v>0</v>
      </c>
      <c r="Q65" s="504">
        <f t="shared" si="33"/>
        <v>0</v>
      </c>
      <c r="R65" s="618">
        <v>4</v>
      </c>
      <c r="S65" s="619">
        <v>4</v>
      </c>
      <c r="T65" s="504">
        <f t="shared" si="33"/>
        <v>0</v>
      </c>
      <c r="U65" s="618">
        <f t="shared" si="33"/>
        <v>0</v>
      </c>
      <c r="V65" s="619">
        <f t="shared" si="33"/>
        <v>0</v>
      </c>
      <c r="W65" s="504">
        <f t="shared" si="33"/>
        <v>0</v>
      </c>
      <c r="X65" s="619">
        <f t="shared" si="33"/>
        <v>0</v>
      </c>
      <c r="AD65" s="1195">
        <f t="shared" si="3"/>
        <v>0.3</v>
      </c>
    </row>
    <row r="66" spans="1:30" ht="49.5" customHeight="1" thickBot="1" x14ac:dyDescent="0.3">
      <c r="A66" s="1066" t="s">
        <v>376</v>
      </c>
      <c r="B66" s="1067"/>
      <c r="C66" s="569"/>
      <c r="D66" s="569">
        <v>5</v>
      </c>
      <c r="E66" s="570"/>
      <c r="F66" s="500"/>
      <c r="G66" s="569">
        <v>4</v>
      </c>
      <c r="H66" s="561">
        <f t="shared" ref="H66:H69" si="34">G66*30</f>
        <v>120</v>
      </c>
      <c r="I66" s="635">
        <f t="shared" si="32"/>
        <v>45</v>
      </c>
      <c r="J66" s="498">
        <f t="shared" ref="J66:S66" si="35">J76</f>
        <v>0</v>
      </c>
      <c r="K66" s="499">
        <f t="shared" si="35"/>
        <v>0</v>
      </c>
      <c r="L66" s="499">
        <v>45</v>
      </c>
      <c r="M66" s="142">
        <f t="shared" ref="M66:M69" si="36">H66-I66</f>
        <v>75</v>
      </c>
      <c r="N66" s="498">
        <f t="shared" si="35"/>
        <v>0</v>
      </c>
      <c r="O66" s="499">
        <f t="shared" si="35"/>
        <v>0</v>
      </c>
      <c r="P66" s="500">
        <f t="shared" si="35"/>
        <v>0</v>
      </c>
      <c r="Q66" s="321">
        <f t="shared" si="35"/>
        <v>0</v>
      </c>
      <c r="R66" s="309">
        <f t="shared" si="35"/>
        <v>0</v>
      </c>
      <c r="S66" s="310">
        <f t="shared" si="35"/>
        <v>0</v>
      </c>
      <c r="T66" s="321">
        <v>3</v>
      </c>
      <c r="U66" s="309"/>
      <c r="V66" s="310"/>
      <c r="W66" s="321"/>
      <c r="X66" s="310"/>
      <c r="AD66" s="1195">
        <f t="shared" si="3"/>
        <v>0.375</v>
      </c>
    </row>
    <row r="67" spans="1:30" ht="41.25" customHeight="1" thickBot="1" x14ac:dyDescent="0.3">
      <c r="A67" s="1066" t="s">
        <v>377</v>
      </c>
      <c r="B67" s="1067"/>
      <c r="C67" s="571"/>
      <c r="D67" s="571">
        <v>6</v>
      </c>
      <c r="E67" s="572"/>
      <c r="F67" s="573"/>
      <c r="G67" s="571">
        <v>4</v>
      </c>
      <c r="H67" s="561">
        <f t="shared" si="34"/>
        <v>120</v>
      </c>
      <c r="I67" s="635">
        <f t="shared" si="32"/>
        <v>54</v>
      </c>
      <c r="J67" s="575">
        <f t="shared" ref="J67:T67" si="37">J78</f>
        <v>0</v>
      </c>
      <c r="K67" s="574">
        <f t="shared" si="37"/>
        <v>0</v>
      </c>
      <c r="L67" s="574">
        <v>54</v>
      </c>
      <c r="M67" s="142">
        <f t="shared" si="36"/>
        <v>66</v>
      </c>
      <c r="N67" s="575">
        <f t="shared" si="37"/>
        <v>0</v>
      </c>
      <c r="O67" s="574">
        <f t="shared" si="37"/>
        <v>0</v>
      </c>
      <c r="P67" s="573">
        <f t="shared" si="37"/>
        <v>0</v>
      </c>
      <c r="Q67" s="576">
        <f t="shared" si="37"/>
        <v>0</v>
      </c>
      <c r="R67" s="577">
        <f t="shared" si="37"/>
        <v>0</v>
      </c>
      <c r="S67" s="578">
        <f t="shared" si="37"/>
        <v>0</v>
      </c>
      <c r="T67" s="576">
        <f t="shared" si="37"/>
        <v>0</v>
      </c>
      <c r="U67" s="577">
        <v>3</v>
      </c>
      <c r="V67" s="578">
        <v>3</v>
      </c>
      <c r="W67" s="576"/>
      <c r="X67" s="578"/>
      <c r="AD67" s="1195">
        <f t="shared" si="3"/>
        <v>0.45</v>
      </c>
    </row>
    <row r="68" spans="1:30" ht="40.5" customHeight="1" thickBot="1" x14ac:dyDescent="0.3">
      <c r="A68" s="1066" t="s">
        <v>378</v>
      </c>
      <c r="B68" s="1067"/>
      <c r="C68" s="562"/>
      <c r="D68" s="562">
        <v>7.7</v>
      </c>
      <c r="E68" s="563"/>
      <c r="F68" s="564"/>
      <c r="G68" s="562">
        <v>8</v>
      </c>
      <c r="H68" s="561">
        <f t="shared" si="34"/>
        <v>240</v>
      </c>
      <c r="I68" s="635">
        <f t="shared" si="32"/>
        <v>90</v>
      </c>
      <c r="J68" s="566">
        <v>15</v>
      </c>
      <c r="K68" s="565">
        <f t="shared" ref="K68:T68" si="38">K80</f>
        <v>0</v>
      </c>
      <c r="L68" s="565">
        <v>75</v>
      </c>
      <c r="M68" s="142">
        <f t="shared" si="36"/>
        <v>150</v>
      </c>
      <c r="N68" s="566">
        <f t="shared" si="38"/>
        <v>0</v>
      </c>
      <c r="O68" s="565">
        <f t="shared" si="38"/>
        <v>0</v>
      </c>
      <c r="P68" s="564">
        <f t="shared" si="38"/>
        <v>0</v>
      </c>
      <c r="Q68" s="507">
        <f t="shared" si="38"/>
        <v>0</v>
      </c>
      <c r="R68" s="567">
        <f t="shared" si="38"/>
        <v>0</v>
      </c>
      <c r="S68" s="568">
        <f t="shared" si="38"/>
        <v>0</v>
      </c>
      <c r="T68" s="507">
        <f t="shared" si="38"/>
        <v>0</v>
      </c>
      <c r="U68" s="567"/>
      <c r="V68" s="568"/>
      <c r="W68" s="507">
        <v>6</v>
      </c>
      <c r="X68" s="568"/>
      <c r="AD68" s="1195">
        <f t="shared" si="3"/>
        <v>0.375</v>
      </c>
    </row>
    <row r="69" spans="1:30" ht="38.25" customHeight="1" thickBot="1" x14ac:dyDescent="0.3">
      <c r="A69" s="1066" t="s">
        <v>379</v>
      </c>
      <c r="B69" s="1067"/>
      <c r="C69" s="571"/>
      <c r="D69" s="571">
        <v>8</v>
      </c>
      <c r="E69" s="572"/>
      <c r="F69" s="573"/>
      <c r="G69" s="571">
        <v>4</v>
      </c>
      <c r="H69" s="561">
        <f t="shared" si="34"/>
        <v>120</v>
      </c>
      <c r="I69" s="636">
        <f t="shared" si="32"/>
        <v>39</v>
      </c>
      <c r="J69" s="575"/>
      <c r="K69" s="574"/>
      <c r="L69" s="574">
        <v>39</v>
      </c>
      <c r="M69" s="150">
        <f t="shared" si="36"/>
        <v>81</v>
      </c>
      <c r="N69" s="575"/>
      <c r="O69" s="574"/>
      <c r="P69" s="573"/>
      <c r="Q69" s="576"/>
      <c r="R69" s="577"/>
      <c r="S69" s="578"/>
      <c r="T69" s="576"/>
      <c r="U69" s="577"/>
      <c r="V69" s="578"/>
      <c r="W69" s="576"/>
      <c r="X69" s="578">
        <v>3</v>
      </c>
      <c r="AD69" s="1195">
        <f t="shared" si="3"/>
        <v>0.32500000000000001</v>
      </c>
    </row>
    <row r="70" spans="1:30" x14ac:dyDescent="0.25">
      <c r="A70" s="580" t="s">
        <v>139</v>
      </c>
      <c r="B70" s="508" t="s">
        <v>191</v>
      </c>
      <c r="C70" s="532"/>
      <c r="D70" s="590">
        <v>4</v>
      </c>
      <c r="E70" s="532"/>
      <c r="F70" s="532"/>
      <c r="G70" s="177">
        <v>4</v>
      </c>
      <c r="H70" s="591">
        <f t="shared" ref="H70:H73" si="39">G70*30</f>
        <v>120</v>
      </c>
      <c r="I70" s="591">
        <f t="shared" ref="I70:I73" si="40">J70+K70+L70</f>
        <v>36</v>
      </c>
      <c r="J70" s="592">
        <v>18</v>
      </c>
      <c r="K70" s="593"/>
      <c r="L70" s="593">
        <v>18</v>
      </c>
      <c r="M70" s="594">
        <f t="shared" ref="M70:M73" si="41">H70-I70</f>
        <v>84</v>
      </c>
      <c r="N70" s="595"/>
      <c r="O70" s="596"/>
      <c r="P70" s="594"/>
      <c r="Q70" s="595"/>
      <c r="R70" s="596">
        <v>2</v>
      </c>
      <c r="S70" s="594">
        <v>2</v>
      </c>
      <c r="T70" s="663"/>
      <c r="U70" s="628"/>
      <c r="V70" s="664"/>
      <c r="W70" s="654"/>
      <c r="X70" s="342"/>
      <c r="AD70" s="1195">
        <f t="shared" si="3"/>
        <v>0.3</v>
      </c>
    </row>
    <row r="71" spans="1:30" x14ac:dyDescent="0.25">
      <c r="A71" s="580" t="s">
        <v>140</v>
      </c>
      <c r="B71" s="508" t="s">
        <v>235</v>
      </c>
      <c r="C71" s="532"/>
      <c r="D71" s="590">
        <v>4</v>
      </c>
      <c r="E71" s="532"/>
      <c r="F71" s="532"/>
      <c r="G71" s="177">
        <v>4</v>
      </c>
      <c r="H71" s="591">
        <f t="shared" si="39"/>
        <v>120</v>
      </c>
      <c r="I71" s="591">
        <f t="shared" si="40"/>
        <v>36</v>
      </c>
      <c r="J71" s="592">
        <v>18</v>
      </c>
      <c r="K71" s="593"/>
      <c r="L71" s="593">
        <v>18</v>
      </c>
      <c r="M71" s="594">
        <f t="shared" si="41"/>
        <v>84</v>
      </c>
      <c r="N71" s="595"/>
      <c r="O71" s="596"/>
      <c r="P71" s="594"/>
      <c r="Q71" s="595"/>
      <c r="R71" s="596">
        <v>2</v>
      </c>
      <c r="S71" s="594">
        <v>2</v>
      </c>
      <c r="T71" s="498"/>
      <c r="U71" s="499"/>
      <c r="V71" s="500"/>
      <c r="W71" s="654"/>
      <c r="X71" s="342"/>
      <c r="AD71" s="1195">
        <f t="shared" si="3"/>
        <v>0.3</v>
      </c>
    </row>
    <row r="72" spans="1:30" x14ac:dyDescent="0.25">
      <c r="A72" s="580" t="s">
        <v>146</v>
      </c>
      <c r="B72" s="508" t="s">
        <v>380</v>
      </c>
      <c r="C72" s="532"/>
      <c r="D72" s="590">
        <v>4</v>
      </c>
      <c r="E72" s="532"/>
      <c r="F72" s="532"/>
      <c r="G72" s="177">
        <v>4</v>
      </c>
      <c r="H72" s="591">
        <f t="shared" si="39"/>
        <v>120</v>
      </c>
      <c r="I72" s="591">
        <f t="shared" si="40"/>
        <v>36</v>
      </c>
      <c r="J72" s="592">
        <v>18</v>
      </c>
      <c r="K72" s="593"/>
      <c r="L72" s="593">
        <v>18</v>
      </c>
      <c r="M72" s="594">
        <f t="shared" si="41"/>
        <v>84</v>
      </c>
      <c r="N72" s="595"/>
      <c r="O72" s="596"/>
      <c r="P72" s="594"/>
      <c r="Q72" s="595"/>
      <c r="R72" s="596">
        <v>2</v>
      </c>
      <c r="S72" s="594">
        <v>2</v>
      </c>
      <c r="T72" s="498"/>
      <c r="U72" s="499"/>
      <c r="V72" s="500"/>
      <c r="W72" s="654"/>
      <c r="X72" s="342"/>
      <c r="AD72" s="1195">
        <f t="shared" si="3"/>
        <v>0.3</v>
      </c>
    </row>
    <row r="73" spans="1:30" ht="16.5" thickBot="1" x14ac:dyDescent="0.3">
      <c r="A73" s="665" t="s">
        <v>147</v>
      </c>
      <c r="B73" s="666" t="s">
        <v>141</v>
      </c>
      <c r="C73" s="533"/>
      <c r="D73" s="667">
        <v>4</v>
      </c>
      <c r="E73" s="533"/>
      <c r="F73" s="533"/>
      <c r="G73" s="668">
        <v>4</v>
      </c>
      <c r="H73" s="669">
        <f t="shared" si="39"/>
        <v>120</v>
      </c>
      <c r="I73" s="669">
        <f t="shared" si="40"/>
        <v>36</v>
      </c>
      <c r="J73" s="670">
        <v>18</v>
      </c>
      <c r="K73" s="671"/>
      <c r="L73" s="671">
        <v>18</v>
      </c>
      <c r="M73" s="672">
        <f t="shared" si="41"/>
        <v>84</v>
      </c>
      <c r="N73" s="673"/>
      <c r="O73" s="674"/>
      <c r="P73" s="672"/>
      <c r="Q73" s="673"/>
      <c r="R73" s="674">
        <v>2</v>
      </c>
      <c r="S73" s="672">
        <v>2</v>
      </c>
      <c r="T73" s="836"/>
      <c r="U73" s="837"/>
      <c r="V73" s="838"/>
      <c r="W73" s="675"/>
      <c r="X73" s="543"/>
      <c r="AD73" s="1195">
        <f t="shared" si="3"/>
        <v>0.3</v>
      </c>
    </row>
    <row r="74" spans="1:30" ht="31.5" x14ac:dyDescent="0.25">
      <c r="A74" s="676" t="s">
        <v>148</v>
      </c>
      <c r="B74" s="501" t="s">
        <v>193</v>
      </c>
      <c r="C74" s="582"/>
      <c r="D74" s="582">
        <v>5</v>
      </c>
      <c r="E74" s="583"/>
      <c r="F74" s="502"/>
      <c r="G74" s="503">
        <v>4</v>
      </c>
      <c r="H74" s="584">
        <f t="shared" ref="H74:H82" si="42">G74*30</f>
        <v>120</v>
      </c>
      <c r="I74" s="584">
        <f t="shared" ref="I74:I82" si="43">J74+K74+L74</f>
        <v>45</v>
      </c>
      <c r="J74" s="585"/>
      <c r="K74" s="586"/>
      <c r="L74" s="586">
        <v>45</v>
      </c>
      <c r="M74" s="587">
        <f t="shared" ref="M74" si="44">H74-I74</f>
        <v>75</v>
      </c>
      <c r="N74" s="588"/>
      <c r="O74" s="589"/>
      <c r="P74" s="587"/>
      <c r="Q74" s="588"/>
      <c r="R74" s="589"/>
      <c r="S74" s="587"/>
      <c r="T74" s="588">
        <v>3</v>
      </c>
      <c r="U74" s="589"/>
      <c r="V74" s="587"/>
      <c r="W74" s="588"/>
      <c r="X74" s="587"/>
      <c r="AD74" s="1195">
        <f t="shared" si="3"/>
        <v>0.375</v>
      </c>
    </row>
    <row r="75" spans="1:30" ht="16.5" thickBot="1" x14ac:dyDescent="0.3">
      <c r="A75" s="677" t="s">
        <v>149</v>
      </c>
      <c r="B75" s="579" t="s">
        <v>34</v>
      </c>
      <c r="C75" s="609"/>
      <c r="D75" s="609">
        <v>5</v>
      </c>
      <c r="E75" s="678"/>
      <c r="F75" s="679"/>
      <c r="G75" s="610">
        <v>4</v>
      </c>
      <c r="H75" s="602">
        <f t="shared" si="42"/>
        <v>120</v>
      </c>
      <c r="I75" s="602">
        <f t="shared" si="43"/>
        <v>45</v>
      </c>
      <c r="J75" s="603">
        <v>15</v>
      </c>
      <c r="K75" s="604"/>
      <c r="L75" s="604">
        <v>30</v>
      </c>
      <c r="M75" s="605">
        <f>H74-I75</f>
        <v>75</v>
      </c>
      <c r="N75" s="611"/>
      <c r="O75" s="612"/>
      <c r="P75" s="605"/>
      <c r="Q75" s="611"/>
      <c r="R75" s="612"/>
      <c r="S75" s="605"/>
      <c r="T75" s="611">
        <v>3</v>
      </c>
      <c r="U75" s="612"/>
      <c r="V75" s="605"/>
      <c r="W75" s="611"/>
      <c r="X75" s="605"/>
      <c r="AD75" s="1195">
        <f t="shared" si="3"/>
        <v>0.375</v>
      </c>
    </row>
    <row r="76" spans="1:30" ht="31.5" x14ac:dyDescent="0.25">
      <c r="A76" s="581" t="s">
        <v>383</v>
      </c>
      <c r="B76" s="505" t="s">
        <v>194</v>
      </c>
      <c r="C76" s="590"/>
      <c r="D76" s="590">
        <v>6</v>
      </c>
      <c r="E76" s="178"/>
      <c r="F76" s="179"/>
      <c r="G76" s="177">
        <v>4</v>
      </c>
      <c r="H76" s="591">
        <f t="shared" si="42"/>
        <v>120</v>
      </c>
      <c r="I76" s="591">
        <f t="shared" si="43"/>
        <v>54</v>
      </c>
      <c r="J76" s="592"/>
      <c r="K76" s="593"/>
      <c r="L76" s="593">
        <v>54</v>
      </c>
      <c r="M76" s="594">
        <f>H76-I76</f>
        <v>66</v>
      </c>
      <c r="N76" s="595"/>
      <c r="O76" s="596"/>
      <c r="P76" s="594"/>
      <c r="Q76" s="595"/>
      <c r="R76" s="596"/>
      <c r="S76" s="594"/>
      <c r="T76" s="595"/>
      <c r="U76" s="596">
        <v>3</v>
      </c>
      <c r="V76" s="594">
        <v>3</v>
      </c>
      <c r="W76" s="595"/>
      <c r="X76" s="594"/>
      <c r="AD76" s="1195">
        <f t="shared" si="3"/>
        <v>0.45</v>
      </c>
    </row>
    <row r="77" spans="1:30" ht="16.5" thickBot="1" x14ac:dyDescent="0.3">
      <c r="A77" s="665" t="s">
        <v>384</v>
      </c>
      <c r="B77" s="666" t="s">
        <v>381</v>
      </c>
      <c r="C77" s="667"/>
      <c r="D77" s="667">
        <v>6</v>
      </c>
      <c r="E77" s="680"/>
      <c r="F77" s="681"/>
      <c r="G77" s="668">
        <v>4</v>
      </c>
      <c r="H77" s="669">
        <f t="shared" si="42"/>
        <v>120</v>
      </c>
      <c r="I77" s="669">
        <f t="shared" si="43"/>
        <v>54</v>
      </c>
      <c r="J77" s="670">
        <v>18</v>
      </c>
      <c r="K77" s="671"/>
      <c r="L77" s="671">
        <v>36</v>
      </c>
      <c r="M77" s="672">
        <f>H76-I77</f>
        <v>66</v>
      </c>
      <c r="N77" s="673"/>
      <c r="O77" s="674"/>
      <c r="P77" s="672"/>
      <c r="Q77" s="673"/>
      <c r="R77" s="674"/>
      <c r="S77" s="672"/>
      <c r="T77" s="673"/>
      <c r="U77" s="674">
        <v>3</v>
      </c>
      <c r="V77" s="672">
        <v>3</v>
      </c>
      <c r="W77" s="673"/>
      <c r="X77" s="672"/>
      <c r="AD77" s="1195">
        <f t="shared" ref="AD77:AD105" si="45">I77/H77</f>
        <v>0.45</v>
      </c>
    </row>
    <row r="78" spans="1:30" ht="31.5" x14ac:dyDescent="0.25">
      <c r="A78" s="676" t="s">
        <v>385</v>
      </c>
      <c r="B78" s="501" t="s">
        <v>195</v>
      </c>
      <c r="C78" s="582"/>
      <c r="D78" s="582">
        <v>7</v>
      </c>
      <c r="E78" s="583"/>
      <c r="F78" s="502"/>
      <c r="G78" s="503">
        <v>4</v>
      </c>
      <c r="H78" s="584">
        <f t="shared" si="42"/>
        <v>120</v>
      </c>
      <c r="I78" s="584">
        <f t="shared" si="43"/>
        <v>45</v>
      </c>
      <c r="J78" s="585"/>
      <c r="K78" s="586"/>
      <c r="L78" s="586">
        <v>45</v>
      </c>
      <c r="M78" s="587">
        <f>H78-I78</f>
        <v>75</v>
      </c>
      <c r="N78" s="588"/>
      <c r="O78" s="589"/>
      <c r="P78" s="587"/>
      <c r="Q78" s="588"/>
      <c r="R78" s="589"/>
      <c r="S78" s="587"/>
      <c r="T78" s="588"/>
      <c r="U78" s="589"/>
      <c r="V78" s="587"/>
      <c r="W78" s="588">
        <v>3</v>
      </c>
      <c r="X78" s="587"/>
      <c r="AD78" s="1195">
        <f t="shared" si="45"/>
        <v>0.375</v>
      </c>
    </row>
    <row r="79" spans="1:30" x14ac:dyDescent="0.25">
      <c r="A79" s="581" t="s">
        <v>386</v>
      </c>
      <c r="B79" s="186" t="s">
        <v>197</v>
      </c>
      <c r="C79" s="597"/>
      <c r="D79" s="597">
        <v>7</v>
      </c>
      <c r="E79" s="196"/>
      <c r="F79" s="185"/>
      <c r="G79" s="187">
        <v>4</v>
      </c>
      <c r="H79" s="591">
        <f t="shared" si="42"/>
        <v>120</v>
      </c>
      <c r="I79" s="591">
        <f t="shared" si="43"/>
        <v>45</v>
      </c>
      <c r="J79" s="592">
        <v>15</v>
      </c>
      <c r="K79" s="593"/>
      <c r="L79" s="593">
        <v>30</v>
      </c>
      <c r="M79" s="594">
        <f>H78-I79</f>
        <v>75</v>
      </c>
      <c r="N79" s="322"/>
      <c r="O79" s="598"/>
      <c r="P79" s="311"/>
      <c r="Q79" s="322"/>
      <c r="R79" s="598"/>
      <c r="S79" s="311"/>
      <c r="T79" s="322"/>
      <c r="U79" s="598"/>
      <c r="V79" s="311"/>
      <c r="W79" s="322">
        <v>3</v>
      </c>
      <c r="X79" s="311"/>
      <c r="AD79" s="1195">
        <f t="shared" si="45"/>
        <v>0.375</v>
      </c>
    </row>
    <row r="80" spans="1:30" ht="32.25" thickBot="1" x14ac:dyDescent="0.3">
      <c r="A80" s="677" t="s">
        <v>387</v>
      </c>
      <c r="B80" s="579" t="s">
        <v>41</v>
      </c>
      <c r="C80" s="600"/>
      <c r="D80" s="600">
        <v>7</v>
      </c>
      <c r="E80" s="601"/>
      <c r="F80" s="171"/>
      <c r="G80" s="172">
        <v>4</v>
      </c>
      <c r="H80" s="602">
        <f t="shared" si="42"/>
        <v>120</v>
      </c>
      <c r="I80" s="602">
        <f t="shared" si="43"/>
        <v>45</v>
      </c>
      <c r="J80" s="603">
        <v>15</v>
      </c>
      <c r="K80" s="604"/>
      <c r="L80" s="604">
        <v>30</v>
      </c>
      <c r="M80" s="605">
        <f>H79-I80</f>
        <v>75</v>
      </c>
      <c r="N80" s="606"/>
      <c r="O80" s="607"/>
      <c r="P80" s="608"/>
      <c r="Q80" s="606"/>
      <c r="R80" s="607"/>
      <c r="S80" s="608"/>
      <c r="T80" s="606"/>
      <c r="U80" s="607"/>
      <c r="V80" s="608"/>
      <c r="W80" s="606">
        <v>3</v>
      </c>
      <c r="X80" s="608"/>
      <c r="AD80" s="1195">
        <f t="shared" si="45"/>
        <v>0.375</v>
      </c>
    </row>
    <row r="81" spans="1:30" ht="31.5" x14ac:dyDescent="0.25">
      <c r="A81" s="581" t="s">
        <v>388</v>
      </c>
      <c r="B81" s="505" t="s">
        <v>196</v>
      </c>
      <c r="C81" s="590"/>
      <c r="D81" s="590">
        <v>8</v>
      </c>
      <c r="E81" s="178"/>
      <c r="F81" s="179"/>
      <c r="G81" s="177">
        <v>4</v>
      </c>
      <c r="H81" s="591">
        <f t="shared" si="42"/>
        <v>120</v>
      </c>
      <c r="I81" s="591">
        <f t="shared" si="43"/>
        <v>39</v>
      </c>
      <c r="J81" s="592"/>
      <c r="K81" s="593"/>
      <c r="L81" s="593">
        <v>39</v>
      </c>
      <c r="M81" s="594">
        <f>H81-I81</f>
        <v>81</v>
      </c>
      <c r="N81" s="595"/>
      <c r="O81" s="596"/>
      <c r="P81" s="594"/>
      <c r="Q81" s="595"/>
      <c r="R81" s="596"/>
      <c r="S81" s="594"/>
      <c r="T81" s="595"/>
      <c r="U81" s="596"/>
      <c r="V81" s="594"/>
      <c r="W81" s="595"/>
      <c r="X81" s="594">
        <v>3</v>
      </c>
      <c r="AD81" s="1195">
        <f t="shared" si="45"/>
        <v>0.32500000000000001</v>
      </c>
    </row>
    <row r="82" spans="1:30" ht="16.5" thickBot="1" x14ac:dyDescent="0.3">
      <c r="A82" s="581" t="s">
        <v>389</v>
      </c>
      <c r="B82" s="291" t="s">
        <v>382</v>
      </c>
      <c r="C82" s="600"/>
      <c r="D82" s="600">
        <v>8</v>
      </c>
      <c r="E82" s="601"/>
      <c r="F82" s="171"/>
      <c r="G82" s="172">
        <v>4</v>
      </c>
      <c r="H82" s="602">
        <f t="shared" si="42"/>
        <v>120</v>
      </c>
      <c r="I82" s="602">
        <f t="shared" si="43"/>
        <v>39</v>
      </c>
      <c r="J82" s="603"/>
      <c r="K82" s="604"/>
      <c r="L82" s="604">
        <v>39</v>
      </c>
      <c r="M82" s="605">
        <f>H81-I82</f>
        <v>81</v>
      </c>
      <c r="N82" s="606"/>
      <c r="O82" s="607"/>
      <c r="P82" s="608"/>
      <c r="Q82" s="606"/>
      <c r="R82" s="607"/>
      <c r="S82" s="608"/>
      <c r="T82" s="606"/>
      <c r="U82" s="607"/>
      <c r="V82" s="608"/>
      <c r="W82" s="606"/>
      <c r="X82" s="608">
        <v>3</v>
      </c>
      <c r="AD82" s="1195">
        <f t="shared" si="45"/>
        <v>0.32500000000000001</v>
      </c>
    </row>
    <row r="83" spans="1:30" ht="16.5" thickBot="1" x14ac:dyDescent="0.3">
      <c r="A83" s="1051" t="s">
        <v>142</v>
      </c>
      <c r="B83" s="1052"/>
      <c r="C83" s="1052"/>
      <c r="D83" s="1052"/>
      <c r="E83" s="1052"/>
      <c r="F83" s="1053"/>
      <c r="G83" s="174">
        <f>SUM(G65:G69)</f>
        <v>28</v>
      </c>
      <c r="H83" s="174">
        <f t="shared" ref="H83:X83" si="46">SUM(H65:H69)</f>
        <v>840</v>
      </c>
      <c r="I83" s="175">
        <f t="shared" si="46"/>
        <v>300</v>
      </c>
      <c r="J83" s="175">
        <f t="shared" si="46"/>
        <v>51</v>
      </c>
      <c r="K83" s="175"/>
      <c r="L83" s="175">
        <f t="shared" si="46"/>
        <v>249</v>
      </c>
      <c r="M83" s="175">
        <f t="shared" si="46"/>
        <v>540</v>
      </c>
      <c r="N83" s="839"/>
      <c r="O83" s="839"/>
      <c r="P83" s="839"/>
      <c r="Q83" s="839"/>
      <c r="R83" s="817">
        <f t="shared" si="46"/>
        <v>4</v>
      </c>
      <c r="S83" s="817">
        <f t="shared" si="46"/>
        <v>4</v>
      </c>
      <c r="T83" s="817">
        <f t="shared" si="46"/>
        <v>3</v>
      </c>
      <c r="U83" s="817">
        <f t="shared" si="46"/>
        <v>3</v>
      </c>
      <c r="V83" s="817">
        <f t="shared" si="46"/>
        <v>3</v>
      </c>
      <c r="W83" s="175">
        <f t="shared" si="46"/>
        <v>6</v>
      </c>
      <c r="X83" s="175">
        <f t="shared" si="46"/>
        <v>3</v>
      </c>
      <c r="Y83" s="401">
        <f>SUM(Y76:Y82)</f>
        <v>0</v>
      </c>
      <c r="Z83" s="175">
        <f>SUM(Z76:Z82)</f>
        <v>0</v>
      </c>
      <c r="AA83" s="175">
        <f>SUM(AA76:AA82)</f>
        <v>0</v>
      </c>
      <c r="AB83" s="175">
        <f>SUM(AB76:AB82)</f>
        <v>0</v>
      </c>
      <c r="AC83" s="175">
        <f>SUM(AC76:AC82)</f>
        <v>0</v>
      </c>
      <c r="AD83" s="1195">
        <f t="shared" si="45"/>
        <v>0.35714285714285715</v>
      </c>
    </row>
    <row r="84" spans="1:30" ht="16.5" thickBot="1" x14ac:dyDescent="0.3">
      <c r="A84" s="1048" t="s">
        <v>237</v>
      </c>
      <c r="B84" s="1049"/>
      <c r="C84" s="1049"/>
      <c r="D84" s="1049"/>
      <c r="E84" s="1049"/>
      <c r="F84" s="1049"/>
      <c r="G84" s="1049"/>
      <c r="H84" s="1049"/>
      <c r="I84" s="1049"/>
      <c r="J84" s="1049"/>
      <c r="K84" s="1049"/>
      <c r="L84" s="1049"/>
      <c r="M84" s="1049"/>
      <c r="N84" s="1049"/>
      <c r="O84" s="1049"/>
      <c r="P84" s="1049"/>
      <c r="Q84" s="1049"/>
      <c r="R84" s="1049"/>
      <c r="S84" s="1049"/>
      <c r="T84" s="1049"/>
      <c r="U84" s="1049"/>
      <c r="V84" s="1049"/>
      <c r="W84" s="1049"/>
      <c r="X84" s="1050"/>
      <c r="AD84" s="1195" t="e">
        <f t="shared" si="45"/>
        <v>#DIV/0!</v>
      </c>
    </row>
    <row r="85" spans="1:30" ht="44.25" customHeight="1" thickBot="1" x14ac:dyDescent="0.3">
      <c r="A85" s="1137" t="s">
        <v>398</v>
      </c>
      <c r="B85" s="1138"/>
      <c r="C85" s="626"/>
      <c r="D85" s="614">
        <v>4</v>
      </c>
      <c r="E85" s="626"/>
      <c r="F85" s="626"/>
      <c r="G85" s="561">
        <v>4</v>
      </c>
      <c r="H85" s="560">
        <f>G85*30</f>
        <v>120</v>
      </c>
      <c r="I85" s="634">
        <f t="shared" ref="I85:I89" si="47">J85+K85+L85</f>
        <v>54</v>
      </c>
      <c r="J85" s="627">
        <v>18</v>
      </c>
      <c r="K85" s="628"/>
      <c r="L85" s="628">
        <v>36</v>
      </c>
      <c r="M85" s="289">
        <f>H85-I85</f>
        <v>66</v>
      </c>
      <c r="N85" s="663"/>
      <c r="O85" s="628"/>
      <c r="P85" s="664"/>
      <c r="Q85" s="504"/>
      <c r="R85" s="618">
        <v>3</v>
      </c>
      <c r="S85" s="619">
        <v>3</v>
      </c>
      <c r="T85" s="504"/>
      <c r="U85" s="618"/>
      <c r="V85" s="619"/>
      <c r="W85" s="504"/>
      <c r="X85" s="619"/>
      <c r="AD85" s="1195">
        <f t="shared" si="45"/>
        <v>0.45</v>
      </c>
    </row>
    <row r="86" spans="1:30" ht="42" customHeight="1" thickBot="1" x14ac:dyDescent="0.3">
      <c r="A86" s="1137" t="s">
        <v>399</v>
      </c>
      <c r="B86" s="1138"/>
      <c r="C86" s="532"/>
      <c r="D86" s="629">
        <v>5.5</v>
      </c>
      <c r="E86" s="532"/>
      <c r="F86" s="532"/>
      <c r="G86" s="569">
        <v>8</v>
      </c>
      <c r="H86" s="560">
        <f t="shared" ref="H86:H89" si="48">G86*30</f>
        <v>240</v>
      </c>
      <c r="I86" s="635">
        <f t="shared" si="47"/>
        <v>90</v>
      </c>
      <c r="J86" s="570">
        <v>60</v>
      </c>
      <c r="K86" s="499"/>
      <c r="L86" s="499">
        <v>30</v>
      </c>
      <c r="M86" s="142">
        <f t="shared" ref="M86:M89" si="49">H86-I86</f>
        <v>150</v>
      </c>
      <c r="N86" s="498"/>
      <c r="O86" s="499"/>
      <c r="P86" s="500"/>
      <c r="Q86" s="321"/>
      <c r="R86" s="309"/>
      <c r="S86" s="310"/>
      <c r="T86" s="321">
        <v>6</v>
      </c>
      <c r="U86" s="309"/>
      <c r="V86" s="310"/>
      <c r="W86" s="321"/>
      <c r="X86" s="310"/>
      <c r="AD86" s="1195">
        <f t="shared" si="45"/>
        <v>0.375</v>
      </c>
    </row>
    <row r="87" spans="1:30" ht="40.5" customHeight="1" thickBot="1" x14ac:dyDescent="0.3">
      <c r="A87" s="1139" t="s">
        <v>400</v>
      </c>
      <c r="B87" s="1140"/>
      <c r="C87" s="532"/>
      <c r="D87" s="580" t="s">
        <v>369</v>
      </c>
      <c r="E87" s="532"/>
      <c r="F87" s="532"/>
      <c r="G87" s="571">
        <v>4</v>
      </c>
      <c r="H87" s="560">
        <f t="shared" si="48"/>
        <v>120</v>
      </c>
      <c r="I87" s="635">
        <f t="shared" si="47"/>
        <v>54</v>
      </c>
      <c r="J87" s="570">
        <v>36</v>
      </c>
      <c r="K87" s="499"/>
      <c r="L87" s="499">
        <v>18</v>
      </c>
      <c r="M87" s="142">
        <f t="shared" si="49"/>
        <v>66</v>
      </c>
      <c r="N87" s="575"/>
      <c r="O87" s="574"/>
      <c r="P87" s="573"/>
      <c r="Q87" s="576"/>
      <c r="R87" s="577"/>
      <c r="S87" s="578"/>
      <c r="T87" s="576"/>
      <c r="U87" s="577">
        <v>3</v>
      </c>
      <c r="V87" s="578">
        <v>3</v>
      </c>
      <c r="W87" s="576"/>
      <c r="X87" s="578"/>
      <c r="AD87" s="1195">
        <f t="shared" si="45"/>
        <v>0.45</v>
      </c>
    </row>
    <row r="88" spans="1:30" ht="39.75" customHeight="1" thickBot="1" x14ac:dyDescent="0.3">
      <c r="A88" s="1139" t="s">
        <v>401</v>
      </c>
      <c r="B88" s="1140"/>
      <c r="C88" s="532"/>
      <c r="D88" s="545">
        <v>7.7</v>
      </c>
      <c r="E88" s="532"/>
      <c r="F88" s="532"/>
      <c r="G88" s="562">
        <v>8</v>
      </c>
      <c r="H88" s="560">
        <f t="shared" si="48"/>
        <v>240</v>
      </c>
      <c r="I88" s="635">
        <f t="shared" si="47"/>
        <v>90</v>
      </c>
      <c r="J88" s="570">
        <v>60</v>
      </c>
      <c r="K88" s="499"/>
      <c r="L88" s="499">
        <v>30</v>
      </c>
      <c r="M88" s="142">
        <f t="shared" si="49"/>
        <v>150</v>
      </c>
      <c r="N88" s="566"/>
      <c r="O88" s="565"/>
      <c r="P88" s="564"/>
      <c r="Q88" s="507"/>
      <c r="R88" s="567"/>
      <c r="S88" s="568"/>
      <c r="T88" s="507"/>
      <c r="U88" s="567"/>
      <c r="V88" s="568"/>
      <c r="W88" s="507">
        <v>6</v>
      </c>
      <c r="X88" s="568"/>
      <c r="AD88" s="1195">
        <f t="shared" si="45"/>
        <v>0.375</v>
      </c>
    </row>
    <row r="89" spans="1:30" ht="35.25" customHeight="1" thickBot="1" x14ac:dyDescent="0.3">
      <c r="A89" s="1141" t="s">
        <v>402</v>
      </c>
      <c r="B89" s="1142"/>
      <c r="C89" s="536"/>
      <c r="D89" s="615">
        <v>8.8000000000000007</v>
      </c>
      <c r="E89" s="536"/>
      <c r="F89" s="536"/>
      <c r="G89" s="571">
        <v>8</v>
      </c>
      <c r="H89" s="560">
        <f t="shared" si="48"/>
        <v>240</v>
      </c>
      <c r="I89" s="636">
        <f t="shared" si="47"/>
        <v>39</v>
      </c>
      <c r="J89" s="572"/>
      <c r="K89" s="574"/>
      <c r="L89" s="574">
        <v>39</v>
      </c>
      <c r="M89" s="150">
        <f t="shared" si="49"/>
        <v>201</v>
      </c>
      <c r="N89" s="575"/>
      <c r="O89" s="574"/>
      <c r="P89" s="573"/>
      <c r="Q89" s="576"/>
      <c r="R89" s="577"/>
      <c r="S89" s="578"/>
      <c r="T89" s="576"/>
      <c r="U89" s="577"/>
      <c r="V89" s="578"/>
      <c r="W89" s="576"/>
      <c r="X89" s="578">
        <v>8</v>
      </c>
      <c r="AD89" s="1195">
        <f t="shared" si="45"/>
        <v>0.16250000000000001</v>
      </c>
    </row>
    <row r="90" spans="1:30" x14ac:dyDescent="0.25">
      <c r="A90" s="616" t="s">
        <v>150</v>
      </c>
      <c r="B90" s="617" t="s">
        <v>38</v>
      </c>
      <c r="C90" s="658"/>
      <c r="D90" s="582">
        <v>4</v>
      </c>
      <c r="E90" s="583"/>
      <c r="F90" s="502"/>
      <c r="G90" s="503">
        <v>4</v>
      </c>
      <c r="H90" s="584">
        <f>G90*30</f>
        <v>120</v>
      </c>
      <c r="I90" s="622">
        <f>J90+K90+L90</f>
        <v>54</v>
      </c>
      <c r="J90" s="504">
        <v>18</v>
      </c>
      <c r="K90" s="618"/>
      <c r="L90" s="618">
        <v>36</v>
      </c>
      <c r="M90" s="619">
        <f>H90-I90</f>
        <v>66</v>
      </c>
      <c r="N90" s="178"/>
      <c r="O90" s="399"/>
      <c r="P90" s="620"/>
      <c r="Q90" s="319"/>
      <c r="R90" s="621">
        <v>3</v>
      </c>
      <c r="S90" s="502">
        <v>3</v>
      </c>
      <c r="T90" s="319"/>
      <c r="U90" s="621"/>
      <c r="V90" s="502"/>
      <c r="W90" s="583"/>
      <c r="X90" s="342"/>
      <c r="AD90" s="1195">
        <f t="shared" si="45"/>
        <v>0.45</v>
      </c>
    </row>
    <row r="91" spans="1:30" x14ac:dyDescent="0.25">
      <c r="A91" s="616" t="s">
        <v>151</v>
      </c>
      <c r="B91" s="554" t="s">
        <v>279</v>
      </c>
      <c r="C91" s="659"/>
      <c r="D91" s="590">
        <v>4</v>
      </c>
      <c r="E91" s="178"/>
      <c r="F91" s="179"/>
      <c r="G91" s="177">
        <v>4</v>
      </c>
      <c r="H91" s="591">
        <f>G91*30</f>
        <v>120</v>
      </c>
      <c r="I91" s="622">
        <f>J91+K91+L91</f>
        <v>54</v>
      </c>
      <c r="J91" s="507">
        <v>18</v>
      </c>
      <c r="K91" s="567"/>
      <c r="L91" s="567">
        <v>36</v>
      </c>
      <c r="M91" s="568">
        <f>H91-I91</f>
        <v>66</v>
      </c>
      <c r="N91" s="178"/>
      <c r="O91" s="399"/>
      <c r="P91" s="620"/>
      <c r="Q91" s="180"/>
      <c r="R91" s="399">
        <v>3</v>
      </c>
      <c r="S91" s="179">
        <v>3</v>
      </c>
      <c r="T91" s="180"/>
      <c r="U91" s="399"/>
      <c r="V91" s="179"/>
      <c r="W91" s="178"/>
      <c r="X91" s="342"/>
      <c r="AD91" s="1195">
        <f t="shared" si="45"/>
        <v>0.45</v>
      </c>
    </row>
    <row r="92" spans="1:30" x14ac:dyDescent="0.25">
      <c r="A92" s="616" t="s">
        <v>152</v>
      </c>
      <c r="B92" s="554" t="s">
        <v>297</v>
      </c>
      <c r="C92" s="660"/>
      <c r="D92" s="625" t="s">
        <v>328</v>
      </c>
      <c r="E92" s="661"/>
      <c r="F92" s="184"/>
      <c r="G92" s="177">
        <v>4</v>
      </c>
      <c r="H92" s="624">
        <f t="shared" ref="H92" si="50">G92*30</f>
        <v>120</v>
      </c>
      <c r="I92" s="599">
        <f>J92+L92+K92</f>
        <v>45</v>
      </c>
      <c r="J92" s="262">
        <v>30</v>
      </c>
      <c r="K92" s="189"/>
      <c r="L92" s="189">
        <v>15</v>
      </c>
      <c r="M92" s="190">
        <f t="shared" ref="M92" si="51">H92-I92</f>
        <v>75</v>
      </c>
      <c r="N92" s="193"/>
      <c r="O92" s="388"/>
      <c r="P92" s="192"/>
      <c r="Q92" s="191"/>
      <c r="R92" s="388"/>
      <c r="S92" s="192"/>
      <c r="T92" s="191">
        <v>3</v>
      </c>
      <c r="U92" s="176"/>
      <c r="V92" s="185"/>
      <c r="W92" s="196"/>
      <c r="X92" s="342"/>
      <c r="AD92" s="1195">
        <f t="shared" si="45"/>
        <v>0.375</v>
      </c>
    </row>
    <row r="93" spans="1:30" x14ac:dyDescent="0.25">
      <c r="A93" s="616" t="s">
        <v>153</v>
      </c>
      <c r="B93" s="554" t="s">
        <v>312</v>
      </c>
      <c r="C93" s="660"/>
      <c r="D93" s="625" t="s">
        <v>328</v>
      </c>
      <c r="E93" s="661"/>
      <c r="F93" s="184"/>
      <c r="G93" s="177">
        <v>4</v>
      </c>
      <c r="H93" s="624">
        <f t="shared" ref="H93" si="52">G93*30</f>
        <v>120</v>
      </c>
      <c r="I93" s="599">
        <f>J93+L93+K93</f>
        <v>45</v>
      </c>
      <c r="J93" s="262">
        <v>30</v>
      </c>
      <c r="K93" s="189"/>
      <c r="L93" s="189">
        <v>15</v>
      </c>
      <c r="M93" s="190">
        <f t="shared" ref="M93" si="53">H93-I93</f>
        <v>75</v>
      </c>
      <c r="N93" s="193"/>
      <c r="O93" s="388"/>
      <c r="P93" s="192"/>
      <c r="Q93" s="191"/>
      <c r="R93" s="388"/>
      <c r="S93" s="192"/>
      <c r="T93" s="191">
        <v>3</v>
      </c>
      <c r="U93" s="176"/>
      <c r="V93" s="185"/>
      <c r="W93" s="196"/>
      <c r="X93" s="342"/>
      <c r="AD93" s="1195">
        <f t="shared" si="45"/>
        <v>0.375</v>
      </c>
    </row>
    <row r="94" spans="1:30" x14ac:dyDescent="0.25">
      <c r="A94" s="616" t="s">
        <v>154</v>
      </c>
      <c r="B94" s="554" t="s">
        <v>37</v>
      </c>
      <c r="C94" s="660"/>
      <c r="D94" s="625" t="s">
        <v>328</v>
      </c>
      <c r="E94" s="661"/>
      <c r="F94" s="184"/>
      <c r="G94" s="177">
        <v>4</v>
      </c>
      <c r="H94" s="597">
        <f>G94*30</f>
        <v>120</v>
      </c>
      <c r="I94" s="599">
        <f>J94+L94</f>
        <v>45</v>
      </c>
      <c r="J94" s="262">
        <v>30</v>
      </c>
      <c r="K94" s="189"/>
      <c r="L94" s="189">
        <v>15</v>
      </c>
      <c r="M94" s="190">
        <f>H94-I94</f>
        <v>75</v>
      </c>
      <c r="N94" s="193"/>
      <c r="O94" s="388"/>
      <c r="P94" s="194"/>
      <c r="Q94" s="191"/>
      <c r="R94" s="388"/>
      <c r="S94" s="192"/>
      <c r="T94" s="191">
        <v>3</v>
      </c>
      <c r="U94" s="499"/>
      <c r="V94" s="500"/>
      <c r="W94" s="654"/>
      <c r="X94" s="342"/>
      <c r="AD94" s="1195">
        <f t="shared" si="45"/>
        <v>0.375</v>
      </c>
    </row>
    <row r="95" spans="1:30" ht="31.5" x14ac:dyDescent="0.25">
      <c r="A95" s="616" t="s">
        <v>155</v>
      </c>
      <c r="B95" s="554" t="s">
        <v>310</v>
      </c>
      <c r="C95" s="660"/>
      <c r="D95" s="625" t="s">
        <v>328</v>
      </c>
      <c r="E95" s="661"/>
      <c r="F95" s="184"/>
      <c r="G95" s="177">
        <v>4</v>
      </c>
      <c r="H95" s="597">
        <f t="shared" ref="H95" si="54">G95*30</f>
        <v>120</v>
      </c>
      <c r="I95" s="599">
        <f>J95+L95</f>
        <v>45</v>
      </c>
      <c r="J95" s="262">
        <v>30</v>
      </c>
      <c r="K95" s="189"/>
      <c r="L95" s="189">
        <v>15</v>
      </c>
      <c r="M95" s="190">
        <f t="shared" ref="M95" si="55">H95-I95</f>
        <v>75</v>
      </c>
      <c r="N95" s="193"/>
      <c r="O95" s="388"/>
      <c r="P95" s="194"/>
      <c r="Q95" s="191"/>
      <c r="R95" s="388"/>
      <c r="S95" s="192"/>
      <c r="T95" s="191">
        <v>3</v>
      </c>
      <c r="U95" s="499"/>
      <c r="V95" s="500"/>
      <c r="W95" s="654"/>
      <c r="X95" s="342"/>
      <c r="AD95" s="1195">
        <f t="shared" si="45"/>
        <v>0.375</v>
      </c>
    </row>
    <row r="96" spans="1:30" x14ac:dyDescent="0.25">
      <c r="A96" s="616" t="s">
        <v>156</v>
      </c>
      <c r="B96" s="554" t="s">
        <v>338</v>
      </c>
      <c r="C96" s="620"/>
      <c r="D96" s="590">
        <v>6</v>
      </c>
      <c r="E96" s="178"/>
      <c r="F96" s="506"/>
      <c r="G96" s="177">
        <v>4</v>
      </c>
      <c r="H96" s="631">
        <f t="shared" ref="H96" si="56">G96*30</f>
        <v>120</v>
      </c>
      <c r="I96" s="597">
        <f t="shared" ref="I96" si="57">J96+L96+K96</f>
        <v>54</v>
      </c>
      <c r="J96" s="198">
        <v>36</v>
      </c>
      <c r="K96" s="176"/>
      <c r="L96" s="176">
        <v>18</v>
      </c>
      <c r="M96" s="190">
        <f t="shared" ref="M96" si="58">H96-I96</f>
        <v>66</v>
      </c>
      <c r="N96" s="178"/>
      <c r="O96" s="399"/>
      <c r="P96" s="179"/>
      <c r="Q96" s="180"/>
      <c r="R96" s="399"/>
      <c r="S96" s="179"/>
      <c r="T96" s="180"/>
      <c r="U96" s="399">
        <v>3</v>
      </c>
      <c r="V96" s="179">
        <v>3</v>
      </c>
      <c r="W96" s="178"/>
      <c r="X96" s="179"/>
      <c r="AD96" s="1195">
        <f t="shared" si="45"/>
        <v>0.45</v>
      </c>
    </row>
    <row r="97" spans="1:30" x14ac:dyDescent="0.25">
      <c r="A97" s="616" t="s">
        <v>157</v>
      </c>
      <c r="B97" s="554" t="s">
        <v>339</v>
      </c>
      <c r="C97" s="623"/>
      <c r="D97" s="597">
        <v>6</v>
      </c>
      <c r="E97" s="661"/>
      <c r="F97" s="184"/>
      <c r="G97" s="177">
        <v>4</v>
      </c>
      <c r="H97" s="631">
        <f t="shared" ref="H97" si="59">G97*30</f>
        <v>120</v>
      </c>
      <c r="I97" s="590">
        <f t="shared" ref="I97" si="60">J97+L97+K97</f>
        <v>54</v>
      </c>
      <c r="J97" s="180">
        <v>36</v>
      </c>
      <c r="K97" s="506"/>
      <c r="L97" s="506">
        <v>18</v>
      </c>
      <c r="M97" s="613">
        <f t="shared" ref="M97" si="61">H97-I97</f>
        <v>66</v>
      </c>
      <c r="N97" s="178"/>
      <c r="O97" s="399"/>
      <c r="P97" s="179"/>
      <c r="Q97" s="180"/>
      <c r="R97" s="399"/>
      <c r="S97" s="179"/>
      <c r="T97" s="180"/>
      <c r="U97" s="399">
        <v>3</v>
      </c>
      <c r="V97" s="179">
        <v>3</v>
      </c>
      <c r="W97" s="196"/>
      <c r="X97" s="185"/>
      <c r="AD97" s="1195">
        <f t="shared" si="45"/>
        <v>0.45</v>
      </c>
    </row>
    <row r="98" spans="1:30" x14ac:dyDescent="0.25">
      <c r="A98" s="616" t="s">
        <v>390</v>
      </c>
      <c r="B98" s="554" t="s">
        <v>272</v>
      </c>
      <c r="C98" s="660"/>
      <c r="D98" s="624">
        <v>7</v>
      </c>
      <c r="E98" s="661"/>
      <c r="F98" s="183"/>
      <c r="G98" s="177">
        <v>4</v>
      </c>
      <c r="H98" s="597">
        <f>G98*30</f>
        <v>120</v>
      </c>
      <c r="I98" s="599">
        <f>J98+L98+K98</f>
        <v>45</v>
      </c>
      <c r="J98" s="262">
        <v>30</v>
      </c>
      <c r="K98" s="189"/>
      <c r="L98" s="189">
        <v>15</v>
      </c>
      <c r="M98" s="190">
        <f>H98-I98</f>
        <v>75</v>
      </c>
      <c r="N98" s="193"/>
      <c r="O98" s="388"/>
      <c r="P98" s="194"/>
      <c r="Q98" s="191"/>
      <c r="R98" s="388"/>
      <c r="S98" s="192"/>
      <c r="T98" s="191"/>
      <c r="U98" s="388"/>
      <c r="V98" s="192"/>
      <c r="W98" s="193">
        <v>3</v>
      </c>
      <c r="X98" s="185"/>
      <c r="AD98" s="1195">
        <f t="shared" si="45"/>
        <v>0.375</v>
      </c>
    </row>
    <row r="99" spans="1:30" x14ac:dyDescent="0.25">
      <c r="A99" s="616" t="s">
        <v>391</v>
      </c>
      <c r="B99" s="554" t="s">
        <v>239</v>
      </c>
      <c r="C99" s="660"/>
      <c r="D99" s="624">
        <v>7</v>
      </c>
      <c r="E99" s="661"/>
      <c r="F99" s="183"/>
      <c r="G99" s="177">
        <v>4</v>
      </c>
      <c r="H99" s="597">
        <f t="shared" ref="H99" si="62">G99*30</f>
        <v>120</v>
      </c>
      <c r="I99" s="599">
        <f>J99+L99+K99</f>
        <v>45</v>
      </c>
      <c r="J99" s="262">
        <v>30</v>
      </c>
      <c r="K99" s="189"/>
      <c r="L99" s="189">
        <v>15</v>
      </c>
      <c r="M99" s="190">
        <f t="shared" ref="M99" si="63">H99-I99</f>
        <v>75</v>
      </c>
      <c r="N99" s="193"/>
      <c r="O99" s="388"/>
      <c r="P99" s="194"/>
      <c r="Q99" s="191"/>
      <c r="R99" s="388"/>
      <c r="S99" s="192"/>
      <c r="T99" s="191"/>
      <c r="U99" s="388"/>
      <c r="V99" s="192"/>
      <c r="W99" s="193">
        <v>3</v>
      </c>
      <c r="X99" s="185"/>
      <c r="AD99" s="1195">
        <f t="shared" si="45"/>
        <v>0.375</v>
      </c>
    </row>
    <row r="100" spans="1:30" x14ac:dyDescent="0.25">
      <c r="A100" s="616" t="s">
        <v>392</v>
      </c>
      <c r="B100" s="554" t="s">
        <v>258</v>
      </c>
      <c r="C100" s="660"/>
      <c r="D100" s="624">
        <v>7</v>
      </c>
      <c r="E100" s="662"/>
      <c r="F100" s="183"/>
      <c r="G100" s="177">
        <v>4</v>
      </c>
      <c r="H100" s="624">
        <f>G100*30</f>
        <v>120</v>
      </c>
      <c r="I100" s="599">
        <f>J100+L100+K100</f>
        <v>45</v>
      </c>
      <c r="J100" s="262">
        <v>30</v>
      </c>
      <c r="K100" s="189"/>
      <c r="L100" s="189">
        <v>15</v>
      </c>
      <c r="M100" s="190">
        <f>H100-I100</f>
        <v>75</v>
      </c>
      <c r="N100" s="193"/>
      <c r="O100" s="388"/>
      <c r="P100" s="194"/>
      <c r="Q100" s="191"/>
      <c r="R100" s="388"/>
      <c r="S100" s="192"/>
      <c r="T100" s="191"/>
      <c r="U100" s="388"/>
      <c r="V100" s="192"/>
      <c r="W100" s="193">
        <v>3</v>
      </c>
      <c r="X100" s="185"/>
      <c r="AD100" s="1195">
        <f t="shared" si="45"/>
        <v>0.375</v>
      </c>
    </row>
    <row r="101" spans="1:30" x14ac:dyDescent="0.25">
      <c r="A101" s="616" t="s">
        <v>393</v>
      </c>
      <c r="B101" s="554" t="s">
        <v>343</v>
      </c>
      <c r="C101" s="660"/>
      <c r="D101" s="624">
        <v>7</v>
      </c>
      <c r="E101" s="661"/>
      <c r="F101" s="184"/>
      <c r="G101" s="177">
        <v>4</v>
      </c>
      <c r="H101" s="624">
        <f t="shared" ref="H101" si="64">G101*30</f>
        <v>120</v>
      </c>
      <c r="I101" s="599">
        <f>J101+L101+K101</f>
        <v>45</v>
      </c>
      <c r="J101" s="262">
        <v>30</v>
      </c>
      <c r="K101" s="189"/>
      <c r="L101" s="189">
        <v>15</v>
      </c>
      <c r="M101" s="190">
        <f t="shared" ref="M101" si="65">H101-I101</f>
        <v>75</v>
      </c>
      <c r="N101" s="193"/>
      <c r="O101" s="388"/>
      <c r="P101" s="194"/>
      <c r="Q101" s="191"/>
      <c r="R101" s="388"/>
      <c r="S101" s="192"/>
      <c r="T101" s="191"/>
      <c r="U101" s="388"/>
      <c r="V101" s="192"/>
      <c r="W101" s="193">
        <v>3</v>
      </c>
      <c r="X101" s="185"/>
      <c r="AD101" s="1195">
        <f t="shared" si="45"/>
        <v>0.375</v>
      </c>
    </row>
    <row r="102" spans="1:30" x14ac:dyDescent="0.25">
      <c r="A102" s="616" t="s">
        <v>394</v>
      </c>
      <c r="B102" s="554" t="s">
        <v>341</v>
      </c>
      <c r="C102" s="660"/>
      <c r="D102" s="597">
        <v>8</v>
      </c>
      <c r="E102" s="662"/>
      <c r="F102" s="183"/>
      <c r="G102" s="177">
        <v>4</v>
      </c>
      <c r="H102" s="597">
        <f t="shared" ref="H102" si="66">G102*30</f>
        <v>120</v>
      </c>
      <c r="I102" s="599">
        <f>J102+L102</f>
        <v>52</v>
      </c>
      <c r="J102" s="262">
        <v>26</v>
      </c>
      <c r="K102" s="189"/>
      <c r="L102" s="189">
        <v>26</v>
      </c>
      <c r="M102" s="190">
        <f t="shared" ref="M102" si="67">H102-I102</f>
        <v>68</v>
      </c>
      <c r="N102" s="193"/>
      <c r="O102" s="388"/>
      <c r="P102" s="194"/>
      <c r="Q102" s="191"/>
      <c r="R102" s="388"/>
      <c r="S102" s="192"/>
      <c r="T102" s="191"/>
      <c r="U102" s="388"/>
      <c r="V102" s="192"/>
      <c r="W102" s="193"/>
      <c r="X102" s="185">
        <v>4</v>
      </c>
      <c r="AD102" s="1195">
        <f t="shared" si="45"/>
        <v>0.43333333333333335</v>
      </c>
    </row>
    <row r="103" spans="1:30" ht="31.5" x14ac:dyDescent="0.25">
      <c r="A103" s="616" t="s">
        <v>395</v>
      </c>
      <c r="B103" s="554" t="s">
        <v>342</v>
      </c>
      <c r="C103" s="660"/>
      <c r="D103" s="597">
        <v>8</v>
      </c>
      <c r="E103" s="662"/>
      <c r="F103" s="183"/>
      <c r="G103" s="177">
        <v>4</v>
      </c>
      <c r="H103" s="597">
        <f t="shared" ref="H103" si="68">G103*30</f>
        <v>120</v>
      </c>
      <c r="I103" s="599">
        <f>J103+L103</f>
        <v>52</v>
      </c>
      <c r="J103" s="262">
        <v>26</v>
      </c>
      <c r="K103" s="189"/>
      <c r="L103" s="189">
        <v>26</v>
      </c>
      <c r="M103" s="190">
        <f t="shared" ref="M103" si="69">H103-I103</f>
        <v>68</v>
      </c>
      <c r="N103" s="193"/>
      <c r="O103" s="388"/>
      <c r="P103" s="194"/>
      <c r="Q103" s="191"/>
      <c r="R103" s="388"/>
      <c r="S103" s="192"/>
      <c r="T103" s="191"/>
      <c r="U103" s="388"/>
      <c r="V103" s="192"/>
      <c r="W103" s="193"/>
      <c r="X103" s="185">
        <v>4</v>
      </c>
      <c r="AD103" s="1195">
        <f t="shared" si="45"/>
        <v>0.43333333333333335</v>
      </c>
    </row>
    <row r="104" spans="1:30" ht="31.5" x14ac:dyDescent="0.25">
      <c r="A104" s="616" t="s">
        <v>396</v>
      </c>
      <c r="B104" s="554" t="s">
        <v>256</v>
      </c>
      <c r="C104" s="660"/>
      <c r="D104" s="597">
        <v>8</v>
      </c>
      <c r="E104" s="661"/>
      <c r="F104" s="184"/>
      <c r="G104" s="177">
        <v>4</v>
      </c>
      <c r="H104" s="624">
        <f>G104*30</f>
        <v>120</v>
      </c>
      <c r="I104" s="599">
        <f>J104+L104+K104</f>
        <v>52</v>
      </c>
      <c r="J104" s="262">
        <v>26</v>
      </c>
      <c r="K104" s="189"/>
      <c r="L104" s="189">
        <v>26</v>
      </c>
      <c r="M104" s="190">
        <f>H104-I104</f>
        <v>68</v>
      </c>
      <c r="N104" s="193"/>
      <c r="O104" s="388"/>
      <c r="P104" s="194"/>
      <c r="Q104" s="191"/>
      <c r="R104" s="388"/>
      <c r="S104" s="192"/>
      <c r="T104" s="191"/>
      <c r="U104" s="388"/>
      <c r="V104" s="192"/>
      <c r="W104" s="193"/>
      <c r="X104" s="185">
        <v>4</v>
      </c>
      <c r="AD104" s="1195">
        <f t="shared" si="45"/>
        <v>0.43333333333333335</v>
      </c>
    </row>
    <row r="105" spans="1:30" ht="16.5" thickBot="1" x14ac:dyDescent="0.3">
      <c r="A105" s="616" t="s">
        <v>397</v>
      </c>
      <c r="B105" s="554" t="s">
        <v>257</v>
      </c>
      <c r="C105" s="660"/>
      <c r="D105" s="600">
        <v>8</v>
      </c>
      <c r="E105" s="661"/>
      <c r="F105" s="184"/>
      <c r="G105" s="177">
        <v>4</v>
      </c>
      <c r="H105" s="632">
        <f t="shared" ref="H105" si="70">G105*30</f>
        <v>120</v>
      </c>
      <c r="I105" s="633">
        <f>J105+L105+K105</f>
        <v>52</v>
      </c>
      <c r="J105" s="262">
        <v>26</v>
      </c>
      <c r="K105" s="637"/>
      <c r="L105" s="189">
        <v>26</v>
      </c>
      <c r="M105" s="638">
        <f t="shared" ref="M105" si="71">H105-I105</f>
        <v>68</v>
      </c>
      <c r="N105" s="193"/>
      <c r="O105" s="388"/>
      <c r="P105" s="194"/>
      <c r="Q105" s="191"/>
      <c r="R105" s="388"/>
      <c r="S105" s="192"/>
      <c r="T105" s="655"/>
      <c r="U105" s="656"/>
      <c r="V105" s="657"/>
      <c r="W105" s="193"/>
      <c r="X105" s="185">
        <v>4</v>
      </c>
      <c r="AD105" s="1195">
        <f t="shared" si="45"/>
        <v>0.43333333333333335</v>
      </c>
    </row>
    <row r="106" spans="1:30" ht="16.5" thickBot="1" x14ac:dyDescent="0.3">
      <c r="A106" s="1054" t="s">
        <v>200</v>
      </c>
      <c r="B106" s="1055"/>
      <c r="C106" s="1055"/>
      <c r="D106" s="1055"/>
      <c r="E106" s="1055"/>
      <c r="F106" s="1056"/>
      <c r="G106" s="156">
        <f>SUM(G85:G89)</f>
        <v>32</v>
      </c>
      <c r="H106" s="157">
        <f t="shared" ref="H106:M106" si="72">SUM(H85:H89)</f>
        <v>960</v>
      </c>
      <c r="I106" s="157">
        <f t="shared" si="72"/>
        <v>327</v>
      </c>
      <c r="J106" s="157">
        <f t="shared" si="72"/>
        <v>174</v>
      </c>
      <c r="K106" s="157"/>
      <c r="L106" s="157">
        <f t="shared" si="72"/>
        <v>153</v>
      </c>
      <c r="M106" s="157">
        <f t="shared" si="72"/>
        <v>633</v>
      </c>
      <c r="N106" s="818"/>
      <c r="O106" s="818"/>
      <c r="P106" s="818"/>
      <c r="Q106" s="818"/>
      <c r="R106" s="818">
        <f>SUM(R85:R89)</f>
        <v>3</v>
      </c>
      <c r="S106" s="818">
        <f t="shared" ref="S106:X106" si="73">SUM(S85:S89)</f>
        <v>3</v>
      </c>
      <c r="T106" s="818">
        <f t="shared" si="73"/>
        <v>6</v>
      </c>
      <c r="U106" s="818">
        <f t="shared" si="73"/>
        <v>3</v>
      </c>
      <c r="V106" s="818">
        <f t="shared" si="73"/>
        <v>3</v>
      </c>
      <c r="W106" s="157">
        <f t="shared" si="73"/>
        <v>6</v>
      </c>
      <c r="X106" s="157">
        <f t="shared" si="73"/>
        <v>8</v>
      </c>
      <c r="Y106" s="777">
        <f>SUM(Y96:Y105)</f>
        <v>0</v>
      </c>
      <c r="Z106" s="157">
        <f>SUM(Z96:Z105)</f>
        <v>0</v>
      </c>
      <c r="AA106" s="157">
        <f>SUM(AA96:AA105)</f>
        <v>0</v>
      </c>
      <c r="AB106" s="157">
        <f>SUM(AB96:AB105)</f>
        <v>0</v>
      </c>
      <c r="AC106" s="157">
        <f>SUM(AC96:AC105)</f>
        <v>0</v>
      </c>
    </row>
    <row r="107" spans="1:30" ht="16.5" thickBot="1" x14ac:dyDescent="0.3">
      <c r="A107" s="1057" t="s">
        <v>207</v>
      </c>
      <c r="B107" s="1058"/>
      <c r="C107" s="1058"/>
      <c r="D107" s="1058"/>
      <c r="E107" s="1058"/>
      <c r="F107" s="1059"/>
      <c r="G107" s="200">
        <f>G106+G83</f>
        <v>60</v>
      </c>
      <c r="H107" s="201">
        <f t="shared" ref="H107:X107" si="74">H106+H83</f>
        <v>1800</v>
      </c>
      <c r="I107" s="201">
        <f t="shared" si="74"/>
        <v>627</v>
      </c>
      <c r="J107" s="201">
        <f t="shared" si="74"/>
        <v>225</v>
      </c>
      <c r="K107" s="201"/>
      <c r="L107" s="201">
        <f t="shared" si="74"/>
        <v>402</v>
      </c>
      <c r="M107" s="201">
        <f t="shared" si="74"/>
        <v>1173</v>
      </c>
      <c r="N107" s="840"/>
      <c r="O107" s="840"/>
      <c r="P107" s="840"/>
      <c r="Q107" s="840"/>
      <c r="R107" s="841">
        <f t="shared" si="74"/>
        <v>7</v>
      </c>
      <c r="S107" s="841">
        <f t="shared" si="74"/>
        <v>7</v>
      </c>
      <c r="T107" s="841">
        <f t="shared" si="74"/>
        <v>9</v>
      </c>
      <c r="U107" s="841">
        <f t="shared" si="74"/>
        <v>6</v>
      </c>
      <c r="V107" s="841">
        <f t="shared" si="74"/>
        <v>6</v>
      </c>
      <c r="W107" s="201">
        <f t="shared" si="74"/>
        <v>12</v>
      </c>
      <c r="X107" s="201">
        <f t="shared" si="74"/>
        <v>11</v>
      </c>
      <c r="Y107" s="777">
        <f>Y106+Y83</f>
        <v>0</v>
      </c>
      <c r="Z107" s="157">
        <f>Z106+Z83</f>
        <v>0</v>
      </c>
      <c r="AA107" s="157">
        <f>AA106+AA83</f>
        <v>0</v>
      </c>
      <c r="AB107" s="157">
        <f>AB106+AB83</f>
        <v>0</v>
      </c>
      <c r="AC107" s="157">
        <f>AC106+AC83</f>
        <v>0</v>
      </c>
    </row>
    <row r="108" spans="1:30" s="73" customFormat="1" ht="16.5" thickBot="1" x14ac:dyDescent="0.3">
      <c r="A108" s="1045" t="s">
        <v>208</v>
      </c>
      <c r="B108" s="1045"/>
      <c r="C108" s="1045"/>
      <c r="D108" s="1045"/>
      <c r="E108" s="1045"/>
      <c r="F108" s="1045"/>
      <c r="G108" s="200">
        <f t="shared" ref="G108:M108" si="75">G107+G62</f>
        <v>240</v>
      </c>
      <c r="H108" s="201">
        <f t="shared" si="75"/>
        <v>7470</v>
      </c>
      <c r="I108" s="201">
        <f t="shared" si="75"/>
        <v>2503</v>
      </c>
      <c r="J108" s="201">
        <f t="shared" si="75"/>
        <v>1076</v>
      </c>
      <c r="K108" s="201">
        <f t="shared" si="75"/>
        <v>93</v>
      </c>
      <c r="L108" s="201">
        <f t="shared" si="75"/>
        <v>1334</v>
      </c>
      <c r="M108" s="201">
        <f t="shared" si="75"/>
        <v>4967</v>
      </c>
      <c r="N108" s="818">
        <f t="shared" ref="N108:X108" si="76">N62+N107</f>
        <v>26</v>
      </c>
      <c r="O108" s="818">
        <f t="shared" si="76"/>
        <v>18</v>
      </c>
      <c r="P108" s="818">
        <f t="shared" si="76"/>
        <v>18</v>
      </c>
      <c r="Q108" s="818">
        <f t="shared" si="76"/>
        <v>24</v>
      </c>
      <c r="R108" s="818">
        <f t="shared" si="76"/>
        <v>16</v>
      </c>
      <c r="S108" s="818">
        <f t="shared" si="76"/>
        <v>16</v>
      </c>
      <c r="T108" s="818">
        <f t="shared" si="76"/>
        <v>21</v>
      </c>
      <c r="U108" s="818">
        <f t="shared" si="76"/>
        <v>18</v>
      </c>
      <c r="V108" s="818">
        <f t="shared" si="76"/>
        <v>18</v>
      </c>
      <c r="W108" s="157">
        <f t="shared" si="76"/>
        <v>20</v>
      </c>
      <c r="X108" s="157">
        <f t="shared" si="76"/>
        <v>15</v>
      </c>
      <c r="AA108" s="227">
        <v>22</v>
      </c>
      <c r="AB108" s="227">
        <v>22</v>
      </c>
      <c r="AC108" s="227">
        <v>22</v>
      </c>
    </row>
    <row r="109" spans="1:30" s="73" customFormat="1" ht="16.5" thickBot="1" x14ac:dyDescent="0.3">
      <c r="A109" s="1046" t="s">
        <v>164</v>
      </c>
      <c r="B109" s="1046"/>
      <c r="C109" s="1046"/>
      <c r="D109" s="1046"/>
      <c r="E109" s="1046"/>
      <c r="F109" s="1046"/>
      <c r="G109" s="1046"/>
      <c r="H109" s="1046"/>
      <c r="I109" s="1046"/>
      <c r="J109" s="1046"/>
      <c r="K109" s="1046"/>
      <c r="L109" s="1046"/>
      <c r="M109" s="1046"/>
      <c r="N109" s="818">
        <f>N108</f>
        <v>26</v>
      </c>
      <c r="O109" s="818">
        <f t="shared" ref="O109:AC109" si="77">O108</f>
        <v>18</v>
      </c>
      <c r="P109" s="818">
        <f t="shared" si="77"/>
        <v>18</v>
      </c>
      <c r="Q109" s="818">
        <f t="shared" si="77"/>
        <v>24</v>
      </c>
      <c r="R109" s="818">
        <f t="shared" si="77"/>
        <v>16</v>
      </c>
      <c r="S109" s="818">
        <f t="shared" si="77"/>
        <v>16</v>
      </c>
      <c r="T109" s="818">
        <f t="shared" si="77"/>
        <v>21</v>
      </c>
      <c r="U109" s="818">
        <f t="shared" si="77"/>
        <v>18</v>
      </c>
      <c r="V109" s="818">
        <f t="shared" si="77"/>
        <v>18</v>
      </c>
      <c r="W109" s="157">
        <f t="shared" si="77"/>
        <v>20</v>
      </c>
      <c r="X109" s="157">
        <f t="shared" si="77"/>
        <v>15</v>
      </c>
      <c r="Y109" s="777">
        <f t="shared" si="77"/>
        <v>0</v>
      </c>
      <c r="Z109" s="157">
        <f t="shared" si="77"/>
        <v>0</v>
      </c>
      <c r="AA109" s="157">
        <f t="shared" si="77"/>
        <v>22</v>
      </c>
      <c r="AB109" s="157">
        <f t="shared" si="77"/>
        <v>22</v>
      </c>
      <c r="AC109" s="157">
        <f t="shared" si="77"/>
        <v>22</v>
      </c>
    </row>
    <row r="110" spans="1:30" s="73" customFormat="1" ht="16.5" thickBot="1" x14ac:dyDescent="0.3">
      <c r="A110" s="1047" t="s">
        <v>165</v>
      </c>
      <c r="B110" s="1047"/>
      <c r="C110" s="1047"/>
      <c r="D110" s="1047"/>
      <c r="E110" s="1047"/>
      <c r="F110" s="1047"/>
      <c r="G110" s="1047"/>
      <c r="H110" s="1047"/>
      <c r="I110" s="1047"/>
      <c r="J110" s="1047"/>
      <c r="K110" s="1047"/>
      <c r="L110" s="1047"/>
      <c r="M110" s="1047"/>
      <c r="N110" s="818">
        <v>3</v>
      </c>
      <c r="O110" s="842"/>
      <c r="P110" s="843">
        <v>3</v>
      </c>
      <c r="Q110" s="843">
        <v>4</v>
      </c>
      <c r="R110" s="843"/>
      <c r="S110" s="843">
        <v>2</v>
      </c>
      <c r="T110" s="843">
        <v>3</v>
      </c>
      <c r="U110" s="843"/>
      <c r="V110" s="843">
        <v>3</v>
      </c>
      <c r="W110" s="334">
        <v>3</v>
      </c>
      <c r="X110" s="334">
        <v>1</v>
      </c>
    </row>
    <row r="111" spans="1:30" s="73" customFormat="1" ht="16.5" thickBot="1" x14ac:dyDescent="0.3">
      <c r="A111" s="1047" t="s">
        <v>166</v>
      </c>
      <c r="B111" s="1047"/>
      <c r="C111" s="1047"/>
      <c r="D111" s="1047"/>
      <c r="E111" s="1047"/>
      <c r="F111" s="1047"/>
      <c r="G111" s="1047"/>
      <c r="H111" s="1047"/>
      <c r="I111" s="1047"/>
      <c r="J111" s="1047"/>
      <c r="K111" s="1047"/>
      <c r="L111" s="1047"/>
      <c r="M111" s="1047"/>
      <c r="N111" s="835">
        <v>4</v>
      </c>
      <c r="O111" s="844"/>
      <c r="P111" s="845">
        <v>4</v>
      </c>
      <c r="Q111" s="845">
        <v>3</v>
      </c>
      <c r="R111" s="845"/>
      <c r="S111" s="845">
        <v>4</v>
      </c>
      <c r="T111" s="845">
        <v>3</v>
      </c>
      <c r="U111" s="845"/>
      <c r="V111" s="845">
        <v>2</v>
      </c>
      <c r="W111" s="422">
        <v>3</v>
      </c>
      <c r="X111" s="422">
        <v>3</v>
      </c>
    </row>
    <row r="112" spans="1:30" s="73" customFormat="1" ht="16.5" thickBot="1" x14ac:dyDescent="0.3">
      <c r="A112" s="1047" t="s">
        <v>167</v>
      </c>
      <c r="B112" s="1047"/>
      <c r="C112" s="1047"/>
      <c r="D112" s="1047"/>
      <c r="E112" s="1047"/>
      <c r="F112" s="1047"/>
      <c r="G112" s="1047"/>
      <c r="H112" s="1047"/>
      <c r="I112" s="1047"/>
      <c r="J112" s="1047"/>
      <c r="K112" s="1047"/>
      <c r="L112" s="1047"/>
      <c r="M112" s="1047"/>
      <c r="N112" s="846"/>
      <c r="O112" s="847"/>
      <c r="P112" s="847"/>
      <c r="Q112" s="848"/>
      <c r="R112" s="848"/>
      <c r="S112" s="848"/>
      <c r="T112" s="848"/>
      <c r="U112" s="848"/>
      <c r="V112" s="848"/>
      <c r="W112" s="419"/>
      <c r="X112" s="419"/>
    </row>
    <row r="113" spans="1:25" s="73" customFormat="1" ht="16.5" thickBot="1" x14ac:dyDescent="0.3">
      <c r="A113" s="1038" t="s">
        <v>168</v>
      </c>
      <c r="B113" s="1038"/>
      <c r="C113" s="1038"/>
      <c r="D113" s="1038"/>
      <c r="E113" s="1038"/>
      <c r="F113" s="1038"/>
      <c r="G113" s="1038"/>
      <c r="H113" s="1038"/>
      <c r="I113" s="1038"/>
      <c r="J113" s="1038"/>
      <c r="K113" s="1038"/>
      <c r="L113" s="1038"/>
      <c r="M113" s="1038"/>
      <c r="N113" s="849"/>
      <c r="O113" s="847"/>
      <c r="P113" s="847"/>
      <c r="Q113" s="850"/>
      <c r="R113" s="850"/>
      <c r="S113" s="851">
        <v>1</v>
      </c>
      <c r="T113" s="851"/>
      <c r="U113" s="850"/>
      <c r="V113" s="851">
        <v>1</v>
      </c>
      <c r="W113" s="337">
        <v>1</v>
      </c>
      <c r="X113" s="228"/>
    </row>
    <row r="114" spans="1:25" s="73" customFormat="1" x14ac:dyDescent="0.25">
      <c r="A114" s="1022" t="s">
        <v>210</v>
      </c>
      <c r="B114" s="1023"/>
      <c r="C114" s="1023"/>
      <c r="D114" s="1023"/>
      <c r="E114" s="1023"/>
      <c r="F114" s="1023"/>
      <c r="G114" s="1023"/>
      <c r="H114" s="1023"/>
      <c r="I114" s="1023"/>
      <c r="J114" s="1023"/>
      <c r="K114" s="1023"/>
      <c r="L114" s="1023"/>
      <c r="M114" s="1024"/>
      <c r="N114" s="1025" t="s">
        <v>209</v>
      </c>
      <c r="O114" s="1026"/>
      <c r="P114" s="1027"/>
      <c r="Q114" s="1032">
        <f>G62/G108*100</f>
        <v>75</v>
      </c>
      <c r="R114" s="1033"/>
      <c r="S114" s="1034"/>
      <c r="T114" s="1032" t="s">
        <v>45</v>
      </c>
      <c r="U114" s="1033"/>
      <c r="V114" s="1034"/>
      <c r="W114" s="1035">
        <f>G107/G108*100</f>
        <v>25</v>
      </c>
      <c r="X114" s="1036"/>
      <c r="Y114" s="229">
        <f>SUM(N114:X114)</f>
        <v>100</v>
      </c>
    </row>
    <row r="115" spans="1:25" s="426" customFormat="1" x14ac:dyDescent="0.25">
      <c r="A115" s="780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  <c r="N115" s="852"/>
      <c r="O115" s="852"/>
      <c r="P115" s="853"/>
      <c r="Q115" s="854"/>
      <c r="R115" s="854"/>
      <c r="S115" s="855"/>
      <c r="T115" s="854"/>
      <c r="U115" s="854"/>
      <c r="V115" s="855"/>
      <c r="W115" s="443"/>
      <c r="X115" s="781"/>
      <c r="Y115" s="428"/>
    </row>
    <row r="116" spans="1:25" s="426" customFormat="1" x14ac:dyDescent="0.25">
      <c r="A116" s="782" t="s">
        <v>287</v>
      </c>
      <c r="B116" s="444" t="s">
        <v>18</v>
      </c>
      <c r="C116" s="445"/>
      <c r="D116" s="106"/>
      <c r="E116" s="106"/>
      <c r="F116" s="446"/>
      <c r="G116" s="443">
        <f>G117+G118</f>
        <v>13.5</v>
      </c>
      <c r="H116" s="443">
        <f t="shared" ref="H116:M116" si="78">H117+H118</f>
        <v>405</v>
      </c>
      <c r="I116" s="443">
        <f t="shared" si="78"/>
        <v>264</v>
      </c>
      <c r="J116" s="443">
        <f t="shared" si="78"/>
        <v>4</v>
      </c>
      <c r="K116" s="443"/>
      <c r="L116" s="443">
        <f t="shared" si="78"/>
        <v>260</v>
      </c>
      <c r="M116" s="443">
        <f t="shared" si="78"/>
        <v>141</v>
      </c>
      <c r="N116" s="856"/>
      <c r="O116" s="856"/>
      <c r="P116" s="856"/>
      <c r="Q116" s="856"/>
      <c r="R116" s="856"/>
      <c r="S116" s="856"/>
      <c r="T116" s="856"/>
      <c r="U116" s="856"/>
      <c r="V116" s="856"/>
      <c r="W116" s="109"/>
      <c r="X116" s="111"/>
      <c r="Y116" s="428"/>
    </row>
    <row r="117" spans="1:25" s="426" customFormat="1" x14ac:dyDescent="0.25">
      <c r="A117" s="783" t="s">
        <v>329</v>
      </c>
      <c r="B117" s="447" t="s">
        <v>18</v>
      </c>
      <c r="C117" s="445"/>
      <c r="D117" s="448" t="s">
        <v>314</v>
      </c>
      <c r="E117" s="449"/>
      <c r="F117" s="450"/>
      <c r="G117" s="451">
        <v>6.5</v>
      </c>
      <c r="H117" s="425">
        <f t="shared" ref="H117:H118" si="79">G117*30</f>
        <v>195</v>
      </c>
      <c r="I117" s="97">
        <f>J117+K117+L117</f>
        <v>132</v>
      </c>
      <c r="J117" s="425">
        <v>4</v>
      </c>
      <c r="K117" s="425"/>
      <c r="L117" s="425">
        <v>128</v>
      </c>
      <c r="M117" s="452">
        <f>H117-I117</f>
        <v>63</v>
      </c>
      <c r="N117" s="438">
        <v>4</v>
      </c>
      <c r="O117" s="438">
        <v>4</v>
      </c>
      <c r="P117" s="438">
        <v>4</v>
      </c>
      <c r="Q117" s="438"/>
      <c r="R117" s="438"/>
      <c r="S117" s="438"/>
      <c r="T117" s="857"/>
      <c r="U117" s="857"/>
      <c r="V117" s="857"/>
      <c r="W117" s="453"/>
      <c r="X117" s="126"/>
      <c r="Y117" s="428"/>
    </row>
    <row r="118" spans="1:25" s="426" customFormat="1" x14ac:dyDescent="0.25">
      <c r="A118" s="783" t="s">
        <v>330</v>
      </c>
      <c r="B118" s="447" t="s">
        <v>18</v>
      </c>
      <c r="C118" s="445"/>
      <c r="D118" s="427" t="s">
        <v>315</v>
      </c>
      <c r="E118" s="449"/>
      <c r="F118" s="450"/>
      <c r="G118" s="451">
        <v>7</v>
      </c>
      <c r="H118" s="425">
        <f t="shared" si="79"/>
        <v>210</v>
      </c>
      <c r="I118" s="97">
        <f t="shared" ref="I118" si="80">J118+K118+L118</f>
        <v>132</v>
      </c>
      <c r="J118" s="425"/>
      <c r="K118" s="425"/>
      <c r="L118" s="425">
        <v>132</v>
      </c>
      <c r="M118" s="452">
        <f>H118-I118</f>
        <v>78</v>
      </c>
      <c r="N118" s="438"/>
      <c r="O118" s="438"/>
      <c r="P118" s="438"/>
      <c r="Q118" s="438">
        <v>4</v>
      </c>
      <c r="R118" s="438">
        <v>4</v>
      </c>
      <c r="S118" s="438">
        <v>4</v>
      </c>
      <c r="T118" s="857"/>
      <c r="U118" s="857"/>
      <c r="V118" s="857"/>
      <c r="W118" s="453"/>
      <c r="X118" s="126"/>
      <c r="Y118" s="428"/>
    </row>
    <row r="119" spans="1:25" s="426" customFormat="1" x14ac:dyDescent="0.25">
      <c r="A119" s="783" t="s">
        <v>331</v>
      </c>
      <c r="B119" s="447" t="s">
        <v>18</v>
      </c>
      <c r="C119" s="445"/>
      <c r="D119" s="449" t="s">
        <v>171</v>
      </c>
      <c r="E119" s="106"/>
      <c r="F119" s="450"/>
      <c r="G119" s="451"/>
      <c r="H119" s="425"/>
      <c r="I119" s="452"/>
      <c r="J119" s="425"/>
      <c r="K119" s="425"/>
      <c r="L119" s="425"/>
      <c r="M119" s="452">
        <f t="shared" ref="M119" si="81">H119-I119</f>
        <v>0</v>
      </c>
      <c r="N119" s="438"/>
      <c r="O119" s="438"/>
      <c r="P119" s="438"/>
      <c r="Q119" s="438"/>
      <c r="R119" s="438"/>
      <c r="S119" s="438"/>
      <c r="T119" s="439" t="s">
        <v>126</v>
      </c>
      <c r="U119" s="439" t="s">
        <v>126</v>
      </c>
      <c r="V119" s="439" t="s">
        <v>126</v>
      </c>
      <c r="W119" s="454" t="s">
        <v>126</v>
      </c>
      <c r="X119" s="126"/>
      <c r="Y119" s="428"/>
    </row>
    <row r="120" spans="1:25" s="426" customFormat="1" ht="47.25" x14ac:dyDescent="0.25">
      <c r="A120" s="784" t="s">
        <v>332</v>
      </c>
      <c r="B120" s="432" t="s">
        <v>326</v>
      </c>
      <c r="C120" s="433"/>
      <c r="D120" s="434"/>
      <c r="E120" s="435"/>
      <c r="F120" s="436"/>
      <c r="G120" s="437">
        <f>SUM(G121:G124)</f>
        <v>18</v>
      </c>
      <c r="H120" s="437">
        <f t="shared" ref="H120:M120" si="82">SUM(H121:H124)</f>
        <v>540</v>
      </c>
      <c r="I120" s="437">
        <f t="shared" si="82"/>
        <v>294</v>
      </c>
      <c r="J120" s="437">
        <f t="shared" si="82"/>
        <v>0</v>
      </c>
      <c r="K120" s="437">
        <f t="shared" si="82"/>
        <v>0</v>
      </c>
      <c r="L120" s="437">
        <f t="shared" si="82"/>
        <v>294</v>
      </c>
      <c r="M120" s="437">
        <f t="shared" si="82"/>
        <v>246</v>
      </c>
      <c r="N120" s="438"/>
      <c r="O120" s="438"/>
      <c r="P120" s="438"/>
      <c r="Q120" s="438"/>
      <c r="R120" s="438"/>
      <c r="S120" s="438"/>
      <c r="T120" s="439"/>
      <c r="U120" s="439"/>
      <c r="V120" s="439"/>
      <c r="W120" s="439"/>
      <c r="X120" s="785"/>
      <c r="Y120" s="428"/>
    </row>
    <row r="121" spans="1:25" s="426" customFormat="1" x14ac:dyDescent="0.25">
      <c r="A121" s="786" t="s">
        <v>333</v>
      </c>
      <c r="B121" s="440" t="s">
        <v>327</v>
      </c>
      <c r="C121" s="188">
        <v>2</v>
      </c>
      <c r="D121" s="188" t="s">
        <v>287</v>
      </c>
      <c r="E121" s="435"/>
      <c r="F121" s="436"/>
      <c r="G121" s="441">
        <v>6</v>
      </c>
      <c r="H121" s="46">
        <f>G121*30</f>
        <v>180</v>
      </c>
      <c r="I121" s="455">
        <f>J121+K121+L121</f>
        <v>99</v>
      </c>
      <c r="J121" s="46"/>
      <c r="K121" s="46"/>
      <c r="L121" s="46">
        <v>99</v>
      </c>
      <c r="M121" s="456">
        <f>H121-I121</f>
        <v>81</v>
      </c>
      <c r="N121" s="438">
        <v>3</v>
      </c>
      <c r="O121" s="438">
        <v>3</v>
      </c>
      <c r="P121" s="438">
        <v>3</v>
      </c>
      <c r="Q121" s="438"/>
      <c r="R121" s="438"/>
      <c r="S121" s="438"/>
      <c r="T121" s="439"/>
      <c r="U121" s="439"/>
      <c r="V121" s="439"/>
      <c r="W121" s="439"/>
      <c r="X121" s="785"/>
      <c r="Y121" s="428"/>
    </row>
    <row r="122" spans="1:25" s="426" customFormat="1" x14ac:dyDescent="0.25">
      <c r="A122" s="786" t="s">
        <v>334</v>
      </c>
      <c r="B122" s="440" t="s">
        <v>327</v>
      </c>
      <c r="C122" s="188">
        <v>4</v>
      </c>
      <c r="D122" s="188" t="s">
        <v>118</v>
      </c>
      <c r="E122" s="435"/>
      <c r="F122" s="436"/>
      <c r="G122" s="441">
        <v>6</v>
      </c>
      <c r="H122" s="46">
        <f t="shared" ref="H122:H124" si="83">G122*30</f>
        <v>180</v>
      </c>
      <c r="I122" s="455">
        <f t="shared" ref="I122:I124" si="84">J122+K122+L122</f>
        <v>99</v>
      </c>
      <c r="J122" s="46"/>
      <c r="K122" s="46"/>
      <c r="L122" s="46">
        <v>99</v>
      </c>
      <c r="M122" s="456">
        <f t="shared" ref="M122:M124" si="85">H122-I122</f>
        <v>81</v>
      </c>
      <c r="N122" s="438"/>
      <c r="O122" s="438"/>
      <c r="P122" s="438"/>
      <c r="Q122" s="438">
        <v>3</v>
      </c>
      <c r="R122" s="438">
        <v>3</v>
      </c>
      <c r="S122" s="438">
        <v>3</v>
      </c>
      <c r="T122" s="439"/>
      <c r="U122" s="439"/>
      <c r="V122" s="439"/>
      <c r="W122" s="439"/>
      <c r="X122" s="785"/>
      <c r="Y122" s="428"/>
    </row>
    <row r="123" spans="1:25" s="426" customFormat="1" x14ac:dyDescent="0.25">
      <c r="A123" s="786" t="s">
        <v>335</v>
      </c>
      <c r="B123" s="440" t="s">
        <v>327</v>
      </c>
      <c r="C123" s="188">
        <v>6</v>
      </c>
      <c r="D123" s="188" t="s">
        <v>328</v>
      </c>
      <c r="E123" s="435"/>
      <c r="F123" s="436"/>
      <c r="G123" s="441">
        <v>4</v>
      </c>
      <c r="H123" s="46">
        <f t="shared" si="83"/>
        <v>120</v>
      </c>
      <c r="I123" s="455">
        <f t="shared" si="84"/>
        <v>66</v>
      </c>
      <c r="J123" s="46"/>
      <c r="K123" s="46"/>
      <c r="L123" s="46">
        <v>66</v>
      </c>
      <c r="M123" s="456">
        <f t="shared" si="85"/>
        <v>54</v>
      </c>
      <c r="N123" s="438"/>
      <c r="O123" s="438"/>
      <c r="P123" s="438"/>
      <c r="Q123" s="438"/>
      <c r="R123" s="438"/>
      <c r="S123" s="438"/>
      <c r="T123" s="439">
        <v>2</v>
      </c>
      <c r="U123" s="439">
        <v>2</v>
      </c>
      <c r="V123" s="439">
        <v>2</v>
      </c>
      <c r="W123" s="439"/>
      <c r="X123" s="785"/>
      <c r="Y123" s="428"/>
    </row>
    <row r="124" spans="1:25" s="426" customFormat="1" ht="16.5" thickBot="1" x14ac:dyDescent="0.3">
      <c r="A124" s="787" t="s">
        <v>336</v>
      </c>
      <c r="B124" s="788" t="s">
        <v>327</v>
      </c>
      <c r="C124" s="687">
        <v>7</v>
      </c>
      <c r="D124" s="687"/>
      <c r="E124" s="789"/>
      <c r="F124" s="790"/>
      <c r="G124" s="791">
        <v>2</v>
      </c>
      <c r="H124" s="50">
        <f t="shared" si="83"/>
        <v>60</v>
      </c>
      <c r="I124" s="742">
        <f t="shared" si="84"/>
        <v>30</v>
      </c>
      <c r="J124" s="50"/>
      <c r="K124" s="50"/>
      <c r="L124" s="50">
        <v>30</v>
      </c>
      <c r="M124" s="792">
        <f t="shared" si="85"/>
        <v>30</v>
      </c>
      <c r="N124" s="793"/>
      <c r="O124" s="793"/>
      <c r="P124" s="793"/>
      <c r="Q124" s="793"/>
      <c r="R124" s="793"/>
      <c r="S124" s="793"/>
      <c r="T124" s="794"/>
      <c r="U124" s="794"/>
      <c r="V124" s="794"/>
      <c r="W124" s="794">
        <v>2</v>
      </c>
      <c r="X124" s="795"/>
      <c r="Y124" s="428"/>
    </row>
    <row r="125" spans="1:25" s="73" customFormat="1" x14ac:dyDescent="0.25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858"/>
      <c r="O125" s="859"/>
      <c r="P125" s="859"/>
      <c r="Q125" s="860"/>
      <c r="R125" s="860"/>
      <c r="S125" s="860"/>
      <c r="T125" s="859"/>
      <c r="U125" s="859"/>
      <c r="V125" s="859"/>
      <c r="W125" s="469"/>
      <c r="X125" s="469"/>
    </row>
    <row r="126" spans="1:25" s="73" customFormat="1" x14ac:dyDescent="0.25">
      <c r="A126" s="231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1"/>
      <c r="M126" s="231"/>
      <c r="N126" s="426"/>
      <c r="O126" s="426"/>
      <c r="P126" s="426"/>
      <c r="Q126" s="426"/>
      <c r="R126" s="426"/>
      <c r="S126" s="426"/>
      <c r="T126" s="426"/>
      <c r="U126" s="426"/>
      <c r="V126" s="426"/>
      <c r="W126" s="231"/>
      <c r="X126" s="231"/>
    </row>
    <row r="127" spans="1:25" s="73" customFormat="1" x14ac:dyDescent="0.25">
      <c r="A127" s="231"/>
      <c r="B127" s="232" t="s">
        <v>169</v>
      </c>
      <c r="C127" s="232"/>
      <c r="D127" s="1017"/>
      <c r="E127" s="1017"/>
      <c r="F127" s="1018"/>
      <c r="G127" s="1018"/>
      <c r="H127" s="232"/>
      <c r="I127" s="1019" t="s">
        <v>170</v>
      </c>
      <c r="J127" s="1037"/>
      <c r="K127" s="1037"/>
      <c r="L127" s="231"/>
      <c r="M127" s="231"/>
      <c r="N127" s="426"/>
      <c r="O127" s="426"/>
      <c r="P127" s="426"/>
      <c r="Q127" s="426"/>
      <c r="R127" s="426"/>
      <c r="S127" s="426"/>
      <c r="T127" s="426"/>
      <c r="U127" s="426"/>
      <c r="V127" s="426"/>
      <c r="W127" s="231"/>
      <c r="X127" s="231"/>
    </row>
    <row r="128" spans="1:25" s="73" customFormat="1" x14ac:dyDescent="0.25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426"/>
      <c r="O128" s="426"/>
      <c r="P128" s="426"/>
      <c r="Q128" s="426"/>
      <c r="R128" s="426"/>
      <c r="S128" s="426"/>
      <c r="T128" s="426"/>
      <c r="U128" s="426"/>
      <c r="V128" s="426"/>
      <c r="W128" s="231"/>
      <c r="X128" s="231"/>
    </row>
    <row r="129" spans="1:24" s="73" customFormat="1" x14ac:dyDescent="0.25">
      <c r="A129" s="231"/>
      <c r="B129" s="457" t="s">
        <v>366</v>
      </c>
      <c r="C129" s="232"/>
      <c r="D129" s="1017"/>
      <c r="E129" s="1017"/>
      <c r="F129" s="1018"/>
      <c r="G129" s="1018"/>
      <c r="H129" s="232"/>
      <c r="I129" s="1019" t="s">
        <v>266</v>
      </c>
      <c r="J129" s="1020"/>
      <c r="K129" s="1020"/>
      <c r="L129" s="231"/>
      <c r="M129" s="231"/>
      <c r="N129" s="426"/>
      <c r="O129" s="426"/>
      <c r="P129" s="426"/>
      <c r="Q129" s="426"/>
      <c r="R129" s="426"/>
      <c r="S129" s="426"/>
      <c r="T129" s="426"/>
      <c r="U129" s="426"/>
      <c r="V129" s="426"/>
      <c r="W129" s="231"/>
      <c r="X129" s="231"/>
    </row>
    <row r="130" spans="1:24" s="73" customFormat="1" x14ac:dyDescent="0.25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426"/>
      <c r="O130" s="426"/>
      <c r="P130" s="426"/>
      <c r="Q130" s="426"/>
      <c r="R130" s="426"/>
      <c r="S130" s="426"/>
      <c r="T130" s="426"/>
      <c r="U130" s="426"/>
      <c r="V130" s="426"/>
      <c r="W130" s="231"/>
      <c r="X130" s="231"/>
    </row>
    <row r="131" spans="1:24" s="73" customFormat="1" x14ac:dyDescent="0.25">
      <c r="A131" s="231"/>
      <c r="B131" s="457" t="s">
        <v>263</v>
      </c>
      <c r="C131" s="457"/>
      <c r="D131" s="1028"/>
      <c r="E131" s="1028"/>
      <c r="F131" s="1029"/>
      <c r="G131" s="1029"/>
      <c r="H131" s="457"/>
      <c r="I131" s="1030" t="s">
        <v>367</v>
      </c>
      <c r="J131" s="1031"/>
      <c r="K131" s="1031"/>
      <c r="L131" s="231"/>
      <c r="M131" s="231"/>
      <c r="N131" s="426"/>
      <c r="O131" s="426"/>
      <c r="P131" s="426"/>
      <c r="Q131" s="426"/>
      <c r="R131" s="426"/>
      <c r="S131" s="426"/>
      <c r="T131" s="426"/>
      <c r="U131" s="426"/>
      <c r="V131" s="426"/>
      <c r="W131" s="231"/>
      <c r="X131" s="231"/>
    </row>
    <row r="132" spans="1:24" s="73" customFormat="1" x14ac:dyDescent="0.25">
      <c r="A132" s="75"/>
      <c r="B132" s="233"/>
      <c r="C132" s="1021" t="s">
        <v>85</v>
      </c>
      <c r="D132" s="1021"/>
      <c r="E132" s="1021"/>
      <c r="F132" s="1021"/>
      <c r="G132" s="1021"/>
      <c r="H132" s="1021"/>
      <c r="I132" s="1021"/>
      <c r="J132" s="1021"/>
      <c r="K132" s="1021"/>
      <c r="L132" s="234"/>
      <c r="M132" s="234"/>
      <c r="N132" s="426"/>
      <c r="O132" s="426"/>
      <c r="P132" s="426"/>
      <c r="Q132" s="426"/>
      <c r="R132" s="426"/>
      <c r="S132" s="426"/>
      <c r="T132" s="426"/>
      <c r="U132" s="426"/>
      <c r="V132" s="426"/>
      <c r="W132" s="231"/>
      <c r="X132" s="231"/>
    </row>
  </sheetData>
  <mergeCells count="68"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0:X10"/>
    <mergeCell ref="A29:B29"/>
    <mergeCell ref="A30:X30"/>
    <mergeCell ref="A52:F52"/>
    <mergeCell ref="A62:F62"/>
    <mergeCell ref="A53:X53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Q114:S114"/>
    <mergeCell ref="T114:V114"/>
    <mergeCell ref="W114:X114"/>
    <mergeCell ref="D127:G127"/>
    <mergeCell ref="I127:K127"/>
    <mergeCell ref="D129:G129"/>
    <mergeCell ref="I129:K129"/>
    <mergeCell ref="C132:K132"/>
    <mergeCell ref="A114:M114"/>
    <mergeCell ref="N114:P114"/>
    <mergeCell ref="D131:G131"/>
    <mergeCell ref="I131:K131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view="pageBreakPreview" zoomScale="80" zoomScaleNormal="100" zoomScaleSheetLayoutView="80" workbookViewId="0">
      <selection activeCell="P157" sqref="P157"/>
    </sheetView>
  </sheetViews>
  <sheetFormatPr defaultRowHeight="12.75" x14ac:dyDescent="0.2"/>
  <cols>
    <col min="1" max="1" width="3.85546875" style="641" customWidth="1"/>
    <col min="2" max="2" width="4.5703125" style="641" customWidth="1"/>
    <col min="3" max="3" width="65.42578125" style="2" customWidth="1"/>
    <col min="4" max="4" width="7.5703125" style="515" customWidth="1"/>
    <col min="5" max="5" width="7.140625" style="3" customWidth="1"/>
    <col min="6" max="6" width="7.28515625" style="3" customWidth="1"/>
    <col min="7" max="7" width="5.85546875" style="3" customWidth="1"/>
    <col min="8" max="8" width="4.42578125" style="3" customWidth="1"/>
    <col min="9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519" customWidth="1"/>
    <col min="15" max="16384" width="9.140625" style="3"/>
  </cols>
  <sheetData>
    <row r="1" spans="1:14" x14ac:dyDescent="0.2">
      <c r="C1" s="1143" t="s">
        <v>349</v>
      </c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518"/>
    </row>
    <row r="2" spans="1:14" ht="20.25" x14ac:dyDescent="0.3">
      <c r="C2" s="525" t="s">
        <v>351</v>
      </c>
    </row>
    <row r="3" spans="1:14" x14ac:dyDescent="0.2">
      <c r="C3" s="2" t="s">
        <v>243</v>
      </c>
    </row>
    <row r="4" spans="1:14" ht="12.75" customHeight="1" x14ac:dyDescent="0.2">
      <c r="C4" s="1144" t="s">
        <v>0</v>
      </c>
      <c r="D4" s="1145" t="s">
        <v>1</v>
      </c>
      <c r="E4" s="1146" t="s">
        <v>2</v>
      </c>
      <c r="F4" s="1146"/>
      <c r="G4" s="1146"/>
      <c r="H4" s="1146"/>
      <c r="I4" s="1146"/>
      <c r="J4" s="1147"/>
      <c r="K4" s="1145" t="s">
        <v>3</v>
      </c>
      <c r="L4" s="1145" t="s">
        <v>4</v>
      </c>
      <c r="M4" s="1145" t="s">
        <v>5</v>
      </c>
      <c r="N4" s="520"/>
    </row>
    <row r="5" spans="1:14" ht="12.75" customHeight="1" x14ac:dyDescent="0.2">
      <c r="C5" s="1144"/>
      <c r="D5" s="1145"/>
      <c r="E5" s="1145" t="s">
        <v>6</v>
      </c>
      <c r="F5" s="1148" t="s">
        <v>7</v>
      </c>
      <c r="G5" s="1148"/>
      <c r="H5" s="1148"/>
      <c r="I5" s="1148"/>
      <c r="J5" s="1145" t="s">
        <v>8</v>
      </c>
      <c r="K5" s="1145"/>
      <c r="L5" s="1145"/>
      <c r="M5" s="1145"/>
      <c r="N5" s="520"/>
    </row>
    <row r="6" spans="1:14" ht="12.75" customHeight="1" x14ac:dyDescent="0.2">
      <c r="C6" s="1144"/>
      <c r="D6" s="1145"/>
      <c r="E6" s="1147"/>
      <c r="F6" s="1145" t="s">
        <v>9</v>
      </c>
      <c r="G6" s="1146" t="s">
        <v>10</v>
      </c>
      <c r="H6" s="1147"/>
      <c r="I6" s="1147"/>
      <c r="J6" s="1147"/>
      <c r="K6" s="1145"/>
      <c r="L6" s="1145"/>
      <c r="M6" s="1145"/>
      <c r="N6" s="520"/>
    </row>
    <row r="7" spans="1:14" ht="12.75" customHeight="1" x14ac:dyDescent="0.2">
      <c r="C7" s="1144"/>
      <c r="D7" s="1145"/>
      <c r="E7" s="1147"/>
      <c r="F7" s="1149"/>
      <c r="G7" s="1145" t="s">
        <v>11</v>
      </c>
      <c r="H7" s="1145" t="s">
        <v>12</v>
      </c>
      <c r="I7" s="1145" t="s">
        <v>13</v>
      </c>
      <c r="J7" s="1147"/>
      <c r="K7" s="1145"/>
      <c r="L7" s="1145"/>
      <c r="M7" s="1145"/>
      <c r="N7" s="520"/>
    </row>
    <row r="8" spans="1:14" x14ac:dyDescent="0.2">
      <c r="C8" s="1144"/>
      <c r="D8" s="1145"/>
      <c r="E8" s="1147"/>
      <c r="F8" s="1149"/>
      <c r="G8" s="1145"/>
      <c r="H8" s="1145"/>
      <c r="I8" s="1145"/>
      <c r="J8" s="1147"/>
      <c r="K8" s="1145"/>
      <c r="L8" s="1145"/>
      <c r="M8" s="1145"/>
      <c r="N8" s="520"/>
    </row>
    <row r="9" spans="1:14" x14ac:dyDescent="0.2">
      <c r="C9" s="1144"/>
      <c r="D9" s="1145"/>
      <c r="E9" s="1147"/>
      <c r="F9" s="1149"/>
      <c r="G9" s="1145"/>
      <c r="H9" s="1145"/>
      <c r="I9" s="1145"/>
      <c r="J9" s="1147"/>
      <c r="K9" s="1145"/>
      <c r="L9" s="1145"/>
      <c r="M9" s="1145"/>
      <c r="N9" s="520"/>
    </row>
    <row r="10" spans="1:14" x14ac:dyDescent="0.2">
      <c r="C10" s="1144"/>
      <c r="D10" s="1145"/>
      <c r="E10" s="1147"/>
      <c r="F10" s="1149"/>
      <c r="G10" s="1145"/>
      <c r="H10" s="1145"/>
      <c r="I10" s="1145"/>
      <c r="J10" s="1147"/>
      <c r="K10" s="1145"/>
      <c r="L10" s="1145"/>
      <c r="M10" s="1145"/>
      <c r="N10" s="520"/>
    </row>
    <row r="11" spans="1:14" x14ac:dyDescent="0.2">
      <c r="A11" s="642" t="s">
        <v>17</v>
      </c>
      <c r="B11" s="642" t="s">
        <v>15</v>
      </c>
      <c r="C11" s="528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521" t="s">
        <v>345</v>
      </c>
    </row>
    <row r="12" spans="1:14" x14ac:dyDescent="0.2">
      <c r="A12" s="642" t="s">
        <v>17</v>
      </c>
      <c r="B12" s="642" t="s">
        <v>15</v>
      </c>
      <c r="C12" s="528" t="s">
        <v>268</v>
      </c>
      <c r="D12" s="529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517" t="s">
        <v>274</v>
      </c>
    </row>
    <row r="13" spans="1:14" x14ac:dyDescent="0.2">
      <c r="A13" s="642" t="s">
        <v>17</v>
      </c>
      <c r="B13" s="642" t="s">
        <v>15</v>
      </c>
      <c r="C13" s="528" t="s">
        <v>20</v>
      </c>
      <c r="D13" s="529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521" t="s">
        <v>346</v>
      </c>
    </row>
    <row r="14" spans="1:14" x14ac:dyDescent="0.2">
      <c r="A14" s="642" t="s">
        <v>17</v>
      </c>
      <c r="B14" s="642" t="s">
        <v>15</v>
      </c>
      <c r="C14" s="528" t="s">
        <v>353</v>
      </c>
      <c r="D14" s="529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517" t="s">
        <v>275</v>
      </c>
    </row>
    <row r="15" spans="1:14" x14ac:dyDescent="0.2">
      <c r="A15" s="642" t="s">
        <v>17</v>
      </c>
      <c r="B15" s="642" t="s">
        <v>15</v>
      </c>
      <c r="C15" s="528" t="s">
        <v>354</v>
      </c>
      <c r="D15" s="529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521" t="s">
        <v>346</v>
      </c>
    </row>
    <row r="16" spans="1:14" x14ac:dyDescent="0.2">
      <c r="A16" s="642" t="s">
        <v>17</v>
      </c>
      <c r="B16" s="642" t="s">
        <v>15</v>
      </c>
      <c r="C16" s="528" t="s">
        <v>340</v>
      </c>
      <c r="D16" s="529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517" t="s">
        <v>348</v>
      </c>
    </row>
    <row r="17" spans="1:14" x14ac:dyDescent="0.2">
      <c r="A17" s="642" t="s">
        <v>17</v>
      </c>
      <c r="B17" s="642" t="s">
        <v>15</v>
      </c>
      <c r="C17" s="528" t="s">
        <v>352</v>
      </c>
      <c r="D17" s="529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517" t="s">
        <v>275</v>
      </c>
    </row>
    <row r="18" spans="1:14" x14ac:dyDescent="0.2">
      <c r="C18" s="8" t="s">
        <v>23</v>
      </c>
      <c r="D18" s="371">
        <f>SUM(D11:D17)</f>
        <v>30</v>
      </c>
      <c r="E18" s="539">
        <f t="shared" ref="E18:K18" si="5">SUM(E11:E17)</f>
        <v>900</v>
      </c>
      <c r="F18" s="539">
        <f t="shared" si="5"/>
        <v>390</v>
      </c>
      <c r="G18" s="539">
        <f t="shared" si="5"/>
        <v>165</v>
      </c>
      <c r="H18" s="539">
        <f t="shared" si="5"/>
        <v>45</v>
      </c>
      <c r="I18" s="539">
        <f t="shared" si="5"/>
        <v>180</v>
      </c>
      <c r="J18" s="539">
        <f t="shared" si="5"/>
        <v>510</v>
      </c>
      <c r="K18" s="539">
        <f t="shared" si="5"/>
        <v>26</v>
      </c>
      <c r="L18" s="539"/>
      <c r="M18" s="539"/>
      <c r="N18" s="522"/>
    </row>
    <row r="19" spans="1:14" x14ac:dyDescent="0.2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">
      <c r="C21" s="2" t="s">
        <v>25</v>
      </c>
    </row>
    <row r="22" spans="1:14" ht="12.75" customHeight="1" x14ac:dyDescent="0.2">
      <c r="C22" s="1144" t="s">
        <v>0</v>
      </c>
      <c r="D22" s="1145" t="s">
        <v>1</v>
      </c>
      <c r="E22" s="1146" t="s">
        <v>2</v>
      </c>
      <c r="F22" s="1146"/>
      <c r="G22" s="1146"/>
      <c r="H22" s="1146"/>
      <c r="I22" s="1146"/>
      <c r="J22" s="1147"/>
      <c r="K22" s="1145" t="s">
        <v>3</v>
      </c>
      <c r="L22" s="1145" t="s">
        <v>4</v>
      </c>
      <c r="M22" s="1145" t="s">
        <v>5</v>
      </c>
      <c r="N22" s="520"/>
    </row>
    <row r="23" spans="1:14" ht="12.75" customHeight="1" x14ac:dyDescent="0.2">
      <c r="C23" s="1144"/>
      <c r="D23" s="1145"/>
      <c r="E23" s="1145" t="s">
        <v>6</v>
      </c>
      <c r="F23" s="1148" t="s">
        <v>7</v>
      </c>
      <c r="G23" s="1148"/>
      <c r="H23" s="1148"/>
      <c r="I23" s="1148"/>
      <c r="J23" s="1145" t="s">
        <v>26</v>
      </c>
      <c r="K23" s="1145"/>
      <c r="L23" s="1145"/>
      <c r="M23" s="1145"/>
      <c r="N23" s="520"/>
    </row>
    <row r="24" spans="1:14" ht="12.75" customHeight="1" x14ac:dyDescent="0.2">
      <c r="C24" s="1144"/>
      <c r="D24" s="1145"/>
      <c r="E24" s="1147"/>
      <c r="F24" s="1145" t="s">
        <v>9</v>
      </c>
      <c r="G24" s="1146" t="s">
        <v>10</v>
      </c>
      <c r="H24" s="1147"/>
      <c r="I24" s="1147"/>
      <c r="J24" s="1147"/>
      <c r="K24" s="1145"/>
      <c r="L24" s="1145"/>
      <c r="M24" s="1145"/>
      <c r="N24" s="520"/>
    </row>
    <row r="25" spans="1:14" ht="12.75" customHeight="1" x14ac:dyDescent="0.2">
      <c r="C25" s="1144"/>
      <c r="D25" s="1145"/>
      <c r="E25" s="1147"/>
      <c r="F25" s="1149"/>
      <c r="G25" s="1145" t="s">
        <v>11</v>
      </c>
      <c r="H25" s="1145" t="s">
        <v>12</v>
      </c>
      <c r="I25" s="1145" t="s">
        <v>13</v>
      </c>
      <c r="J25" s="1147"/>
      <c r="K25" s="1145"/>
      <c r="L25" s="1145"/>
      <c r="M25" s="1145"/>
      <c r="N25" s="520"/>
    </row>
    <row r="26" spans="1:14" x14ac:dyDescent="0.2">
      <c r="C26" s="1144"/>
      <c r="D26" s="1145"/>
      <c r="E26" s="1147"/>
      <c r="F26" s="1149"/>
      <c r="G26" s="1145"/>
      <c r="H26" s="1145"/>
      <c r="I26" s="1145"/>
      <c r="J26" s="1147"/>
      <c r="K26" s="1145"/>
      <c r="L26" s="1145"/>
      <c r="M26" s="1145"/>
      <c r="N26" s="520"/>
    </row>
    <row r="27" spans="1:14" x14ac:dyDescent="0.2">
      <c r="C27" s="1144"/>
      <c r="D27" s="1145"/>
      <c r="E27" s="1147"/>
      <c r="F27" s="1149"/>
      <c r="G27" s="1145"/>
      <c r="H27" s="1145"/>
      <c r="I27" s="1145"/>
      <c r="J27" s="1147"/>
      <c r="K27" s="1145"/>
      <c r="L27" s="1145"/>
      <c r="M27" s="1145"/>
      <c r="N27" s="520"/>
    </row>
    <row r="28" spans="1:14" x14ac:dyDescent="0.2">
      <c r="C28" s="1144"/>
      <c r="D28" s="1145"/>
      <c r="E28" s="1147"/>
      <c r="F28" s="1149"/>
      <c r="G28" s="1145"/>
      <c r="H28" s="1145"/>
      <c r="I28" s="1145"/>
      <c r="J28" s="1147"/>
      <c r="K28" s="1145"/>
      <c r="L28" s="1145"/>
      <c r="M28" s="1145"/>
      <c r="N28" s="520"/>
    </row>
    <row r="29" spans="1:14" x14ac:dyDescent="0.2">
      <c r="A29" s="642" t="s">
        <v>17</v>
      </c>
      <c r="B29" s="642" t="s">
        <v>15</v>
      </c>
      <c r="C29" s="528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521" t="s">
        <v>345</v>
      </c>
    </row>
    <row r="30" spans="1:14" x14ac:dyDescent="0.2">
      <c r="A30" s="642" t="s">
        <v>17</v>
      </c>
      <c r="B30" s="642" t="s">
        <v>15</v>
      </c>
      <c r="C30" s="528" t="s">
        <v>267</v>
      </c>
      <c r="D30" s="529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516" t="s">
        <v>348</v>
      </c>
    </row>
    <row r="31" spans="1:14" x14ac:dyDescent="0.2">
      <c r="A31" s="642" t="s">
        <v>17</v>
      </c>
      <c r="B31" s="642" t="s">
        <v>15</v>
      </c>
      <c r="C31" s="528" t="s">
        <v>33</v>
      </c>
      <c r="D31" s="529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521" t="s">
        <v>346</v>
      </c>
    </row>
    <row r="32" spans="1:14" x14ac:dyDescent="0.2">
      <c r="A32" s="642" t="s">
        <v>17</v>
      </c>
      <c r="B32" s="642" t="s">
        <v>15</v>
      </c>
      <c r="C32" s="528" t="s">
        <v>278</v>
      </c>
      <c r="D32" s="529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517" t="s">
        <v>275</v>
      </c>
    </row>
    <row r="33" spans="1:14" x14ac:dyDescent="0.2">
      <c r="A33" s="642" t="s">
        <v>17</v>
      </c>
      <c r="B33" s="642" t="s">
        <v>15</v>
      </c>
      <c r="C33" s="528" t="s">
        <v>29</v>
      </c>
      <c r="D33" s="529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517" t="s">
        <v>274</v>
      </c>
    </row>
    <row r="34" spans="1:14" x14ac:dyDescent="0.2">
      <c r="A34" s="643" t="s">
        <v>17</v>
      </c>
      <c r="B34" s="643" t="s">
        <v>15</v>
      </c>
      <c r="C34" s="528" t="s">
        <v>269</v>
      </c>
      <c r="D34" s="529">
        <v>3</v>
      </c>
      <c r="E34" s="6">
        <f t="shared" si="6"/>
        <v>90</v>
      </c>
      <c r="F34" s="6">
        <f t="shared" si="9"/>
        <v>0</v>
      </c>
      <c r="G34" s="6"/>
      <c r="H34" s="6"/>
      <c r="I34" s="527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516" t="s">
        <v>348</v>
      </c>
    </row>
    <row r="35" spans="1:14" x14ac:dyDescent="0.2">
      <c r="A35" s="642" t="s">
        <v>17</v>
      </c>
      <c r="B35" s="642" t="s">
        <v>15</v>
      </c>
      <c r="C35" s="528" t="s">
        <v>31</v>
      </c>
      <c r="D35" s="529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517" t="s">
        <v>274</v>
      </c>
    </row>
    <row r="36" spans="1:14" x14ac:dyDescent="0.2">
      <c r="C36" s="4"/>
      <c r="D36" s="529"/>
      <c r="E36" s="6"/>
      <c r="F36" s="6"/>
      <c r="G36" s="6"/>
      <c r="H36" s="6"/>
      <c r="I36" s="6"/>
      <c r="J36" s="6"/>
      <c r="K36" s="7"/>
      <c r="L36" s="6"/>
      <c r="M36" s="7"/>
      <c r="N36" s="517"/>
    </row>
    <row r="37" spans="1:14" x14ac:dyDescent="0.2">
      <c r="C37" s="8" t="s">
        <v>23</v>
      </c>
      <c r="D37" s="371">
        <f>SUM(D29:D36)</f>
        <v>30</v>
      </c>
      <c r="E37" s="539">
        <f t="shared" ref="E37:K37" si="11">SUM(E29:E36)</f>
        <v>900</v>
      </c>
      <c r="F37" s="539">
        <f t="shared" si="11"/>
        <v>324</v>
      </c>
      <c r="G37" s="539">
        <f>SUM(G29:G36)</f>
        <v>144</v>
      </c>
      <c r="H37" s="539">
        <f t="shared" si="11"/>
        <v>18</v>
      </c>
      <c r="I37" s="539">
        <f t="shared" si="11"/>
        <v>162</v>
      </c>
      <c r="J37" s="539">
        <f t="shared" si="11"/>
        <v>576</v>
      </c>
      <c r="K37" s="539">
        <f t="shared" si="11"/>
        <v>18</v>
      </c>
      <c r="L37" s="539"/>
      <c r="M37" s="539"/>
      <c r="N37" s="522"/>
    </row>
    <row r="38" spans="1:14" x14ac:dyDescent="0.2">
      <c r="C38" s="9" t="s">
        <v>24</v>
      </c>
      <c r="D38" s="11">
        <f>30-D37</f>
        <v>0</v>
      </c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9"/>
      <c r="D44" s="10"/>
    </row>
    <row r="45" spans="1:14" x14ac:dyDescent="0.2">
      <c r="C45" s="2" t="s">
        <v>244</v>
      </c>
    </row>
    <row r="46" spans="1:14" ht="12.75" customHeight="1" x14ac:dyDescent="0.2">
      <c r="C46" s="1144" t="s">
        <v>0</v>
      </c>
      <c r="D46" s="1145" t="s">
        <v>1</v>
      </c>
      <c r="E46" s="1146" t="s">
        <v>2</v>
      </c>
      <c r="F46" s="1146"/>
      <c r="G46" s="1146"/>
      <c r="H46" s="1146"/>
      <c r="I46" s="1146"/>
      <c r="J46" s="1147"/>
      <c r="K46" s="1145" t="s">
        <v>3</v>
      </c>
      <c r="L46" s="1145" t="s">
        <v>4</v>
      </c>
      <c r="M46" s="1145" t="s">
        <v>5</v>
      </c>
      <c r="N46" s="520"/>
    </row>
    <row r="47" spans="1:14" ht="12.75" customHeight="1" x14ac:dyDescent="0.2">
      <c r="C47" s="1144"/>
      <c r="D47" s="1145"/>
      <c r="E47" s="1145" t="s">
        <v>6</v>
      </c>
      <c r="F47" s="1148" t="s">
        <v>7</v>
      </c>
      <c r="G47" s="1148"/>
      <c r="H47" s="1148"/>
      <c r="I47" s="1148"/>
      <c r="J47" s="1145" t="s">
        <v>26</v>
      </c>
      <c r="K47" s="1145"/>
      <c r="L47" s="1145"/>
      <c r="M47" s="1145"/>
      <c r="N47" s="520"/>
    </row>
    <row r="48" spans="1:14" ht="12.75" customHeight="1" x14ac:dyDescent="0.2">
      <c r="C48" s="1144"/>
      <c r="D48" s="1145"/>
      <c r="E48" s="1147"/>
      <c r="F48" s="1145" t="s">
        <v>9</v>
      </c>
      <c r="G48" s="1146" t="s">
        <v>10</v>
      </c>
      <c r="H48" s="1147"/>
      <c r="I48" s="1147"/>
      <c r="J48" s="1147"/>
      <c r="K48" s="1145"/>
      <c r="L48" s="1145"/>
      <c r="M48" s="1145"/>
      <c r="N48" s="520"/>
    </row>
    <row r="49" spans="1:14" ht="12.75" customHeight="1" x14ac:dyDescent="0.2">
      <c r="C49" s="1144"/>
      <c r="D49" s="1145"/>
      <c r="E49" s="1147"/>
      <c r="F49" s="1149"/>
      <c r="G49" s="1145" t="s">
        <v>11</v>
      </c>
      <c r="H49" s="1145" t="s">
        <v>12</v>
      </c>
      <c r="I49" s="1145" t="s">
        <v>13</v>
      </c>
      <c r="J49" s="1147"/>
      <c r="K49" s="1145"/>
      <c r="L49" s="1145"/>
      <c r="M49" s="1145"/>
      <c r="N49" s="520"/>
    </row>
    <row r="50" spans="1:14" x14ac:dyDescent="0.2">
      <c r="C50" s="1144"/>
      <c r="D50" s="1145"/>
      <c r="E50" s="1147"/>
      <c r="F50" s="1149"/>
      <c r="G50" s="1145"/>
      <c r="H50" s="1145"/>
      <c r="I50" s="1145"/>
      <c r="J50" s="1147"/>
      <c r="K50" s="1145"/>
      <c r="L50" s="1145"/>
      <c r="M50" s="1145"/>
      <c r="N50" s="520"/>
    </row>
    <row r="51" spans="1:14" x14ac:dyDescent="0.2">
      <c r="C51" s="1144"/>
      <c r="D51" s="1145"/>
      <c r="E51" s="1147"/>
      <c r="F51" s="1149"/>
      <c r="G51" s="1145"/>
      <c r="H51" s="1145"/>
      <c r="I51" s="1145"/>
      <c r="J51" s="1147"/>
      <c r="K51" s="1145"/>
      <c r="L51" s="1145"/>
      <c r="M51" s="1145"/>
      <c r="N51" s="520"/>
    </row>
    <row r="52" spans="1:14" x14ac:dyDescent="0.2">
      <c r="C52" s="1144"/>
      <c r="D52" s="1145"/>
      <c r="E52" s="1147"/>
      <c r="F52" s="1149"/>
      <c r="G52" s="1145"/>
      <c r="H52" s="1145"/>
      <c r="I52" s="1145"/>
      <c r="J52" s="1147"/>
      <c r="K52" s="1145"/>
      <c r="L52" s="1145"/>
      <c r="M52" s="1145"/>
      <c r="N52" s="520"/>
    </row>
    <row r="53" spans="1:14" x14ac:dyDescent="0.2">
      <c r="A53" s="642" t="s">
        <v>17</v>
      </c>
      <c r="B53" s="642" t="s">
        <v>15</v>
      </c>
      <c r="C53" s="528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521" t="s">
        <v>345</v>
      </c>
    </row>
    <row r="54" spans="1:14" x14ac:dyDescent="0.2">
      <c r="A54" s="644" t="s">
        <v>13</v>
      </c>
      <c r="B54" s="644" t="s">
        <v>15</v>
      </c>
      <c r="C54" s="528" t="s">
        <v>212</v>
      </c>
      <c r="D54" s="529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516" t="s">
        <v>348</v>
      </c>
    </row>
    <row r="55" spans="1:14" x14ac:dyDescent="0.2">
      <c r="A55" s="644" t="s">
        <v>13</v>
      </c>
      <c r="B55" s="644" t="s">
        <v>15</v>
      </c>
      <c r="C55" s="528" t="s">
        <v>40</v>
      </c>
      <c r="D55" s="529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517" t="s">
        <v>275</v>
      </c>
    </row>
    <row r="56" spans="1:14" x14ac:dyDescent="0.2">
      <c r="A56" s="644" t="s">
        <v>13</v>
      </c>
      <c r="B56" s="644" t="s">
        <v>15</v>
      </c>
      <c r="C56" s="528" t="s">
        <v>143</v>
      </c>
      <c r="D56" s="529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517" t="s">
        <v>276</v>
      </c>
    </row>
    <row r="57" spans="1:14" x14ac:dyDescent="0.2">
      <c r="A57" s="642" t="s">
        <v>17</v>
      </c>
      <c r="B57" s="642" t="s">
        <v>15</v>
      </c>
      <c r="C57" s="528" t="s">
        <v>35</v>
      </c>
      <c r="D57" s="529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516" t="s">
        <v>348</v>
      </c>
    </row>
    <row r="58" spans="1:14" x14ac:dyDescent="0.2">
      <c r="A58" s="644" t="s">
        <v>13</v>
      </c>
      <c r="B58" s="644" t="s">
        <v>15</v>
      </c>
      <c r="C58" s="528" t="s">
        <v>305</v>
      </c>
      <c r="D58" s="529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516" t="s">
        <v>348</v>
      </c>
    </row>
    <row r="59" spans="1:14" x14ac:dyDescent="0.2">
      <c r="A59" s="642" t="s">
        <v>17</v>
      </c>
      <c r="B59" s="642" t="s">
        <v>15</v>
      </c>
      <c r="C59" s="528" t="s">
        <v>357</v>
      </c>
      <c r="D59" s="529">
        <v>3</v>
      </c>
      <c r="E59" s="527">
        <f t="shared" si="12"/>
        <v>90</v>
      </c>
      <c r="F59" s="527">
        <f>G59+H59+I59</f>
        <v>30</v>
      </c>
      <c r="G59" s="527">
        <v>15</v>
      </c>
      <c r="H59" s="527"/>
      <c r="I59" s="527">
        <v>15</v>
      </c>
      <c r="J59" s="527">
        <f t="shared" si="14"/>
        <v>60</v>
      </c>
      <c r="K59" s="7">
        <f t="shared" si="15"/>
        <v>2</v>
      </c>
      <c r="L59" s="527" t="s">
        <v>17</v>
      </c>
      <c r="M59" s="529">
        <f t="shared" si="16"/>
        <v>33.333333333333329</v>
      </c>
      <c r="N59" s="516" t="s">
        <v>348</v>
      </c>
    </row>
    <row r="60" spans="1:14" x14ac:dyDescent="0.2">
      <c r="C60" s="4"/>
      <c r="D60" s="529"/>
      <c r="E60" s="6"/>
      <c r="F60" s="6"/>
      <c r="G60" s="6"/>
      <c r="H60" s="6"/>
      <c r="I60" s="6"/>
      <c r="J60" s="6"/>
      <c r="K60" s="7"/>
      <c r="L60" s="6"/>
      <c r="M60" s="7"/>
      <c r="N60" s="517"/>
    </row>
    <row r="61" spans="1:14" x14ac:dyDescent="0.2">
      <c r="C61" s="8" t="s">
        <v>23</v>
      </c>
      <c r="D61" s="371">
        <f>SUM(D53:D60)</f>
        <v>30</v>
      </c>
      <c r="E61" s="539">
        <f t="shared" ref="E61:L61" si="17">SUM(E53:E60)</f>
        <v>900</v>
      </c>
      <c r="F61" s="539">
        <f t="shared" si="17"/>
        <v>360</v>
      </c>
      <c r="G61" s="539">
        <f t="shared" si="17"/>
        <v>150</v>
      </c>
      <c r="H61" s="539">
        <f t="shared" si="17"/>
        <v>0</v>
      </c>
      <c r="I61" s="539">
        <f t="shared" si="17"/>
        <v>210</v>
      </c>
      <c r="J61" s="539">
        <f t="shared" si="17"/>
        <v>540</v>
      </c>
      <c r="K61" s="539">
        <f t="shared" si="17"/>
        <v>24</v>
      </c>
      <c r="L61" s="539">
        <f t="shared" si="17"/>
        <v>0</v>
      </c>
      <c r="M61" s="539"/>
      <c r="N61" s="522"/>
    </row>
    <row r="62" spans="1:14" x14ac:dyDescent="0.2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522"/>
    </row>
    <row r="63" spans="1:14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522"/>
    </row>
    <row r="64" spans="1:14" x14ac:dyDescent="0.2">
      <c r="C64" s="2" t="s">
        <v>245</v>
      </c>
    </row>
    <row r="65" spans="1:14" ht="12.75" customHeight="1" x14ac:dyDescent="0.2">
      <c r="C65" s="1144" t="s">
        <v>0</v>
      </c>
      <c r="D65" s="1145" t="s">
        <v>1</v>
      </c>
      <c r="E65" s="1146" t="s">
        <v>2</v>
      </c>
      <c r="F65" s="1146"/>
      <c r="G65" s="1146"/>
      <c r="H65" s="1146"/>
      <c r="I65" s="1146"/>
      <c r="J65" s="1147"/>
      <c r="K65" s="1145" t="s">
        <v>3</v>
      </c>
      <c r="L65" s="1145" t="s">
        <v>4</v>
      </c>
      <c r="M65" s="1145" t="s">
        <v>5</v>
      </c>
      <c r="N65" s="520"/>
    </row>
    <row r="66" spans="1:14" ht="12.75" customHeight="1" x14ac:dyDescent="0.2">
      <c r="C66" s="1144"/>
      <c r="D66" s="1145"/>
      <c r="E66" s="1145" t="s">
        <v>6</v>
      </c>
      <c r="F66" s="1148" t="s">
        <v>7</v>
      </c>
      <c r="G66" s="1148"/>
      <c r="H66" s="1148"/>
      <c r="I66" s="1148"/>
      <c r="J66" s="1145" t="s">
        <v>26</v>
      </c>
      <c r="K66" s="1145"/>
      <c r="L66" s="1145"/>
      <c r="M66" s="1145"/>
      <c r="N66" s="520"/>
    </row>
    <row r="67" spans="1:14" ht="12.75" customHeight="1" x14ac:dyDescent="0.2">
      <c r="C67" s="1144"/>
      <c r="D67" s="1145"/>
      <c r="E67" s="1147"/>
      <c r="F67" s="1145" t="s">
        <v>9</v>
      </c>
      <c r="G67" s="1146" t="s">
        <v>10</v>
      </c>
      <c r="H67" s="1147"/>
      <c r="I67" s="1147"/>
      <c r="J67" s="1147"/>
      <c r="K67" s="1145"/>
      <c r="L67" s="1145"/>
      <c r="M67" s="1145"/>
      <c r="N67" s="520"/>
    </row>
    <row r="68" spans="1:14" ht="12.75" customHeight="1" x14ac:dyDescent="0.2">
      <c r="C68" s="1144"/>
      <c r="D68" s="1145"/>
      <c r="E68" s="1147"/>
      <c r="F68" s="1149"/>
      <c r="G68" s="1145" t="s">
        <v>11</v>
      </c>
      <c r="H68" s="1145" t="s">
        <v>12</v>
      </c>
      <c r="I68" s="1145" t="s">
        <v>13</v>
      </c>
      <c r="J68" s="1147"/>
      <c r="K68" s="1145"/>
      <c r="L68" s="1145"/>
      <c r="M68" s="1145"/>
      <c r="N68" s="520"/>
    </row>
    <row r="69" spans="1:14" x14ac:dyDescent="0.2">
      <c r="C69" s="1144"/>
      <c r="D69" s="1145"/>
      <c r="E69" s="1147"/>
      <c r="F69" s="1149"/>
      <c r="G69" s="1145"/>
      <c r="H69" s="1145"/>
      <c r="I69" s="1145"/>
      <c r="J69" s="1147"/>
      <c r="K69" s="1145"/>
      <c r="L69" s="1145"/>
      <c r="M69" s="1145"/>
      <c r="N69" s="520"/>
    </row>
    <row r="70" spans="1:14" x14ac:dyDescent="0.2">
      <c r="C70" s="1144"/>
      <c r="D70" s="1145"/>
      <c r="E70" s="1147"/>
      <c r="F70" s="1149"/>
      <c r="G70" s="1145"/>
      <c r="H70" s="1145"/>
      <c r="I70" s="1145"/>
      <c r="J70" s="1147"/>
      <c r="K70" s="1145"/>
      <c r="L70" s="1145"/>
      <c r="M70" s="1145"/>
      <c r="N70" s="520"/>
    </row>
    <row r="71" spans="1:14" x14ac:dyDescent="0.2">
      <c r="C71" s="1144"/>
      <c r="D71" s="1145"/>
      <c r="E71" s="1147"/>
      <c r="F71" s="1149"/>
      <c r="G71" s="1145"/>
      <c r="H71" s="1145"/>
      <c r="I71" s="1145"/>
      <c r="J71" s="1147"/>
      <c r="K71" s="1145"/>
      <c r="L71" s="1145"/>
      <c r="M71" s="1145"/>
      <c r="N71" s="520"/>
    </row>
    <row r="72" spans="1:14" x14ac:dyDescent="0.2">
      <c r="A72" s="645" t="s">
        <v>13</v>
      </c>
      <c r="B72" s="645" t="s">
        <v>15</v>
      </c>
      <c r="C72" s="646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516" t="s">
        <v>348</v>
      </c>
    </row>
    <row r="73" spans="1:14" x14ac:dyDescent="0.2">
      <c r="A73" s="642" t="s">
        <v>17</v>
      </c>
      <c r="B73" s="642" t="s">
        <v>15</v>
      </c>
      <c r="C73" s="528" t="s">
        <v>16</v>
      </c>
      <c r="D73" s="529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521" t="s">
        <v>345</v>
      </c>
    </row>
    <row r="74" spans="1:14" x14ac:dyDescent="0.2">
      <c r="A74" s="644" t="s">
        <v>13</v>
      </c>
      <c r="B74" s="644" t="s">
        <v>15</v>
      </c>
      <c r="C74" s="528" t="s">
        <v>36</v>
      </c>
      <c r="D74" s="529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517" t="s">
        <v>276</v>
      </c>
    </row>
    <row r="75" spans="1:14" ht="25.5" x14ac:dyDescent="0.2">
      <c r="A75" s="641" t="s">
        <v>17</v>
      </c>
      <c r="B75" s="641" t="s">
        <v>30</v>
      </c>
      <c r="C75" s="528" t="s">
        <v>359</v>
      </c>
      <c r="D75" s="529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517" t="s">
        <v>275</v>
      </c>
    </row>
    <row r="76" spans="1:14" x14ac:dyDescent="0.2">
      <c r="A76" s="644" t="s">
        <v>13</v>
      </c>
      <c r="B76" s="644" t="s">
        <v>15</v>
      </c>
      <c r="C76" s="528" t="s">
        <v>213</v>
      </c>
      <c r="D76" s="529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516" t="s">
        <v>348</v>
      </c>
    </row>
    <row r="77" spans="1:14" x14ac:dyDescent="0.2">
      <c r="A77" s="644" t="s">
        <v>13</v>
      </c>
      <c r="B77" s="644" t="s">
        <v>15</v>
      </c>
      <c r="C77" s="528" t="s">
        <v>306</v>
      </c>
      <c r="D77" s="529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516" t="s">
        <v>348</v>
      </c>
    </row>
    <row r="78" spans="1:14" x14ac:dyDescent="0.2">
      <c r="A78" s="641" t="s">
        <v>13</v>
      </c>
      <c r="B78" s="641" t="s">
        <v>30</v>
      </c>
      <c r="C78" s="4" t="s">
        <v>358</v>
      </c>
      <c r="D78" s="529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  <c r="N78" s="521"/>
    </row>
    <row r="79" spans="1:14" ht="25.5" x14ac:dyDescent="0.2">
      <c r="A79" s="641" t="s">
        <v>17</v>
      </c>
      <c r="B79" s="641" t="s">
        <v>30</v>
      </c>
      <c r="C79" s="528" t="s">
        <v>359</v>
      </c>
      <c r="D79" s="529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517" t="s">
        <v>275</v>
      </c>
    </row>
    <row r="80" spans="1:14" x14ac:dyDescent="0.2">
      <c r="C80" s="8" t="s">
        <v>23</v>
      </c>
      <c r="D80" s="371">
        <f t="shared" ref="D80:K80" si="23">SUM(D72:D79)</f>
        <v>30</v>
      </c>
      <c r="E80" s="539">
        <f t="shared" si="23"/>
        <v>900</v>
      </c>
      <c r="F80" s="539">
        <f t="shared" si="23"/>
        <v>288</v>
      </c>
      <c r="G80" s="539">
        <f t="shared" si="23"/>
        <v>126</v>
      </c>
      <c r="H80" s="539">
        <f t="shared" si="23"/>
        <v>0</v>
      </c>
      <c r="I80" s="539">
        <f t="shared" si="23"/>
        <v>162</v>
      </c>
      <c r="J80" s="539">
        <f t="shared" si="23"/>
        <v>612</v>
      </c>
      <c r="K80" s="539">
        <f t="shared" si="23"/>
        <v>16</v>
      </c>
      <c r="L80" s="539"/>
      <c r="M80" s="539"/>
      <c r="N80" s="522"/>
    </row>
    <row r="81" spans="3:14" x14ac:dyDescent="0.2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">
      <c r="C82" s="9" t="s">
        <v>406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">
      <c r="C89" s="2" t="s">
        <v>246</v>
      </c>
    </row>
    <row r="90" spans="3:14" ht="12.75" customHeight="1" x14ac:dyDescent="0.2">
      <c r="C90" s="1144" t="s">
        <v>0</v>
      </c>
      <c r="D90" s="1145" t="s">
        <v>1</v>
      </c>
      <c r="E90" s="1146" t="s">
        <v>2</v>
      </c>
      <c r="F90" s="1146"/>
      <c r="G90" s="1146"/>
      <c r="H90" s="1146"/>
      <c r="I90" s="1146"/>
      <c r="J90" s="1147"/>
      <c r="K90" s="1145" t="s">
        <v>3</v>
      </c>
      <c r="L90" s="1145" t="s">
        <v>4</v>
      </c>
      <c r="M90" s="1145" t="s">
        <v>5</v>
      </c>
      <c r="N90" s="520"/>
    </row>
    <row r="91" spans="3:14" ht="12.75" customHeight="1" x14ac:dyDescent="0.2">
      <c r="C91" s="1144"/>
      <c r="D91" s="1145"/>
      <c r="E91" s="1145" t="s">
        <v>6</v>
      </c>
      <c r="F91" s="1148" t="s">
        <v>7</v>
      </c>
      <c r="G91" s="1148"/>
      <c r="H91" s="1148"/>
      <c r="I91" s="1148"/>
      <c r="J91" s="1145" t="s">
        <v>26</v>
      </c>
      <c r="K91" s="1145"/>
      <c r="L91" s="1145"/>
      <c r="M91" s="1145"/>
      <c r="N91" s="520"/>
    </row>
    <row r="92" spans="3:14" ht="12.75" customHeight="1" x14ac:dyDescent="0.2">
      <c r="C92" s="1144"/>
      <c r="D92" s="1145"/>
      <c r="E92" s="1147"/>
      <c r="F92" s="1145" t="s">
        <v>9</v>
      </c>
      <c r="G92" s="1146" t="s">
        <v>10</v>
      </c>
      <c r="H92" s="1147"/>
      <c r="I92" s="1147"/>
      <c r="J92" s="1147"/>
      <c r="K92" s="1145"/>
      <c r="L92" s="1145"/>
      <c r="M92" s="1145"/>
      <c r="N92" s="520"/>
    </row>
    <row r="93" spans="3:14" ht="12.75" customHeight="1" x14ac:dyDescent="0.2">
      <c r="C93" s="1144"/>
      <c r="D93" s="1145"/>
      <c r="E93" s="1147"/>
      <c r="F93" s="1149"/>
      <c r="G93" s="1145" t="s">
        <v>11</v>
      </c>
      <c r="H93" s="1145" t="s">
        <v>12</v>
      </c>
      <c r="I93" s="1145" t="s">
        <v>13</v>
      </c>
      <c r="J93" s="1147"/>
      <c r="K93" s="1145"/>
      <c r="L93" s="1145"/>
      <c r="M93" s="1145"/>
      <c r="N93" s="520"/>
    </row>
    <row r="94" spans="3:14" x14ac:dyDescent="0.2">
      <c r="C94" s="1144"/>
      <c r="D94" s="1145"/>
      <c r="E94" s="1147"/>
      <c r="F94" s="1149"/>
      <c r="G94" s="1145"/>
      <c r="H94" s="1145"/>
      <c r="I94" s="1145"/>
      <c r="J94" s="1147"/>
      <c r="K94" s="1145"/>
      <c r="L94" s="1145"/>
      <c r="M94" s="1145"/>
      <c r="N94" s="520"/>
    </row>
    <row r="95" spans="3:14" x14ac:dyDescent="0.2">
      <c r="C95" s="1144"/>
      <c r="D95" s="1145"/>
      <c r="E95" s="1147"/>
      <c r="F95" s="1149"/>
      <c r="G95" s="1145"/>
      <c r="H95" s="1145"/>
      <c r="I95" s="1145"/>
      <c r="J95" s="1147"/>
      <c r="K95" s="1145"/>
      <c r="L95" s="1145"/>
      <c r="M95" s="1145"/>
      <c r="N95" s="520"/>
    </row>
    <row r="96" spans="3:14" x14ac:dyDescent="0.2">
      <c r="C96" s="1144"/>
      <c r="D96" s="1145"/>
      <c r="E96" s="1147"/>
      <c r="F96" s="1149"/>
      <c r="G96" s="1145"/>
      <c r="H96" s="1145"/>
      <c r="I96" s="1145"/>
      <c r="J96" s="1147"/>
      <c r="K96" s="1145"/>
      <c r="L96" s="1145"/>
      <c r="M96" s="1145"/>
      <c r="N96" s="520"/>
    </row>
    <row r="97" spans="1:14" x14ac:dyDescent="0.2">
      <c r="A97" s="641" t="s">
        <v>17</v>
      </c>
      <c r="B97" s="641" t="s">
        <v>30</v>
      </c>
      <c r="C97" s="528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521" t="s">
        <v>345</v>
      </c>
    </row>
    <row r="98" spans="1:14" x14ac:dyDescent="0.2">
      <c r="A98" s="644" t="s">
        <v>13</v>
      </c>
      <c r="B98" s="644" t="s">
        <v>15</v>
      </c>
      <c r="C98" s="528" t="s">
        <v>39</v>
      </c>
      <c r="D98" s="529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521" t="s">
        <v>347</v>
      </c>
    </row>
    <row r="99" spans="1:14" x14ac:dyDescent="0.2">
      <c r="A99" s="644" t="s">
        <v>13</v>
      </c>
      <c r="B99" s="644" t="s">
        <v>15</v>
      </c>
      <c r="C99" s="528" t="s">
        <v>307</v>
      </c>
      <c r="D99" s="529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516" t="s">
        <v>348</v>
      </c>
    </row>
    <row r="100" spans="1:14" ht="25.5" x14ac:dyDescent="0.2">
      <c r="A100" s="641" t="s">
        <v>13</v>
      </c>
      <c r="B100" s="641" t="s">
        <v>30</v>
      </c>
      <c r="C100" s="528" t="s">
        <v>364</v>
      </c>
      <c r="D100" s="529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516" t="s">
        <v>348</v>
      </c>
    </row>
    <row r="101" spans="1:14" ht="14.25" customHeight="1" x14ac:dyDescent="0.2">
      <c r="A101" s="644" t="s">
        <v>13</v>
      </c>
      <c r="B101" s="644" t="s">
        <v>15</v>
      </c>
      <c r="C101" s="647" t="s">
        <v>226</v>
      </c>
      <c r="D101" s="529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516" t="s">
        <v>348</v>
      </c>
    </row>
    <row r="102" spans="1:14" x14ac:dyDescent="0.2">
      <c r="A102" s="641" t="s">
        <v>13</v>
      </c>
      <c r="B102" s="641" t="s">
        <v>30</v>
      </c>
      <c r="C102" s="648" t="s">
        <v>363</v>
      </c>
      <c r="D102" s="529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516" t="s">
        <v>348</v>
      </c>
    </row>
    <row r="103" spans="1:14" x14ac:dyDescent="0.2">
      <c r="C103" s="8" t="s">
        <v>23</v>
      </c>
      <c r="D103" s="371">
        <f t="shared" ref="D103:M103" si="29">SUM(D97:D102)</f>
        <v>30</v>
      </c>
      <c r="E103" s="539">
        <f t="shared" si="29"/>
        <v>900</v>
      </c>
      <c r="F103" s="539">
        <f t="shared" si="29"/>
        <v>315</v>
      </c>
      <c r="G103" s="539">
        <f t="shared" si="29"/>
        <v>150</v>
      </c>
      <c r="H103" s="539">
        <f t="shared" si="29"/>
        <v>0</v>
      </c>
      <c r="I103" s="539">
        <f t="shared" si="29"/>
        <v>165</v>
      </c>
      <c r="J103" s="539">
        <f t="shared" si="29"/>
        <v>585</v>
      </c>
      <c r="K103" s="539">
        <f t="shared" si="29"/>
        <v>21</v>
      </c>
      <c r="L103" s="539">
        <f t="shared" si="29"/>
        <v>0</v>
      </c>
      <c r="M103" s="539">
        <f t="shared" si="29"/>
        <v>212.5</v>
      </c>
      <c r="N103" s="522"/>
    </row>
    <row r="104" spans="1:14" x14ac:dyDescent="0.2">
      <c r="C104" s="9" t="s">
        <v>24</v>
      </c>
      <c r="D104" s="10">
        <f>30-D103</f>
        <v>0</v>
      </c>
    </row>
    <row r="105" spans="1:14" ht="15" customHeight="1" x14ac:dyDescent="0.2">
      <c r="C105" s="9"/>
      <c r="D105" s="10"/>
    </row>
    <row r="106" spans="1:14" ht="15.75" customHeight="1" x14ac:dyDescent="0.2">
      <c r="C106" s="4"/>
      <c r="D106" s="10"/>
    </row>
    <row r="107" spans="1:14" ht="16.5" customHeight="1" x14ac:dyDescent="0.2">
      <c r="C107" s="2" t="s">
        <v>247</v>
      </c>
    </row>
    <row r="108" spans="1:14" ht="12.75" customHeight="1" x14ac:dyDescent="0.2">
      <c r="C108" s="1144" t="s">
        <v>0</v>
      </c>
      <c r="D108" s="1145" t="s">
        <v>1</v>
      </c>
      <c r="E108" s="1146" t="s">
        <v>2</v>
      </c>
      <c r="F108" s="1146"/>
      <c r="G108" s="1146"/>
      <c r="H108" s="1146"/>
      <c r="I108" s="1146"/>
      <c r="J108" s="1147"/>
      <c r="K108" s="1145" t="s">
        <v>3</v>
      </c>
      <c r="L108" s="1145" t="s">
        <v>4</v>
      </c>
      <c r="M108" s="1145" t="s">
        <v>5</v>
      </c>
      <c r="N108" s="520"/>
    </row>
    <row r="109" spans="1:14" ht="12.75" customHeight="1" x14ac:dyDescent="0.2">
      <c r="C109" s="1144"/>
      <c r="D109" s="1145"/>
      <c r="E109" s="1145" t="s">
        <v>6</v>
      </c>
      <c r="F109" s="1148" t="s">
        <v>7</v>
      </c>
      <c r="G109" s="1148"/>
      <c r="H109" s="1148"/>
      <c r="I109" s="1148"/>
      <c r="J109" s="1145" t="s">
        <v>26</v>
      </c>
      <c r="K109" s="1145"/>
      <c r="L109" s="1145"/>
      <c r="M109" s="1145"/>
      <c r="N109" s="520"/>
    </row>
    <row r="110" spans="1:14" ht="12.75" customHeight="1" x14ac:dyDescent="0.2">
      <c r="C110" s="1144"/>
      <c r="D110" s="1145"/>
      <c r="E110" s="1147"/>
      <c r="F110" s="1145" t="s">
        <v>9</v>
      </c>
      <c r="G110" s="1146" t="s">
        <v>10</v>
      </c>
      <c r="H110" s="1147"/>
      <c r="I110" s="1147"/>
      <c r="J110" s="1147"/>
      <c r="K110" s="1145"/>
      <c r="L110" s="1145"/>
      <c r="M110" s="1145"/>
      <c r="N110" s="520"/>
    </row>
    <row r="111" spans="1:14" ht="12.75" customHeight="1" x14ac:dyDescent="0.2">
      <c r="C111" s="1144"/>
      <c r="D111" s="1145"/>
      <c r="E111" s="1147"/>
      <c r="F111" s="1149"/>
      <c r="G111" s="1145" t="s">
        <v>11</v>
      </c>
      <c r="H111" s="1145" t="s">
        <v>12</v>
      </c>
      <c r="I111" s="1145" t="s">
        <v>13</v>
      </c>
      <c r="J111" s="1147"/>
      <c r="K111" s="1145"/>
      <c r="L111" s="1145"/>
      <c r="M111" s="1145"/>
      <c r="N111" s="520"/>
    </row>
    <row r="112" spans="1:14" x14ac:dyDescent="0.2">
      <c r="C112" s="1144"/>
      <c r="D112" s="1145"/>
      <c r="E112" s="1147"/>
      <c r="F112" s="1149"/>
      <c r="G112" s="1145"/>
      <c r="H112" s="1145"/>
      <c r="I112" s="1145"/>
      <c r="J112" s="1147"/>
      <c r="K112" s="1145"/>
      <c r="L112" s="1145"/>
      <c r="M112" s="1145"/>
      <c r="N112" s="520"/>
    </row>
    <row r="113" spans="1:14" x14ac:dyDescent="0.2">
      <c r="C113" s="1144"/>
      <c r="D113" s="1145"/>
      <c r="E113" s="1147"/>
      <c r="F113" s="1149"/>
      <c r="G113" s="1145"/>
      <c r="H113" s="1145"/>
      <c r="I113" s="1145"/>
      <c r="J113" s="1147"/>
      <c r="K113" s="1145"/>
      <c r="L113" s="1145"/>
      <c r="M113" s="1145"/>
      <c r="N113" s="520"/>
    </row>
    <row r="114" spans="1:14" x14ac:dyDescent="0.2">
      <c r="C114" s="1144"/>
      <c r="D114" s="1145"/>
      <c r="E114" s="1147"/>
      <c r="F114" s="1149"/>
      <c r="G114" s="1145"/>
      <c r="H114" s="1145"/>
      <c r="I114" s="1145"/>
      <c r="J114" s="1147"/>
      <c r="K114" s="1145"/>
      <c r="L114" s="1145"/>
      <c r="M114" s="1145"/>
      <c r="N114" s="520"/>
    </row>
    <row r="115" spans="1:14" x14ac:dyDescent="0.2">
      <c r="A115" s="645" t="s">
        <v>13</v>
      </c>
      <c r="B115" s="645" t="s">
        <v>15</v>
      </c>
      <c r="C115" s="646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516" t="s">
        <v>348</v>
      </c>
    </row>
    <row r="116" spans="1:14" ht="17.25" customHeight="1" x14ac:dyDescent="0.2">
      <c r="A116" s="641" t="s">
        <v>17</v>
      </c>
      <c r="B116" s="641" t="s">
        <v>30</v>
      </c>
      <c r="C116" s="528" t="s">
        <v>216</v>
      </c>
      <c r="D116" s="529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521" t="s">
        <v>345</v>
      </c>
    </row>
    <row r="117" spans="1:14" x14ac:dyDescent="0.2">
      <c r="A117" s="644" t="s">
        <v>13</v>
      </c>
      <c r="B117" s="644" t="s">
        <v>15</v>
      </c>
      <c r="C117" s="528" t="s">
        <v>158</v>
      </c>
      <c r="D117" s="529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516" t="s">
        <v>348</v>
      </c>
    </row>
    <row r="118" spans="1:14" x14ac:dyDescent="0.2">
      <c r="A118" s="644" t="s">
        <v>13</v>
      </c>
      <c r="B118" s="644" t="s">
        <v>15</v>
      </c>
      <c r="C118" s="528" t="s">
        <v>227</v>
      </c>
      <c r="D118" s="529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516" t="s">
        <v>348</v>
      </c>
    </row>
    <row r="119" spans="1:14" x14ac:dyDescent="0.2">
      <c r="A119" s="644" t="s">
        <v>13</v>
      </c>
      <c r="B119" s="644" t="s">
        <v>15</v>
      </c>
      <c r="C119" s="528" t="s">
        <v>251</v>
      </c>
      <c r="D119" s="529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516" t="s">
        <v>348</v>
      </c>
    </row>
    <row r="120" spans="1:14" ht="15.75" customHeight="1" x14ac:dyDescent="0.2">
      <c r="A120" s="644" t="s">
        <v>13</v>
      </c>
      <c r="B120" s="644" t="s">
        <v>15</v>
      </c>
      <c r="C120" s="528" t="s">
        <v>362</v>
      </c>
      <c r="D120" s="649">
        <v>6</v>
      </c>
      <c r="E120" s="6">
        <f t="shared" si="30"/>
        <v>180</v>
      </c>
      <c r="F120" s="6">
        <f t="shared" si="31"/>
        <v>72</v>
      </c>
      <c r="G120" s="527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516" t="s">
        <v>348</v>
      </c>
    </row>
    <row r="121" spans="1:14" x14ac:dyDescent="0.2">
      <c r="A121" s="641" t="s">
        <v>13</v>
      </c>
      <c r="B121" s="641" t="s">
        <v>30</v>
      </c>
      <c r="C121" s="4" t="s">
        <v>350</v>
      </c>
      <c r="D121" s="529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516" t="s">
        <v>348</v>
      </c>
    </row>
    <row r="122" spans="1:14" x14ac:dyDescent="0.2">
      <c r="C122" s="8" t="s">
        <v>23</v>
      </c>
      <c r="D122" s="371">
        <f>SUM(D115:D121)</f>
        <v>30</v>
      </c>
      <c r="E122" s="539">
        <f t="shared" ref="E122:K122" si="35">SUM(E115:E121)</f>
        <v>900</v>
      </c>
      <c r="F122" s="539">
        <f t="shared" si="35"/>
        <v>324</v>
      </c>
      <c r="G122" s="539">
        <f t="shared" si="35"/>
        <v>144</v>
      </c>
      <c r="H122" s="539">
        <f t="shared" si="35"/>
        <v>0</v>
      </c>
      <c r="I122" s="539">
        <f t="shared" si="35"/>
        <v>180</v>
      </c>
      <c r="J122" s="539">
        <f t="shared" si="35"/>
        <v>576</v>
      </c>
      <c r="K122" s="539">
        <f t="shared" si="35"/>
        <v>18</v>
      </c>
      <c r="L122" s="539"/>
      <c r="M122" s="539"/>
      <c r="N122" s="522"/>
    </row>
    <row r="123" spans="1:14" x14ac:dyDescent="0.2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522"/>
    </row>
    <row r="124" spans="1:14" x14ac:dyDescent="0.2">
      <c r="C124" s="515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22"/>
    </row>
    <row r="125" spans="1:14" x14ac:dyDescent="0.2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22"/>
    </row>
    <row r="126" spans="1:14" x14ac:dyDescent="0.2">
      <c r="C126" s="2" t="s">
        <v>248</v>
      </c>
    </row>
    <row r="127" spans="1:14" ht="12.75" customHeight="1" x14ac:dyDescent="0.2">
      <c r="C127" s="1144" t="s">
        <v>0</v>
      </c>
      <c r="D127" s="1145" t="s">
        <v>1</v>
      </c>
      <c r="E127" s="1146" t="s">
        <v>2</v>
      </c>
      <c r="F127" s="1146"/>
      <c r="G127" s="1146"/>
      <c r="H127" s="1146"/>
      <c r="I127" s="1146"/>
      <c r="J127" s="1147"/>
      <c r="K127" s="1145" t="s">
        <v>3</v>
      </c>
      <c r="L127" s="1145" t="s">
        <v>4</v>
      </c>
      <c r="M127" s="1145" t="s">
        <v>5</v>
      </c>
      <c r="N127" s="520"/>
    </row>
    <row r="128" spans="1:14" ht="12.75" customHeight="1" x14ac:dyDescent="0.2">
      <c r="C128" s="1144"/>
      <c r="D128" s="1145"/>
      <c r="E128" s="1145" t="s">
        <v>6</v>
      </c>
      <c r="F128" s="1148" t="s">
        <v>7</v>
      </c>
      <c r="G128" s="1148"/>
      <c r="H128" s="1148"/>
      <c r="I128" s="1148"/>
      <c r="J128" s="1145" t="s">
        <v>26</v>
      </c>
      <c r="K128" s="1145"/>
      <c r="L128" s="1145"/>
      <c r="M128" s="1145"/>
      <c r="N128" s="520"/>
    </row>
    <row r="129" spans="1:14" ht="12.75" customHeight="1" x14ac:dyDescent="0.2">
      <c r="C129" s="1144"/>
      <c r="D129" s="1145"/>
      <c r="E129" s="1147"/>
      <c r="F129" s="1145" t="s">
        <v>9</v>
      </c>
      <c r="G129" s="1146" t="s">
        <v>10</v>
      </c>
      <c r="H129" s="1147"/>
      <c r="I129" s="1147"/>
      <c r="J129" s="1147"/>
      <c r="K129" s="1145"/>
      <c r="L129" s="1145"/>
      <c r="M129" s="1145"/>
      <c r="N129" s="520"/>
    </row>
    <row r="130" spans="1:14" ht="12.75" customHeight="1" x14ac:dyDescent="0.2">
      <c r="C130" s="1144"/>
      <c r="D130" s="1145"/>
      <c r="E130" s="1147"/>
      <c r="F130" s="1149"/>
      <c r="G130" s="1145" t="s">
        <v>11</v>
      </c>
      <c r="H130" s="1145" t="s">
        <v>12</v>
      </c>
      <c r="I130" s="1145" t="s">
        <v>13</v>
      </c>
      <c r="J130" s="1147"/>
      <c r="K130" s="1145"/>
      <c r="L130" s="1145"/>
      <c r="M130" s="1145"/>
      <c r="N130" s="520"/>
    </row>
    <row r="131" spans="1:14" x14ac:dyDescent="0.2">
      <c r="C131" s="1144"/>
      <c r="D131" s="1145"/>
      <c r="E131" s="1147"/>
      <c r="F131" s="1149"/>
      <c r="G131" s="1145"/>
      <c r="H131" s="1145"/>
      <c r="I131" s="1145"/>
      <c r="J131" s="1147"/>
      <c r="K131" s="1145"/>
      <c r="L131" s="1145"/>
      <c r="M131" s="1145"/>
      <c r="N131" s="520"/>
    </row>
    <row r="132" spans="1:14" x14ac:dyDescent="0.2">
      <c r="C132" s="1144"/>
      <c r="D132" s="1145"/>
      <c r="E132" s="1147"/>
      <c r="F132" s="1149"/>
      <c r="G132" s="1145"/>
      <c r="H132" s="1145"/>
      <c r="I132" s="1145"/>
      <c r="J132" s="1147"/>
      <c r="K132" s="1145"/>
      <c r="L132" s="1145"/>
      <c r="M132" s="1145"/>
      <c r="N132" s="520"/>
    </row>
    <row r="133" spans="1:14" x14ac:dyDescent="0.2">
      <c r="C133" s="1144"/>
      <c r="D133" s="1145"/>
      <c r="E133" s="1147"/>
      <c r="F133" s="1149"/>
      <c r="G133" s="1145"/>
      <c r="H133" s="1145"/>
      <c r="I133" s="1145"/>
      <c r="J133" s="1147"/>
      <c r="K133" s="1145"/>
      <c r="L133" s="1145"/>
      <c r="M133" s="1145"/>
      <c r="N133" s="520"/>
    </row>
    <row r="134" spans="1:14" x14ac:dyDescent="0.2">
      <c r="A134" s="641" t="s">
        <v>17</v>
      </c>
      <c r="B134" s="641" t="s">
        <v>30</v>
      </c>
      <c r="C134" s="528" t="s">
        <v>360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521" t="s">
        <v>345</v>
      </c>
    </row>
    <row r="135" spans="1:14" x14ac:dyDescent="0.2">
      <c r="A135" s="644" t="s">
        <v>13</v>
      </c>
      <c r="B135" s="644" t="s">
        <v>15</v>
      </c>
      <c r="C135" s="528" t="s">
        <v>219</v>
      </c>
      <c r="D135" s="529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516" t="s">
        <v>348</v>
      </c>
    </row>
    <row r="136" spans="1:14" x14ac:dyDescent="0.2">
      <c r="A136" s="641" t="s">
        <v>13</v>
      </c>
      <c r="B136" s="641" t="s">
        <v>30</v>
      </c>
      <c r="C136" s="4" t="s">
        <v>308</v>
      </c>
      <c r="D136" s="529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516" t="s">
        <v>348</v>
      </c>
    </row>
    <row r="137" spans="1:14" ht="14.25" customHeight="1" x14ac:dyDescent="0.2">
      <c r="A137" s="644" t="s">
        <v>13</v>
      </c>
      <c r="B137" s="644" t="s">
        <v>15</v>
      </c>
      <c r="C137" s="650" t="s">
        <v>324</v>
      </c>
      <c r="D137" s="529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516" t="s">
        <v>348</v>
      </c>
    </row>
    <row r="138" spans="1:14" ht="25.5" x14ac:dyDescent="0.2">
      <c r="A138" s="641" t="s">
        <v>13</v>
      </c>
      <c r="B138" s="641" t="s">
        <v>30</v>
      </c>
      <c r="C138" s="4" t="s">
        <v>361</v>
      </c>
      <c r="D138" s="529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516" t="s">
        <v>348</v>
      </c>
    </row>
    <row r="139" spans="1:14" x14ac:dyDescent="0.2">
      <c r="A139" s="641" t="s">
        <v>17</v>
      </c>
      <c r="B139" s="641" t="s">
        <v>30</v>
      </c>
      <c r="C139" s="528" t="s">
        <v>365</v>
      </c>
      <c r="D139" s="529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517" t="s">
        <v>344</v>
      </c>
    </row>
    <row r="140" spans="1:14" x14ac:dyDescent="0.2">
      <c r="A140" s="644" t="s">
        <v>13</v>
      </c>
      <c r="B140" s="644" t="s">
        <v>15</v>
      </c>
      <c r="C140" s="528" t="s">
        <v>217</v>
      </c>
      <c r="D140" s="529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516" t="s">
        <v>348</v>
      </c>
    </row>
    <row r="141" spans="1:14" x14ac:dyDescent="0.2">
      <c r="C141" s="8" t="s">
        <v>23</v>
      </c>
      <c r="D141" s="371">
        <f>SUM(D134:D140)</f>
        <v>30</v>
      </c>
      <c r="E141" s="539">
        <f t="shared" ref="E141:M141" si="41">SUM(E134:E140)</f>
        <v>900</v>
      </c>
      <c r="F141" s="539">
        <f t="shared" si="41"/>
        <v>300</v>
      </c>
      <c r="G141" s="539">
        <f t="shared" si="41"/>
        <v>150</v>
      </c>
      <c r="H141" s="539">
        <f t="shared" si="41"/>
        <v>30</v>
      </c>
      <c r="I141" s="539">
        <f t="shared" si="41"/>
        <v>120</v>
      </c>
      <c r="J141" s="539">
        <f t="shared" si="41"/>
        <v>600</v>
      </c>
      <c r="K141" s="539">
        <f t="shared" si="41"/>
        <v>20</v>
      </c>
      <c r="L141" s="539">
        <f t="shared" si="41"/>
        <v>0</v>
      </c>
      <c r="M141" s="539">
        <f t="shared" si="41"/>
        <v>216.66666666666666</v>
      </c>
      <c r="N141" s="522"/>
    </row>
    <row r="142" spans="1:14" x14ac:dyDescent="0.2">
      <c r="C142" s="9" t="s">
        <v>24</v>
      </c>
      <c r="D142" s="10">
        <f>30-D141</f>
        <v>0</v>
      </c>
    </row>
    <row r="143" spans="1:14" x14ac:dyDescent="0.2">
      <c r="C143" s="9"/>
      <c r="D143" s="10"/>
    </row>
    <row r="144" spans="1:14" x14ac:dyDescent="0.2">
      <c r="C144" s="515"/>
      <c r="D144" s="10"/>
    </row>
    <row r="145" spans="1:14" x14ac:dyDescent="0.2">
      <c r="C145" s="9"/>
      <c r="D145" s="10">
        <f>D54+D55+D56+D58+D74+D76+D77+D98+D99+D101+D117+D118+D119+D120+D135+D137+D140+D160</f>
        <v>89</v>
      </c>
    </row>
    <row r="146" spans="1:14" x14ac:dyDescent="0.2">
      <c r="C146" s="9"/>
      <c r="D146" s="10"/>
    </row>
    <row r="147" spans="1:14" x14ac:dyDescent="0.2">
      <c r="C147" s="2" t="s">
        <v>249</v>
      </c>
    </row>
    <row r="148" spans="1:14" ht="12.75" customHeight="1" x14ac:dyDescent="0.2">
      <c r="C148" s="1144" t="s">
        <v>0</v>
      </c>
      <c r="D148" s="1145" t="s">
        <v>1</v>
      </c>
      <c r="E148" s="1146" t="s">
        <v>2</v>
      </c>
      <c r="F148" s="1146"/>
      <c r="G148" s="1146"/>
      <c r="H148" s="1146"/>
      <c r="I148" s="1146"/>
      <c r="J148" s="1147"/>
      <c r="K148" s="1145" t="s">
        <v>3</v>
      </c>
      <c r="L148" s="1145" t="s">
        <v>4</v>
      </c>
      <c r="M148" s="1145" t="s">
        <v>5</v>
      </c>
      <c r="N148" s="520"/>
    </row>
    <row r="149" spans="1:14" ht="12.75" customHeight="1" x14ac:dyDescent="0.2">
      <c r="C149" s="1144"/>
      <c r="D149" s="1145"/>
      <c r="E149" s="1145" t="s">
        <v>6</v>
      </c>
      <c r="F149" s="1148" t="s">
        <v>7</v>
      </c>
      <c r="G149" s="1148"/>
      <c r="H149" s="1148"/>
      <c r="I149" s="1148"/>
      <c r="J149" s="1145" t="s">
        <v>26</v>
      </c>
      <c r="K149" s="1145"/>
      <c r="L149" s="1145"/>
      <c r="M149" s="1145"/>
      <c r="N149" s="520"/>
    </row>
    <row r="150" spans="1:14" ht="12.75" customHeight="1" x14ac:dyDescent="0.2">
      <c r="C150" s="1144"/>
      <c r="D150" s="1145"/>
      <c r="E150" s="1147"/>
      <c r="F150" s="1145" t="s">
        <v>9</v>
      </c>
      <c r="G150" s="1146" t="s">
        <v>10</v>
      </c>
      <c r="H150" s="1147"/>
      <c r="I150" s="1147"/>
      <c r="J150" s="1147"/>
      <c r="K150" s="1145"/>
      <c r="L150" s="1145"/>
      <c r="M150" s="1145"/>
      <c r="N150" s="520"/>
    </row>
    <row r="151" spans="1:14" ht="12.75" customHeight="1" x14ac:dyDescent="0.2">
      <c r="C151" s="1144"/>
      <c r="D151" s="1145"/>
      <c r="E151" s="1147"/>
      <c r="F151" s="1149"/>
      <c r="G151" s="1145" t="s">
        <v>11</v>
      </c>
      <c r="H151" s="1145" t="s">
        <v>12</v>
      </c>
      <c r="I151" s="1145" t="s">
        <v>13</v>
      </c>
      <c r="J151" s="1147"/>
      <c r="K151" s="1145"/>
      <c r="L151" s="1145"/>
      <c r="M151" s="1145"/>
      <c r="N151" s="520"/>
    </row>
    <row r="152" spans="1:14" x14ac:dyDescent="0.2">
      <c r="C152" s="1144"/>
      <c r="D152" s="1145"/>
      <c r="E152" s="1147"/>
      <c r="F152" s="1149"/>
      <c r="G152" s="1145"/>
      <c r="H152" s="1145"/>
      <c r="I152" s="1145"/>
      <c r="J152" s="1147"/>
      <c r="K152" s="1145"/>
      <c r="L152" s="1145"/>
      <c r="M152" s="1145"/>
      <c r="N152" s="520"/>
    </row>
    <row r="153" spans="1:14" x14ac:dyDescent="0.2">
      <c r="C153" s="1144"/>
      <c r="D153" s="1145"/>
      <c r="E153" s="1147"/>
      <c r="F153" s="1149"/>
      <c r="G153" s="1145"/>
      <c r="H153" s="1145"/>
      <c r="I153" s="1145"/>
      <c r="J153" s="1147"/>
      <c r="K153" s="1145"/>
      <c r="L153" s="1145"/>
      <c r="M153" s="1145"/>
      <c r="N153" s="520"/>
    </row>
    <row r="154" spans="1:14" x14ac:dyDescent="0.2">
      <c r="C154" s="1144"/>
      <c r="D154" s="1145"/>
      <c r="E154" s="1147"/>
      <c r="F154" s="1149"/>
      <c r="G154" s="1145"/>
      <c r="H154" s="1145"/>
      <c r="I154" s="1145"/>
      <c r="J154" s="1147"/>
      <c r="K154" s="1145"/>
      <c r="L154" s="1145"/>
      <c r="M154" s="1145"/>
      <c r="N154" s="520"/>
    </row>
    <row r="155" spans="1:14" x14ac:dyDescent="0.2">
      <c r="A155" s="645" t="s">
        <v>13</v>
      </c>
      <c r="B155" s="645" t="s">
        <v>15</v>
      </c>
      <c r="C155" s="646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516" t="s">
        <v>348</v>
      </c>
    </row>
    <row r="156" spans="1:14" x14ac:dyDescent="0.2">
      <c r="A156" s="645" t="s">
        <v>13</v>
      </c>
      <c r="B156" s="645" t="s">
        <v>15</v>
      </c>
      <c r="C156" s="528" t="s">
        <v>356</v>
      </c>
      <c r="D156" s="529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516" t="s">
        <v>348</v>
      </c>
    </row>
    <row r="157" spans="1:14" ht="25.5" x14ac:dyDescent="0.2">
      <c r="A157" s="641" t="s">
        <v>17</v>
      </c>
      <c r="B157" s="641" t="s">
        <v>30</v>
      </c>
      <c r="C157" s="528" t="s">
        <v>355</v>
      </c>
      <c r="D157" s="529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521" t="s">
        <v>345</v>
      </c>
    </row>
    <row r="158" spans="1:14" ht="26.25" customHeight="1" x14ac:dyDescent="0.2">
      <c r="A158" s="641" t="s">
        <v>13</v>
      </c>
      <c r="B158" s="641" t="s">
        <v>30</v>
      </c>
      <c r="C158" s="526" t="s">
        <v>337</v>
      </c>
      <c r="D158" s="529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516" t="s">
        <v>348</v>
      </c>
    </row>
    <row r="159" spans="1:14" x14ac:dyDescent="0.2">
      <c r="A159" s="641" t="s">
        <v>13</v>
      </c>
      <c r="B159" s="641" t="s">
        <v>30</v>
      </c>
      <c r="C159" s="4" t="s">
        <v>273</v>
      </c>
      <c r="D159" s="529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516" t="s">
        <v>348</v>
      </c>
    </row>
    <row r="160" spans="1:14" x14ac:dyDescent="0.2">
      <c r="A160" s="644" t="s">
        <v>13</v>
      </c>
      <c r="B160" s="644" t="s">
        <v>15</v>
      </c>
      <c r="C160" s="528" t="s">
        <v>325</v>
      </c>
      <c r="D160" s="529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516" t="s">
        <v>348</v>
      </c>
    </row>
    <row r="161" spans="1:14" x14ac:dyDescent="0.2">
      <c r="C161" s="8" t="s">
        <v>23</v>
      </c>
      <c r="D161" s="371">
        <f t="shared" ref="D161:M161" si="47">SUM(D155:D160)</f>
        <v>30</v>
      </c>
      <c r="E161" s="539">
        <f t="shared" si="47"/>
        <v>900</v>
      </c>
      <c r="F161" s="539">
        <f t="shared" si="47"/>
        <v>195</v>
      </c>
      <c r="G161" s="539">
        <f t="shared" si="47"/>
        <v>78</v>
      </c>
      <c r="H161" s="539">
        <f t="shared" si="47"/>
        <v>0</v>
      </c>
      <c r="I161" s="539">
        <f t="shared" si="47"/>
        <v>117</v>
      </c>
      <c r="J161" s="539">
        <f t="shared" si="47"/>
        <v>705</v>
      </c>
      <c r="K161" s="539">
        <f t="shared" si="47"/>
        <v>15</v>
      </c>
      <c r="L161" s="539">
        <f t="shared" si="47"/>
        <v>0</v>
      </c>
      <c r="M161" s="539">
        <f t="shared" si="47"/>
        <v>148.05555555555557</v>
      </c>
      <c r="N161" s="522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651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515" t="s">
        <v>345</v>
      </c>
      <c r="M164" s="16">
        <f t="shared" ref="M164:M171" si="48">SUMIF($N$4:$N$160,L164,$D$4:$D$160)</f>
        <v>28</v>
      </c>
      <c r="N164" s="523">
        <f>M164*100/240</f>
        <v>11.666666666666666</v>
      </c>
    </row>
    <row r="165" spans="1:14" x14ac:dyDescent="0.2">
      <c r="B165" s="641" t="s">
        <v>15</v>
      </c>
      <c r="C165" s="2" t="s">
        <v>44</v>
      </c>
      <c r="D165" s="652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515" t="s">
        <v>346</v>
      </c>
      <c r="M165" s="16">
        <f t="shared" si="48"/>
        <v>16</v>
      </c>
      <c r="N165" s="523">
        <f t="shared" ref="N165:N171" si="49">M165*100/240</f>
        <v>6.666666666666667</v>
      </c>
    </row>
    <row r="166" spans="1:14" x14ac:dyDescent="0.2">
      <c r="B166" s="641" t="s">
        <v>30</v>
      </c>
      <c r="C166" s="2" t="s">
        <v>45</v>
      </c>
      <c r="D166" s="652">
        <f>SUMIF(B$11:B$160,B166,D$11:D$160)</f>
        <v>60</v>
      </c>
      <c r="E166" s="1">
        <f t="shared" ref="E166:E173" si="50">D166*30</f>
        <v>1800</v>
      </c>
      <c r="F166" s="338">
        <f>E166/E$164*100</f>
        <v>25</v>
      </c>
      <c r="G166" s="1"/>
      <c r="K166" s="16"/>
      <c r="L166" s="517" t="s">
        <v>344</v>
      </c>
      <c r="M166" s="16">
        <f t="shared" si="48"/>
        <v>4</v>
      </c>
      <c r="N166" s="523">
        <f t="shared" si="49"/>
        <v>1.6666666666666667</v>
      </c>
    </row>
    <row r="167" spans="1:14" x14ac:dyDescent="0.2">
      <c r="D167" s="641"/>
      <c r="E167" s="1"/>
      <c r="F167" s="1"/>
      <c r="G167" s="1"/>
      <c r="L167" s="3" t="s">
        <v>274</v>
      </c>
      <c r="M167" s="3">
        <f t="shared" si="48"/>
        <v>12</v>
      </c>
      <c r="N167" s="523">
        <f t="shared" si="49"/>
        <v>5</v>
      </c>
    </row>
    <row r="168" spans="1:14" x14ac:dyDescent="0.2">
      <c r="C168" s="2" t="s">
        <v>220</v>
      </c>
      <c r="D168" s="653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523">
        <f t="shared" si="49"/>
        <v>10.833333333333334</v>
      </c>
    </row>
    <row r="169" spans="1:14" x14ac:dyDescent="0.2">
      <c r="A169" s="641" t="s">
        <v>17</v>
      </c>
      <c r="B169" s="641" t="s">
        <v>15</v>
      </c>
      <c r="C169" s="2" t="s">
        <v>44</v>
      </c>
      <c r="D169" s="641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515" t="s">
        <v>347</v>
      </c>
      <c r="M169" s="3">
        <f t="shared" si="48"/>
        <v>6</v>
      </c>
      <c r="N169" s="523">
        <f t="shared" si="49"/>
        <v>2.5</v>
      </c>
    </row>
    <row r="170" spans="1:14" x14ac:dyDescent="0.2">
      <c r="A170" s="641" t="s">
        <v>17</v>
      </c>
      <c r="B170" s="641" t="s">
        <v>30</v>
      </c>
      <c r="C170" s="2" t="s">
        <v>45</v>
      </c>
      <c r="D170" s="641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523">
        <f t="shared" si="49"/>
        <v>3.75</v>
      </c>
    </row>
    <row r="171" spans="1:14" x14ac:dyDescent="0.2">
      <c r="C171" s="2" t="s">
        <v>221</v>
      </c>
      <c r="D171" s="653">
        <f>D172+D173</f>
        <v>139</v>
      </c>
      <c r="E171" s="17">
        <f>E172+E173</f>
        <v>4170</v>
      </c>
      <c r="F171" s="17">
        <f>E171/$E$171*100</f>
        <v>100</v>
      </c>
      <c r="L171" s="516" t="s">
        <v>348</v>
      </c>
      <c r="M171" s="3">
        <f t="shared" si="48"/>
        <v>135</v>
      </c>
      <c r="N171" s="523">
        <f t="shared" si="49"/>
        <v>56.25</v>
      </c>
    </row>
    <row r="172" spans="1:14" x14ac:dyDescent="0.2">
      <c r="A172" s="641" t="s">
        <v>13</v>
      </c>
      <c r="B172" s="641" t="s">
        <v>15</v>
      </c>
      <c r="C172" s="2" t="s">
        <v>44</v>
      </c>
      <c r="D172" s="641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524">
        <f>SUM(N164:N171)</f>
        <v>98.333333333333343</v>
      </c>
    </row>
    <row r="173" spans="1:14" x14ac:dyDescent="0.2">
      <c r="A173" s="641" t="s">
        <v>13</v>
      </c>
      <c r="B173" s="641" t="s">
        <v>30</v>
      </c>
      <c r="C173" s="2" t="s">
        <v>45</v>
      </c>
      <c r="D173" s="641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K148:K154"/>
    <mergeCell ref="L148:L154"/>
    <mergeCell ref="M127:M133"/>
    <mergeCell ref="E128:E133"/>
    <mergeCell ref="F128:I128"/>
    <mergeCell ref="J128:J133"/>
    <mergeCell ref="F129:F133"/>
    <mergeCell ref="G129:I129"/>
    <mergeCell ref="G130:G133"/>
    <mergeCell ref="H130:H133"/>
    <mergeCell ref="I130:I133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C127:C133"/>
    <mergeCell ref="D127:D133"/>
    <mergeCell ref="E127:J127"/>
    <mergeCell ref="C108:C114"/>
    <mergeCell ref="D108:D114"/>
    <mergeCell ref="E108:J108"/>
    <mergeCell ref="I111:I114"/>
    <mergeCell ref="C148:C154"/>
    <mergeCell ref="D148:D154"/>
    <mergeCell ref="E148:J148"/>
    <mergeCell ref="I151:I154"/>
    <mergeCell ref="K127:K133"/>
    <mergeCell ref="L127:L133"/>
    <mergeCell ref="L90:L96"/>
    <mergeCell ref="K108:K114"/>
    <mergeCell ref="L108:L114"/>
    <mergeCell ref="M90:M96"/>
    <mergeCell ref="E91:E96"/>
    <mergeCell ref="F91:I91"/>
    <mergeCell ref="J91:J96"/>
    <mergeCell ref="F92:F96"/>
    <mergeCell ref="G92:I92"/>
    <mergeCell ref="G93:G96"/>
    <mergeCell ref="H93:H96"/>
    <mergeCell ref="I93:I96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K65:K71"/>
    <mergeCell ref="C90:C96"/>
    <mergeCell ref="D90:D96"/>
    <mergeCell ref="E90:J90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1007" t="s">
        <v>47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9" t="s">
        <v>46</v>
      </c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  <c r="AD1" s="1009"/>
      <c r="AE1" s="1009"/>
      <c r="AF1" s="1009"/>
      <c r="AG1" s="1009"/>
      <c r="AH1" s="1009"/>
      <c r="AI1" s="1009"/>
      <c r="AJ1" s="1009"/>
      <c r="AK1" s="1009"/>
      <c r="AL1" s="1009"/>
      <c r="AM1" s="1009"/>
      <c r="AN1" s="29"/>
    </row>
    <row r="2" spans="1:53" ht="30" x14ac:dyDescent="0.4">
      <c r="A2" s="1007" t="s">
        <v>48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1007" t="s">
        <v>80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10" t="s">
        <v>49</v>
      </c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  <c r="AM3" s="1010"/>
      <c r="AN3" s="1011" t="s">
        <v>224</v>
      </c>
      <c r="AO3" s="1011"/>
      <c r="AP3" s="1011"/>
      <c r="AQ3" s="1011"/>
      <c r="AR3" s="1011"/>
      <c r="AS3" s="1011"/>
      <c r="AT3" s="1011"/>
      <c r="AU3" s="1011"/>
      <c r="AV3" s="1011"/>
      <c r="AW3" s="1011"/>
      <c r="AX3" s="1011"/>
      <c r="AY3" s="1011"/>
      <c r="AZ3" s="1011"/>
      <c r="BA3" s="1011"/>
    </row>
    <row r="4" spans="1:53" ht="30.75" x14ac:dyDescent="0.45">
      <c r="A4" s="1150" t="s">
        <v>81</v>
      </c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011"/>
      <c r="AO4" s="1011"/>
      <c r="AP4" s="1011"/>
      <c r="AQ4" s="1011"/>
      <c r="AR4" s="1011"/>
      <c r="AS4" s="1011"/>
      <c r="AT4" s="1011"/>
      <c r="AU4" s="1011"/>
      <c r="AV4" s="1011"/>
      <c r="AW4" s="1011"/>
      <c r="AX4" s="1011"/>
      <c r="AY4" s="1011"/>
      <c r="AZ4" s="1011"/>
      <c r="BA4" s="1011"/>
    </row>
    <row r="5" spans="1:53" ht="36.75" customHeight="1" x14ac:dyDescent="0.4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1012" t="s">
        <v>50</v>
      </c>
      <c r="Q5" s="1013"/>
      <c r="R5" s="1013"/>
      <c r="S5" s="1013"/>
      <c r="T5" s="1013"/>
      <c r="U5" s="1013"/>
      <c r="V5" s="1013"/>
      <c r="W5" s="1013"/>
      <c r="X5" s="1013"/>
      <c r="Y5" s="1013"/>
      <c r="Z5" s="1013"/>
      <c r="AA5" s="1013"/>
      <c r="AB5" s="1013"/>
      <c r="AC5" s="1013"/>
      <c r="AD5" s="1013"/>
      <c r="AE5" s="1013"/>
      <c r="AF5" s="1013"/>
      <c r="AG5" s="1013"/>
      <c r="AH5" s="1013"/>
      <c r="AI5" s="1013"/>
      <c r="AJ5" s="1013"/>
      <c r="AK5" s="1013"/>
      <c r="AL5" s="1013"/>
      <c r="AM5" s="1013"/>
    </row>
    <row r="6" spans="1:53" s="19" customFormat="1" ht="24.75" customHeight="1" x14ac:dyDescent="0.4">
      <c r="A6" s="1007" t="s">
        <v>82</v>
      </c>
      <c r="B6" s="1007"/>
      <c r="C6" s="1007"/>
      <c r="D6" s="1007"/>
      <c r="E6" s="1007"/>
      <c r="F6" s="1007"/>
      <c r="G6" s="1007"/>
      <c r="H6" s="1007"/>
      <c r="I6" s="1007"/>
      <c r="J6" s="1007"/>
      <c r="K6" s="1007"/>
      <c r="L6" s="1007"/>
      <c r="M6" s="1007"/>
      <c r="N6" s="1007"/>
      <c r="O6" s="1007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014"/>
      <c r="AP6" s="1014"/>
      <c r="AQ6" s="1014"/>
      <c r="AR6" s="1014"/>
      <c r="AS6" s="1014"/>
      <c r="AT6" s="1014"/>
      <c r="AU6" s="1014"/>
      <c r="AV6" s="1014"/>
      <c r="AW6" s="1014"/>
      <c r="AX6" s="1014"/>
      <c r="AY6" s="1014"/>
      <c r="AZ6" s="1014"/>
      <c r="BA6" s="1014"/>
    </row>
    <row r="7" spans="1:53" s="19" customFormat="1" ht="27" customHeight="1" x14ac:dyDescent="0.4">
      <c r="A7" s="1007" t="s">
        <v>51</v>
      </c>
      <c r="B7" s="1007"/>
      <c r="C7" s="1007"/>
      <c r="D7" s="1007"/>
      <c r="E7" s="1007"/>
      <c r="F7" s="1007"/>
      <c r="G7" s="1007"/>
      <c r="H7" s="1007"/>
      <c r="I7" s="1007"/>
      <c r="J7" s="1007"/>
      <c r="K7" s="1007"/>
      <c r="L7" s="1007"/>
      <c r="M7" s="1007"/>
      <c r="N7" s="1007"/>
      <c r="O7" s="1007"/>
      <c r="P7" s="988" t="s">
        <v>83</v>
      </c>
      <c r="Q7" s="988"/>
      <c r="R7" s="988"/>
      <c r="S7" s="988"/>
      <c r="T7" s="988"/>
      <c r="U7" s="988"/>
      <c r="V7" s="988"/>
      <c r="W7" s="988"/>
      <c r="X7" s="988"/>
      <c r="Y7" s="988"/>
      <c r="Z7" s="988"/>
      <c r="AA7" s="988"/>
      <c r="AB7" s="988"/>
      <c r="AC7" s="988"/>
      <c r="AD7" s="988"/>
      <c r="AE7" s="988"/>
      <c r="AF7" s="988"/>
      <c r="AG7" s="988"/>
      <c r="AH7" s="988"/>
      <c r="AI7" s="988"/>
      <c r="AJ7" s="988"/>
      <c r="AK7" s="988"/>
      <c r="AL7" s="988"/>
      <c r="AM7" s="365"/>
      <c r="AN7" s="1015" t="s">
        <v>89</v>
      </c>
      <c r="AO7" s="1016"/>
      <c r="AP7" s="1016"/>
      <c r="AQ7" s="1016"/>
      <c r="AR7" s="1016"/>
      <c r="AS7" s="1016"/>
      <c r="AT7" s="1016"/>
      <c r="AU7" s="1016"/>
      <c r="AV7" s="1016"/>
      <c r="AW7" s="1016"/>
      <c r="AX7" s="1016"/>
      <c r="AY7" s="1016"/>
      <c r="AZ7" s="1016"/>
      <c r="BA7" s="1016"/>
    </row>
    <row r="8" spans="1:53" s="19" customFormat="1" ht="27.75" customHeight="1" x14ac:dyDescent="0.4">
      <c r="P8" s="988" t="s">
        <v>222</v>
      </c>
      <c r="Q8" s="988"/>
      <c r="R8" s="988"/>
      <c r="S8" s="988"/>
      <c r="T8" s="988"/>
      <c r="U8" s="988"/>
      <c r="V8" s="988"/>
      <c r="W8" s="988"/>
      <c r="X8" s="988"/>
      <c r="Y8" s="988"/>
      <c r="Z8" s="988"/>
      <c r="AA8" s="988"/>
      <c r="AB8" s="988"/>
      <c r="AC8" s="988"/>
      <c r="AD8" s="988"/>
      <c r="AE8" s="988"/>
      <c r="AF8" s="988"/>
      <c r="AG8" s="988"/>
      <c r="AH8" s="988"/>
      <c r="AI8" s="988"/>
      <c r="AJ8" s="988"/>
      <c r="AK8" s="988"/>
      <c r="AL8" s="988"/>
      <c r="AM8" s="365"/>
      <c r="AN8" s="1005" t="s">
        <v>211</v>
      </c>
      <c r="AO8" s="1005"/>
      <c r="AP8" s="1005"/>
      <c r="AQ8" s="1005"/>
      <c r="AR8" s="1005"/>
      <c r="AS8" s="1005"/>
      <c r="AT8" s="1005"/>
      <c r="AU8" s="1005"/>
      <c r="AV8" s="1005"/>
      <c r="AW8" s="1005"/>
      <c r="AX8" s="1005"/>
      <c r="AY8" s="1005"/>
      <c r="AZ8" s="1005"/>
      <c r="BA8" s="1005"/>
    </row>
    <row r="9" spans="1:53" s="19" customFormat="1" ht="27.75" customHeight="1" x14ac:dyDescent="0.4">
      <c r="P9" s="988" t="s">
        <v>223</v>
      </c>
      <c r="Q9" s="988"/>
      <c r="R9" s="988"/>
      <c r="S9" s="988"/>
      <c r="T9" s="988"/>
      <c r="U9" s="988"/>
      <c r="V9" s="988"/>
      <c r="W9" s="988"/>
      <c r="X9" s="988"/>
      <c r="Y9" s="988"/>
      <c r="Z9" s="988"/>
      <c r="AA9" s="988"/>
      <c r="AB9" s="988"/>
      <c r="AC9" s="988"/>
      <c r="AD9" s="988"/>
      <c r="AE9" s="988"/>
      <c r="AF9" s="988"/>
      <c r="AG9" s="988"/>
      <c r="AH9" s="988"/>
      <c r="AI9" s="988"/>
      <c r="AJ9" s="988"/>
      <c r="AK9" s="988"/>
      <c r="AL9" s="988"/>
      <c r="AM9" s="365"/>
      <c r="AN9" s="1005"/>
      <c r="AO9" s="1005"/>
      <c r="AP9" s="1005"/>
      <c r="AQ9" s="1005"/>
      <c r="AR9" s="1005"/>
      <c r="AS9" s="1005"/>
      <c r="AT9" s="1005"/>
      <c r="AU9" s="1005"/>
      <c r="AV9" s="1005"/>
      <c r="AW9" s="1005"/>
      <c r="AX9" s="1005"/>
      <c r="AY9" s="1005"/>
      <c r="AZ9" s="1005"/>
      <c r="BA9" s="1005"/>
    </row>
    <row r="10" spans="1:53" s="19" customFormat="1" ht="27.75" customHeight="1" x14ac:dyDescent="0.35">
      <c r="P10" s="996" t="s">
        <v>84</v>
      </c>
      <c r="Q10" s="997"/>
      <c r="R10" s="997"/>
      <c r="S10" s="997"/>
      <c r="T10" s="997"/>
      <c r="U10" s="997"/>
      <c r="V10" s="997"/>
      <c r="W10" s="997"/>
      <c r="X10" s="997"/>
      <c r="Y10" s="997"/>
      <c r="Z10" s="997"/>
      <c r="AA10" s="997"/>
      <c r="AB10" s="997"/>
      <c r="AC10" s="997"/>
      <c r="AD10" s="997"/>
      <c r="AE10" s="997"/>
      <c r="AF10" s="997"/>
      <c r="AG10" s="997"/>
      <c r="AH10" s="997"/>
      <c r="AI10" s="997"/>
      <c r="AJ10" s="997"/>
      <c r="AK10" s="997"/>
      <c r="AL10" s="998"/>
      <c r="AM10" s="998"/>
      <c r="AN10" s="1005"/>
      <c r="AO10" s="1005"/>
      <c r="AP10" s="1005"/>
      <c r="AQ10" s="1005"/>
      <c r="AR10" s="1005"/>
      <c r="AS10" s="1005"/>
      <c r="AT10" s="1005"/>
      <c r="AU10" s="1005"/>
      <c r="AV10" s="1005"/>
      <c r="AW10" s="1005"/>
      <c r="AX10" s="1005"/>
      <c r="AY10" s="1005"/>
      <c r="AZ10" s="1005"/>
      <c r="BA10" s="1005"/>
    </row>
    <row r="11" spans="1:53" s="19" customFormat="1" ht="27.75" customHeight="1" x14ac:dyDescent="0.4">
      <c r="P11" s="996" t="s">
        <v>259</v>
      </c>
      <c r="Q11" s="996"/>
      <c r="R11" s="996"/>
      <c r="S11" s="996"/>
      <c r="T11" s="996"/>
      <c r="U11" s="996"/>
      <c r="V11" s="996"/>
      <c r="W11" s="996"/>
      <c r="X11" s="996"/>
      <c r="Y11" s="996"/>
      <c r="Z11" s="996"/>
      <c r="AA11" s="996"/>
      <c r="AB11" s="996"/>
      <c r="AC11" s="996"/>
      <c r="AD11" s="996"/>
      <c r="AE11" s="996"/>
      <c r="AF11" s="996"/>
      <c r="AG11" s="996"/>
      <c r="AH11" s="996"/>
      <c r="AI11" s="996"/>
      <c r="AJ11" s="996"/>
      <c r="AK11" s="996"/>
      <c r="AL11" s="996"/>
      <c r="AM11" s="99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8"/>
      <c r="AM12" s="36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66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8"/>
      <c r="AM13" s="368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99" t="s">
        <v>52</v>
      </c>
      <c r="B15" s="999"/>
      <c r="C15" s="999"/>
      <c r="D15" s="999"/>
      <c r="E15" s="999"/>
      <c r="F15" s="999"/>
      <c r="G15" s="999"/>
      <c r="H15" s="999"/>
      <c r="I15" s="999"/>
      <c r="J15" s="999"/>
      <c r="K15" s="999"/>
      <c r="L15" s="999"/>
      <c r="M15" s="999"/>
      <c r="N15" s="999"/>
      <c r="O15" s="999"/>
      <c r="P15" s="999"/>
      <c r="Q15" s="999"/>
      <c r="R15" s="999"/>
      <c r="S15" s="999"/>
      <c r="T15" s="999"/>
      <c r="U15" s="999"/>
      <c r="V15" s="999"/>
      <c r="W15" s="999"/>
      <c r="X15" s="999"/>
      <c r="Y15" s="999"/>
      <c r="Z15" s="999"/>
      <c r="AA15" s="999"/>
      <c r="AB15" s="999"/>
      <c r="AC15" s="999"/>
      <c r="AD15" s="999"/>
      <c r="AE15" s="999"/>
      <c r="AF15" s="999"/>
      <c r="AG15" s="999"/>
      <c r="AH15" s="999"/>
      <c r="AI15" s="999"/>
      <c r="AJ15" s="999"/>
      <c r="AK15" s="999"/>
      <c r="AL15" s="999"/>
      <c r="AM15" s="999"/>
      <c r="AN15" s="999"/>
      <c r="AO15" s="999"/>
      <c r="AP15" s="999"/>
      <c r="AQ15" s="999"/>
      <c r="AR15" s="999"/>
      <c r="AS15" s="999"/>
      <c r="AT15" s="999"/>
      <c r="AU15" s="999"/>
      <c r="AV15" s="999"/>
      <c r="AW15" s="999"/>
      <c r="AX15" s="999"/>
      <c r="AY15" s="999"/>
      <c r="AZ15" s="999"/>
      <c r="BA15" s="999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1000" t="s">
        <v>53</v>
      </c>
      <c r="B17" s="989" t="s">
        <v>54</v>
      </c>
      <c r="C17" s="990"/>
      <c r="D17" s="990"/>
      <c r="E17" s="991"/>
      <c r="F17" s="989" t="s">
        <v>55</v>
      </c>
      <c r="G17" s="990"/>
      <c r="H17" s="990"/>
      <c r="I17" s="991"/>
      <c r="J17" s="992" t="s">
        <v>56</v>
      </c>
      <c r="K17" s="995"/>
      <c r="L17" s="995"/>
      <c r="M17" s="995"/>
      <c r="N17" s="992" t="s">
        <v>57</v>
      </c>
      <c r="O17" s="995"/>
      <c r="P17" s="995"/>
      <c r="Q17" s="995"/>
      <c r="R17" s="994"/>
      <c r="S17" s="992" t="s">
        <v>58</v>
      </c>
      <c r="T17" s="993"/>
      <c r="U17" s="993"/>
      <c r="V17" s="993"/>
      <c r="W17" s="994"/>
      <c r="X17" s="992" t="s">
        <v>59</v>
      </c>
      <c r="Y17" s="995"/>
      <c r="Z17" s="995"/>
      <c r="AA17" s="994"/>
      <c r="AB17" s="989" t="s">
        <v>60</v>
      </c>
      <c r="AC17" s="990"/>
      <c r="AD17" s="990"/>
      <c r="AE17" s="991"/>
      <c r="AF17" s="989" t="s">
        <v>61</v>
      </c>
      <c r="AG17" s="990"/>
      <c r="AH17" s="990"/>
      <c r="AI17" s="991"/>
      <c r="AJ17" s="992" t="s">
        <v>62</v>
      </c>
      <c r="AK17" s="993"/>
      <c r="AL17" s="993"/>
      <c r="AM17" s="993"/>
      <c r="AN17" s="994"/>
      <c r="AO17" s="992" t="s">
        <v>63</v>
      </c>
      <c r="AP17" s="995"/>
      <c r="AQ17" s="995"/>
      <c r="AR17" s="995"/>
      <c r="AS17" s="1002" t="s">
        <v>64</v>
      </c>
      <c r="AT17" s="1003"/>
      <c r="AU17" s="1003"/>
      <c r="AV17" s="1003"/>
      <c r="AW17" s="1004"/>
      <c r="AX17" s="992" t="s">
        <v>65</v>
      </c>
      <c r="AY17" s="995"/>
      <c r="AZ17" s="995"/>
      <c r="BA17" s="994"/>
    </row>
    <row r="18" spans="1:53" s="1" customFormat="1" ht="20.25" customHeight="1" thickBot="1" x14ac:dyDescent="0.3">
      <c r="A18" s="1001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67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43" t="s">
        <v>66</v>
      </c>
      <c r="AD19" s="43" t="s">
        <v>13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67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66</v>
      </c>
      <c r="AD20" s="46" t="s">
        <v>13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67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46" t="s">
        <v>66</v>
      </c>
      <c r="AD21" s="46" t="s">
        <v>13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67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66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936"/>
      <c r="AT22" s="937"/>
      <c r="AU22" s="937"/>
      <c r="AV22" s="937"/>
      <c r="AW22" s="938"/>
      <c r="AX22" s="68"/>
      <c r="AY22" s="369"/>
      <c r="AZ22" s="369"/>
      <c r="BA22" s="370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939" t="s">
        <v>86</v>
      </c>
      <c r="B27" s="939"/>
      <c r="C27" s="939"/>
      <c r="D27" s="939"/>
      <c r="E27" s="939"/>
      <c r="F27" s="939"/>
      <c r="G27" s="939"/>
      <c r="H27" s="939"/>
      <c r="I27" s="939"/>
      <c r="J27" s="940"/>
      <c r="K27" s="940"/>
      <c r="L27" s="940"/>
      <c r="M27" s="940"/>
      <c r="N27" s="940"/>
      <c r="O27" s="940"/>
      <c r="P27" s="940"/>
      <c r="Q27" s="940"/>
      <c r="R27" s="940"/>
      <c r="S27" s="940"/>
      <c r="T27" s="940"/>
      <c r="U27" s="940"/>
      <c r="V27" s="940"/>
      <c r="W27" s="940"/>
      <c r="X27" s="940"/>
      <c r="Y27" s="940"/>
      <c r="Z27" s="940"/>
      <c r="AA27" s="940"/>
      <c r="AB27" s="940"/>
      <c r="AC27" s="940"/>
      <c r="AD27" s="940"/>
      <c r="AE27" s="940"/>
      <c r="AF27" s="940"/>
      <c r="AG27" s="940"/>
      <c r="AH27" s="940"/>
      <c r="AI27" s="940"/>
      <c r="AJ27" s="940"/>
      <c r="AK27" s="940"/>
      <c r="AL27" s="940"/>
      <c r="AM27" s="940"/>
      <c r="AN27" s="940"/>
      <c r="AO27" s="940"/>
      <c r="AP27" s="940"/>
      <c r="AQ27" s="940"/>
      <c r="AR27" s="940"/>
      <c r="AS27" s="940"/>
      <c r="AT27" s="940"/>
      <c r="AU27" s="940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88" t="s">
        <v>92</v>
      </c>
      <c r="AB29" s="888"/>
      <c r="AC29" s="888"/>
      <c r="AD29" s="888"/>
      <c r="AE29" s="888"/>
      <c r="AF29" s="888"/>
      <c r="AG29" s="888"/>
      <c r="AH29" s="888"/>
      <c r="AI29" s="888"/>
      <c r="AJ29" s="888"/>
      <c r="AK29" s="888"/>
      <c r="AL29" s="888"/>
      <c r="AM29" s="888"/>
      <c r="AN29" s="56"/>
      <c r="AO29" s="888" t="s">
        <v>91</v>
      </c>
      <c r="AP29" s="888"/>
      <c r="AQ29" s="888"/>
      <c r="AR29" s="888"/>
      <c r="AS29" s="888"/>
      <c r="AT29" s="888"/>
      <c r="AU29" s="888"/>
      <c r="AV29" s="888"/>
      <c r="AW29" s="888"/>
      <c r="AX29" s="888"/>
      <c r="AY29" s="888"/>
      <c r="AZ29" s="888"/>
      <c r="BA29" s="888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941" t="s">
        <v>53</v>
      </c>
      <c r="B31" s="942"/>
      <c r="C31" s="919" t="s">
        <v>69</v>
      </c>
      <c r="D31" s="947"/>
      <c r="E31" s="947"/>
      <c r="F31" s="942"/>
      <c r="G31" s="950" t="s">
        <v>87</v>
      </c>
      <c r="H31" s="951"/>
      <c r="I31" s="952"/>
      <c r="J31" s="959" t="s">
        <v>70</v>
      </c>
      <c r="K31" s="947"/>
      <c r="L31" s="947"/>
      <c r="M31" s="942"/>
      <c r="N31" s="927" t="s">
        <v>71</v>
      </c>
      <c r="O31" s="928"/>
      <c r="P31" s="929"/>
      <c r="Q31" s="959" t="s">
        <v>72</v>
      </c>
      <c r="R31" s="960"/>
      <c r="S31" s="961"/>
      <c r="T31" s="959" t="s">
        <v>73</v>
      </c>
      <c r="U31" s="947"/>
      <c r="V31" s="942"/>
      <c r="W31" s="959" t="s">
        <v>74</v>
      </c>
      <c r="X31" s="947"/>
      <c r="Y31" s="942"/>
      <c r="Z31" s="24"/>
      <c r="AA31" s="983" t="s">
        <v>75</v>
      </c>
      <c r="AB31" s="984"/>
      <c r="AC31" s="984"/>
      <c r="AD31" s="984"/>
      <c r="AE31" s="984"/>
      <c r="AF31" s="895"/>
      <c r="AG31" s="896"/>
      <c r="AH31" s="917" t="s">
        <v>76</v>
      </c>
      <c r="AI31" s="987"/>
      <c r="AJ31" s="987"/>
      <c r="AK31" s="919" t="s">
        <v>77</v>
      </c>
      <c r="AL31" s="920"/>
      <c r="AM31" s="921"/>
      <c r="AN31" s="58"/>
      <c r="AO31" s="925" t="s">
        <v>78</v>
      </c>
      <c r="AP31" s="926"/>
      <c r="AQ31" s="926"/>
      <c r="AR31" s="926"/>
      <c r="AS31" s="927" t="s">
        <v>79</v>
      </c>
      <c r="AT31" s="928"/>
      <c r="AU31" s="928"/>
      <c r="AV31" s="928"/>
      <c r="AW31" s="929"/>
      <c r="AX31" s="917" t="s">
        <v>76</v>
      </c>
      <c r="AY31" s="917"/>
      <c r="AZ31" s="917"/>
      <c r="BA31" s="918"/>
    </row>
    <row r="32" spans="1:53" ht="15.75" customHeight="1" x14ac:dyDescent="0.25">
      <c r="A32" s="943"/>
      <c r="B32" s="944"/>
      <c r="C32" s="943"/>
      <c r="D32" s="1151"/>
      <c r="E32" s="1151"/>
      <c r="F32" s="944"/>
      <c r="G32" s="953"/>
      <c r="H32" s="954"/>
      <c r="I32" s="955"/>
      <c r="J32" s="943"/>
      <c r="K32" s="1151"/>
      <c r="L32" s="1151"/>
      <c r="M32" s="944"/>
      <c r="N32" s="930"/>
      <c r="O32" s="1152"/>
      <c r="P32" s="932"/>
      <c r="Q32" s="962"/>
      <c r="R32" s="940"/>
      <c r="S32" s="964"/>
      <c r="T32" s="943"/>
      <c r="U32" s="1151"/>
      <c r="V32" s="944"/>
      <c r="W32" s="943"/>
      <c r="X32" s="1151"/>
      <c r="Y32" s="944"/>
      <c r="Z32" s="24"/>
      <c r="AA32" s="985"/>
      <c r="AB32" s="986"/>
      <c r="AC32" s="986"/>
      <c r="AD32" s="986"/>
      <c r="AE32" s="986"/>
      <c r="AF32" s="898"/>
      <c r="AG32" s="899"/>
      <c r="AH32" s="987"/>
      <c r="AI32" s="987"/>
      <c r="AJ32" s="987"/>
      <c r="AK32" s="922"/>
      <c r="AL32" s="923"/>
      <c r="AM32" s="924"/>
      <c r="AN32" s="58"/>
      <c r="AO32" s="926"/>
      <c r="AP32" s="926"/>
      <c r="AQ32" s="926"/>
      <c r="AR32" s="926"/>
      <c r="AS32" s="930"/>
      <c r="AT32" s="1152"/>
      <c r="AU32" s="1152"/>
      <c r="AV32" s="1152"/>
      <c r="AW32" s="932"/>
      <c r="AX32" s="917"/>
      <c r="AY32" s="917"/>
      <c r="AZ32" s="917"/>
      <c r="BA32" s="918"/>
    </row>
    <row r="33" spans="1:53" ht="55.5" customHeight="1" x14ac:dyDescent="0.25">
      <c r="A33" s="945"/>
      <c r="B33" s="946"/>
      <c r="C33" s="945"/>
      <c r="D33" s="949"/>
      <c r="E33" s="949"/>
      <c r="F33" s="946"/>
      <c r="G33" s="956"/>
      <c r="H33" s="957"/>
      <c r="I33" s="958"/>
      <c r="J33" s="945"/>
      <c r="K33" s="949"/>
      <c r="L33" s="949"/>
      <c r="M33" s="946"/>
      <c r="N33" s="933"/>
      <c r="O33" s="934"/>
      <c r="P33" s="935"/>
      <c r="Q33" s="965"/>
      <c r="R33" s="966"/>
      <c r="S33" s="967"/>
      <c r="T33" s="945"/>
      <c r="U33" s="949"/>
      <c r="V33" s="946"/>
      <c r="W33" s="945"/>
      <c r="X33" s="949"/>
      <c r="Y33" s="946"/>
      <c r="Z33" s="24"/>
      <c r="AA33" s="976" t="s">
        <v>270</v>
      </c>
      <c r="AB33" s="977"/>
      <c r="AC33" s="977"/>
      <c r="AD33" s="977"/>
      <c r="AE33" s="977"/>
      <c r="AF33" s="969"/>
      <c r="AG33" s="970"/>
      <c r="AH33" s="978">
        <v>2</v>
      </c>
      <c r="AI33" s="979"/>
      <c r="AJ33" s="980"/>
      <c r="AK33" s="890">
        <v>3</v>
      </c>
      <c r="AL33" s="890"/>
      <c r="AM33" s="890"/>
      <c r="AN33" s="58"/>
      <c r="AO33" s="926"/>
      <c r="AP33" s="926"/>
      <c r="AQ33" s="926"/>
      <c r="AR33" s="926"/>
      <c r="AS33" s="930"/>
      <c r="AT33" s="1152"/>
      <c r="AU33" s="1152"/>
      <c r="AV33" s="1152"/>
      <c r="AW33" s="932"/>
      <c r="AX33" s="917"/>
      <c r="AY33" s="917"/>
      <c r="AZ33" s="917"/>
      <c r="BA33" s="918"/>
    </row>
    <row r="34" spans="1:53" ht="47.25" customHeight="1" x14ac:dyDescent="0.3">
      <c r="A34" s="1155">
        <v>1</v>
      </c>
      <c r="B34" s="982"/>
      <c r="C34" s="875">
        <f>COUNTIF($B19:$AO19,$B$19)</f>
        <v>33</v>
      </c>
      <c r="D34" s="880"/>
      <c r="E34" s="880"/>
      <c r="F34" s="881"/>
      <c r="G34" s="875">
        <v>4</v>
      </c>
      <c r="H34" s="880"/>
      <c r="I34" s="881"/>
      <c r="J34" s="875">
        <v>3</v>
      </c>
      <c r="K34" s="880"/>
      <c r="L34" s="880"/>
      <c r="M34" s="881"/>
      <c r="N34" s="875"/>
      <c r="O34" s="880"/>
      <c r="P34" s="881"/>
      <c r="Q34" s="885"/>
      <c r="R34" s="886"/>
      <c r="S34" s="887"/>
      <c r="T34" s="875">
        <v>12</v>
      </c>
      <c r="U34" s="876"/>
      <c r="V34" s="877"/>
      <c r="W34" s="875">
        <f>C34+G34+J34+N34+Q34+T34</f>
        <v>52</v>
      </c>
      <c r="X34" s="876"/>
      <c r="Y34" s="1153"/>
      <c r="Z34" s="24"/>
      <c r="AA34" s="976" t="s">
        <v>298</v>
      </c>
      <c r="AB34" s="977"/>
      <c r="AC34" s="977"/>
      <c r="AD34" s="977"/>
      <c r="AE34" s="977"/>
      <c r="AF34" s="969"/>
      <c r="AG34" s="970"/>
      <c r="AH34" s="978">
        <v>4</v>
      </c>
      <c r="AI34" s="979"/>
      <c r="AJ34" s="980"/>
      <c r="AK34" s="890">
        <v>3</v>
      </c>
      <c r="AL34" s="890"/>
      <c r="AM34" s="890"/>
      <c r="AN34" s="58"/>
      <c r="AO34" s="926"/>
      <c r="AP34" s="926"/>
      <c r="AQ34" s="926"/>
      <c r="AR34" s="926"/>
      <c r="AS34" s="933"/>
      <c r="AT34" s="934"/>
      <c r="AU34" s="934"/>
      <c r="AV34" s="934"/>
      <c r="AW34" s="935"/>
      <c r="AX34" s="917"/>
      <c r="AY34" s="917"/>
      <c r="AZ34" s="917"/>
      <c r="BA34" s="918"/>
    </row>
    <row r="35" spans="1:53" ht="47.25" customHeight="1" x14ac:dyDescent="0.3">
      <c r="A35" s="1154">
        <v>2</v>
      </c>
      <c r="B35" s="879"/>
      <c r="C35" s="875">
        <f t="shared" ref="C35:C36" si="0">COUNTIF($B20:$AO20,$B$19)</f>
        <v>33</v>
      </c>
      <c r="D35" s="880"/>
      <c r="E35" s="880"/>
      <c r="F35" s="881"/>
      <c r="G35" s="882">
        <v>4</v>
      </c>
      <c r="H35" s="883"/>
      <c r="I35" s="884"/>
      <c r="J35" s="882">
        <v>3</v>
      </c>
      <c r="K35" s="883"/>
      <c r="L35" s="883"/>
      <c r="M35" s="884"/>
      <c r="N35" s="882"/>
      <c r="O35" s="883"/>
      <c r="P35" s="884"/>
      <c r="Q35" s="885"/>
      <c r="R35" s="886"/>
      <c r="S35" s="887"/>
      <c r="T35" s="882">
        <v>12</v>
      </c>
      <c r="U35" s="892"/>
      <c r="V35" s="893"/>
      <c r="W35" s="875">
        <f t="shared" ref="W35:W36" si="1">C35+G35+J35+N35+Q35+T35</f>
        <v>52</v>
      </c>
      <c r="X35" s="876"/>
      <c r="Y35" s="1153"/>
      <c r="Z35" s="24"/>
      <c r="AA35" s="976" t="s">
        <v>299</v>
      </c>
      <c r="AB35" s="1156"/>
      <c r="AC35" s="1156"/>
      <c r="AD35" s="1156"/>
      <c r="AE35" s="1156"/>
      <c r="AF35" s="1156"/>
      <c r="AG35" s="1157"/>
      <c r="AH35" s="900">
        <v>6</v>
      </c>
      <c r="AI35" s="908"/>
      <c r="AJ35" s="909"/>
      <c r="AK35" s="890">
        <v>3</v>
      </c>
      <c r="AL35" s="890"/>
      <c r="AM35" s="890"/>
      <c r="AN35" s="58"/>
      <c r="AO35" s="900" t="s">
        <v>43</v>
      </c>
      <c r="AP35" s="908"/>
      <c r="AQ35" s="908"/>
      <c r="AR35" s="909"/>
      <c r="AS35" s="916" t="s">
        <v>225</v>
      </c>
      <c r="AT35" s="916"/>
      <c r="AU35" s="916"/>
      <c r="AV35" s="916"/>
      <c r="AW35" s="916"/>
      <c r="AX35" s="907">
        <v>8</v>
      </c>
      <c r="AY35" s="907"/>
      <c r="AZ35" s="907"/>
      <c r="BA35" s="907"/>
    </row>
    <row r="36" spans="1:53" ht="21.75" customHeight="1" x14ac:dyDescent="0.3">
      <c r="A36" s="1154">
        <v>3</v>
      </c>
      <c r="B36" s="879"/>
      <c r="C36" s="875">
        <f t="shared" si="0"/>
        <v>33</v>
      </c>
      <c r="D36" s="880"/>
      <c r="E36" s="880"/>
      <c r="F36" s="881"/>
      <c r="G36" s="882">
        <v>4</v>
      </c>
      <c r="H36" s="883"/>
      <c r="I36" s="884"/>
      <c r="J36" s="882">
        <v>3</v>
      </c>
      <c r="K36" s="883"/>
      <c r="L36" s="883"/>
      <c r="M36" s="884"/>
      <c r="N36" s="882"/>
      <c r="O36" s="883"/>
      <c r="P36" s="884"/>
      <c r="Q36" s="885"/>
      <c r="R36" s="886"/>
      <c r="S36" s="887"/>
      <c r="T36" s="882">
        <v>12</v>
      </c>
      <c r="U36" s="892"/>
      <c r="V36" s="893"/>
      <c r="W36" s="875">
        <f t="shared" si="1"/>
        <v>52</v>
      </c>
      <c r="X36" s="876"/>
      <c r="Y36" s="1153"/>
      <c r="Z36" s="24"/>
      <c r="AA36" s="894" t="s">
        <v>241</v>
      </c>
      <c r="AB36" s="895"/>
      <c r="AC36" s="895"/>
      <c r="AD36" s="895"/>
      <c r="AE36" s="895"/>
      <c r="AF36" s="895"/>
      <c r="AG36" s="896"/>
      <c r="AH36" s="900">
        <v>8</v>
      </c>
      <c r="AI36" s="901"/>
      <c r="AJ36" s="902"/>
      <c r="AK36" s="890">
        <v>4</v>
      </c>
      <c r="AL36" s="906"/>
      <c r="AM36" s="906"/>
      <c r="AN36" s="58"/>
      <c r="AO36" s="910"/>
      <c r="AP36" s="911"/>
      <c r="AQ36" s="911"/>
      <c r="AR36" s="912"/>
      <c r="AS36" s="916"/>
      <c r="AT36" s="916"/>
      <c r="AU36" s="916"/>
      <c r="AV36" s="916"/>
      <c r="AW36" s="916"/>
      <c r="AX36" s="907"/>
      <c r="AY36" s="907"/>
      <c r="AZ36" s="907"/>
      <c r="BA36" s="907"/>
    </row>
    <row r="37" spans="1:53" ht="25.5" customHeight="1" x14ac:dyDescent="0.3">
      <c r="A37" s="1154">
        <v>4</v>
      </c>
      <c r="B37" s="879"/>
      <c r="C37" s="875">
        <v>28</v>
      </c>
      <c r="D37" s="880"/>
      <c r="E37" s="880"/>
      <c r="F37" s="881"/>
      <c r="G37" s="882">
        <v>4</v>
      </c>
      <c r="H37" s="883"/>
      <c r="I37" s="884"/>
      <c r="J37" s="882">
        <v>4</v>
      </c>
      <c r="K37" s="883"/>
      <c r="L37" s="883"/>
      <c r="M37" s="884"/>
      <c r="N37" s="882">
        <v>2</v>
      </c>
      <c r="O37" s="883"/>
      <c r="P37" s="884"/>
      <c r="Q37" s="889">
        <v>2</v>
      </c>
      <c r="R37" s="886"/>
      <c r="S37" s="887"/>
      <c r="T37" s="891">
        <v>2</v>
      </c>
      <c r="U37" s="892"/>
      <c r="V37" s="893"/>
      <c r="W37" s="875">
        <f>C37+G37+J37+N37+Q37+T37</f>
        <v>42</v>
      </c>
      <c r="X37" s="876"/>
      <c r="Y37" s="1153"/>
      <c r="Z37" s="24"/>
      <c r="AA37" s="897"/>
      <c r="AB37" s="898"/>
      <c r="AC37" s="898"/>
      <c r="AD37" s="898"/>
      <c r="AE37" s="898"/>
      <c r="AF37" s="898"/>
      <c r="AG37" s="899"/>
      <c r="AH37" s="903"/>
      <c r="AI37" s="904"/>
      <c r="AJ37" s="905"/>
      <c r="AK37" s="906"/>
      <c r="AL37" s="906"/>
      <c r="AM37" s="906"/>
      <c r="AN37" s="59"/>
      <c r="AO37" s="910"/>
      <c r="AP37" s="911"/>
      <c r="AQ37" s="911"/>
      <c r="AR37" s="912"/>
      <c r="AS37" s="916"/>
      <c r="AT37" s="916"/>
      <c r="AU37" s="916"/>
      <c r="AV37" s="916"/>
      <c r="AW37" s="916"/>
      <c r="AX37" s="907"/>
      <c r="AY37" s="907"/>
      <c r="AZ37" s="907"/>
      <c r="BA37" s="907"/>
    </row>
    <row r="38" spans="1:53" ht="34.5" customHeight="1" x14ac:dyDescent="0.25">
      <c r="A38" s="1158" t="s">
        <v>23</v>
      </c>
      <c r="B38" s="1159"/>
      <c r="C38" s="1160">
        <f>SUM(C34:F37)</f>
        <v>127</v>
      </c>
      <c r="D38" s="1161"/>
      <c r="E38" s="1161"/>
      <c r="F38" s="1162"/>
      <c r="G38" s="1163">
        <f>SUM(G34:I37)</f>
        <v>16</v>
      </c>
      <c r="H38" s="1164"/>
      <c r="I38" s="1159"/>
      <c r="J38" s="1165">
        <f>SUM(J34:M37)</f>
        <v>13</v>
      </c>
      <c r="K38" s="1166"/>
      <c r="L38" s="1166"/>
      <c r="M38" s="1167"/>
      <c r="N38" s="1165">
        <f>SUM(N34:P37)</f>
        <v>2</v>
      </c>
      <c r="O38" s="1166"/>
      <c r="P38" s="1167"/>
      <c r="Q38" s="870">
        <f>SUM(Q34:S37)</f>
        <v>2</v>
      </c>
      <c r="R38" s="871"/>
      <c r="S38" s="872"/>
      <c r="T38" s="1163">
        <f>SUM(T34:V37)</f>
        <v>38</v>
      </c>
      <c r="U38" s="1168"/>
      <c r="V38" s="1169"/>
      <c r="W38" s="1163">
        <f>SUM(W34:Y37)</f>
        <v>198</v>
      </c>
      <c r="X38" s="1168"/>
      <c r="Y38" s="1169"/>
      <c r="Z38" s="24"/>
      <c r="AA38" s="968" t="s">
        <v>88</v>
      </c>
      <c r="AB38" s="969"/>
      <c r="AC38" s="969"/>
      <c r="AD38" s="969"/>
      <c r="AE38" s="969"/>
      <c r="AF38" s="969"/>
      <c r="AG38" s="970"/>
      <c r="AH38" s="863">
        <v>8</v>
      </c>
      <c r="AI38" s="971"/>
      <c r="AJ38" s="972"/>
      <c r="AK38" s="863">
        <v>2</v>
      </c>
      <c r="AL38" s="864"/>
      <c r="AM38" s="865"/>
      <c r="AN38" s="25"/>
      <c r="AO38" s="913"/>
      <c r="AP38" s="914"/>
      <c r="AQ38" s="914"/>
      <c r="AR38" s="915"/>
      <c r="AS38" s="916"/>
      <c r="AT38" s="916"/>
      <c r="AU38" s="916"/>
      <c r="AV38" s="916"/>
      <c r="AW38" s="916"/>
      <c r="AX38" s="907"/>
      <c r="AY38" s="907"/>
      <c r="AZ38" s="907"/>
      <c r="BA38" s="907"/>
    </row>
  </sheetData>
  <mergeCells count="108"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35" customWidth="1"/>
    <col min="2" max="2" width="44.1406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22" width="3.85546875" style="236" customWidth="1"/>
    <col min="23" max="24" width="4" style="236" customWidth="1"/>
    <col min="25" max="29" width="0" style="127" hidden="1" customWidth="1"/>
    <col min="30" max="16384" width="9.140625" style="127"/>
  </cols>
  <sheetData>
    <row r="1" spans="1:29" s="73" customFormat="1" ht="18.75" customHeight="1" thickBot="1" x14ac:dyDescent="0.3">
      <c r="A1" s="1110" t="s">
        <v>93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1"/>
      <c r="U1" s="1111"/>
      <c r="V1" s="1111"/>
      <c r="W1" s="1111"/>
      <c r="X1" s="1111"/>
    </row>
    <row r="2" spans="1:29" s="73" customFormat="1" ht="15.75" customHeight="1" x14ac:dyDescent="0.25">
      <c r="A2" s="1112" t="s">
        <v>94</v>
      </c>
      <c r="B2" s="1115" t="s">
        <v>95</v>
      </c>
      <c r="C2" s="1118" t="s">
        <v>96</v>
      </c>
      <c r="D2" s="1119"/>
      <c r="E2" s="1119"/>
      <c r="F2" s="1120"/>
      <c r="G2" s="1121" t="s">
        <v>97</v>
      </c>
      <c r="H2" s="1124" t="s">
        <v>98</v>
      </c>
      <c r="I2" s="1125"/>
      <c r="J2" s="1125"/>
      <c r="K2" s="1125"/>
      <c r="L2" s="1125"/>
      <c r="M2" s="1126"/>
      <c r="N2" s="1127" t="s">
        <v>302</v>
      </c>
      <c r="O2" s="1128"/>
      <c r="P2" s="1128"/>
      <c r="Q2" s="1128"/>
      <c r="R2" s="1128"/>
      <c r="S2" s="1128"/>
      <c r="T2" s="1128"/>
      <c r="U2" s="1128"/>
      <c r="V2" s="1128"/>
      <c r="W2" s="1128"/>
      <c r="X2" s="1129"/>
    </row>
    <row r="3" spans="1:29" s="73" customFormat="1" ht="16.5" customHeight="1" thickBot="1" x14ac:dyDescent="0.3">
      <c r="A3" s="1113"/>
      <c r="B3" s="1116"/>
      <c r="C3" s="1133" t="s">
        <v>99</v>
      </c>
      <c r="D3" s="1094" t="s">
        <v>100</v>
      </c>
      <c r="E3" s="1135" t="s">
        <v>101</v>
      </c>
      <c r="F3" s="1136"/>
      <c r="G3" s="1122"/>
      <c r="H3" s="1084" t="s">
        <v>6</v>
      </c>
      <c r="I3" s="1087" t="s">
        <v>102</v>
      </c>
      <c r="J3" s="1088"/>
      <c r="K3" s="1088"/>
      <c r="L3" s="1089"/>
      <c r="M3" s="1090" t="s">
        <v>103</v>
      </c>
      <c r="N3" s="1130"/>
      <c r="O3" s="1131"/>
      <c r="P3" s="1131"/>
      <c r="Q3" s="1131"/>
      <c r="R3" s="1131"/>
      <c r="S3" s="1131"/>
      <c r="T3" s="1131"/>
      <c r="U3" s="1131"/>
      <c r="V3" s="1131"/>
      <c r="W3" s="1131"/>
      <c r="X3" s="1132"/>
    </row>
    <row r="4" spans="1:29" s="73" customFormat="1" ht="15.75" customHeight="1" thickBot="1" x14ac:dyDescent="0.3">
      <c r="A4" s="1113"/>
      <c r="B4" s="1116"/>
      <c r="C4" s="1133"/>
      <c r="D4" s="1094"/>
      <c r="E4" s="1094" t="s">
        <v>104</v>
      </c>
      <c r="F4" s="1096" t="s">
        <v>105</v>
      </c>
      <c r="G4" s="1122"/>
      <c r="H4" s="1085"/>
      <c r="I4" s="1098" t="s">
        <v>23</v>
      </c>
      <c r="J4" s="1098" t="s">
        <v>27</v>
      </c>
      <c r="K4" s="1098" t="s">
        <v>106</v>
      </c>
      <c r="L4" s="1098" t="s">
        <v>107</v>
      </c>
      <c r="M4" s="1091"/>
      <c r="N4" s="1104" t="s">
        <v>108</v>
      </c>
      <c r="O4" s="1181"/>
      <c r="P4" s="1105"/>
      <c r="Q4" s="1104" t="s">
        <v>109</v>
      </c>
      <c r="R4" s="1181"/>
      <c r="S4" s="1105"/>
      <c r="T4" s="1104" t="s">
        <v>110</v>
      </c>
      <c r="U4" s="1181"/>
      <c r="V4" s="1105"/>
      <c r="W4" s="1104" t="s">
        <v>111</v>
      </c>
      <c r="X4" s="1105"/>
    </row>
    <row r="5" spans="1:29" s="73" customFormat="1" ht="16.5" thickBot="1" x14ac:dyDescent="0.3">
      <c r="A5" s="1113"/>
      <c r="B5" s="1116"/>
      <c r="C5" s="1133"/>
      <c r="D5" s="1094"/>
      <c r="E5" s="1094"/>
      <c r="F5" s="1096"/>
      <c r="G5" s="1122"/>
      <c r="H5" s="1085"/>
      <c r="I5" s="1099"/>
      <c r="J5" s="1099"/>
      <c r="K5" s="1099"/>
      <c r="L5" s="1099"/>
      <c r="M5" s="1091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5" thickBot="1" x14ac:dyDescent="0.3">
      <c r="A6" s="1113"/>
      <c r="B6" s="1116"/>
      <c r="C6" s="1133"/>
      <c r="D6" s="1094"/>
      <c r="E6" s="1094"/>
      <c r="F6" s="1096"/>
      <c r="G6" s="1122"/>
      <c r="H6" s="1085"/>
      <c r="I6" s="1099"/>
      <c r="J6" s="1099"/>
      <c r="K6" s="1099"/>
      <c r="L6" s="1099"/>
      <c r="M6" s="1092"/>
      <c r="N6" s="1106" t="s">
        <v>303</v>
      </c>
      <c r="O6" s="1107"/>
      <c r="P6" s="1108"/>
      <c r="Q6" s="1108"/>
      <c r="R6" s="1108"/>
      <c r="S6" s="1108"/>
      <c r="T6" s="1108"/>
      <c r="U6" s="1108"/>
      <c r="V6" s="1108"/>
      <c r="W6" s="1108"/>
      <c r="X6" s="1109"/>
    </row>
    <row r="7" spans="1:29" s="73" customFormat="1" ht="16.5" thickBot="1" x14ac:dyDescent="0.3">
      <c r="A7" s="1114"/>
      <c r="B7" s="1117"/>
      <c r="C7" s="1134"/>
      <c r="D7" s="1095"/>
      <c r="E7" s="1095"/>
      <c r="F7" s="1097"/>
      <c r="G7" s="1123"/>
      <c r="H7" s="1086"/>
      <c r="I7" s="1100"/>
      <c r="J7" s="1100"/>
      <c r="K7" s="1100"/>
      <c r="L7" s="1100"/>
      <c r="M7" s="1093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30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5" thickBot="1" x14ac:dyDescent="0.3">
      <c r="A9" s="1174" t="s">
        <v>112</v>
      </c>
      <c r="B9" s="1081"/>
      <c r="C9" s="1082"/>
      <c r="D9" s="1082"/>
      <c r="E9" s="1082"/>
      <c r="F9" s="1082"/>
      <c r="G9" s="1082"/>
      <c r="H9" s="1082"/>
      <c r="I9" s="1082"/>
      <c r="J9" s="1082"/>
      <c r="K9" s="1082"/>
      <c r="L9" s="1082"/>
      <c r="M9" s="1082"/>
      <c r="N9" s="1081"/>
      <c r="O9" s="1081"/>
      <c r="P9" s="1081"/>
      <c r="Q9" s="1081"/>
      <c r="R9" s="1081"/>
      <c r="S9" s="1081"/>
      <c r="T9" s="1081"/>
      <c r="U9" s="1081"/>
      <c r="V9" s="1081"/>
      <c r="W9" s="1081"/>
      <c r="X9" s="1175"/>
    </row>
    <row r="10" spans="1:29" s="73" customFormat="1" ht="16.5" thickBot="1" x14ac:dyDescent="0.3">
      <c r="A10" s="1176" t="s">
        <v>113</v>
      </c>
      <c r="B10" s="1049"/>
      <c r="C10" s="1049"/>
      <c r="D10" s="1049"/>
      <c r="E10" s="1049"/>
      <c r="F10" s="1049"/>
      <c r="G10" s="1049"/>
      <c r="H10" s="1049"/>
      <c r="I10" s="1049"/>
      <c r="J10" s="1049"/>
      <c r="K10" s="1049"/>
      <c r="L10" s="1049"/>
      <c r="M10" s="1049"/>
      <c r="N10" s="1049"/>
      <c r="O10" s="1049"/>
      <c r="P10" s="1049"/>
      <c r="Q10" s="1049"/>
      <c r="R10" s="1049"/>
      <c r="S10" s="1049"/>
      <c r="T10" s="1049"/>
      <c r="U10" s="1049"/>
      <c r="V10" s="1049"/>
      <c r="W10" s="1049"/>
      <c r="X10" s="1049"/>
    </row>
    <row r="11" spans="1:29" s="87" customFormat="1" x14ac:dyDescent="0.25">
      <c r="A11" s="380" t="s">
        <v>114</v>
      </c>
      <c r="B11" s="76" t="s">
        <v>16</v>
      </c>
      <c r="C11" s="77"/>
      <c r="D11" s="78"/>
      <c r="E11" s="79"/>
      <c r="F11" s="80"/>
      <c r="G11" s="81">
        <f>G12+G13+G14+G15</f>
        <v>13</v>
      </c>
      <c r="H11" s="82">
        <f>SUM(H12:H15)</f>
        <v>390</v>
      </c>
      <c r="I11" s="83">
        <f>SUM(I12:I15)</f>
        <v>180</v>
      </c>
      <c r="J11" s="84"/>
      <c r="K11" s="84"/>
      <c r="L11" s="84">
        <f>SUM(L12:L15)</f>
        <v>180</v>
      </c>
      <c r="M11" s="283">
        <f>SUM(M12:M15)</f>
        <v>210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25">
      <c r="A12" s="88" t="s">
        <v>115</v>
      </c>
      <c r="B12" s="89" t="s">
        <v>16</v>
      </c>
      <c r="C12" s="90"/>
      <c r="D12" s="91">
        <v>1</v>
      </c>
      <c r="E12" s="92"/>
      <c r="F12" s="93"/>
      <c r="G12" s="94">
        <v>3</v>
      </c>
      <c r="H12" s="95">
        <f t="shared" ref="H12:H32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32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25">
      <c r="A13" s="88" t="s">
        <v>116</v>
      </c>
      <c r="B13" s="89" t="s">
        <v>16</v>
      </c>
      <c r="C13" s="90"/>
      <c r="D13" s="91">
        <v>2</v>
      </c>
      <c r="E13" s="92"/>
      <c r="F13" s="93"/>
      <c r="G13" s="94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25">
      <c r="A14" s="88" t="s">
        <v>117</v>
      </c>
      <c r="B14" s="89" t="s">
        <v>16</v>
      </c>
      <c r="C14" s="90"/>
      <c r="D14" s="91">
        <v>3</v>
      </c>
      <c r="E14" s="101"/>
      <c r="F14" s="93"/>
      <c r="G14" s="94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25">
      <c r="A15" s="104" t="s">
        <v>119</v>
      </c>
      <c r="B15" s="89" t="s">
        <v>16</v>
      </c>
      <c r="C15" s="105"/>
      <c r="D15" s="106" t="s">
        <v>188</v>
      </c>
      <c r="E15" s="106"/>
      <c r="F15" s="107"/>
      <c r="G15" s="108">
        <v>4</v>
      </c>
      <c r="H15" s="95">
        <f t="shared" si="0"/>
        <v>120</v>
      </c>
      <c r="I15" s="96">
        <f t="shared" si="2"/>
        <v>54</v>
      </c>
      <c r="J15" s="109"/>
      <c r="K15" s="109"/>
      <c r="L15" s="109">
        <v>54</v>
      </c>
      <c r="M15" s="203">
        <f t="shared" si="1"/>
        <v>66</v>
      </c>
      <c r="N15" s="254"/>
      <c r="O15" s="384"/>
      <c r="P15" s="111"/>
      <c r="Q15" s="110"/>
      <c r="R15" s="384">
        <v>3</v>
      </c>
      <c r="S15" s="111">
        <v>3</v>
      </c>
      <c r="T15" s="110"/>
      <c r="U15" s="384"/>
      <c r="V15" s="111"/>
      <c r="W15" s="110"/>
      <c r="X15" s="111"/>
    </row>
    <row r="16" spans="1:29" s="87" customFormat="1" x14ac:dyDescent="0.25">
      <c r="A16" s="112" t="s">
        <v>120</v>
      </c>
      <c r="B16" s="113" t="s">
        <v>18</v>
      </c>
      <c r="C16" s="105"/>
      <c r="D16" s="106"/>
      <c r="E16" s="106"/>
      <c r="F16" s="107"/>
      <c r="G16" s="114">
        <f>G17+G18+G19+G20</f>
        <v>13.5</v>
      </c>
      <c r="H16" s="115">
        <f t="shared" ref="H16:M16" si="3">SUM(H17:H21)</f>
        <v>405</v>
      </c>
      <c r="I16" s="116">
        <f t="shared" si="3"/>
        <v>264</v>
      </c>
      <c r="J16" s="117">
        <f t="shared" si="3"/>
        <v>0</v>
      </c>
      <c r="K16" s="117"/>
      <c r="L16" s="117">
        <f t="shared" si="3"/>
        <v>264</v>
      </c>
      <c r="M16" s="206">
        <f t="shared" si="3"/>
        <v>141</v>
      </c>
      <c r="N16" s="254"/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4" x14ac:dyDescent="0.25">
      <c r="A17" s="118" t="s">
        <v>121</v>
      </c>
      <c r="B17" s="119" t="s">
        <v>18</v>
      </c>
      <c r="C17" s="105"/>
      <c r="D17" s="120">
        <v>1</v>
      </c>
      <c r="E17" s="121"/>
      <c r="F17" s="122"/>
      <c r="G17" s="123">
        <v>3</v>
      </c>
      <c r="H17" s="124">
        <f t="shared" ref="H17:H20" si="4">G17*30</f>
        <v>90</v>
      </c>
      <c r="I17" s="96">
        <f>J17+K17+L17</f>
        <v>60</v>
      </c>
      <c r="J17" s="47"/>
      <c r="K17" s="47"/>
      <c r="L17" s="47">
        <v>60</v>
      </c>
      <c r="M17" s="333">
        <f>H17-I17</f>
        <v>30</v>
      </c>
      <c r="N17" s="253">
        <v>4</v>
      </c>
      <c r="O17" s="383"/>
      <c r="P17" s="99"/>
      <c r="Q17" s="98"/>
      <c r="R17" s="383"/>
      <c r="S17" s="99"/>
      <c r="T17" s="125"/>
      <c r="U17" s="403"/>
      <c r="V17" s="126"/>
      <c r="W17" s="125"/>
      <c r="X17" s="126"/>
    </row>
    <row r="18" spans="1:24" x14ac:dyDescent="0.25">
      <c r="A18" s="118" t="s">
        <v>122</v>
      </c>
      <c r="B18" s="119" t="s">
        <v>18</v>
      </c>
      <c r="C18" s="105"/>
      <c r="D18" s="91" t="s">
        <v>189</v>
      </c>
      <c r="E18" s="121"/>
      <c r="F18" s="122"/>
      <c r="G18" s="123">
        <v>3.5</v>
      </c>
      <c r="H18" s="124">
        <f t="shared" si="4"/>
        <v>105</v>
      </c>
      <c r="I18" s="96">
        <f t="shared" ref="I18:I20" si="5">J18+K18+L18</f>
        <v>72</v>
      </c>
      <c r="J18" s="47"/>
      <c r="K18" s="47"/>
      <c r="L18" s="47">
        <v>72</v>
      </c>
      <c r="M18" s="333">
        <f>H18-I18</f>
        <v>33</v>
      </c>
      <c r="N18" s="253"/>
      <c r="O18" s="383">
        <v>4</v>
      </c>
      <c r="P18" s="99">
        <v>4</v>
      </c>
      <c r="Q18" s="98"/>
      <c r="R18" s="383"/>
      <c r="S18" s="99"/>
      <c r="T18" s="125"/>
      <c r="U18" s="403"/>
      <c r="V18" s="126"/>
      <c r="W18" s="125"/>
      <c r="X18" s="126"/>
    </row>
    <row r="19" spans="1:24" x14ac:dyDescent="0.25">
      <c r="A19" s="118" t="s">
        <v>123</v>
      </c>
      <c r="B19" s="119" t="s">
        <v>18</v>
      </c>
      <c r="C19" s="105"/>
      <c r="D19" s="120">
        <v>3</v>
      </c>
      <c r="E19" s="128"/>
      <c r="F19" s="122"/>
      <c r="G19" s="123">
        <v>3</v>
      </c>
      <c r="H19" s="124">
        <f t="shared" si="4"/>
        <v>90</v>
      </c>
      <c r="I19" s="96">
        <f t="shared" si="5"/>
        <v>60</v>
      </c>
      <c r="J19" s="47"/>
      <c r="K19" s="47"/>
      <c r="L19" s="47">
        <v>60</v>
      </c>
      <c r="M19" s="333">
        <f t="shared" ref="M19:M21" si="6">H19-I19</f>
        <v>30</v>
      </c>
      <c r="N19" s="253"/>
      <c r="O19" s="383"/>
      <c r="P19" s="99"/>
      <c r="Q19" s="98">
        <v>4</v>
      </c>
      <c r="R19" s="383"/>
      <c r="S19" s="99"/>
      <c r="T19" s="125"/>
      <c r="U19" s="403"/>
      <c r="V19" s="126"/>
      <c r="W19" s="125"/>
      <c r="X19" s="126"/>
    </row>
    <row r="20" spans="1:24" x14ac:dyDescent="0.25">
      <c r="A20" s="118" t="s">
        <v>124</v>
      </c>
      <c r="B20" s="119" t="s">
        <v>18</v>
      </c>
      <c r="C20" s="105"/>
      <c r="D20" s="120" t="s">
        <v>188</v>
      </c>
      <c r="E20" s="128"/>
      <c r="F20" s="122"/>
      <c r="G20" s="123">
        <v>4</v>
      </c>
      <c r="H20" s="124">
        <f t="shared" si="4"/>
        <v>120</v>
      </c>
      <c r="I20" s="96">
        <f t="shared" si="5"/>
        <v>72</v>
      </c>
      <c r="J20" s="47"/>
      <c r="K20" s="47"/>
      <c r="L20" s="47">
        <v>72</v>
      </c>
      <c r="M20" s="333">
        <f t="shared" si="6"/>
        <v>48</v>
      </c>
      <c r="N20" s="253"/>
      <c r="O20" s="383"/>
      <c r="P20" s="99"/>
      <c r="Q20" s="110"/>
      <c r="R20" s="384">
        <v>4</v>
      </c>
      <c r="S20" s="99">
        <v>4</v>
      </c>
      <c r="T20" s="125"/>
      <c r="U20" s="403"/>
      <c r="V20" s="126"/>
      <c r="W20" s="125"/>
      <c r="X20" s="126"/>
    </row>
    <row r="21" spans="1:24" x14ac:dyDescent="0.25">
      <c r="A21" s="118" t="s">
        <v>125</v>
      </c>
      <c r="B21" s="119" t="s">
        <v>18</v>
      </c>
      <c r="C21" s="105"/>
      <c r="D21" s="121" t="s">
        <v>171</v>
      </c>
      <c r="E21" s="128"/>
      <c r="F21" s="122"/>
      <c r="G21" s="123"/>
      <c r="H21" s="124"/>
      <c r="I21" s="129"/>
      <c r="J21" s="47"/>
      <c r="K21" s="47"/>
      <c r="L21" s="47"/>
      <c r="M21" s="333">
        <f t="shared" si="6"/>
        <v>0</v>
      </c>
      <c r="N21" s="253"/>
      <c r="O21" s="383"/>
      <c r="P21" s="99"/>
      <c r="Q21" s="98"/>
      <c r="R21" s="383"/>
      <c r="S21" s="99"/>
      <c r="T21" s="130" t="s">
        <v>126</v>
      </c>
      <c r="U21" s="404" t="s">
        <v>126</v>
      </c>
      <c r="V21" s="131" t="s">
        <v>126</v>
      </c>
      <c r="W21" s="130" t="s">
        <v>126</v>
      </c>
      <c r="X21" s="126"/>
    </row>
    <row r="22" spans="1:24" s="87" customFormat="1" x14ac:dyDescent="0.25">
      <c r="A22" s="132" t="s">
        <v>127</v>
      </c>
      <c r="B22" s="133" t="s">
        <v>277</v>
      </c>
      <c r="C22" s="90"/>
      <c r="D22" s="100" t="s">
        <v>287</v>
      </c>
      <c r="E22" s="101"/>
      <c r="F22" s="134"/>
      <c r="G22" s="135">
        <v>1</v>
      </c>
      <c r="H22" s="136">
        <f t="shared" si="0"/>
        <v>30</v>
      </c>
      <c r="I22" s="90">
        <f t="shared" ref="I22:I24" si="7">J22+L22</f>
        <v>15</v>
      </c>
      <c r="J22" s="240">
        <v>8</v>
      </c>
      <c r="K22" s="240"/>
      <c r="L22" s="240">
        <v>7</v>
      </c>
      <c r="M22" s="142">
        <f t="shared" si="1"/>
        <v>15</v>
      </c>
      <c r="N22" s="253">
        <v>1</v>
      </c>
      <c r="O22" s="383"/>
      <c r="P22" s="99"/>
      <c r="Q22" s="98"/>
      <c r="R22" s="383"/>
      <c r="S22" s="99"/>
      <c r="T22" s="98"/>
      <c r="U22" s="383"/>
      <c r="V22" s="99"/>
      <c r="W22" s="98"/>
      <c r="X22" s="138"/>
    </row>
    <row r="23" spans="1:24" s="87" customFormat="1" x14ac:dyDescent="0.25">
      <c r="A23" s="132" t="s">
        <v>286</v>
      </c>
      <c r="B23" s="133" t="s">
        <v>268</v>
      </c>
      <c r="C23" s="90">
        <v>1</v>
      </c>
      <c r="D23" s="100"/>
      <c r="E23" s="101"/>
      <c r="F23" s="134"/>
      <c r="G23" s="135">
        <v>7</v>
      </c>
      <c r="H23" s="136">
        <f t="shared" si="0"/>
        <v>210</v>
      </c>
      <c r="I23" s="90">
        <f t="shared" si="7"/>
        <v>75</v>
      </c>
      <c r="J23" s="240">
        <v>45</v>
      </c>
      <c r="K23" s="240"/>
      <c r="L23" s="240">
        <v>30</v>
      </c>
      <c r="M23" s="142">
        <f t="shared" si="1"/>
        <v>135</v>
      </c>
      <c r="N23" s="253">
        <v>5</v>
      </c>
      <c r="O23" s="383"/>
      <c r="P23" s="99"/>
      <c r="Q23" s="98"/>
      <c r="R23" s="383"/>
      <c r="S23" s="99"/>
      <c r="T23" s="98"/>
      <c r="U23" s="383"/>
      <c r="V23" s="99"/>
      <c r="W23" s="98"/>
      <c r="X23" s="138"/>
    </row>
    <row r="24" spans="1:24" s="87" customFormat="1" ht="31.5" x14ac:dyDescent="0.25">
      <c r="A24" s="132" t="s">
        <v>128</v>
      </c>
      <c r="B24" s="133" t="s">
        <v>129</v>
      </c>
      <c r="C24" s="90"/>
      <c r="D24" s="240" t="s">
        <v>189</v>
      </c>
      <c r="E24" s="137"/>
      <c r="F24" s="139"/>
      <c r="G24" s="135">
        <v>3</v>
      </c>
      <c r="H24" s="136">
        <f t="shared" si="0"/>
        <v>90</v>
      </c>
      <c r="I24" s="90">
        <f t="shared" si="7"/>
        <v>36</v>
      </c>
      <c r="J24" s="240">
        <v>18</v>
      </c>
      <c r="K24" s="240"/>
      <c r="L24" s="240">
        <v>18</v>
      </c>
      <c r="M24" s="142">
        <f t="shared" si="1"/>
        <v>54</v>
      </c>
      <c r="N24" s="253"/>
      <c r="O24" s="383">
        <v>2</v>
      </c>
      <c r="P24" s="138">
        <v>2</v>
      </c>
      <c r="Q24" s="98"/>
      <c r="R24" s="383"/>
      <c r="S24" s="99"/>
      <c r="T24" s="98"/>
      <c r="U24" s="383"/>
      <c r="V24" s="99"/>
      <c r="W24" s="98"/>
      <c r="X24" s="99"/>
    </row>
    <row r="25" spans="1:24" s="87" customFormat="1" x14ac:dyDescent="0.25">
      <c r="A25" s="132" t="s">
        <v>130</v>
      </c>
      <c r="B25" s="133" t="s">
        <v>29</v>
      </c>
      <c r="C25" s="90">
        <v>2</v>
      </c>
      <c r="D25" s="240"/>
      <c r="E25" s="137"/>
      <c r="F25" s="139"/>
      <c r="G25" s="135">
        <v>4</v>
      </c>
      <c r="H25" s="136">
        <f>G25*30</f>
        <v>120</v>
      </c>
      <c r="I25" s="90">
        <f>J25+L25</f>
        <v>54</v>
      </c>
      <c r="J25" s="240">
        <v>18</v>
      </c>
      <c r="K25" s="240"/>
      <c r="L25" s="240">
        <v>36</v>
      </c>
      <c r="M25" s="142">
        <f>H25-I25</f>
        <v>66</v>
      </c>
      <c r="N25" s="253"/>
      <c r="O25" s="383">
        <v>3</v>
      </c>
      <c r="P25" s="138">
        <v>3</v>
      </c>
      <c r="Q25" s="98"/>
      <c r="R25" s="383"/>
      <c r="S25" s="99"/>
      <c r="T25" s="98"/>
      <c r="U25" s="383"/>
      <c r="V25" s="99"/>
      <c r="W25" s="98"/>
      <c r="X25" s="99"/>
    </row>
    <row r="26" spans="1:24" s="242" customFormat="1" x14ac:dyDescent="0.25">
      <c r="A26" s="132" t="s">
        <v>131</v>
      </c>
      <c r="B26" s="133" t="s">
        <v>20</v>
      </c>
      <c r="C26" s="90">
        <v>1</v>
      </c>
      <c r="D26" s="240"/>
      <c r="E26" s="137"/>
      <c r="F26" s="139"/>
      <c r="G26" s="135">
        <v>6</v>
      </c>
      <c r="H26" s="136">
        <f t="shared" si="0"/>
        <v>180</v>
      </c>
      <c r="I26" s="90">
        <f t="shared" ref="I26:I32" si="8">J26+K26+L26</f>
        <v>75</v>
      </c>
      <c r="J26" s="240">
        <v>30</v>
      </c>
      <c r="K26" s="240"/>
      <c r="L26" s="240">
        <v>45</v>
      </c>
      <c r="M26" s="142">
        <f t="shared" si="1"/>
        <v>105</v>
      </c>
      <c r="N26" s="199">
        <v>5</v>
      </c>
      <c r="O26" s="385"/>
      <c r="P26" s="205"/>
      <c r="Q26" s="96"/>
      <c r="R26" s="385"/>
      <c r="S26" s="203"/>
      <c r="T26" s="96"/>
      <c r="U26" s="385"/>
      <c r="V26" s="203"/>
      <c r="W26" s="96"/>
      <c r="X26" s="203"/>
    </row>
    <row r="27" spans="1:24" s="87" customFormat="1" ht="31.5" x14ac:dyDescent="0.25">
      <c r="A27" s="132" t="s">
        <v>132</v>
      </c>
      <c r="B27" s="140" t="s">
        <v>33</v>
      </c>
      <c r="C27" s="141">
        <v>2</v>
      </c>
      <c r="D27" s="240"/>
      <c r="E27" s="137"/>
      <c r="F27" s="142"/>
      <c r="G27" s="135">
        <v>6</v>
      </c>
      <c r="H27" s="136">
        <f t="shared" si="0"/>
        <v>180</v>
      </c>
      <c r="I27" s="90">
        <f t="shared" si="8"/>
        <v>72</v>
      </c>
      <c r="J27" s="240">
        <v>36</v>
      </c>
      <c r="K27" s="240">
        <v>18</v>
      </c>
      <c r="L27" s="240">
        <v>18</v>
      </c>
      <c r="M27" s="142">
        <f t="shared" si="1"/>
        <v>108</v>
      </c>
      <c r="N27" s="199"/>
      <c r="O27" s="385">
        <v>4</v>
      </c>
      <c r="P27" s="203">
        <v>4</v>
      </c>
      <c r="Q27" s="96"/>
      <c r="R27" s="385"/>
      <c r="S27" s="203"/>
      <c r="T27" s="96"/>
      <c r="U27" s="385"/>
      <c r="V27" s="203"/>
      <c r="W27" s="96"/>
      <c r="X27" s="203"/>
    </row>
    <row r="28" spans="1:24" s="87" customFormat="1" x14ac:dyDescent="0.25">
      <c r="A28" s="143" t="s">
        <v>133</v>
      </c>
      <c r="B28" s="140" t="s">
        <v>22</v>
      </c>
      <c r="C28" s="141"/>
      <c r="D28" s="240" t="s">
        <v>190</v>
      </c>
      <c r="E28" s="240"/>
      <c r="F28" s="142"/>
      <c r="G28" s="144">
        <v>5</v>
      </c>
      <c r="H28" s="136">
        <f t="shared" si="0"/>
        <v>150</v>
      </c>
      <c r="I28" s="90">
        <f t="shared" si="8"/>
        <v>60</v>
      </c>
      <c r="J28" s="240">
        <v>15</v>
      </c>
      <c r="K28" s="240">
        <v>45</v>
      </c>
      <c r="L28" s="240"/>
      <c r="M28" s="142">
        <f t="shared" si="1"/>
        <v>90</v>
      </c>
      <c r="N28" s="199">
        <v>4</v>
      </c>
      <c r="O28" s="385"/>
      <c r="P28" s="203"/>
      <c r="Q28" s="96"/>
      <c r="R28" s="385"/>
      <c r="S28" s="203"/>
      <c r="T28" s="96"/>
      <c r="U28" s="385"/>
      <c r="V28" s="203"/>
      <c r="W28" s="96"/>
      <c r="X28" s="203"/>
    </row>
    <row r="29" spans="1:24" s="87" customFormat="1" x14ac:dyDescent="0.25">
      <c r="A29" s="143" t="s">
        <v>172</v>
      </c>
      <c r="B29" s="140" t="s">
        <v>21</v>
      </c>
      <c r="C29" s="141">
        <v>1</v>
      </c>
      <c r="D29" s="240"/>
      <c r="E29" s="240"/>
      <c r="F29" s="142"/>
      <c r="G29" s="144">
        <v>5</v>
      </c>
      <c r="H29" s="136">
        <f t="shared" si="0"/>
        <v>150</v>
      </c>
      <c r="I29" s="90">
        <f t="shared" si="8"/>
        <v>60</v>
      </c>
      <c r="J29" s="240">
        <v>30</v>
      </c>
      <c r="K29" s="240"/>
      <c r="L29" s="240">
        <v>30</v>
      </c>
      <c r="M29" s="142">
        <f t="shared" si="1"/>
        <v>90</v>
      </c>
      <c r="N29" s="253">
        <v>4</v>
      </c>
      <c r="O29" s="383"/>
      <c r="P29" s="99"/>
      <c r="Q29" s="98"/>
      <c r="R29" s="383"/>
      <c r="S29" s="99"/>
      <c r="T29" s="98"/>
      <c r="U29" s="383"/>
      <c r="V29" s="99"/>
      <c r="W29" s="98"/>
      <c r="X29" s="99"/>
    </row>
    <row r="30" spans="1:24" s="87" customFormat="1" x14ac:dyDescent="0.25">
      <c r="A30" s="143" t="s">
        <v>173</v>
      </c>
      <c r="B30" s="140" t="s">
        <v>288</v>
      </c>
      <c r="C30" s="141">
        <v>2</v>
      </c>
      <c r="D30" s="240"/>
      <c r="E30" s="240"/>
      <c r="F30" s="142"/>
      <c r="G30" s="144">
        <v>6</v>
      </c>
      <c r="H30" s="136">
        <f t="shared" si="0"/>
        <v>180</v>
      </c>
      <c r="I30" s="90">
        <f t="shared" si="8"/>
        <v>72</v>
      </c>
      <c r="J30" s="240">
        <v>36</v>
      </c>
      <c r="K30" s="240"/>
      <c r="L30" s="240">
        <v>36</v>
      </c>
      <c r="M30" s="142">
        <f t="shared" si="1"/>
        <v>108</v>
      </c>
      <c r="N30" s="253"/>
      <c r="O30" s="383">
        <v>4</v>
      </c>
      <c r="P30" s="99">
        <v>4</v>
      </c>
      <c r="Q30" s="98"/>
      <c r="R30" s="383"/>
      <c r="S30" s="99"/>
      <c r="T30" s="98"/>
      <c r="U30" s="383"/>
      <c r="V30" s="99"/>
      <c r="W30" s="98"/>
      <c r="X30" s="99"/>
    </row>
    <row r="31" spans="1:24" s="87" customFormat="1" x14ac:dyDescent="0.25">
      <c r="A31" s="243" t="s">
        <v>174</v>
      </c>
      <c r="B31" s="244" t="s">
        <v>35</v>
      </c>
      <c r="C31" s="245">
        <v>3</v>
      </c>
      <c r="D31" s="246"/>
      <c r="E31" s="246"/>
      <c r="F31" s="247"/>
      <c r="G31" s="144">
        <v>5</v>
      </c>
      <c r="H31" s="248">
        <f t="shared" si="0"/>
        <v>150</v>
      </c>
      <c r="I31" s="90">
        <f t="shared" si="8"/>
        <v>60</v>
      </c>
      <c r="J31" s="240">
        <v>30</v>
      </c>
      <c r="K31" s="240"/>
      <c r="L31" s="240">
        <v>30</v>
      </c>
      <c r="M31" s="142">
        <f t="shared" si="1"/>
        <v>90</v>
      </c>
      <c r="N31" s="255"/>
      <c r="O31" s="386"/>
      <c r="P31" s="155"/>
      <c r="Q31" s="154">
        <v>4</v>
      </c>
      <c r="R31" s="386"/>
      <c r="S31" s="155"/>
      <c r="T31" s="154"/>
      <c r="U31" s="386"/>
      <c r="V31" s="155"/>
      <c r="W31" s="154"/>
      <c r="X31" s="155"/>
    </row>
    <row r="32" spans="1:24" s="87" customFormat="1" ht="32.25" thickBot="1" x14ac:dyDescent="0.3">
      <c r="A32" s="112" t="s">
        <v>175</v>
      </c>
      <c r="B32" s="147" t="s">
        <v>41</v>
      </c>
      <c r="C32" s="148"/>
      <c r="D32" s="149" t="s">
        <v>198</v>
      </c>
      <c r="E32" s="149"/>
      <c r="F32" s="150"/>
      <c r="G32" s="151">
        <v>3</v>
      </c>
      <c r="H32" s="152">
        <f t="shared" si="0"/>
        <v>90</v>
      </c>
      <c r="I32" s="153">
        <f t="shared" si="8"/>
        <v>30</v>
      </c>
      <c r="J32" s="149">
        <v>15</v>
      </c>
      <c r="K32" s="149"/>
      <c r="L32" s="149">
        <v>15</v>
      </c>
      <c r="M32" s="150">
        <f t="shared" si="1"/>
        <v>60</v>
      </c>
      <c r="N32" s="255"/>
      <c r="O32" s="386"/>
      <c r="P32" s="155"/>
      <c r="Q32" s="154"/>
      <c r="R32" s="386"/>
      <c r="S32" s="155"/>
      <c r="T32" s="154"/>
      <c r="U32" s="386"/>
      <c r="V32" s="155"/>
      <c r="W32" s="154">
        <v>2</v>
      </c>
      <c r="X32" s="155"/>
    </row>
    <row r="33" spans="1:29" s="73" customFormat="1" ht="16.5" thickBot="1" x14ac:dyDescent="0.3">
      <c r="A33" s="1069" t="s">
        <v>134</v>
      </c>
      <c r="B33" s="1070"/>
      <c r="C33" s="378"/>
      <c r="D33" s="249"/>
      <c r="E33" s="377"/>
      <c r="F33" s="377"/>
      <c r="G33" s="250">
        <f t="shared" ref="G33:M33" si="9">SUM(G22:G32)+G16+G11</f>
        <v>77.5</v>
      </c>
      <c r="H33" s="251">
        <f t="shared" si="9"/>
        <v>2325</v>
      </c>
      <c r="I33" s="332">
        <f t="shared" si="9"/>
        <v>1053</v>
      </c>
      <c r="J33" s="332">
        <f t="shared" si="9"/>
        <v>281</v>
      </c>
      <c r="K33" s="332">
        <f t="shared" si="9"/>
        <v>63</v>
      </c>
      <c r="L33" s="332">
        <f t="shared" si="9"/>
        <v>709</v>
      </c>
      <c r="M33" s="332">
        <f t="shared" si="9"/>
        <v>1272</v>
      </c>
      <c r="N33" s="251">
        <f t="shared" ref="N33:AC33" si="10">SUM(N11:N32)</f>
        <v>26</v>
      </c>
      <c r="O33" s="251">
        <f t="shared" si="10"/>
        <v>19</v>
      </c>
      <c r="P33" s="251">
        <f t="shared" si="10"/>
        <v>19</v>
      </c>
      <c r="Q33" s="251">
        <f t="shared" si="10"/>
        <v>11</v>
      </c>
      <c r="R33" s="251">
        <f t="shared" si="10"/>
        <v>7</v>
      </c>
      <c r="S33" s="251">
        <f t="shared" si="10"/>
        <v>7</v>
      </c>
      <c r="T33" s="251">
        <f t="shared" si="10"/>
        <v>0</v>
      </c>
      <c r="U33" s="251">
        <f t="shared" si="10"/>
        <v>0</v>
      </c>
      <c r="V33" s="251">
        <f t="shared" si="10"/>
        <v>0</v>
      </c>
      <c r="W33" s="251">
        <f t="shared" si="10"/>
        <v>2</v>
      </c>
      <c r="X33" s="251">
        <f t="shared" si="10"/>
        <v>0</v>
      </c>
      <c r="Y33" s="251">
        <f t="shared" si="10"/>
        <v>0</v>
      </c>
      <c r="Z33" s="251">
        <f t="shared" si="10"/>
        <v>0</v>
      </c>
      <c r="AA33" s="251">
        <f t="shared" si="10"/>
        <v>0</v>
      </c>
      <c r="AB33" s="251">
        <f t="shared" si="10"/>
        <v>0</v>
      </c>
      <c r="AC33" s="251">
        <f t="shared" si="10"/>
        <v>0</v>
      </c>
    </row>
    <row r="34" spans="1:29" ht="16.5" customHeight="1" thickBot="1" x14ac:dyDescent="0.3">
      <c r="A34" s="1072" t="s">
        <v>135</v>
      </c>
      <c r="B34" s="1072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3"/>
      <c r="O34" s="1073"/>
      <c r="P34" s="1073"/>
      <c r="Q34" s="1073"/>
      <c r="R34" s="1073"/>
      <c r="S34" s="1073"/>
      <c r="T34" s="1073"/>
      <c r="U34" s="1073"/>
      <c r="V34" s="1073"/>
      <c r="W34" s="1073"/>
      <c r="X34" s="1073"/>
    </row>
    <row r="35" spans="1:29" x14ac:dyDescent="0.25">
      <c r="A35" s="276" t="s">
        <v>136</v>
      </c>
      <c r="B35" s="272" t="s">
        <v>143</v>
      </c>
      <c r="C35" s="260" t="s">
        <v>118</v>
      </c>
      <c r="D35" s="256"/>
      <c r="E35" s="256"/>
      <c r="F35" s="261"/>
      <c r="G35" s="271">
        <v>6</v>
      </c>
      <c r="H35" s="266">
        <f>G35*30</f>
        <v>180</v>
      </c>
      <c r="I35" s="268">
        <f>J35+K35+L35</f>
        <v>60</v>
      </c>
      <c r="J35" s="257">
        <v>30</v>
      </c>
      <c r="K35" s="257"/>
      <c r="L35" s="257">
        <v>30</v>
      </c>
      <c r="M35" s="339">
        <f>H35-I35</f>
        <v>120</v>
      </c>
      <c r="N35" s="267"/>
      <c r="O35" s="387"/>
      <c r="P35" s="258"/>
      <c r="Q35" s="340">
        <v>4</v>
      </c>
      <c r="R35" s="402"/>
      <c r="S35" s="258"/>
      <c r="T35" s="270"/>
      <c r="U35" s="405"/>
      <c r="V35" s="258"/>
      <c r="W35" s="269"/>
      <c r="X35" s="258"/>
    </row>
    <row r="36" spans="1:29" ht="31.5" x14ac:dyDescent="0.25">
      <c r="A36" s="278" t="s">
        <v>176</v>
      </c>
      <c r="B36" s="274" t="s">
        <v>36</v>
      </c>
      <c r="C36" s="90">
        <v>4</v>
      </c>
      <c r="D36" s="240"/>
      <c r="E36" s="137"/>
      <c r="F36" s="139"/>
      <c r="G36" s="135">
        <v>4</v>
      </c>
      <c r="H36" s="136">
        <f t="shared" ref="H36:H54" si="11">G36*30</f>
        <v>120</v>
      </c>
      <c r="I36" s="90">
        <f t="shared" ref="I36" si="12">J36+L36</f>
        <v>54</v>
      </c>
      <c r="J36" s="240">
        <v>18</v>
      </c>
      <c r="K36" s="240"/>
      <c r="L36" s="240">
        <v>36</v>
      </c>
      <c r="M36" s="142">
        <f t="shared" ref="M36:M54" si="13">H36-I36</f>
        <v>66</v>
      </c>
      <c r="N36" s="253"/>
      <c r="O36" s="383"/>
      <c r="P36" s="138"/>
      <c r="Q36" s="98"/>
      <c r="R36" s="383">
        <v>3</v>
      </c>
      <c r="S36" s="99">
        <v>3</v>
      </c>
      <c r="T36" s="98"/>
      <c r="U36" s="383"/>
      <c r="V36" s="99"/>
      <c r="W36" s="98"/>
      <c r="X36" s="99"/>
    </row>
    <row r="37" spans="1:29" x14ac:dyDescent="0.25">
      <c r="A37" s="278" t="s">
        <v>177</v>
      </c>
      <c r="B37" s="275" t="s">
        <v>40</v>
      </c>
      <c r="C37" s="141">
        <v>3</v>
      </c>
      <c r="D37" s="240"/>
      <c r="E37" s="137"/>
      <c r="F37" s="142"/>
      <c r="G37" s="135">
        <v>5</v>
      </c>
      <c r="H37" s="136">
        <f>G37*30</f>
        <v>150</v>
      </c>
      <c r="I37" s="90">
        <f>J37+K37+L37</f>
        <v>60</v>
      </c>
      <c r="J37" s="240">
        <v>30</v>
      </c>
      <c r="K37" s="240"/>
      <c r="L37" s="240">
        <v>30</v>
      </c>
      <c r="M37" s="142">
        <f>H37-I37</f>
        <v>90</v>
      </c>
      <c r="N37" s="199"/>
      <c r="O37" s="385"/>
      <c r="P37" s="203"/>
      <c r="Q37" s="96">
        <v>4</v>
      </c>
      <c r="R37" s="385"/>
      <c r="S37" s="203"/>
      <c r="T37" s="96"/>
      <c r="U37" s="385"/>
      <c r="V37" s="203"/>
      <c r="W37" s="96"/>
      <c r="X37" s="203"/>
    </row>
    <row r="38" spans="1:29" x14ac:dyDescent="0.25">
      <c r="A38" s="278" t="s">
        <v>178</v>
      </c>
      <c r="B38" s="275" t="s">
        <v>279</v>
      </c>
      <c r="C38" s="141">
        <v>5</v>
      </c>
      <c r="D38" s="240"/>
      <c r="E38" s="137"/>
      <c r="F38" s="142"/>
      <c r="G38" s="135">
        <v>4</v>
      </c>
      <c r="H38" s="136">
        <f>G38*30</f>
        <v>120</v>
      </c>
      <c r="I38" s="90">
        <f>J38+K38+L38</f>
        <v>45</v>
      </c>
      <c r="J38" s="240">
        <v>15</v>
      </c>
      <c r="K38" s="240"/>
      <c r="L38" s="240">
        <v>30</v>
      </c>
      <c r="M38" s="142">
        <f>H38-I38</f>
        <v>75</v>
      </c>
      <c r="N38" s="199"/>
      <c r="O38" s="385"/>
      <c r="P38" s="203"/>
      <c r="Q38" s="96"/>
      <c r="R38" s="385"/>
      <c r="S38" s="203"/>
      <c r="T38" s="96">
        <v>3</v>
      </c>
      <c r="U38" s="385"/>
      <c r="V38" s="203"/>
      <c r="W38" s="96"/>
      <c r="X38" s="203"/>
    </row>
    <row r="39" spans="1:29" x14ac:dyDescent="0.25">
      <c r="A39" s="278" t="s">
        <v>179</v>
      </c>
      <c r="B39" s="274" t="s">
        <v>212</v>
      </c>
      <c r="C39" s="90"/>
      <c r="D39" s="240"/>
      <c r="E39" s="137"/>
      <c r="F39" s="139"/>
      <c r="G39" s="135">
        <f>G40+G41</f>
        <v>6</v>
      </c>
      <c r="H39" s="341">
        <f>H40+H41</f>
        <v>180</v>
      </c>
      <c r="I39" s="145">
        <f t="shared" ref="I39:M39" si="14">I40+I41</f>
        <v>72</v>
      </c>
      <c r="J39" s="376">
        <f t="shared" si="14"/>
        <v>36</v>
      </c>
      <c r="K39" s="376">
        <f t="shared" si="14"/>
        <v>0</v>
      </c>
      <c r="L39" s="376">
        <f t="shared" si="14"/>
        <v>36</v>
      </c>
      <c r="M39" s="342">
        <f t="shared" si="14"/>
        <v>108</v>
      </c>
      <c r="N39" s="253"/>
      <c r="O39" s="383"/>
      <c r="P39" s="103"/>
      <c r="Q39" s="98"/>
      <c r="R39" s="383"/>
      <c r="S39" s="99"/>
      <c r="T39" s="98"/>
      <c r="U39" s="383"/>
      <c r="V39" s="99"/>
      <c r="W39" s="98"/>
      <c r="X39" s="99"/>
    </row>
    <row r="40" spans="1:29" x14ac:dyDescent="0.25">
      <c r="A40" s="277" t="s">
        <v>290</v>
      </c>
      <c r="B40" s="273" t="s">
        <v>212</v>
      </c>
      <c r="C40" s="262"/>
      <c r="D40" s="182" t="s">
        <v>252</v>
      </c>
      <c r="E40" s="182"/>
      <c r="F40" s="263"/>
      <c r="G40" s="146">
        <v>5</v>
      </c>
      <c r="H40" s="95">
        <f>G40*30</f>
        <v>150</v>
      </c>
      <c r="I40" s="96">
        <f>J40+K40+L40</f>
        <v>72</v>
      </c>
      <c r="J40" s="97">
        <v>36</v>
      </c>
      <c r="K40" s="97"/>
      <c r="L40" s="97">
        <v>36</v>
      </c>
      <c r="M40" s="203">
        <f>H40-I40</f>
        <v>78</v>
      </c>
      <c r="N40" s="193"/>
      <c r="O40" s="388"/>
      <c r="P40" s="192"/>
      <c r="Q40" s="191">
        <v>4</v>
      </c>
      <c r="R40" s="388"/>
      <c r="S40" s="192"/>
      <c r="T40" s="191"/>
      <c r="U40" s="388"/>
      <c r="V40" s="192"/>
      <c r="W40" s="193"/>
      <c r="X40" s="192"/>
    </row>
    <row r="41" spans="1:29" ht="31.5" x14ac:dyDescent="0.25">
      <c r="A41" s="211" t="s">
        <v>291</v>
      </c>
      <c r="B41" s="259" t="s">
        <v>213</v>
      </c>
      <c r="C41" s="264"/>
      <c r="D41" s="159"/>
      <c r="E41" s="160"/>
      <c r="F41" s="265" t="s">
        <v>188</v>
      </c>
      <c r="G41" s="146">
        <v>1</v>
      </c>
      <c r="H41" s="95">
        <f>G41*30</f>
        <v>30</v>
      </c>
      <c r="I41" s="96"/>
      <c r="J41" s="97"/>
      <c r="K41" s="97"/>
      <c r="L41" s="97"/>
      <c r="M41" s="203">
        <f>H41-I41</f>
        <v>30</v>
      </c>
      <c r="N41" s="164"/>
      <c r="O41" s="389"/>
      <c r="P41" s="165"/>
      <c r="Q41" s="162"/>
      <c r="R41" s="389"/>
      <c r="S41" s="163"/>
      <c r="T41" s="162"/>
      <c r="U41" s="389"/>
      <c r="V41" s="165"/>
      <c r="W41" s="164"/>
      <c r="X41" s="165"/>
    </row>
    <row r="42" spans="1:29" x14ac:dyDescent="0.25">
      <c r="A42" s="278" t="s">
        <v>180</v>
      </c>
      <c r="B42" s="274" t="s">
        <v>38</v>
      </c>
      <c r="C42" s="90">
        <v>4</v>
      </c>
      <c r="D42" s="240"/>
      <c r="E42" s="137"/>
      <c r="F42" s="139"/>
      <c r="G42" s="135">
        <v>4</v>
      </c>
      <c r="H42" s="136">
        <f t="shared" si="11"/>
        <v>120</v>
      </c>
      <c r="I42" s="90">
        <f>J42+K42+L42</f>
        <v>54</v>
      </c>
      <c r="J42" s="240">
        <v>18</v>
      </c>
      <c r="K42" s="240"/>
      <c r="L42" s="240">
        <v>36</v>
      </c>
      <c r="M42" s="142">
        <f t="shared" si="13"/>
        <v>66</v>
      </c>
      <c r="N42" s="199"/>
      <c r="O42" s="385"/>
      <c r="P42" s="205"/>
      <c r="Q42" s="96"/>
      <c r="R42" s="385">
        <v>3</v>
      </c>
      <c r="S42" s="203">
        <v>3</v>
      </c>
      <c r="T42" s="96"/>
      <c r="U42" s="385"/>
      <c r="V42" s="203"/>
      <c r="W42" s="96"/>
      <c r="X42" s="203"/>
    </row>
    <row r="43" spans="1:29" x14ac:dyDescent="0.25">
      <c r="A43" s="278" t="s">
        <v>181</v>
      </c>
      <c r="B43" s="274" t="s">
        <v>39</v>
      </c>
      <c r="C43" s="90">
        <v>5</v>
      </c>
      <c r="D43" s="240"/>
      <c r="E43" s="137"/>
      <c r="F43" s="139"/>
      <c r="G43" s="135">
        <v>5</v>
      </c>
      <c r="H43" s="136">
        <f t="shared" si="11"/>
        <v>150</v>
      </c>
      <c r="I43" s="90">
        <f>J43+K43+L43</f>
        <v>60</v>
      </c>
      <c r="J43" s="240">
        <v>30</v>
      </c>
      <c r="K43" s="240"/>
      <c r="L43" s="240">
        <v>30</v>
      </c>
      <c r="M43" s="142">
        <f t="shared" si="13"/>
        <v>90</v>
      </c>
      <c r="N43" s="199"/>
      <c r="O43" s="385"/>
      <c r="P43" s="205"/>
      <c r="Q43" s="96"/>
      <c r="R43" s="385"/>
      <c r="S43" s="203"/>
      <c r="T43" s="96">
        <v>4</v>
      </c>
      <c r="U43" s="385"/>
      <c r="V43" s="203"/>
      <c r="W43" s="96"/>
      <c r="X43" s="203"/>
    </row>
    <row r="44" spans="1:29" x14ac:dyDescent="0.25">
      <c r="A44" s="278" t="s">
        <v>182</v>
      </c>
      <c r="B44" s="274" t="s">
        <v>228</v>
      </c>
      <c r="C44" s="90"/>
      <c r="D44" s="240"/>
      <c r="E44" s="137"/>
      <c r="F44" s="139"/>
      <c r="G44" s="135">
        <f>G45+G46</f>
        <v>7</v>
      </c>
      <c r="H44" s="341">
        <f>H45+H46</f>
        <v>210</v>
      </c>
      <c r="I44" s="145">
        <f t="shared" ref="I44:M44" si="15">I45+I46</f>
        <v>60</v>
      </c>
      <c r="J44" s="376">
        <f t="shared" si="15"/>
        <v>30</v>
      </c>
      <c r="K44" s="376">
        <f t="shared" si="15"/>
        <v>0</v>
      </c>
      <c r="L44" s="376">
        <f t="shared" si="15"/>
        <v>30</v>
      </c>
      <c r="M44" s="342">
        <f t="shared" si="15"/>
        <v>150</v>
      </c>
      <c r="N44" s="253"/>
      <c r="O44" s="383"/>
      <c r="P44" s="103"/>
      <c r="Q44" s="98"/>
      <c r="R44" s="383"/>
      <c r="S44" s="99"/>
      <c r="T44" s="98"/>
      <c r="U44" s="383"/>
      <c r="V44" s="99"/>
      <c r="W44" s="98"/>
      <c r="X44" s="99"/>
    </row>
    <row r="45" spans="1:29" x14ac:dyDescent="0.25">
      <c r="A45" s="277" t="s">
        <v>231</v>
      </c>
      <c r="B45" s="273" t="s">
        <v>228</v>
      </c>
      <c r="C45" s="262"/>
      <c r="D45" s="182" t="s">
        <v>192</v>
      </c>
      <c r="E45" s="182"/>
      <c r="F45" s="263"/>
      <c r="G45" s="146">
        <v>6</v>
      </c>
      <c r="H45" s="95">
        <f>G45*30</f>
        <v>180</v>
      </c>
      <c r="I45" s="96">
        <f>J45+K45+L45</f>
        <v>60</v>
      </c>
      <c r="J45" s="97">
        <v>30</v>
      </c>
      <c r="K45" s="97"/>
      <c r="L45" s="97">
        <v>30</v>
      </c>
      <c r="M45" s="203">
        <f>H45-I45</f>
        <v>120</v>
      </c>
      <c r="N45" s="193"/>
      <c r="O45" s="388"/>
      <c r="P45" s="192"/>
      <c r="Q45" s="191"/>
      <c r="R45" s="388"/>
      <c r="S45" s="192"/>
      <c r="T45" s="191">
        <v>4</v>
      </c>
      <c r="U45" s="388"/>
      <c r="V45" s="192"/>
      <c r="W45" s="193"/>
      <c r="X45" s="192"/>
    </row>
    <row r="46" spans="1:29" ht="31.5" x14ac:dyDescent="0.25">
      <c r="A46" s="211" t="s">
        <v>232</v>
      </c>
      <c r="B46" s="259" t="s">
        <v>227</v>
      </c>
      <c r="C46" s="264"/>
      <c r="D46" s="159"/>
      <c r="E46" s="160"/>
      <c r="F46" s="265" t="s">
        <v>187</v>
      </c>
      <c r="G46" s="146">
        <v>1</v>
      </c>
      <c r="H46" s="95">
        <f>G46*30</f>
        <v>30</v>
      </c>
      <c r="I46" s="96"/>
      <c r="J46" s="97"/>
      <c r="K46" s="97"/>
      <c r="L46" s="97"/>
      <c r="M46" s="203">
        <f>H46-I46</f>
        <v>30</v>
      </c>
      <c r="N46" s="164"/>
      <c r="O46" s="389"/>
      <c r="P46" s="165"/>
      <c r="Q46" s="162"/>
      <c r="R46" s="389"/>
      <c r="S46" s="163"/>
      <c r="T46" s="162"/>
      <c r="U46" s="389"/>
      <c r="V46" s="165"/>
      <c r="W46" s="164"/>
      <c r="X46" s="165"/>
    </row>
    <row r="47" spans="1:29" x14ac:dyDescent="0.25">
      <c r="A47" s="278" t="s">
        <v>183</v>
      </c>
      <c r="B47" s="274" t="s">
        <v>214</v>
      </c>
      <c r="C47" s="90"/>
      <c r="D47" s="240"/>
      <c r="E47" s="137"/>
      <c r="F47" s="139"/>
      <c r="G47" s="135">
        <f>G48+G49+G50</f>
        <v>12</v>
      </c>
      <c r="H47" s="341">
        <f t="shared" ref="H47:M47" si="16">H48+H49+H50</f>
        <v>360</v>
      </c>
      <c r="I47" s="145">
        <f t="shared" si="16"/>
        <v>147</v>
      </c>
      <c r="J47" s="376">
        <f t="shared" si="16"/>
        <v>66</v>
      </c>
      <c r="K47" s="376">
        <f t="shared" si="16"/>
        <v>0</v>
      </c>
      <c r="L47" s="376">
        <f t="shared" si="16"/>
        <v>81</v>
      </c>
      <c r="M47" s="342">
        <f t="shared" si="16"/>
        <v>213</v>
      </c>
      <c r="N47" s="253"/>
      <c r="O47" s="383"/>
      <c r="P47" s="103"/>
      <c r="Q47" s="98"/>
      <c r="R47" s="383"/>
      <c r="S47" s="99"/>
      <c r="T47" s="98"/>
      <c r="U47" s="383"/>
      <c r="V47" s="99"/>
      <c r="W47" s="98"/>
      <c r="X47" s="99"/>
    </row>
    <row r="48" spans="1:29" x14ac:dyDescent="0.25">
      <c r="A48" s="277" t="s">
        <v>292</v>
      </c>
      <c r="B48" s="273" t="s">
        <v>229</v>
      </c>
      <c r="C48" s="262">
        <v>4</v>
      </c>
      <c r="D48" s="182"/>
      <c r="E48" s="182"/>
      <c r="F48" s="263"/>
      <c r="G48" s="146">
        <v>5</v>
      </c>
      <c r="H48" s="95">
        <f>G48*30</f>
        <v>150</v>
      </c>
      <c r="I48" s="96">
        <f t="shared" ref="I48:I54" si="17">J48+K48+L48</f>
        <v>72</v>
      </c>
      <c r="J48" s="97">
        <v>36</v>
      </c>
      <c r="K48" s="97"/>
      <c r="L48" s="97">
        <v>36</v>
      </c>
      <c r="M48" s="203">
        <f>H48-I48</f>
        <v>78</v>
      </c>
      <c r="N48" s="193"/>
      <c r="O48" s="388"/>
      <c r="P48" s="192"/>
      <c r="Q48" s="191"/>
      <c r="R48" s="388">
        <v>4</v>
      </c>
      <c r="S48" s="192">
        <v>4</v>
      </c>
      <c r="T48" s="191"/>
      <c r="U48" s="388"/>
      <c r="V48" s="192"/>
      <c r="W48" s="193"/>
      <c r="X48" s="192"/>
    </row>
    <row r="49" spans="1:29" ht="19.5" customHeight="1" x14ac:dyDescent="0.25">
      <c r="A49" s="211" t="s">
        <v>293</v>
      </c>
      <c r="B49" s="259" t="s">
        <v>230</v>
      </c>
      <c r="C49" s="264">
        <v>5</v>
      </c>
      <c r="D49" s="159"/>
      <c r="E49" s="160"/>
      <c r="F49" s="265"/>
      <c r="G49" s="146">
        <v>6</v>
      </c>
      <c r="H49" s="95">
        <f>G49*30</f>
        <v>180</v>
      </c>
      <c r="I49" s="96">
        <f t="shared" si="17"/>
        <v>75</v>
      </c>
      <c r="J49" s="97">
        <v>30</v>
      </c>
      <c r="K49" s="97"/>
      <c r="L49" s="97">
        <v>45</v>
      </c>
      <c r="M49" s="203">
        <f>H49-I49</f>
        <v>105</v>
      </c>
      <c r="N49" s="164"/>
      <c r="O49" s="389"/>
      <c r="P49" s="165"/>
      <c r="Q49" s="162"/>
      <c r="R49" s="389"/>
      <c r="S49" s="163"/>
      <c r="T49" s="162">
        <v>5</v>
      </c>
      <c r="U49" s="389"/>
      <c r="V49" s="165"/>
      <c r="W49" s="164"/>
      <c r="X49" s="165"/>
    </row>
    <row r="50" spans="1:29" ht="18" customHeight="1" x14ac:dyDescent="0.25">
      <c r="A50" s="343" t="s">
        <v>294</v>
      </c>
      <c r="B50" s="158" t="s">
        <v>217</v>
      </c>
      <c r="C50" s="210"/>
      <c r="D50" s="97"/>
      <c r="E50" s="97"/>
      <c r="F50" s="203" t="s">
        <v>198</v>
      </c>
      <c r="G50" s="146">
        <v>1</v>
      </c>
      <c r="H50" s="95">
        <f t="shared" si="11"/>
        <v>30</v>
      </c>
      <c r="I50" s="96">
        <f t="shared" si="17"/>
        <v>0</v>
      </c>
      <c r="J50" s="97"/>
      <c r="K50" s="97"/>
      <c r="L50" s="97"/>
      <c r="M50" s="203">
        <f t="shared" si="13"/>
        <v>30</v>
      </c>
      <c r="N50" s="199"/>
      <c r="O50" s="385"/>
      <c r="P50" s="203"/>
      <c r="Q50" s="96"/>
      <c r="R50" s="385"/>
      <c r="S50" s="203"/>
      <c r="T50" s="96"/>
      <c r="U50" s="385"/>
      <c r="V50" s="203"/>
      <c r="W50" s="96"/>
      <c r="X50" s="203"/>
    </row>
    <row r="51" spans="1:29" x14ac:dyDescent="0.25">
      <c r="A51" s="279" t="s">
        <v>184</v>
      </c>
      <c r="B51" s="275" t="s">
        <v>305</v>
      </c>
      <c r="C51" s="141"/>
      <c r="D51" s="240" t="s">
        <v>192</v>
      </c>
      <c r="E51" s="240"/>
      <c r="F51" s="142"/>
      <c r="G51" s="144">
        <v>6</v>
      </c>
      <c r="H51" s="136">
        <f t="shared" si="11"/>
        <v>180</v>
      </c>
      <c r="I51" s="90">
        <f t="shared" si="17"/>
        <v>60</v>
      </c>
      <c r="J51" s="240">
        <v>30</v>
      </c>
      <c r="K51" s="240"/>
      <c r="L51" s="240">
        <v>30</v>
      </c>
      <c r="M51" s="142">
        <f t="shared" si="13"/>
        <v>120</v>
      </c>
      <c r="N51" s="253"/>
      <c r="O51" s="383"/>
      <c r="P51" s="99"/>
      <c r="Q51" s="98"/>
      <c r="R51" s="383"/>
      <c r="S51" s="99"/>
      <c r="T51" s="98">
        <v>4</v>
      </c>
      <c r="U51" s="383"/>
      <c r="V51" s="99"/>
      <c r="W51" s="98"/>
      <c r="X51" s="99"/>
    </row>
    <row r="52" spans="1:29" ht="18" customHeight="1" x14ac:dyDescent="0.25">
      <c r="A52" s="279" t="s">
        <v>295</v>
      </c>
      <c r="B52" s="275" t="s">
        <v>37</v>
      </c>
      <c r="C52" s="141">
        <v>6</v>
      </c>
      <c r="D52" s="240"/>
      <c r="E52" s="240"/>
      <c r="F52" s="142"/>
      <c r="G52" s="144">
        <v>6</v>
      </c>
      <c r="H52" s="136">
        <f t="shared" si="11"/>
        <v>180</v>
      </c>
      <c r="I52" s="90">
        <f t="shared" si="17"/>
        <v>60</v>
      </c>
      <c r="J52" s="240">
        <v>30</v>
      </c>
      <c r="K52" s="240"/>
      <c r="L52" s="240">
        <v>30</v>
      </c>
      <c r="M52" s="142">
        <f t="shared" si="13"/>
        <v>120</v>
      </c>
      <c r="N52" s="253"/>
      <c r="O52" s="383"/>
      <c r="P52" s="99"/>
      <c r="Q52" s="98"/>
      <c r="R52" s="383"/>
      <c r="S52" s="99"/>
      <c r="T52" s="98"/>
      <c r="U52" s="383">
        <v>4</v>
      </c>
      <c r="V52" s="99">
        <v>4</v>
      </c>
      <c r="W52" s="98"/>
      <c r="X52" s="99"/>
    </row>
    <row r="53" spans="1:29" ht="31.5" x14ac:dyDescent="0.25">
      <c r="A53" s="279" t="s">
        <v>309</v>
      </c>
      <c r="B53" s="275" t="s">
        <v>219</v>
      </c>
      <c r="C53" s="141">
        <v>7</v>
      </c>
      <c r="D53" s="240"/>
      <c r="E53" s="240"/>
      <c r="F53" s="142"/>
      <c r="G53" s="144">
        <v>5</v>
      </c>
      <c r="H53" s="136">
        <f t="shared" si="11"/>
        <v>150</v>
      </c>
      <c r="I53" s="90">
        <f t="shared" si="17"/>
        <v>60</v>
      </c>
      <c r="J53" s="240">
        <v>15</v>
      </c>
      <c r="K53" s="240">
        <v>45</v>
      </c>
      <c r="L53" s="240"/>
      <c r="M53" s="142">
        <f t="shared" si="13"/>
        <v>90</v>
      </c>
      <c r="N53" s="253"/>
      <c r="O53" s="383"/>
      <c r="P53" s="99"/>
      <c r="Q53" s="98"/>
      <c r="R53" s="383"/>
      <c r="S53" s="99"/>
      <c r="T53" s="98"/>
      <c r="U53" s="383"/>
      <c r="V53" s="99"/>
      <c r="W53" s="98">
        <v>4</v>
      </c>
      <c r="X53" s="99"/>
    </row>
    <row r="54" spans="1:29" ht="16.5" customHeight="1" thickBot="1" x14ac:dyDescent="0.3">
      <c r="A54" s="279" t="s">
        <v>311</v>
      </c>
      <c r="B54" s="275" t="s">
        <v>251</v>
      </c>
      <c r="C54" s="141">
        <v>8</v>
      </c>
      <c r="D54" s="240"/>
      <c r="E54" s="240"/>
      <c r="F54" s="142"/>
      <c r="G54" s="144">
        <v>5</v>
      </c>
      <c r="H54" s="136">
        <f t="shared" si="11"/>
        <v>150</v>
      </c>
      <c r="I54" s="153">
        <f t="shared" si="17"/>
        <v>52</v>
      </c>
      <c r="J54" s="149">
        <v>26</v>
      </c>
      <c r="K54" s="149"/>
      <c r="L54" s="149">
        <v>26</v>
      </c>
      <c r="M54" s="150">
        <f t="shared" si="13"/>
        <v>98</v>
      </c>
      <c r="N54" s="253"/>
      <c r="O54" s="383"/>
      <c r="P54" s="99"/>
      <c r="Q54" s="98"/>
      <c r="R54" s="383"/>
      <c r="S54" s="99"/>
      <c r="T54" s="98"/>
      <c r="U54" s="383"/>
      <c r="V54" s="99"/>
      <c r="W54" s="98"/>
      <c r="X54" s="99">
        <v>4</v>
      </c>
    </row>
    <row r="55" spans="1:29" ht="16.5" customHeight="1" thickBot="1" x14ac:dyDescent="0.3">
      <c r="A55" s="1054" t="s">
        <v>201</v>
      </c>
      <c r="B55" s="1055"/>
      <c r="C55" s="1055"/>
      <c r="D55" s="1055"/>
      <c r="E55" s="1055"/>
      <c r="F55" s="1056"/>
      <c r="G55" s="156">
        <f>SUM(G35:G54)-G40-G41-G45-G46-G48-G49-G50</f>
        <v>75</v>
      </c>
      <c r="H55" s="157">
        <f t="shared" ref="H55:M55" si="18">SUM(H35:H54)-H40-H41-H45-H46-H48-H49-H50</f>
        <v>2250</v>
      </c>
      <c r="I55" s="157">
        <f t="shared" si="18"/>
        <v>844</v>
      </c>
      <c r="J55" s="157">
        <f t="shared" si="18"/>
        <v>374</v>
      </c>
      <c r="K55" s="157">
        <f t="shared" si="18"/>
        <v>45</v>
      </c>
      <c r="L55" s="157">
        <f t="shared" si="18"/>
        <v>425</v>
      </c>
      <c r="M55" s="157">
        <f t="shared" si="18"/>
        <v>1406</v>
      </c>
      <c r="N55" s="157">
        <f>SUM(N35:N54)</f>
        <v>0</v>
      </c>
      <c r="O55" s="157">
        <f t="shared" ref="O55:X55" si="19">SUM(O35:O54)</f>
        <v>0</v>
      </c>
      <c r="P55" s="157">
        <f t="shared" si="19"/>
        <v>0</v>
      </c>
      <c r="Q55" s="157">
        <f t="shared" si="19"/>
        <v>12</v>
      </c>
      <c r="R55" s="157">
        <f t="shared" si="19"/>
        <v>10</v>
      </c>
      <c r="S55" s="157">
        <f t="shared" si="19"/>
        <v>10</v>
      </c>
      <c r="T55" s="157">
        <f t="shared" si="19"/>
        <v>20</v>
      </c>
      <c r="U55" s="157">
        <f t="shared" si="19"/>
        <v>4</v>
      </c>
      <c r="V55" s="157">
        <f t="shared" si="19"/>
        <v>4</v>
      </c>
      <c r="W55" s="157">
        <f t="shared" si="19"/>
        <v>4</v>
      </c>
      <c r="X55" s="157">
        <f t="shared" si="19"/>
        <v>4</v>
      </c>
      <c r="Y55" s="157">
        <f t="shared" ref="Y55:AC55" si="20">SUM(Y35:Y54)</f>
        <v>0</v>
      </c>
      <c r="Z55" s="157">
        <f t="shared" si="20"/>
        <v>0</v>
      </c>
      <c r="AA55" s="157">
        <f t="shared" si="20"/>
        <v>0</v>
      </c>
      <c r="AB55" s="157">
        <f t="shared" si="20"/>
        <v>0</v>
      </c>
      <c r="AC55" s="157">
        <f t="shared" si="20"/>
        <v>0</v>
      </c>
    </row>
    <row r="56" spans="1:29" ht="16.5" thickBot="1" x14ac:dyDescent="0.3">
      <c r="A56" s="1077" t="s">
        <v>202</v>
      </c>
      <c r="B56" s="1078"/>
      <c r="C56" s="1078"/>
      <c r="D56" s="1078"/>
      <c r="E56" s="1078"/>
      <c r="F56" s="1078"/>
      <c r="G56" s="1078"/>
      <c r="H56" s="1078"/>
      <c r="I56" s="1040"/>
      <c r="J56" s="1040"/>
      <c r="K56" s="1040"/>
      <c r="L56" s="1040"/>
      <c r="M56" s="1040"/>
      <c r="N56" s="1078"/>
      <c r="O56" s="1078"/>
      <c r="P56" s="1078"/>
      <c r="Q56" s="1078"/>
      <c r="R56" s="1078"/>
      <c r="S56" s="1078"/>
      <c r="T56" s="1078"/>
      <c r="U56" s="1078"/>
      <c r="V56" s="1078"/>
      <c r="W56" s="1078"/>
      <c r="X56" s="1079"/>
    </row>
    <row r="57" spans="1:29" s="73" customFormat="1" x14ac:dyDescent="0.25">
      <c r="A57" s="380" t="s">
        <v>159</v>
      </c>
      <c r="B57" s="324" t="s">
        <v>270</v>
      </c>
      <c r="C57" s="216"/>
      <c r="D57" s="217">
        <v>2</v>
      </c>
      <c r="E57" s="217"/>
      <c r="F57" s="218"/>
      <c r="G57" s="284">
        <v>4.5</v>
      </c>
      <c r="H57" s="412">
        <f>G57*30</f>
        <v>135</v>
      </c>
      <c r="I57" s="77">
        <f>J57+K57+L57</f>
        <v>18</v>
      </c>
      <c r="J57" s="288"/>
      <c r="K57" s="288"/>
      <c r="L57" s="288">
        <v>18</v>
      </c>
      <c r="M57" s="289">
        <f t="shared" ref="M57:M60" si="21">H57-I57</f>
        <v>117</v>
      </c>
      <c r="N57" s="280"/>
      <c r="O57" s="424">
        <v>1</v>
      </c>
      <c r="P57" s="214">
        <v>1</v>
      </c>
      <c r="Q57" s="215"/>
      <c r="R57" s="390"/>
      <c r="S57" s="214"/>
      <c r="T57" s="215"/>
      <c r="U57" s="390"/>
      <c r="V57" s="214"/>
      <c r="W57" s="215"/>
      <c r="X57" s="214"/>
    </row>
    <row r="58" spans="1:29" s="73" customFormat="1" ht="31.5" x14ac:dyDescent="0.25">
      <c r="A58" s="132" t="s">
        <v>160</v>
      </c>
      <c r="B58" s="406" t="s">
        <v>233</v>
      </c>
      <c r="C58" s="372"/>
      <c r="D58" s="373" t="s">
        <v>188</v>
      </c>
      <c r="E58" s="373"/>
      <c r="F58" s="374"/>
      <c r="G58" s="375">
        <v>4.5</v>
      </c>
      <c r="H58" s="413">
        <f>G58*30</f>
        <v>135</v>
      </c>
      <c r="I58" s="90">
        <f>J58+K58+L58</f>
        <v>0</v>
      </c>
      <c r="J58" s="240"/>
      <c r="K58" s="240"/>
      <c r="L58" s="240"/>
      <c r="M58" s="142">
        <f t="shared" si="21"/>
        <v>135</v>
      </c>
      <c r="N58" s="281"/>
      <c r="O58" s="391"/>
      <c r="P58" s="220"/>
      <c r="Q58" s="219"/>
      <c r="R58" s="391"/>
      <c r="S58" s="220"/>
      <c r="T58" s="219"/>
      <c r="U58" s="391"/>
      <c r="V58" s="220"/>
      <c r="W58" s="219"/>
      <c r="X58" s="220"/>
    </row>
    <row r="59" spans="1:29" s="73" customFormat="1" ht="31.5" x14ac:dyDescent="0.25">
      <c r="A59" s="132" t="s">
        <v>161</v>
      </c>
      <c r="B59" s="325" t="s">
        <v>253</v>
      </c>
      <c r="C59" s="69"/>
      <c r="D59" s="47" t="s">
        <v>187</v>
      </c>
      <c r="E59" s="47"/>
      <c r="F59" s="213"/>
      <c r="G59" s="285">
        <v>4.5</v>
      </c>
      <c r="H59" s="413">
        <f>G59*30</f>
        <v>135</v>
      </c>
      <c r="I59" s="90">
        <f>J59+K59+L59</f>
        <v>0</v>
      </c>
      <c r="J59" s="240"/>
      <c r="K59" s="240"/>
      <c r="L59" s="240"/>
      <c r="M59" s="142">
        <f t="shared" si="21"/>
        <v>135</v>
      </c>
      <c r="N59" s="281"/>
      <c r="O59" s="391"/>
      <c r="P59" s="220"/>
      <c r="Q59" s="219"/>
      <c r="R59" s="391"/>
      <c r="S59" s="220"/>
      <c r="T59" s="219"/>
      <c r="U59" s="391"/>
      <c r="V59" s="220"/>
      <c r="W59" s="219"/>
      <c r="X59" s="220"/>
    </row>
    <row r="60" spans="1:29" s="73" customFormat="1" ht="16.5" thickBot="1" x14ac:dyDescent="0.3">
      <c r="A60" s="143" t="s">
        <v>254</v>
      </c>
      <c r="B60" s="326" t="s">
        <v>162</v>
      </c>
      <c r="C60" s="327"/>
      <c r="D60" s="328" t="s">
        <v>186</v>
      </c>
      <c r="E60" s="328"/>
      <c r="F60" s="329"/>
      <c r="G60" s="286">
        <v>6</v>
      </c>
      <c r="H60" s="414">
        <f>G60*30</f>
        <v>180</v>
      </c>
      <c r="I60" s="153">
        <f>J60+K60+L60</f>
        <v>0</v>
      </c>
      <c r="J60" s="149"/>
      <c r="K60" s="149"/>
      <c r="L60" s="149"/>
      <c r="M60" s="150">
        <f t="shared" si="21"/>
        <v>180</v>
      </c>
      <c r="N60" s="282"/>
      <c r="O60" s="392"/>
      <c r="P60" s="206"/>
      <c r="Q60" s="221"/>
      <c r="R60" s="392"/>
      <c r="S60" s="206"/>
      <c r="T60" s="221"/>
      <c r="U60" s="392"/>
      <c r="V60" s="206"/>
      <c r="W60" s="221"/>
      <c r="X60" s="206"/>
    </row>
    <row r="61" spans="1:29" s="73" customFormat="1" ht="16.5" thickBot="1" x14ac:dyDescent="0.3">
      <c r="A61" s="1039" t="s">
        <v>203</v>
      </c>
      <c r="B61" s="1040"/>
      <c r="C61" s="1040"/>
      <c r="D61" s="1040"/>
      <c r="E61" s="1040"/>
      <c r="F61" s="1041"/>
      <c r="G61" s="330">
        <f>SUM(G57:G60)</f>
        <v>19.5</v>
      </c>
      <c r="H61" s="331">
        <f>SUM(H57:H60)</f>
        <v>585</v>
      </c>
      <c r="I61" s="415">
        <f t="shared" ref="I61:X61" si="22">SUM(I57:I60)</f>
        <v>18</v>
      </c>
      <c r="J61" s="415">
        <f t="shared" si="22"/>
        <v>0</v>
      </c>
      <c r="K61" s="415">
        <f t="shared" si="22"/>
        <v>0</v>
      </c>
      <c r="L61" s="415">
        <f t="shared" si="22"/>
        <v>18</v>
      </c>
      <c r="M61" s="415">
        <f t="shared" si="22"/>
        <v>567</v>
      </c>
      <c r="N61" s="331">
        <f t="shared" si="22"/>
        <v>0</v>
      </c>
      <c r="O61" s="331">
        <f t="shared" si="22"/>
        <v>1</v>
      </c>
      <c r="P61" s="331">
        <f t="shared" si="22"/>
        <v>1</v>
      </c>
      <c r="Q61" s="331">
        <f t="shared" si="22"/>
        <v>0</v>
      </c>
      <c r="R61" s="331">
        <f t="shared" si="22"/>
        <v>0</v>
      </c>
      <c r="S61" s="331">
        <f t="shared" si="22"/>
        <v>0</v>
      </c>
      <c r="T61" s="331">
        <f t="shared" si="22"/>
        <v>0</v>
      </c>
      <c r="U61" s="331">
        <f t="shared" si="22"/>
        <v>0</v>
      </c>
      <c r="V61" s="331">
        <f t="shared" si="22"/>
        <v>0</v>
      </c>
      <c r="W61" s="331">
        <f t="shared" si="22"/>
        <v>0</v>
      </c>
      <c r="X61" s="331">
        <f t="shared" si="22"/>
        <v>0</v>
      </c>
    </row>
    <row r="62" spans="1:29" ht="16.5" thickBot="1" x14ac:dyDescent="0.3">
      <c r="A62" s="1039" t="s">
        <v>204</v>
      </c>
      <c r="B62" s="1040"/>
      <c r="C62" s="1040"/>
      <c r="D62" s="1040"/>
      <c r="E62" s="1040"/>
      <c r="F62" s="1040"/>
      <c r="G62" s="1040"/>
      <c r="H62" s="1040"/>
      <c r="I62" s="1040"/>
      <c r="J62" s="1040"/>
      <c r="K62" s="1040"/>
      <c r="L62" s="1040"/>
      <c r="M62" s="1040"/>
      <c r="N62" s="1040"/>
      <c r="O62" s="1040"/>
      <c r="P62" s="1040"/>
      <c r="Q62" s="1040"/>
      <c r="R62" s="1040"/>
      <c r="S62" s="1040"/>
      <c r="T62" s="1040"/>
      <c r="U62" s="1040"/>
      <c r="V62" s="1040"/>
      <c r="W62" s="1040"/>
      <c r="X62" s="1041"/>
    </row>
    <row r="63" spans="1:29" s="73" customFormat="1" x14ac:dyDescent="0.25">
      <c r="A63" s="344" t="s">
        <v>163</v>
      </c>
      <c r="B63" s="345" t="s">
        <v>88</v>
      </c>
      <c r="C63" s="222"/>
      <c r="D63" s="223"/>
      <c r="E63" s="223"/>
      <c r="F63" s="350"/>
      <c r="G63" s="353">
        <v>3</v>
      </c>
      <c r="H63" s="356">
        <f>G63*30</f>
        <v>90</v>
      </c>
      <c r="I63" s="287">
        <f>J63+K63+L63</f>
        <v>0</v>
      </c>
      <c r="J63" s="224"/>
      <c r="K63" s="224"/>
      <c r="L63" s="224"/>
      <c r="M63" s="289">
        <f t="shared" ref="M63" si="23">H63-I63</f>
        <v>90</v>
      </c>
      <c r="N63" s="416"/>
      <c r="O63" s="393"/>
      <c r="P63" s="362"/>
      <c r="Q63" s="226"/>
      <c r="R63" s="393"/>
      <c r="S63" s="362"/>
      <c r="T63" s="226"/>
      <c r="U63" s="393"/>
      <c r="V63" s="362"/>
      <c r="W63" s="226"/>
      <c r="X63" s="225"/>
    </row>
    <row r="64" spans="1:29" s="73" customFormat="1" ht="33.75" customHeight="1" thickBot="1" x14ac:dyDescent="0.3">
      <c r="A64" s="349" t="s">
        <v>234</v>
      </c>
      <c r="B64" s="346" t="s">
        <v>289</v>
      </c>
      <c r="C64" s="347">
        <v>8</v>
      </c>
      <c r="D64" s="348"/>
      <c r="E64" s="348"/>
      <c r="F64" s="351"/>
      <c r="G64" s="354">
        <v>3</v>
      </c>
      <c r="H64" s="357">
        <f>G64*30</f>
        <v>90</v>
      </c>
      <c r="I64" s="358">
        <f>J64+K64+L64</f>
        <v>0</v>
      </c>
      <c r="J64" s="359"/>
      <c r="K64" s="359"/>
      <c r="L64" s="359"/>
      <c r="M64" s="411">
        <f>H64-I64</f>
        <v>90</v>
      </c>
      <c r="N64" s="417"/>
      <c r="O64" s="394"/>
      <c r="P64" s="363"/>
      <c r="Q64" s="360"/>
      <c r="R64" s="394"/>
      <c r="S64" s="363"/>
      <c r="T64" s="360"/>
      <c r="U64" s="394"/>
      <c r="V64" s="363"/>
      <c r="W64" s="360"/>
      <c r="X64" s="361"/>
    </row>
    <row r="65" spans="1:25" s="73" customFormat="1" ht="16.5" customHeight="1" thickBot="1" x14ac:dyDescent="0.3">
      <c r="A65" s="1042" t="s">
        <v>205</v>
      </c>
      <c r="B65" s="1043"/>
      <c r="C65" s="1043"/>
      <c r="D65" s="1043"/>
      <c r="E65" s="1043"/>
      <c r="F65" s="1044"/>
      <c r="G65" s="352">
        <f>SUM(G63:G64)</f>
        <v>6</v>
      </c>
      <c r="H65" s="355">
        <f>SUM(H63:H64)</f>
        <v>180</v>
      </c>
      <c r="I65" s="355">
        <f t="shared" ref="I65:X65" si="24">I63</f>
        <v>0</v>
      </c>
      <c r="J65" s="355">
        <f t="shared" si="24"/>
        <v>0</v>
      </c>
      <c r="K65" s="355">
        <f t="shared" si="24"/>
        <v>0</v>
      </c>
      <c r="L65" s="355">
        <f t="shared" si="24"/>
        <v>0</v>
      </c>
      <c r="M65" s="355">
        <f>SUM(M63:M64)</f>
        <v>180</v>
      </c>
      <c r="N65" s="355">
        <f t="shared" si="24"/>
        <v>0</v>
      </c>
      <c r="O65" s="355">
        <f t="shared" si="24"/>
        <v>0</v>
      </c>
      <c r="P65" s="355">
        <f t="shared" si="24"/>
        <v>0</v>
      </c>
      <c r="Q65" s="355">
        <f t="shared" si="24"/>
        <v>0</v>
      </c>
      <c r="R65" s="355">
        <f t="shared" si="24"/>
        <v>0</v>
      </c>
      <c r="S65" s="355">
        <f t="shared" si="24"/>
        <v>0</v>
      </c>
      <c r="T65" s="355">
        <f t="shared" si="24"/>
        <v>0</v>
      </c>
      <c r="U65" s="355">
        <f t="shared" si="24"/>
        <v>0</v>
      </c>
      <c r="V65" s="355">
        <f t="shared" si="24"/>
        <v>0</v>
      </c>
      <c r="W65" s="355">
        <f t="shared" si="24"/>
        <v>0</v>
      </c>
      <c r="X65" s="355">
        <f t="shared" si="24"/>
        <v>0</v>
      </c>
    </row>
    <row r="66" spans="1:25" ht="16.5" customHeight="1" thickBot="1" x14ac:dyDescent="0.3">
      <c r="A66" s="1173" t="s">
        <v>206</v>
      </c>
      <c r="B66" s="1076"/>
      <c r="C66" s="1076"/>
      <c r="D66" s="1076"/>
      <c r="E66" s="1076"/>
      <c r="F66" s="1076"/>
      <c r="G66" s="166">
        <f>G65+G61+G55+G33</f>
        <v>178</v>
      </c>
      <c r="H66" s="167">
        <f>H65+H61+H55+H33</f>
        <v>5340</v>
      </c>
      <c r="I66" s="167">
        <f t="shared" ref="I66:N66" si="25">I55+I33+I61+I65</f>
        <v>1915</v>
      </c>
      <c r="J66" s="167">
        <f t="shared" si="25"/>
        <v>655</v>
      </c>
      <c r="K66" s="167">
        <f t="shared" si="25"/>
        <v>108</v>
      </c>
      <c r="L66" s="167">
        <f t="shared" si="25"/>
        <v>1152</v>
      </c>
      <c r="M66" s="167">
        <f t="shared" si="25"/>
        <v>3425</v>
      </c>
      <c r="N66" s="167">
        <f t="shared" si="25"/>
        <v>26</v>
      </c>
      <c r="O66" s="167">
        <f t="shared" ref="O66:X66" si="26">O55+O33+O61+O65</f>
        <v>20</v>
      </c>
      <c r="P66" s="167">
        <f t="shared" si="26"/>
        <v>20</v>
      </c>
      <c r="Q66" s="167">
        <f t="shared" si="26"/>
        <v>23</v>
      </c>
      <c r="R66" s="167">
        <f t="shared" si="26"/>
        <v>17</v>
      </c>
      <c r="S66" s="167">
        <f t="shared" si="26"/>
        <v>17</v>
      </c>
      <c r="T66" s="167">
        <f t="shared" si="26"/>
        <v>20</v>
      </c>
      <c r="U66" s="167">
        <f t="shared" si="26"/>
        <v>4</v>
      </c>
      <c r="V66" s="167">
        <f t="shared" si="26"/>
        <v>4</v>
      </c>
      <c r="W66" s="167">
        <f t="shared" si="26"/>
        <v>6</v>
      </c>
      <c r="X66" s="167">
        <f t="shared" si="26"/>
        <v>4</v>
      </c>
      <c r="Y66" s="73">
        <f>30*G66</f>
        <v>5340</v>
      </c>
    </row>
    <row r="67" spans="1:25" x14ac:dyDescent="0.25">
      <c r="A67" s="1060" t="s">
        <v>137</v>
      </c>
      <c r="B67" s="1061"/>
      <c r="C67" s="1061"/>
      <c r="D67" s="1061"/>
      <c r="E67" s="1061"/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061"/>
      <c r="Q67" s="1061"/>
      <c r="R67" s="1061"/>
      <c r="S67" s="1061"/>
      <c r="T67" s="1061"/>
      <c r="U67" s="1061"/>
      <c r="V67" s="1061"/>
      <c r="W67" s="1061"/>
      <c r="X67" s="1062"/>
    </row>
    <row r="68" spans="1:25" ht="16.5" thickBot="1" x14ac:dyDescent="0.3">
      <c r="A68" s="1170" t="s">
        <v>138</v>
      </c>
      <c r="B68" s="1171"/>
      <c r="C68" s="1171"/>
      <c r="D68" s="1171"/>
      <c r="E68" s="1171"/>
      <c r="F68" s="1171"/>
      <c r="G68" s="1171"/>
      <c r="H68" s="1171"/>
      <c r="I68" s="1171"/>
      <c r="J68" s="1171"/>
      <c r="K68" s="1171"/>
      <c r="L68" s="1171"/>
      <c r="M68" s="1171"/>
      <c r="N68" s="1171"/>
      <c r="O68" s="1171"/>
      <c r="P68" s="1171"/>
      <c r="Q68" s="1171"/>
      <c r="R68" s="1171"/>
      <c r="S68" s="1171"/>
      <c r="T68" s="1171"/>
      <c r="U68" s="1171"/>
      <c r="V68" s="1171"/>
      <c r="W68" s="1171"/>
      <c r="X68" s="1172"/>
    </row>
    <row r="69" spans="1:25" x14ac:dyDescent="0.25">
      <c r="A69" s="1182" t="s">
        <v>139</v>
      </c>
      <c r="B69" s="290" t="s">
        <v>141</v>
      </c>
      <c r="C69" s="168"/>
      <c r="D69" s="202">
        <v>3</v>
      </c>
      <c r="E69" s="202"/>
      <c r="F69" s="292"/>
      <c r="G69" s="207">
        <v>3</v>
      </c>
      <c r="H69" s="207">
        <f>G69*30</f>
        <v>90</v>
      </c>
      <c r="I69" s="293">
        <f>J69+K69+L69</f>
        <v>30</v>
      </c>
      <c r="J69" s="294">
        <v>15</v>
      </c>
      <c r="K69" s="294"/>
      <c r="L69" s="294">
        <v>15</v>
      </c>
      <c r="M69" s="300">
        <f>H69-I69</f>
        <v>60</v>
      </c>
      <c r="N69" s="168"/>
      <c r="O69" s="395"/>
      <c r="P69" s="292"/>
      <c r="Q69" s="168">
        <v>2</v>
      </c>
      <c r="R69" s="395"/>
      <c r="S69" s="292"/>
      <c r="T69" s="168"/>
      <c r="U69" s="395"/>
      <c r="V69" s="292"/>
      <c r="W69" s="168"/>
      <c r="X69" s="292"/>
    </row>
    <row r="70" spans="1:25" x14ac:dyDescent="0.25">
      <c r="A70" s="1178"/>
      <c r="B70" s="204" t="s">
        <v>235</v>
      </c>
      <c r="C70" s="209"/>
      <c r="D70" s="295"/>
      <c r="E70" s="295"/>
      <c r="F70" s="208"/>
      <c r="G70" s="296"/>
      <c r="H70" s="296"/>
      <c r="I70" s="297"/>
      <c r="J70" s="298"/>
      <c r="K70" s="298"/>
      <c r="L70" s="298"/>
      <c r="M70" s="301"/>
      <c r="N70" s="209"/>
      <c r="O70" s="396"/>
      <c r="P70" s="208"/>
      <c r="Q70" s="209"/>
      <c r="R70" s="396"/>
      <c r="S70" s="208"/>
      <c r="T70" s="209"/>
      <c r="U70" s="396"/>
      <c r="V70" s="208"/>
      <c r="W70" s="209"/>
      <c r="X70" s="208"/>
    </row>
    <row r="71" spans="1:25" x14ac:dyDescent="0.25">
      <c r="A71" s="1177" t="s">
        <v>140</v>
      </c>
      <c r="B71" s="204" t="s">
        <v>191</v>
      </c>
      <c r="C71" s="209"/>
      <c r="D71" s="295">
        <v>4</v>
      </c>
      <c r="E71" s="295"/>
      <c r="F71" s="208"/>
      <c r="G71" s="296">
        <v>3.5</v>
      </c>
      <c r="H71" s="296">
        <f>G71*30</f>
        <v>105</v>
      </c>
      <c r="I71" s="297">
        <f>J71+K71+L71</f>
        <v>36</v>
      </c>
      <c r="J71" s="298">
        <v>18</v>
      </c>
      <c r="K71" s="298"/>
      <c r="L71" s="298">
        <v>18</v>
      </c>
      <c r="M71" s="301">
        <f>H71-I71</f>
        <v>69</v>
      </c>
      <c r="N71" s="209"/>
      <c r="O71" s="396"/>
      <c r="P71" s="208"/>
      <c r="Q71" s="209"/>
      <c r="R71" s="396">
        <v>2</v>
      </c>
      <c r="S71" s="208">
        <v>2</v>
      </c>
      <c r="T71" s="209"/>
      <c r="U71" s="396"/>
      <c r="V71" s="208"/>
      <c r="W71" s="209"/>
      <c r="X71" s="208"/>
    </row>
    <row r="72" spans="1:25" x14ac:dyDescent="0.25">
      <c r="A72" s="1178"/>
      <c r="B72" s="204" t="s">
        <v>255</v>
      </c>
      <c r="C72" s="209"/>
      <c r="D72" s="295"/>
      <c r="E72" s="295"/>
      <c r="F72" s="208"/>
      <c r="G72" s="296"/>
      <c r="H72" s="296"/>
      <c r="I72" s="297"/>
      <c r="J72" s="298"/>
      <c r="K72" s="298"/>
      <c r="L72" s="298"/>
      <c r="M72" s="301"/>
      <c r="N72" s="209"/>
      <c r="O72" s="396"/>
      <c r="P72" s="208"/>
      <c r="Q72" s="209"/>
      <c r="R72" s="396"/>
      <c r="S72" s="208"/>
      <c r="T72" s="209"/>
      <c r="U72" s="396"/>
      <c r="V72" s="208"/>
      <c r="W72" s="209"/>
      <c r="X72" s="208"/>
    </row>
    <row r="73" spans="1:25" ht="31.5" x14ac:dyDescent="0.25">
      <c r="A73" s="1177" t="s">
        <v>146</v>
      </c>
      <c r="B73" s="204" t="s">
        <v>193</v>
      </c>
      <c r="C73" s="209"/>
      <c r="D73" s="295">
        <v>5</v>
      </c>
      <c r="E73" s="295"/>
      <c r="F73" s="208"/>
      <c r="G73" s="296">
        <v>3</v>
      </c>
      <c r="H73" s="296">
        <f t="shared" ref="H73:H80" si="27">G73*30</f>
        <v>90</v>
      </c>
      <c r="I73" s="297">
        <f t="shared" ref="I73:I80" si="28">J73+K73+L73</f>
        <v>45</v>
      </c>
      <c r="J73" s="298"/>
      <c r="K73" s="298"/>
      <c r="L73" s="298">
        <v>45</v>
      </c>
      <c r="M73" s="301">
        <f>H73-I73</f>
        <v>45</v>
      </c>
      <c r="N73" s="209"/>
      <c r="O73" s="396"/>
      <c r="P73" s="208"/>
      <c r="Q73" s="209"/>
      <c r="R73" s="396"/>
      <c r="S73" s="208"/>
      <c r="T73" s="209">
        <v>3</v>
      </c>
      <c r="U73" s="396"/>
      <c r="V73" s="208"/>
      <c r="W73" s="209"/>
      <c r="X73" s="208"/>
    </row>
    <row r="74" spans="1:25" x14ac:dyDescent="0.25">
      <c r="A74" s="1178"/>
      <c r="B74" s="204" t="s">
        <v>236</v>
      </c>
      <c r="C74" s="209"/>
      <c r="D74" s="295"/>
      <c r="E74" s="295"/>
      <c r="F74" s="208"/>
      <c r="G74" s="296"/>
      <c r="H74" s="296">
        <f t="shared" si="27"/>
        <v>0</v>
      </c>
      <c r="I74" s="297">
        <f t="shared" si="28"/>
        <v>45</v>
      </c>
      <c r="J74" s="298">
        <v>15</v>
      </c>
      <c r="K74" s="298"/>
      <c r="L74" s="298">
        <v>30</v>
      </c>
      <c r="M74" s="301">
        <f>H73-I74</f>
        <v>45</v>
      </c>
      <c r="N74" s="209"/>
      <c r="O74" s="396"/>
      <c r="P74" s="208"/>
      <c r="Q74" s="209"/>
      <c r="R74" s="396"/>
      <c r="S74" s="208"/>
      <c r="T74" s="209"/>
      <c r="U74" s="396"/>
      <c r="V74" s="208"/>
      <c r="W74" s="209"/>
      <c r="X74" s="208"/>
    </row>
    <row r="75" spans="1:25" ht="31.5" x14ac:dyDescent="0.25">
      <c r="A75" s="1177" t="s">
        <v>147</v>
      </c>
      <c r="B75" s="204" t="s">
        <v>194</v>
      </c>
      <c r="C75" s="209"/>
      <c r="D75" s="295">
        <v>6</v>
      </c>
      <c r="E75" s="295"/>
      <c r="F75" s="208"/>
      <c r="G75" s="296">
        <v>4</v>
      </c>
      <c r="H75" s="296">
        <f t="shared" si="27"/>
        <v>120</v>
      </c>
      <c r="I75" s="297">
        <f t="shared" si="28"/>
        <v>54</v>
      </c>
      <c r="J75" s="298"/>
      <c r="K75" s="298"/>
      <c r="L75" s="298">
        <v>54</v>
      </c>
      <c r="M75" s="301">
        <f>H75-I75</f>
        <v>66</v>
      </c>
      <c r="N75" s="209"/>
      <c r="O75" s="396"/>
      <c r="P75" s="208"/>
      <c r="Q75" s="209"/>
      <c r="R75" s="396"/>
      <c r="S75" s="208"/>
      <c r="T75" s="209"/>
      <c r="U75" s="396">
        <v>3</v>
      </c>
      <c r="V75" s="208">
        <v>3</v>
      </c>
      <c r="W75" s="209"/>
      <c r="X75" s="208"/>
    </row>
    <row r="76" spans="1:25" x14ac:dyDescent="0.25">
      <c r="A76" s="1178"/>
      <c r="B76" s="204" t="s">
        <v>197</v>
      </c>
      <c r="C76" s="209"/>
      <c r="D76" s="295"/>
      <c r="E76" s="295"/>
      <c r="F76" s="208"/>
      <c r="G76" s="296"/>
      <c r="H76" s="296">
        <f t="shared" si="27"/>
        <v>0</v>
      </c>
      <c r="I76" s="297">
        <f t="shared" si="28"/>
        <v>54</v>
      </c>
      <c r="J76" s="298">
        <v>18</v>
      </c>
      <c r="K76" s="298"/>
      <c r="L76" s="298">
        <v>36</v>
      </c>
      <c r="M76" s="301">
        <f>H75-I76</f>
        <v>66</v>
      </c>
      <c r="N76" s="209"/>
      <c r="O76" s="396"/>
      <c r="P76" s="208"/>
      <c r="Q76" s="209"/>
      <c r="R76" s="396"/>
      <c r="S76" s="208"/>
      <c r="T76" s="209"/>
      <c r="U76" s="396"/>
      <c r="V76" s="208"/>
      <c r="W76" s="209"/>
      <c r="X76" s="208"/>
    </row>
    <row r="77" spans="1:25" ht="31.5" x14ac:dyDescent="0.25">
      <c r="A77" s="1177" t="s">
        <v>148</v>
      </c>
      <c r="B77" s="204" t="s">
        <v>195</v>
      </c>
      <c r="C77" s="209"/>
      <c r="D77" s="295">
        <v>7</v>
      </c>
      <c r="E77" s="295"/>
      <c r="F77" s="208"/>
      <c r="G77" s="296">
        <v>3</v>
      </c>
      <c r="H77" s="296">
        <f t="shared" si="27"/>
        <v>90</v>
      </c>
      <c r="I77" s="297">
        <f t="shared" si="28"/>
        <v>45</v>
      </c>
      <c r="J77" s="298"/>
      <c r="K77" s="298"/>
      <c r="L77" s="298">
        <v>45</v>
      </c>
      <c r="M77" s="301">
        <f>H77-I77</f>
        <v>45</v>
      </c>
      <c r="N77" s="209"/>
      <c r="O77" s="396"/>
      <c r="P77" s="208"/>
      <c r="Q77" s="209"/>
      <c r="R77" s="396"/>
      <c r="S77" s="208"/>
      <c r="T77" s="209"/>
      <c r="U77" s="396"/>
      <c r="V77" s="208"/>
      <c r="W77" s="209">
        <v>3</v>
      </c>
      <c r="X77" s="208"/>
    </row>
    <row r="78" spans="1:25" x14ac:dyDescent="0.25">
      <c r="A78" s="1178"/>
      <c r="B78" s="158" t="s">
        <v>34</v>
      </c>
      <c r="C78" s="169"/>
      <c r="D78" s="241"/>
      <c r="E78" s="241"/>
      <c r="F78" s="212"/>
      <c r="G78" s="161"/>
      <c r="H78" s="296">
        <f t="shared" si="27"/>
        <v>0</v>
      </c>
      <c r="I78" s="297">
        <f t="shared" si="28"/>
        <v>45</v>
      </c>
      <c r="J78" s="298">
        <v>15</v>
      </c>
      <c r="K78" s="298"/>
      <c r="L78" s="298">
        <v>30</v>
      </c>
      <c r="M78" s="301">
        <f>H77-I78</f>
        <v>45</v>
      </c>
      <c r="N78" s="169"/>
      <c r="O78" s="397"/>
      <c r="P78" s="212"/>
      <c r="Q78" s="169"/>
      <c r="R78" s="397"/>
      <c r="S78" s="212"/>
      <c r="T78" s="169"/>
      <c r="U78" s="397"/>
      <c r="V78" s="212"/>
      <c r="W78" s="169"/>
      <c r="X78" s="212"/>
    </row>
    <row r="79" spans="1:25" ht="31.5" x14ac:dyDescent="0.25">
      <c r="A79" s="1179" t="s">
        <v>149</v>
      </c>
      <c r="B79" s="204" t="s">
        <v>196</v>
      </c>
      <c r="C79" s="169"/>
      <c r="D79" s="241" t="s">
        <v>186</v>
      </c>
      <c r="E79" s="241"/>
      <c r="F79" s="212"/>
      <c r="G79" s="161">
        <v>3</v>
      </c>
      <c r="H79" s="296">
        <f t="shared" si="27"/>
        <v>90</v>
      </c>
      <c r="I79" s="297">
        <f t="shared" si="28"/>
        <v>39</v>
      </c>
      <c r="J79" s="298"/>
      <c r="K79" s="298"/>
      <c r="L79" s="298">
        <v>39</v>
      </c>
      <c r="M79" s="301">
        <f>H79-I79</f>
        <v>51</v>
      </c>
      <c r="N79" s="169"/>
      <c r="O79" s="397"/>
      <c r="P79" s="212"/>
      <c r="Q79" s="169"/>
      <c r="R79" s="397"/>
      <c r="S79" s="212"/>
      <c r="T79" s="169"/>
      <c r="U79" s="397"/>
      <c r="V79" s="212"/>
      <c r="W79" s="169"/>
      <c r="X79" s="212">
        <v>3</v>
      </c>
    </row>
    <row r="80" spans="1:25" ht="16.5" customHeight="1" thickBot="1" x14ac:dyDescent="0.3">
      <c r="A80" s="1180"/>
      <c r="B80" s="291" t="s">
        <v>267</v>
      </c>
      <c r="C80" s="170"/>
      <c r="D80" s="173"/>
      <c r="E80" s="173"/>
      <c r="F80" s="171"/>
      <c r="G80" s="172"/>
      <c r="H80" s="299">
        <f t="shared" si="27"/>
        <v>0</v>
      </c>
      <c r="I80" s="302">
        <f t="shared" si="28"/>
        <v>39</v>
      </c>
      <c r="J80" s="303">
        <v>13</v>
      </c>
      <c r="K80" s="303"/>
      <c r="L80" s="303">
        <v>26</v>
      </c>
      <c r="M80" s="304">
        <f>H79-I80</f>
        <v>51</v>
      </c>
      <c r="N80" s="170"/>
      <c r="O80" s="398"/>
      <c r="P80" s="171"/>
      <c r="Q80" s="170"/>
      <c r="R80" s="398"/>
      <c r="S80" s="171"/>
      <c r="T80" s="170"/>
      <c r="U80" s="398"/>
      <c r="V80" s="171"/>
      <c r="W80" s="170"/>
      <c r="X80" s="171"/>
    </row>
    <row r="81" spans="1:29" ht="16.5" customHeight="1" thickBot="1" x14ac:dyDescent="0.3">
      <c r="A81" s="1051" t="s">
        <v>142</v>
      </c>
      <c r="B81" s="1052"/>
      <c r="C81" s="1052"/>
      <c r="D81" s="1052"/>
      <c r="E81" s="1052"/>
      <c r="F81" s="1053"/>
      <c r="G81" s="174">
        <f>SUM(G69:G80)</f>
        <v>19.5</v>
      </c>
      <c r="H81" s="175">
        <f t="shared" ref="H81:M81" si="29">SUM(H69:H80)</f>
        <v>585</v>
      </c>
      <c r="I81" s="175">
        <f t="shared" si="29"/>
        <v>432</v>
      </c>
      <c r="J81" s="175">
        <f t="shared" si="29"/>
        <v>94</v>
      </c>
      <c r="K81" s="175">
        <f t="shared" si="29"/>
        <v>0</v>
      </c>
      <c r="L81" s="175">
        <f t="shared" si="29"/>
        <v>338</v>
      </c>
      <c r="M81" s="175">
        <f t="shared" si="29"/>
        <v>543</v>
      </c>
      <c r="N81" s="175">
        <f>SUM(N69:N80)</f>
        <v>0</v>
      </c>
      <c r="O81" s="175">
        <f t="shared" ref="O81:AC81" si="30">SUM(O69:O80)</f>
        <v>0</v>
      </c>
      <c r="P81" s="175">
        <f t="shared" si="30"/>
        <v>0</v>
      </c>
      <c r="Q81" s="175">
        <f t="shared" si="30"/>
        <v>2</v>
      </c>
      <c r="R81" s="175">
        <f t="shared" si="30"/>
        <v>2</v>
      </c>
      <c r="S81" s="175">
        <f t="shared" si="30"/>
        <v>2</v>
      </c>
      <c r="T81" s="175">
        <f t="shared" si="30"/>
        <v>3</v>
      </c>
      <c r="U81" s="175">
        <f t="shared" si="30"/>
        <v>3</v>
      </c>
      <c r="V81" s="175">
        <f t="shared" si="30"/>
        <v>3</v>
      </c>
      <c r="W81" s="175">
        <f t="shared" si="30"/>
        <v>3</v>
      </c>
      <c r="X81" s="175">
        <f t="shared" si="30"/>
        <v>3</v>
      </c>
      <c r="Y81" s="175">
        <f t="shared" si="30"/>
        <v>0</v>
      </c>
      <c r="Z81" s="175">
        <f t="shared" si="30"/>
        <v>0</v>
      </c>
      <c r="AA81" s="175">
        <f t="shared" si="30"/>
        <v>0</v>
      </c>
      <c r="AB81" s="175">
        <f t="shared" si="30"/>
        <v>0</v>
      </c>
      <c r="AC81" s="175">
        <f t="shared" si="30"/>
        <v>0</v>
      </c>
    </row>
    <row r="82" spans="1:29" ht="16.5" thickBot="1" x14ac:dyDescent="0.3">
      <c r="A82" s="1170" t="s">
        <v>237</v>
      </c>
      <c r="B82" s="1171"/>
      <c r="C82" s="1171"/>
      <c r="D82" s="1171"/>
      <c r="E82" s="1171"/>
      <c r="F82" s="1171"/>
      <c r="G82" s="1171"/>
      <c r="H82" s="1171"/>
      <c r="I82" s="1049"/>
      <c r="J82" s="1049"/>
      <c r="K82" s="1049"/>
      <c r="L82" s="1049"/>
      <c r="M82" s="1049"/>
      <c r="N82" s="1171"/>
      <c r="O82" s="1171"/>
      <c r="P82" s="1171"/>
      <c r="Q82" s="1171"/>
      <c r="R82" s="1171"/>
      <c r="S82" s="1171"/>
      <c r="T82" s="1171"/>
      <c r="U82" s="1171"/>
      <c r="V82" s="1171"/>
      <c r="W82" s="1171"/>
      <c r="X82" s="1172"/>
    </row>
    <row r="83" spans="1:29" ht="31.5" x14ac:dyDescent="0.25">
      <c r="A83" s="1188" t="s">
        <v>150</v>
      </c>
      <c r="B83" s="186" t="s">
        <v>300</v>
      </c>
      <c r="C83" s="176">
        <v>6</v>
      </c>
      <c r="D83" s="176"/>
      <c r="E83" s="176"/>
      <c r="F83" s="176"/>
      <c r="G83" s="177">
        <v>5</v>
      </c>
      <c r="H83" s="312">
        <f t="shared" ref="H83" si="31">G83*30</f>
        <v>150</v>
      </c>
      <c r="I83" s="319">
        <f t="shared" ref="I83" si="32">J83+L83+K83</f>
        <v>54</v>
      </c>
      <c r="J83" s="197">
        <v>18</v>
      </c>
      <c r="K83" s="197"/>
      <c r="L83" s="197">
        <v>36</v>
      </c>
      <c r="M83" s="320">
        <f t="shared" ref="M83" si="33">H83-I83</f>
        <v>96</v>
      </c>
      <c r="N83" s="178"/>
      <c r="O83" s="399"/>
      <c r="P83" s="179"/>
      <c r="Q83" s="180"/>
      <c r="R83" s="399"/>
      <c r="S83" s="179"/>
      <c r="T83" s="180"/>
      <c r="U83" s="399">
        <v>3</v>
      </c>
      <c r="V83" s="179">
        <v>3</v>
      </c>
      <c r="W83" s="180"/>
      <c r="X83" s="179"/>
    </row>
    <row r="84" spans="1:29" ht="31.5" x14ac:dyDescent="0.25">
      <c r="A84" s="1184"/>
      <c r="B84" s="186" t="s">
        <v>296</v>
      </c>
      <c r="C84" s="181"/>
      <c r="D84" s="182"/>
      <c r="E84" s="183"/>
      <c r="F84" s="184"/>
      <c r="G84" s="187"/>
      <c r="H84" s="313"/>
      <c r="I84" s="321"/>
      <c r="J84" s="309"/>
      <c r="K84" s="309">
        <f t="shared" ref="K84" si="34">SUM(K85:K90)</f>
        <v>0</v>
      </c>
      <c r="L84" s="309"/>
      <c r="M84" s="310"/>
      <c r="N84" s="196"/>
      <c r="O84" s="400"/>
      <c r="P84" s="185"/>
      <c r="Q84" s="198"/>
      <c r="R84" s="400"/>
      <c r="S84" s="185"/>
      <c r="T84" s="198"/>
      <c r="U84" s="400"/>
      <c r="V84" s="185"/>
      <c r="W84" s="198"/>
      <c r="X84" s="185"/>
    </row>
    <row r="85" spans="1:29" ht="31.5" x14ac:dyDescent="0.25">
      <c r="A85" s="1183" t="s">
        <v>151</v>
      </c>
      <c r="B85" s="186" t="s">
        <v>256</v>
      </c>
      <c r="C85" s="181"/>
      <c r="D85" s="182" t="s">
        <v>187</v>
      </c>
      <c r="E85" s="183"/>
      <c r="F85" s="184"/>
      <c r="G85" s="187">
        <v>4.5</v>
      </c>
      <c r="H85" s="314">
        <f t="shared" ref="H85:H95" si="35">G85*30</f>
        <v>135</v>
      </c>
      <c r="I85" s="322">
        <f>J85+L85+K85</f>
        <v>54</v>
      </c>
      <c r="J85" s="188">
        <v>18</v>
      </c>
      <c r="K85" s="189"/>
      <c r="L85" s="189">
        <v>36</v>
      </c>
      <c r="M85" s="190">
        <f t="shared" ref="M85:M95" si="36">H85-I85</f>
        <v>81</v>
      </c>
      <c r="N85" s="193"/>
      <c r="O85" s="388"/>
      <c r="P85" s="192"/>
      <c r="Q85" s="191"/>
      <c r="R85" s="388"/>
      <c r="S85" s="192"/>
      <c r="T85" s="191"/>
      <c r="U85" s="388">
        <v>3</v>
      </c>
      <c r="V85" s="192">
        <v>3</v>
      </c>
      <c r="W85" s="191"/>
      <c r="X85" s="185"/>
    </row>
    <row r="86" spans="1:29" x14ac:dyDescent="0.25">
      <c r="A86" s="1184"/>
      <c r="B86" s="186" t="s">
        <v>257</v>
      </c>
      <c r="C86" s="181"/>
      <c r="D86" s="182"/>
      <c r="E86" s="183"/>
      <c r="F86" s="184"/>
      <c r="G86" s="187"/>
      <c r="H86" s="314"/>
      <c r="I86" s="322"/>
      <c r="J86" s="188"/>
      <c r="K86" s="189"/>
      <c r="L86" s="189"/>
      <c r="M86" s="190"/>
      <c r="N86" s="193"/>
      <c r="O86" s="388"/>
      <c r="P86" s="192"/>
      <c r="Q86" s="191"/>
      <c r="R86" s="388"/>
      <c r="S86" s="192"/>
      <c r="T86" s="191"/>
      <c r="U86" s="388"/>
      <c r="V86" s="192"/>
      <c r="W86" s="191"/>
      <c r="X86" s="185"/>
    </row>
    <row r="87" spans="1:29" x14ac:dyDescent="0.25">
      <c r="A87" s="1183" t="s">
        <v>152</v>
      </c>
      <c r="B87" s="186" t="s">
        <v>144</v>
      </c>
      <c r="C87" s="181">
        <v>6</v>
      </c>
      <c r="D87" s="182"/>
      <c r="E87" s="183"/>
      <c r="F87" s="184"/>
      <c r="G87" s="187">
        <v>5</v>
      </c>
      <c r="H87" s="314">
        <f t="shared" ref="H87" si="37">G87*30</f>
        <v>150</v>
      </c>
      <c r="I87" s="322">
        <f>J87+L87+K87</f>
        <v>54</v>
      </c>
      <c r="J87" s="188">
        <v>18</v>
      </c>
      <c r="K87" s="189"/>
      <c r="L87" s="189">
        <v>36</v>
      </c>
      <c r="M87" s="190">
        <f t="shared" ref="M87" si="38">H87-I87</f>
        <v>96</v>
      </c>
      <c r="N87" s="193"/>
      <c r="O87" s="388"/>
      <c r="P87" s="192"/>
      <c r="Q87" s="191"/>
      <c r="R87" s="388"/>
      <c r="S87" s="192"/>
      <c r="T87" s="191"/>
      <c r="U87" s="388">
        <v>3</v>
      </c>
      <c r="V87" s="192">
        <v>3</v>
      </c>
      <c r="W87" s="191"/>
      <c r="X87" s="185"/>
    </row>
    <row r="88" spans="1:29" ht="15.75" customHeight="1" x14ac:dyDescent="0.25">
      <c r="A88" s="1184"/>
      <c r="B88" s="186" t="s">
        <v>239</v>
      </c>
      <c r="C88" s="181"/>
      <c r="D88" s="182"/>
      <c r="E88" s="183"/>
      <c r="F88" s="184"/>
      <c r="G88" s="187"/>
      <c r="H88" s="314"/>
      <c r="I88" s="322"/>
      <c r="J88" s="188"/>
      <c r="K88" s="189"/>
      <c r="L88" s="189"/>
      <c r="M88" s="190"/>
      <c r="N88" s="193"/>
      <c r="O88" s="388"/>
      <c r="P88" s="192"/>
      <c r="Q88" s="191"/>
      <c r="R88" s="388"/>
      <c r="S88" s="192"/>
      <c r="T88" s="191"/>
      <c r="U88" s="388"/>
      <c r="V88" s="192"/>
      <c r="W88" s="191"/>
      <c r="X88" s="185"/>
    </row>
    <row r="89" spans="1:29" x14ac:dyDescent="0.25">
      <c r="A89" s="1183" t="s">
        <v>153</v>
      </c>
      <c r="B89" s="186" t="s">
        <v>238</v>
      </c>
      <c r="C89" s="181">
        <v>7</v>
      </c>
      <c r="D89" s="182"/>
      <c r="E89" s="183"/>
      <c r="F89" s="184"/>
      <c r="G89" s="187">
        <v>6</v>
      </c>
      <c r="H89" s="314">
        <f t="shared" si="35"/>
        <v>180</v>
      </c>
      <c r="I89" s="322">
        <f>J89+L89+K89</f>
        <v>60</v>
      </c>
      <c r="J89" s="188">
        <v>30</v>
      </c>
      <c r="K89" s="189"/>
      <c r="L89" s="189">
        <v>30</v>
      </c>
      <c r="M89" s="190">
        <f t="shared" si="36"/>
        <v>120</v>
      </c>
      <c r="N89" s="193"/>
      <c r="O89" s="388"/>
      <c r="P89" s="194"/>
      <c r="Q89" s="191"/>
      <c r="R89" s="388"/>
      <c r="S89" s="192"/>
      <c r="T89" s="193"/>
      <c r="U89" s="388"/>
      <c r="V89" s="192"/>
      <c r="W89" s="191">
        <v>4</v>
      </c>
      <c r="X89" s="185"/>
    </row>
    <row r="90" spans="1:29" ht="31.5" x14ac:dyDescent="0.25">
      <c r="A90" s="1184"/>
      <c r="B90" s="186" t="s">
        <v>310</v>
      </c>
      <c r="C90" s="181"/>
      <c r="D90" s="182"/>
      <c r="E90" s="183"/>
      <c r="F90" s="184"/>
      <c r="G90" s="187"/>
      <c r="H90" s="314"/>
      <c r="I90" s="322"/>
      <c r="J90" s="188"/>
      <c r="K90" s="189"/>
      <c r="L90" s="189"/>
      <c r="M90" s="195"/>
      <c r="N90" s="193"/>
      <c r="O90" s="388"/>
      <c r="P90" s="194"/>
      <c r="Q90" s="191"/>
      <c r="R90" s="388"/>
      <c r="S90" s="192"/>
      <c r="T90" s="193"/>
      <c r="U90" s="388"/>
      <c r="V90" s="192"/>
      <c r="W90" s="191"/>
      <c r="X90" s="185"/>
    </row>
    <row r="91" spans="1:29" x14ac:dyDescent="0.25">
      <c r="A91" s="1183" t="s">
        <v>154</v>
      </c>
      <c r="B91" s="186" t="s">
        <v>260</v>
      </c>
      <c r="C91" s="181"/>
      <c r="D91" s="182" t="s">
        <v>198</v>
      </c>
      <c r="E91" s="183"/>
      <c r="F91" s="183"/>
      <c r="G91" s="187">
        <v>6</v>
      </c>
      <c r="H91" s="315">
        <f t="shared" si="35"/>
        <v>180</v>
      </c>
      <c r="I91" s="322">
        <f>J91+L91+K91</f>
        <v>60</v>
      </c>
      <c r="J91" s="188">
        <v>30</v>
      </c>
      <c r="K91" s="189"/>
      <c r="L91" s="189">
        <v>30</v>
      </c>
      <c r="M91" s="190">
        <f t="shared" si="36"/>
        <v>120</v>
      </c>
      <c r="N91" s="193"/>
      <c r="O91" s="388"/>
      <c r="P91" s="194"/>
      <c r="Q91" s="191"/>
      <c r="R91" s="388"/>
      <c r="S91" s="192"/>
      <c r="T91" s="193"/>
      <c r="U91" s="388"/>
      <c r="V91" s="192"/>
      <c r="W91" s="191">
        <v>4</v>
      </c>
      <c r="X91" s="185"/>
    </row>
    <row r="92" spans="1:29" x14ac:dyDescent="0.25">
      <c r="A92" s="1184"/>
      <c r="B92" s="186" t="s">
        <v>261</v>
      </c>
      <c r="C92" s="181"/>
      <c r="D92" s="182"/>
      <c r="E92" s="183"/>
      <c r="F92" s="183"/>
      <c r="G92" s="187"/>
      <c r="H92" s="313"/>
      <c r="I92" s="321"/>
      <c r="J92" s="309"/>
      <c r="K92" s="309"/>
      <c r="L92" s="309"/>
      <c r="M92" s="311"/>
      <c r="N92" s="193"/>
      <c r="O92" s="388"/>
      <c r="P92" s="194"/>
      <c r="Q92" s="191"/>
      <c r="R92" s="388"/>
      <c r="S92" s="192"/>
      <c r="T92" s="193"/>
      <c r="U92" s="388"/>
      <c r="V92" s="192"/>
      <c r="W92" s="191"/>
      <c r="X92" s="185"/>
    </row>
    <row r="93" spans="1:29" x14ac:dyDescent="0.25">
      <c r="A93" s="1183" t="s">
        <v>155</v>
      </c>
      <c r="B93" s="407" t="s">
        <v>158</v>
      </c>
      <c r="C93" s="181">
        <v>7</v>
      </c>
      <c r="D93" s="182"/>
      <c r="E93" s="183"/>
      <c r="F93" s="184"/>
      <c r="G93" s="187">
        <v>6</v>
      </c>
      <c r="H93" s="315">
        <f t="shared" si="35"/>
        <v>180</v>
      </c>
      <c r="I93" s="322">
        <f>J93+L93</f>
        <v>60</v>
      </c>
      <c r="J93" s="188">
        <v>30</v>
      </c>
      <c r="K93" s="189"/>
      <c r="L93" s="189">
        <v>30</v>
      </c>
      <c r="M93" s="190">
        <f t="shared" si="36"/>
        <v>120</v>
      </c>
      <c r="N93" s="193"/>
      <c r="O93" s="388"/>
      <c r="P93" s="194"/>
      <c r="Q93" s="191"/>
      <c r="R93" s="388"/>
      <c r="S93" s="192"/>
      <c r="T93" s="193"/>
      <c r="U93" s="388"/>
      <c r="V93" s="192"/>
      <c r="W93" s="191">
        <v>4</v>
      </c>
      <c r="X93" s="192"/>
    </row>
    <row r="94" spans="1:29" x14ac:dyDescent="0.25">
      <c r="A94" s="1184"/>
      <c r="B94" s="408" t="s">
        <v>42</v>
      </c>
      <c r="C94" s="181"/>
      <c r="D94" s="182"/>
      <c r="E94" s="183"/>
      <c r="F94" s="184"/>
      <c r="G94" s="187"/>
      <c r="H94" s="316"/>
      <c r="I94" s="322"/>
      <c r="J94" s="188"/>
      <c r="K94" s="189"/>
      <c r="L94" s="189"/>
      <c r="M94" s="190"/>
      <c r="N94" s="193"/>
      <c r="O94" s="388"/>
      <c r="P94" s="194"/>
      <c r="Q94" s="191"/>
      <c r="R94" s="388"/>
      <c r="S94" s="192"/>
      <c r="T94" s="193"/>
      <c r="U94" s="388"/>
      <c r="V94" s="192"/>
      <c r="W94" s="191"/>
      <c r="X94" s="192"/>
    </row>
    <row r="95" spans="1:29" x14ac:dyDescent="0.25">
      <c r="A95" s="1183" t="s">
        <v>156</v>
      </c>
      <c r="B95" s="186" t="s">
        <v>145</v>
      </c>
      <c r="C95" s="181">
        <v>8</v>
      </c>
      <c r="D95" s="189"/>
      <c r="E95" s="184"/>
      <c r="F95" s="183"/>
      <c r="G95" s="187">
        <v>5</v>
      </c>
      <c r="H95" s="314">
        <f t="shared" si="35"/>
        <v>150</v>
      </c>
      <c r="I95" s="322">
        <f>J95+L95+K95</f>
        <v>52</v>
      </c>
      <c r="J95" s="188">
        <v>26</v>
      </c>
      <c r="K95" s="189"/>
      <c r="L95" s="189">
        <v>26</v>
      </c>
      <c r="M95" s="190">
        <f t="shared" si="36"/>
        <v>98</v>
      </c>
      <c r="N95" s="193"/>
      <c r="O95" s="388"/>
      <c r="P95" s="194"/>
      <c r="Q95" s="191"/>
      <c r="R95" s="388"/>
      <c r="S95" s="192"/>
      <c r="T95" s="193"/>
      <c r="U95" s="388"/>
      <c r="V95" s="192"/>
      <c r="W95" s="191"/>
      <c r="X95" s="192">
        <v>4</v>
      </c>
    </row>
    <row r="96" spans="1:29" x14ac:dyDescent="0.25">
      <c r="A96" s="1184"/>
      <c r="B96" s="186" t="s">
        <v>199</v>
      </c>
      <c r="C96" s="181"/>
      <c r="D96" s="189"/>
      <c r="E96" s="184"/>
      <c r="F96" s="183"/>
      <c r="G96" s="187"/>
      <c r="H96" s="317"/>
      <c r="I96" s="323"/>
      <c r="J96" s="318"/>
      <c r="K96" s="318"/>
      <c r="L96" s="318"/>
      <c r="M96" s="311"/>
      <c r="N96" s="193"/>
      <c r="O96" s="388"/>
      <c r="P96" s="194"/>
      <c r="Q96" s="191"/>
      <c r="R96" s="388"/>
      <c r="S96" s="192"/>
      <c r="T96" s="193"/>
      <c r="U96" s="388"/>
      <c r="V96" s="192"/>
      <c r="W96" s="191"/>
      <c r="X96" s="192"/>
    </row>
    <row r="97" spans="1:29" x14ac:dyDescent="0.25">
      <c r="A97" s="1183" t="s">
        <v>157</v>
      </c>
      <c r="B97" s="407" t="s">
        <v>301</v>
      </c>
      <c r="C97" s="181">
        <v>8</v>
      </c>
      <c r="D97" s="189"/>
      <c r="E97" s="184"/>
      <c r="F97" s="183"/>
      <c r="G97" s="187">
        <v>5</v>
      </c>
      <c r="H97" s="315">
        <f t="shared" ref="H97" si="39">G97*30</f>
        <v>150</v>
      </c>
      <c r="I97" s="322">
        <f>J97+L97</f>
        <v>52</v>
      </c>
      <c r="J97" s="188">
        <v>26</v>
      </c>
      <c r="K97" s="189"/>
      <c r="L97" s="189">
        <v>26</v>
      </c>
      <c r="M97" s="190">
        <f t="shared" ref="M97" si="40">H97-I97</f>
        <v>98</v>
      </c>
      <c r="N97" s="193"/>
      <c r="O97" s="388"/>
      <c r="P97" s="194"/>
      <c r="Q97" s="191"/>
      <c r="R97" s="388"/>
      <c r="S97" s="192"/>
      <c r="T97" s="193"/>
      <c r="U97" s="388"/>
      <c r="V97" s="192"/>
      <c r="W97" s="191"/>
      <c r="X97" s="192">
        <v>4</v>
      </c>
    </row>
    <row r="98" spans="1:29" ht="16.5" customHeight="1" thickBot="1" x14ac:dyDescent="0.3">
      <c r="A98" s="1184"/>
      <c r="B98" s="408" t="s">
        <v>262</v>
      </c>
      <c r="C98" s="181"/>
      <c r="D98" s="189"/>
      <c r="E98" s="184"/>
      <c r="F98" s="183"/>
      <c r="G98" s="187"/>
      <c r="H98" s="315"/>
      <c r="I98" s="322"/>
      <c r="J98" s="188"/>
      <c r="K98" s="189"/>
      <c r="L98" s="189"/>
      <c r="M98" s="190"/>
      <c r="N98" s="193"/>
      <c r="O98" s="388"/>
      <c r="P98" s="194"/>
      <c r="Q98" s="191"/>
      <c r="R98" s="388"/>
      <c r="S98" s="192"/>
      <c r="T98" s="193"/>
      <c r="U98" s="388"/>
      <c r="V98" s="192"/>
      <c r="W98" s="191"/>
      <c r="X98" s="192"/>
    </row>
    <row r="99" spans="1:29" ht="16.5" customHeight="1" thickBot="1" x14ac:dyDescent="0.3">
      <c r="A99" s="1054" t="s">
        <v>200</v>
      </c>
      <c r="B99" s="1055"/>
      <c r="C99" s="1055"/>
      <c r="D99" s="1055"/>
      <c r="E99" s="1055"/>
      <c r="F99" s="1056"/>
      <c r="G99" s="156">
        <f t="shared" ref="G99:AC99" si="41">SUM(G83:G98)</f>
        <v>42.5</v>
      </c>
      <c r="H99" s="157">
        <f t="shared" si="41"/>
        <v>1275</v>
      </c>
      <c r="I99" s="157">
        <f t="shared" si="41"/>
        <v>446</v>
      </c>
      <c r="J99" s="157">
        <f t="shared" si="41"/>
        <v>196</v>
      </c>
      <c r="K99" s="157">
        <f t="shared" si="41"/>
        <v>0</v>
      </c>
      <c r="L99" s="157">
        <f t="shared" si="41"/>
        <v>250</v>
      </c>
      <c r="M99" s="157">
        <f t="shared" si="41"/>
        <v>829</v>
      </c>
      <c r="N99" s="157">
        <f t="shared" si="41"/>
        <v>0</v>
      </c>
      <c r="O99" s="157">
        <f t="shared" si="41"/>
        <v>0</v>
      </c>
      <c r="P99" s="157">
        <f t="shared" si="41"/>
        <v>0</v>
      </c>
      <c r="Q99" s="157">
        <f t="shared" si="41"/>
        <v>0</v>
      </c>
      <c r="R99" s="157">
        <f t="shared" si="41"/>
        <v>0</v>
      </c>
      <c r="S99" s="157">
        <f t="shared" si="41"/>
        <v>0</v>
      </c>
      <c r="T99" s="157">
        <f t="shared" si="41"/>
        <v>0</v>
      </c>
      <c r="U99" s="157">
        <f t="shared" si="41"/>
        <v>9</v>
      </c>
      <c r="V99" s="157">
        <f t="shared" si="41"/>
        <v>9</v>
      </c>
      <c r="W99" s="157">
        <f t="shared" si="41"/>
        <v>12</v>
      </c>
      <c r="X99" s="157">
        <f t="shared" si="41"/>
        <v>8</v>
      </c>
      <c r="Y99" s="157">
        <f t="shared" si="41"/>
        <v>0</v>
      </c>
      <c r="Z99" s="157">
        <f t="shared" si="41"/>
        <v>0</v>
      </c>
      <c r="AA99" s="157">
        <f t="shared" si="41"/>
        <v>0</v>
      </c>
      <c r="AB99" s="157">
        <f t="shared" si="41"/>
        <v>0</v>
      </c>
      <c r="AC99" s="157">
        <f t="shared" si="41"/>
        <v>0</v>
      </c>
    </row>
    <row r="100" spans="1:29" ht="16.5" thickBot="1" x14ac:dyDescent="0.3">
      <c r="A100" s="1057" t="s">
        <v>207</v>
      </c>
      <c r="B100" s="1058"/>
      <c r="C100" s="1058"/>
      <c r="D100" s="1058"/>
      <c r="E100" s="1058"/>
      <c r="F100" s="1059"/>
      <c r="G100" s="200">
        <f t="shared" ref="G100:AC100" si="42">G99+G81</f>
        <v>62</v>
      </c>
      <c r="H100" s="201">
        <f t="shared" si="42"/>
        <v>1860</v>
      </c>
      <c r="I100" s="201">
        <f t="shared" si="42"/>
        <v>878</v>
      </c>
      <c r="J100" s="201">
        <f t="shared" si="42"/>
        <v>290</v>
      </c>
      <c r="K100" s="201">
        <f t="shared" si="42"/>
        <v>0</v>
      </c>
      <c r="L100" s="201">
        <f t="shared" si="42"/>
        <v>588</v>
      </c>
      <c r="M100" s="201">
        <f t="shared" si="42"/>
        <v>1372</v>
      </c>
      <c r="N100" s="157">
        <f t="shared" si="42"/>
        <v>0</v>
      </c>
      <c r="O100" s="157">
        <f t="shared" si="42"/>
        <v>0</v>
      </c>
      <c r="P100" s="157">
        <f t="shared" si="42"/>
        <v>0</v>
      </c>
      <c r="Q100" s="157">
        <f t="shared" si="42"/>
        <v>2</v>
      </c>
      <c r="R100" s="157">
        <f t="shared" si="42"/>
        <v>2</v>
      </c>
      <c r="S100" s="157">
        <f t="shared" si="42"/>
        <v>2</v>
      </c>
      <c r="T100" s="157">
        <f t="shared" si="42"/>
        <v>3</v>
      </c>
      <c r="U100" s="157">
        <f t="shared" si="42"/>
        <v>12</v>
      </c>
      <c r="V100" s="157">
        <f t="shared" si="42"/>
        <v>12</v>
      </c>
      <c r="W100" s="157">
        <f t="shared" si="42"/>
        <v>15</v>
      </c>
      <c r="X100" s="157">
        <f t="shared" si="42"/>
        <v>11</v>
      </c>
      <c r="Y100" s="157">
        <f t="shared" si="42"/>
        <v>0</v>
      </c>
      <c r="Z100" s="157">
        <f t="shared" si="42"/>
        <v>0</v>
      </c>
      <c r="AA100" s="157">
        <f t="shared" si="42"/>
        <v>0</v>
      </c>
      <c r="AB100" s="157">
        <f t="shared" si="42"/>
        <v>0</v>
      </c>
      <c r="AC100" s="157">
        <f t="shared" si="42"/>
        <v>0</v>
      </c>
    </row>
    <row r="101" spans="1:29" s="73" customFormat="1" ht="16.5" thickBot="1" x14ac:dyDescent="0.3">
      <c r="A101" s="1045" t="s">
        <v>208</v>
      </c>
      <c r="B101" s="1045"/>
      <c r="C101" s="1045"/>
      <c r="D101" s="1045"/>
      <c r="E101" s="1045"/>
      <c r="F101" s="1045"/>
      <c r="G101" s="200">
        <f t="shared" ref="G101:M101" si="43">G100+G66</f>
        <v>240</v>
      </c>
      <c r="H101" s="201">
        <f t="shared" si="43"/>
        <v>7200</v>
      </c>
      <c r="I101" s="201">
        <f t="shared" si="43"/>
        <v>2793</v>
      </c>
      <c r="J101" s="201">
        <f t="shared" si="43"/>
        <v>945</v>
      </c>
      <c r="K101" s="201">
        <f t="shared" si="43"/>
        <v>108</v>
      </c>
      <c r="L101" s="201">
        <f t="shared" si="43"/>
        <v>1740</v>
      </c>
      <c r="M101" s="201">
        <f t="shared" si="43"/>
        <v>4797</v>
      </c>
      <c r="N101" s="157">
        <f t="shared" ref="N101:X101" si="44">N66+N100</f>
        <v>26</v>
      </c>
      <c r="O101" s="157">
        <f t="shared" si="44"/>
        <v>20</v>
      </c>
      <c r="P101" s="157">
        <f t="shared" si="44"/>
        <v>20</v>
      </c>
      <c r="Q101" s="157">
        <f t="shared" si="44"/>
        <v>25</v>
      </c>
      <c r="R101" s="157">
        <f t="shared" si="44"/>
        <v>19</v>
      </c>
      <c r="S101" s="157">
        <f t="shared" si="44"/>
        <v>19</v>
      </c>
      <c r="T101" s="157">
        <f t="shared" si="44"/>
        <v>23</v>
      </c>
      <c r="U101" s="157">
        <f t="shared" si="44"/>
        <v>16</v>
      </c>
      <c r="V101" s="157">
        <f t="shared" si="44"/>
        <v>16</v>
      </c>
      <c r="W101" s="157">
        <f t="shared" si="44"/>
        <v>21</v>
      </c>
      <c r="X101" s="157">
        <f t="shared" si="44"/>
        <v>15</v>
      </c>
      <c r="AA101" s="227">
        <v>22</v>
      </c>
      <c r="AB101" s="227">
        <v>22</v>
      </c>
      <c r="AC101" s="227">
        <v>22</v>
      </c>
    </row>
    <row r="102" spans="1:29" s="73" customFormat="1" ht="16.5" thickBot="1" x14ac:dyDescent="0.3">
      <c r="A102" s="1046" t="s">
        <v>164</v>
      </c>
      <c r="B102" s="1046"/>
      <c r="C102" s="1046"/>
      <c r="D102" s="1046"/>
      <c r="E102" s="1046"/>
      <c r="F102" s="1046"/>
      <c r="G102" s="1046"/>
      <c r="H102" s="1046"/>
      <c r="I102" s="1046"/>
      <c r="J102" s="1046"/>
      <c r="K102" s="1046"/>
      <c r="L102" s="1046"/>
      <c r="M102" s="1046"/>
      <c r="N102" s="157">
        <f>N101</f>
        <v>26</v>
      </c>
      <c r="O102" s="157">
        <f t="shared" ref="O102:AC102" si="45">O101</f>
        <v>20</v>
      </c>
      <c r="P102" s="157">
        <f t="shared" si="45"/>
        <v>20</v>
      </c>
      <c r="Q102" s="157">
        <f t="shared" si="45"/>
        <v>25</v>
      </c>
      <c r="R102" s="157">
        <f t="shared" si="45"/>
        <v>19</v>
      </c>
      <c r="S102" s="157">
        <f t="shared" si="45"/>
        <v>19</v>
      </c>
      <c r="T102" s="157">
        <f t="shared" si="45"/>
        <v>23</v>
      </c>
      <c r="U102" s="157">
        <f t="shared" si="45"/>
        <v>16</v>
      </c>
      <c r="V102" s="157">
        <f t="shared" si="45"/>
        <v>16</v>
      </c>
      <c r="W102" s="157">
        <f t="shared" si="45"/>
        <v>21</v>
      </c>
      <c r="X102" s="157">
        <f t="shared" si="45"/>
        <v>15</v>
      </c>
      <c r="Y102" s="157">
        <f t="shared" si="45"/>
        <v>0</v>
      </c>
      <c r="Z102" s="157">
        <f t="shared" si="45"/>
        <v>0</v>
      </c>
      <c r="AA102" s="157">
        <f t="shared" si="45"/>
        <v>22</v>
      </c>
      <c r="AB102" s="157">
        <f t="shared" si="45"/>
        <v>22</v>
      </c>
      <c r="AC102" s="157">
        <f t="shared" si="45"/>
        <v>22</v>
      </c>
    </row>
    <row r="103" spans="1:29" s="73" customFormat="1" ht="16.5" thickBot="1" x14ac:dyDescent="0.3">
      <c r="A103" s="1047" t="s">
        <v>165</v>
      </c>
      <c r="B103" s="1047"/>
      <c r="C103" s="1047"/>
      <c r="D103" s="1047"/>
      <c r="E103" s="1047"/>
      <c r="F103" s="1047"/>
      <c r="G103" s="1047"/>
      <c r="H103" s="1047"/>
      <c r="I103" s="1047"/>
      <c r="J103" s="1047"/>
      <c r="K103" s="1047"/>
      <c r="L103" s="1047"/>
      <c r="M103" s="1047"/>
      <c r="N103" s="157">
        <v>3</v>
      </c>
      <c r="O103" s="401"/>
      <c r="P103" s="334">
        <v>3</v>
      </c>
      <c r="Q103" s="334">
        <v>3</v>
      </c>
      <c r="R103" s="334"/>
      <c r="S103" s="334">
        <v>3</v>
      </c>
      <c r="T103" s="334">
        <v>3</v>
      </c>
      <c r="U103" s="334"/>
      <c r="V103" s="334">
        <v>3</v>
      </c>
      <c r="W103" s="334">
        <v>3</v>
      </c>
      <c r="X103" s="334">
        <v>3</v>
      </c>
    </row>
    <row r="104" spans="1:29" s="73" customFormat="1" ht="16.5" thickBot="1" x14ac:dyDescent="0.3">
      <c r="A104" s="1047" t="s">
        <v>166</v>
      </c>
      <c r="B104" s="1047"/>
      <c r="C104" s="1047"/>
      <c r="D104" s="1047"/>
      <c r="E104" s="1047"/>
      <c r="F104" s="1047"/>
      <c r="G104" s="1047"/>
      <c r="H104" s="1047"/>
      <c r="I104" s="1047"/>
      <c r="J104" s="1047"/>
      <c r="K104" s="1047"/>
      <c r="L104" s="1047"/>
      <c r="M104" s="1047"/>
      <c r="N104" s="167">
        <v>4</v>
      </c>
      <c r="O104" s="421"/>
      <c r="P104" s="422">
        <v>4</v>
      </c>
      <c r="Q104" s="422">
        <v>4</v>
      </c>
      <c r="R104" s="422"/>
      <c r="S104" s="422">
        <v>4</v>
      </c>
      <c r="T104" s="422">
        <v>3</v>
      </c>
      <c r="U104" s="422"/>
      <c r="V104" s="422">
        <v>3</v>
      </c>
      <c r="W104" s="422">
        <v>3</v>
      </c>
      <c r="X104" s="422">
        <v>2</v>
      </c>
    </row>
    <row r="105" spans="1:29" s="73" customFormat="1" ht="16.5" thickBot="1" x14ac:dyDescent="0.3">
      <c r="A105" s="1047" t="s">
        <v>167</v>
      </c>
      <c r="B105" s="1047"/>
      <c r="C105" s="1047"/>
      <c r="D105" s="1047"/>
      <c r="E105" s="1047"/>
      <c r="F105" s="1047"/>
      <c r="G105" s="1047"/>
      <c r="H105" s="1047"/>
      <c r="I105" s="1047"/>
      <c r="J105" s="1047"/>
      <c r="K105" s="1047"/>
      <c r="L105" s="1047"/>
      <c r="M105" s="1047"/>
      <c r="N105" s="418"/>
      <c r="O105" s="423"/>
      <c r="P105" s="423"/>
      <c r="Q105" s="419"/>
      <c r="R105" s="419"/>
      <c r="S105" s="419"/>
      <c r="T105" s="419"/>
      <c r="U105" s="419"/>
      <c r="V105" s="419"/>
      <c r="W105" s="419"/>
      <c r="X105" s="419"/>
    </row>
    <row r="106" spans="1:29" s="73" customFormat="1" ht="16.5" thickBot="1" x14ac:dyDescent="0.3">
      <c r="A106" s="1038" t="s">
        <v>168</v>
      </c>
      <c r="B106" s="1038"/>
      <c r="C106" s="1038"/>
      <c r="D106" s="1038"/>
      <c r="E106" s="1038"/>
      <c r="F106" s="1038"/>
      <c r="G106" s="1038"/>
      <c r="H106" s="1038"/>
      <c r="I106" s="1038"/>
      <c r="J106" s="1038"/>
      <c r="K106" s="1038"/>
      <c r="L106" s="1038"/>
      <c r="M106" s="1038"/>
      <c r="N106" s="420"/>
      <c r="O106" s="423"/>
      <c r="P106" s="423"/>
      <c r="Q106" s="228"/>
      <c r="R106" s="228"/>
      <c r="S106" s="337"/>
      <c r="T106" s="337">
        <v>1</v>
      </c>
      <c r="U106" s="228"/>
      <c r="V106" s="337">
        <v>1</v>
      </c>
      <c r="W106" s="337">
        <v>1</v>
      </c>
      <c r="X106" s="228"/>
    </row>
    <row r="107" spans="1:29" s="73" customFormat="1" ht="16.5" thickBot="1" x14ac:dyDescent="0.3">
      <c r="A107" s="1185" t="s">
        <v>210</v>
      </c>
      <c r="B107" s="1186"/>
      <c r="C107" s="1186"/>
      <c r="D107" s="1186"/>
      <c r="E107" s="1186"/>
      <c r="F107" s="1186"/>
      <c r="G107" s="1186"/>
      <c r="H107" s="1186"/>
      <c r="I107" s="1186"/>
      <c r="J107" s="1186"/>
      <c r="K107" s="1186"/>
      <c r="L107" s="1186"/>
      <c r="M107" s="1187"/>
      <c r="N107" s="1192" t="s">
        <v>209</v>
      </c>
      <c r="O107" s="1193"/>
      <c r="P107" s="1194"/>
      <c r="Q107" s="1189">
        <f>G66/G101*100</f>
        <v>74.166666666666671</v>
      </c>
      <c r="R107" s="1191"/>
      <c r="S107" s="1190"/>
      <c r="T107" s="1189" t="s">
        <v>45</v>
      </c>
      <c r="U107" s="1191"/>
      <c r="V107" s="1190"/>
      <c r="W107" s="1189">
        <f>G100/G101*100</f>
        <v>25.833333333333336</v>
      </c>
      <c r="X107" s="1190"/>
      <c r="Y107" s="229">
        <f>SUM(N107:X107)</f>
        <v>100</v>
      </c>
    </row>
    <row r="108" spans="1:29" s="73" customFormat="1" x14ac:dyDescent="0.25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335"/>
      <c r="O108" s="335"/>
      <c r="P108" s="335"/>
      <c r="Q108" s="336"/>
      <c r="R108" s="336"/>
      <c r="S108" s="336"/>
      <c r="T108" s="335"/>
      <c r="U108" s="335"/>
      <c r="V108" s="335"/>
      <c r="W108" s="335"/>
      <c r="X108" s="335"/>
    </row>
    <row r="109" spans="1:29" s="73" customFormat="1" x14ac:dyDescent="0.25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</row>
    <row r="110" spans="1:29" s="73" customFormat="1" x14ac:dyDescent="0.25">
      <c r="A110" s="231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</row>
    <row r="111" spans="1:29" s="73" customFormat="1" x14ac:dyDescent="0.25">
      <c r="A111" s="231"/>
      <c r="B111" s="379" t="s">
        <v>169</v>
      </c>
      <c r="C111" s="379"/>
      <c r="D111" s="1017"/>
      <c r="E111" s="1017"/>
      <c r="F111" s="1018"/>
      <c r="G111" s="1018"/>
      <c r="H111" s="379"/>
      <c r="I111" s="1019" t="s">
        <v>170</v>
      </c>
      <c r="J111" s="1037"/>
      <c r="K111" s="1037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</row>
    <row r="112" spans="1:29" s="73" customFormat="1" x14ac:dyDescent="0.25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</row>
    <row r="113" spans="1:24" s="73" customFormat="1" x14ac:dyDescent="0.25">
      <c r="A113" s="231"/>
      <c r="B113" s="379" t="s">
        <v>264</v>
      </c>
      <c r="C113" s="379"/>
      <c r="D113" s="1017"/>
      <c r="E113" s="1017"/>
      <c r="F113" s="1018"/>
      <c r="G113" s="1018"/>
      <c r="H113" s="379"/>
      <c r="I113" s="1019" t="s">
        <v>266</v>
      </c>
      <c r="J113" s="1020"/>
      <c r="K113" s="1020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</row>
    <row r="114" spans="1:24" s="73" customFormat="1" x14ac:dyDescent="0.25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3" customFormat="1" x14ac:dyDescent="0.25">
      <c r="A115" s="231"/>
      <c r="B115" s="379" t="s">
        <v>263</v>
      </c>
      <c r="C115" s="379"/>
      <c r="D115" s="1017"/>
      <c r="E115" s="1017"/>
      <c r="F115" s="1018"/>
      <c r="G115" s="1018"/>
      <c r="H115" s="379"/>
      <c r="I115" s="1019" t="s">
        <v>265</v>
      </c>
      <c r="J115" s="1020"/>
      <c r="K115" s="1020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3" customFormat="1" x14ac:dyDescent="0.25">
      <c r="A116" s="75"/>
      <c r="B116" s="233"/>
      <c r="C116" s="1021" t="s">
        <v>85</v>
      </c>
      <c r="D116" s="1021"/>
      <c r="E116" s="1021"/>
      <c r="F116" s="1021"/>
      <c r="G116" s="1021"/>
      <c r="H116" s="1021"/>
      <c r="I116" s="1021"/>
      <c r="J116" s="1021"/>
      <c r="K116" s="1021"/>
      <c r="L116" s="234"/>
      <c r="M116" s="234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</sheetData>
  <mergeCells count="72"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  <mergeCell ref="A34:X34"/>
    <mergeCell ref="A55:F55"/>
    <mergeCell ref="E3:F3"/>
    <mergeCell ref="N6:X6"/>
    <mergeCell ref="H3:H7"/>
    <mergeCell ref="I3:L3"/>
    <mergeCell ref="A33:B33"/>
    <mergeCell ref="A83:A84"/>
    <mergeCell ref="A85:A86"/>
    <mergeCell ref="A87:A88"/>
    <mergeCell ref="A89:A90"/>
    <mergeCell ref="A91:A92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77:A78"/>
    <mergeCell ref="A71:A72"/>
    <mergeCell ref="A73:A74"/>
    <mergeCell ref="A67:X67"/>
    <mergeCell ref="A75:A76"/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 ОАА</vt:lpstr>
      <vt:lpstr>План ОАА</vt:lpstr>
      <vt:lpstr>семестровка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2021-09-03T05:59:48Z</cp:lastPrinted>
  <dcterms:created xsi:type="dcterms:W3CDTF">2018-09-25T13:00:18Z</dcterms:created>
  <dcterms:modified xsi:type="dcterms:W3CDTF">2024-01-24T08:21:34Z</dcterms:modified>
</cp:coreProperties>
</file>