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17\"/>
    </mc:Choice>
  </mc:AlternateContent>
  <bookViews>
    <workbookView xWindow="480" yWindow="120" windowWidth="18195" windowHeight="11310"/>
  </bookViews>
  <sheets>
    <sheet name="Титульный" sheetId="6" r:id="rId1"/>
    <sheet name="План 2023-24" sheetId="1" r:id="rId2"/>
    <sheet name="Семестровка" sheetId="7" r:id="rId3"/>
  </sheets>
  <definedNames>
    <definedName name="_xlnm.Print_Area" localSheetId="0">Титульный!#REF!</definedName>
  </definedNames>
  <calcPr calcId="162913"/>
</workbook>
</file>

<file path=xl/calcChain.xml><?xml version="1.0" encoding="utf-8"?>
<calcChain xmlns="http://schemas.openxmlformats.org/spreadsheetml/2006/main">
  <c r="I64" i="1" l="1"/>
  <c r="C34" i="6" l="1"/>
  <c r="M138" i="7" l="1"/>
  <c r="M137" i="7"/>
  <c r="L138" i="7" l="1"/>
  <c r="L137" i="7"/>
  <c r="G136" i="7"/>
  <c r="F136" i="7"/>
  <c r="G135" i="7"/>
  <c r="F135" i="7"/>
  <c r="K135" i="7" s="1"/>
  <c r="E144" i="7"/>
  <c r="G123" i="7"/>
  <c r="F123" i="7"/>
  <c r="G137" i="7"/>
  <c r="F137" i="7"/>
  <c r="G122" i="7"/>
  <c r="L122" i="7" s="1"/>
  <c r="F122" i="7"/>
  <c r="G121" i="7"/>
  <c r="F121" i="7"/>
  <c r="G120" i="7"/>
  <c r="F120" i="7"/>
  <c r="K120" i="7" s="1"/>
  <c r="K136" i="7" l="1"/>
  <c r="O136" i="7"/>
  <c r="O135" i="7"/>
  <c r="O137" i="7"/>
  <c r="L136" i="7"/>
  <c r="L135" i="7"/>
  <c r="M135" i="7"/>
  <c r="O123" i="7"/>
  <c r="K137" i="7"/>
  <c r="O121" i="7"/>
  <c r="K123" i="7"/>
  <c r="K121" i="7"/>
  <c r="L123" i="7"/>
  <c r="K122" i="7"/>
  <c r="O122" i="7"/>
  <c r="L121" i="7"/>
  <c r="O120" i="7"/>
  <c r="L120" i="7"/>
  <c r="W130" i="1"/>
  <c r="K59" i="1"/>
  <c r="G59" i="1"/>
  <c r="I55" i="1"/>
  <c r="H55" i="1"/>
  <c r="I54" i="1"/>
  <c r="H54" i="1"/>
  <c r="I53" i="1"/>
  <c r="H53" i="1"/>
  <c r="G107" i="7"/>
  <c r="F107" i="7"/>
  <c r="T130" i="1"/>
  <c r="I104" i="1"/>
  <c r="H104" i="1"/>
  <c r="I101" i="1"/>
  <c r="H101" i="1"/>
  <c r="I108" i="1"/>
  <c r="H108" i="1"/>
  <c r="H109" i="7"/>
  <c r="I109" i="7"/>
  <c r="J109" i="7"/>
  <c r="E109" i="7"/>
  <c r="G104" i="7"/>
  <c r="F104" i="7"/>
  <c r="G103" i="7"/>
  <c r="F103" i="7"/>
  <c r="G99" i="7"/>
  <c r="F99" i="7"/>
  <c r="G87" i="7"/>
  <c r="F87" i="7"/>
  <c r="G85" i="7"/>
  <c r="F85" i="7"/>
  <c r="G84" i="7"/>
  <c r="F84" i="7"/>
  <c r="G83" i="7"/>
  <c r="F83" i="7"/>
  <c r="G67" i="7"/>
  <c r="L67" i="7" s="1"/>
  <c r="F67" i="7"/>
  <c r="G66" i="7"/>
  <c r="F66" i="7"/>
  <c r="G65" i="7"/>
  <c r="F65" i="7"/>
  <c r="Q130" i="1"/>
  <c r="I45" i="1"/>
  <c r="H45" i="1"/>
  <c r="N130" i="1"/>
  <c r="G30" i="7"/>
  <c r="F30" i="7"/>
  <c r="G29" i="7"/>
  <c r="L29" i="7" s="1"/>
  <c r="F29" i="7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L27" i="1"/>
  <c r="I27" i="1" s="1"/>
  <c r="G27" i="1"/>
  <c r="H27" i="1" s="1"/>
  <c r="M55" i="1" l="1"/>
  <c r="M53" i="1"/>
  <c r="M54" i="1"/>
  <c r="K107" i="7"/>
  <c r="O107" i="7"/>
  <c r="L107" i="7"/>
  <c r="K30" i="7"/>
  <c r="O104" i="7"/>
  <c r="M45" i="1"/>
  <c r="M101" i="1"/>
  <c r="M104" i="1"/>
  <c r="M29" i="1"/>
  <c r="M33" i="1"/>
  <c r="M108" i="1"/>
  <c r="M28" i="1"/>
  <c r="M32" i="1"/>
  <c r="M36" i="1"/>
  <c r="M30" i="1"/>
  <c r="K87" i="7"/>
  <c r="O99" i="7"/>
  <c r="K104" i="7"/>
  <c r="L99" i="7"/>
  <c r="K99" i="7"/>
  <c r="M99" i="7"/>
  <c r="K83" i="7"/>
  <c r="K85" i="7"/>
  <c r="O87" i="7"/>
  <c r="K103" i="7"/>
  <c r="M104" i="7"/>
  <c r="L87" i="7"/>
  <c r="O65" i="7"/>
  <c r="K67" i="7"/>
  <c r="O84" i="7"/>
  <c r="O66" i="7"/>
  <c r="K84" i="7"/>
  <c r="M67" i="7"/>
  <c r="L84" i="7"/>
  <c r="O67" i="7"/>
  <c r="K65" i="7"/>
  <c r="M29" i="7"/>
  <c r="K66" i="7"/>
  <c r="O29" i="7"/>
  <c r="M66" i="7"/>
  <c r="O30" i="7"/>
  <c r="L65" i="7"/>
  <c r="M65" i="7"/>
  <c r="K29" i="7"/>
  <c r="M34" i="1"/>
  <c r="L30" i="7"/>
  <c r="M31" i="1"/>
  <c r="M35" i="1"/>
  <c r="M27" i="1"/>
  <c r="L47" i="1" l="1"/>
  <c r="J47" i="1"/>
  <c r="G47" i="1"/>
  <c r="H47" i="1" s="1"/>
  <c r="I49" i="1"/>
  <c r="H49" i="1"/>
  <c r="I48" i="1"/>
  <c r="H48" i="1"/>
  <c r="I50" i="1"/>
  <c r="H50" i="1"/>
  <c r="I46" i="1"/>
  <c r="H46" i="1"/>
  <c r="G71" i="7"/>
  <c r="F71" i="7"/>
  <c r="G68" i="7"/>
  <c r="F68" i="7"/>
  <c r="G64" i="7"/>
  <c r="F64" i="7"/>
  <c r="G63" i="7"/>
  <c r="L63" i="7" s="1"/>
  <c r="F63" i="7"/>
  <c r="F51" i="7"/>
  <c r="G51" i="7"/>
  <c r="G50" i="7"/>
  <c r="F50" i="7"/>
  <c r="G48" i="7"/>
  <c r="L48" i="7" s="1"/>
  <c r="F48" i="7"/>
  <c r="G47" i="7"/>
  <c r="L47" i="7" s="1"/>
  <c r="F47" i="7"/>
  <c r="G46" i="7"/>
  <c r="F46" i="7"/>
  <c r="G45" i="7"/>
  <c r="F45" i="7"/>
  <c r="I47" i="1" l="1"/>
  <c r="M47" i="1" s="1"/>
  <c r="M48" i="1"/>
  <c r="M49" i="1"/>
  <c r="M50" i="1"/>
  <c r="M46" i="1"/>
  <c r="O71" i="7"/>
  <c r="K51" i="7"/>
  <c r="O64" i="7"/>
  <c r="M71" i="7"/>
  <c r="K71" i="7"/>
  <c r="O68" i="7"/>
  <c r="K47" i="7"/>
  <c r="K63" i="7"/>
  <c r="K64" i="7"/>
  <c r="K45" i="7"/>
  <c r="L64" i="7"/>
  <c r="K68" i="7"/>
  <c r="M68" i="7"/>
  <c r="O63" i="7"/>
  <c r="M63" i="7"/>
  <c r="O48" i="7"/>
  <c r="O50" i="7"/>
  <c r="O47" i="7"/>
  <c r="L50" i="7"/>
  <c r="K46" i="7"/>
  <c r="K50" i="7"/>
  <c r="K48" i="7"/>
  <c r="G33" i="7" l="1"/>
  <c r="M33" i="7" s="1"/>
  <c r="F33" i="7"/>
  <c r="G15" i="7"/>
  <c r="L15" i="7" s="1"/>
  <c r="F15" i="7"/>
  <c r="G14" i="7"/>
  <c r="L14" i="7" s="1"/>
  <c r="F14" i="7"/>
  <c r="G13" i="7"/>
  <c r="L13" i="7" s="1"/>
  <c r="F13" i="7"/>
  <c r="K13" i="7" l="1"/>
  <c r="K15" i="7"/>
  <c r="K33" i="7"/>
  <c r="O13" i="7"/>
  <c r="O33" i="7"/>
  <c r="K14" i="7"/>
  <c r="O14" i="7"/>
  <c r="G9" i="7"/>
  <c r="L9" i="7" s="1"/>
  <c r="F9" i="7"/>
  <c r="K9" i="7" l="1"/>
  <c r="I111" i="1"/>
  <c r="H111" i="1"/>
  <c r="I118" i="1"/>
  <c r="H118" i="1"/>
  <c r="M118" i="1" l="1"/>
  <c r="M111" i="1"/>
  <c r="J121" i="1"/>
  <c r="K121" i="1"/>
  <c r="L121" i="1"/>
  <c r="G121" i="1"/>
  <c r="I51" i="1" l="1"/>
  <c r="H51" i="1"/>
  <c r="J41" i="1"/>
  <c r="K41" i="1"/>
  <c r="L41" i="1"/>
  <c r="G41" i="1"/>
  <c r="H42" i="1"/>
  <c r="I42" i="1"/>
  <c r="N59" i="1"/>
  <c r="M51" i="1" l="1"/>
  <c r="M42" i="1"/>
  <c r="H40" i="1"/>
  <c r="I40" i="1"/>
  <c r="H41" i="1"/>
  <c r="H43" i="1"/>
  <c r="I43" i="1"/>
  <c r="I41" i="1" s="1"/>
  <c r="H44" i="1"/>
  <c r="I44" i="1"/>
  <c r="I39" i="1"/>
  <c r="H39" i="1"/>
  <c r="I37" i="1"/>
  <c r="H37" i="1"/>
  <c r="M39" i="1" l="1"/>
  <c r="M43" i="1"/>
  <c r="M41" i="1" s="1"/>
  <c r="M44" i="1"/>
  <c r="M40" i="1"/>
  <c r="M37" i="1"/>
  <c r="I26" i="1" l="1"/>
  <c r="H26" i="1"/>
  <c r="I25" i="1"/>
  <c r="H25" i="1"/>
  <c r="I24" i="1"/>
  <c r="H24" i="1"/>
  <c r="L23" i="1"/>
  <c r="L59" i="1" s="1"/>
  <c r="J23" i="1"/>
  <c r="J59" i="1" s="1"/>
  <c r="G23" i="1"/>
  <c r="H38" i="1"/>
  <c r="I38" i="1"/>
  <c r="I22" i="1"/>
  <c r="H22" i="1"/>
  <c r="J18" i="1"/>
  <c r="K18" i="1"/>
  <c r="L18" i="1"/>
  <c r="G18" i="1"/>
  <c r="I23" i="1" l="1"/>
  <c r="H23" i="1"/>
  <c r="M38" i="1"/>
  <c r="M25" i="1"/>
  <c r="M26" i="1"/>
  <c r="M24" i="1"/>
  <c r="M22" i="1"/>
  <c r="E157" i="7"/>
  <c r="E156" i="7"/>
  <c r="E153" i="7"/>
  <c r="E152" i="7"/>
  <c r="E149" i="7"/>
  <c r="E148" i="7"/>
  <c r="H144" i="7"/>
  <c r="I144" i="7"/>
  <c r="J144" i="7"/>
  <c r="H125" i="7"/>
  <c r="I125" i="7"/>
  <c r="J125" i="7"/>
  <c r="E125" i="7"/>
  <c r="G142" i="7"/>
  <c r="L142" i="7" s="1"/>
  <c r="F142" i="7"/>
  <c r="G124" i="7"/>
  <c r="L124" i="7" s="1"/>
  <c r="F124" i="7"/>
  <c r="G141" i="7"/>
  <c r="F141" i="7"/>
  <c r="G140" i="7"/>
  <c r="F140" i="7"/>
  <c r="G139" i="7"/>
  <c r="F139" i="7"/>
  <c r="G138" i="7"/>
  <c r="F138" i="7"/>
  <c r="G119" i="7"/>
  <c r="L119" i="7" s="1"/>
  <c r="F119" i="7"/>
  <c r="K142" i="7" l="1"/>
  <c r="M23" i="1"/>
  <c r="O142" i="7"/>
  <c r="F125" i="7"/>
  <c r="K140" i="7"/>
  <c r="K124" i="7"/>
  <c r="O124" i="7"/>
  <c r="G125" i="7"/>
  <c r="K141" i="7"/>
  <c r="K139" i="7"/>
  <c r="K119" i="7"/>
  <c r="K138" i="7"/>
  <c r="H89" i="7"/>
  <c r="I89" i="7"/>
  <c r="J89" i="7"/>
  <c r="E89" i="7"/>
  <c r="G108" i="7"/>
  <c r="M108" i="7" s="1"/>
  <c r="F108" i="7"/>
  <c r="G88" i="7"/>
  <c r="F88" i="7"/>
  <c r="G106" i="7"/>
  <c r="F106" i="7"/>
  <c r="G105" i="7"/>
  <c r="F105" i="7"/>
  <c r="M103" i="7"/>
  <c r="G102" i="7"/>
  <c r="F102" i="7"/>
  <c r="G101" i="7"/>
  <c r="M101" i="7" s="1"/>
  <c r="F101" i="7"/>
  <c r="G100" i="7"/>
  <c r="F100" i="7"/>
  <c r="G86" i="7"/>
  <c r="F86" i="7"/>
  <c r="G109" i="7" l="1"/>
  <c r="F109" i="7"/>
  <c r="K100" i="7"/>
  <c r="K125" i="7"/>
  <c r="K108" i="7"/>
  <c r="O88" i="7"/>
  <c r="G89" i="7"/>
  <c r="O108" i="7"/>
  <c r="F89" i="7"/>
  <c r="K88" i="7"/>
  <c r="O106" i="7"/>
  <c r="L88" i="7"/>
  <c r="K106" i="7"/>
  <c r="K105" i="7"/>
  <c r="L106" i="7"/>
  <c r="O86" i="7"/>
  <c r="K101" i="7"/>
  <c r="K102" i="7"/>
  <c r="K86" i="7"/>
  <c r="L86" i="7"/>
  <c r="H52" i="7"/>
  <c r="I52" i="7"/>
  <c r="J52" i="7"/>
  <c r="E52" i="7"/>
  <c r="G72" i="7"/>
  <c r="F72" i="7"/>
  <c r="G69" i="7"/>
  <c r="F69" i="7"/>
  <c r="G49" i="7"/>
  <c r="F49" i="7"/>
  <c r="K109" i="7" l="1"/>
  <c r="K89" i="7"/>
  <c r="O72" i="7"/>
  <c r="L72" i="7"/>
  <c r="K72" i="7"/>
  <c r="K69" i="7"/>
  <c r="K49" i="7"/>
  <c r="G62" i="7"/>
  <c r="F62" i="7"/>
  <c r="K62" i="7" l="1"/>
  <c r="I16" i="7"/>
  <c r="H35" i="7"/>
  <c r="I35" i="7"/>
  <c r="J35" i="7"/>
  <c r="H16" i="7" l="1"/>
  <c r="J16" i="7"/>
  <c r="E16" i="7"/>
  <c r="G34" i="7"/>
  <c r="F34" i="7"/>
  <c r="G32" i="7"/>
  <c r="F32" i="7"/>
  <c r="G31" i="7"/>
  <c r="F31" i="7"/>
  <c r="G12" i="7"/>
  <c r="F12" i="7"/>
  <c r="K31" i="7" l="1"/>
  <c r="K34" i="7"/>
  <c r="K12" i="7"/>
  <c r="K32" i="7"/>
  <c r="G11" i="7"/>
  <c r="F11" i="7"/>
  <c r="G28" i="7"/>
  <c r="M28" i="7" s="1"/>
  <c r="F28" i="7"/>
  <c r="G27" i="7"/>
  <c r="L27" i="7" s="1"/>
  <c r="F27" i="7"/>
  <c r="G10" i="7"/>
  <c r="L10" i="7" s="1"/>
  <c r="F157" i="7"/>
  <c r="F156" i="7"/>
  <c r="F153" i="7"/>
  <c r="F149" i="7"/>
  <c r="G143" i="7"/>
  <c r="F143" i="7"/>
  <c r="F144" i="7" s="1"/>
  <c r="E126" i="7"/>
  <c r="E110" i="7"/>
  <c r="L102" i="7"/>
  <c r="L100" i="7"/>
  <c r="L109" i="7" s="1"/>
  <c r="E90" i="7"/>
  <c r="L83" i="7"/>
  <c r="J73" i="7"/>
  <c r="I73" i="7"/>
  <c r="H73" i="7"/>
  <c r="E73" i="7"/>
  <c r="E74" i="7" s="1"/>
  <c r="G70" i="7"/>
  <c r="L70" i="7" s="1"/>
  <c r="F70" i="7"/>
  <c r="M62" i="7"/>
  <c r="E53" i="7"/>
  <c r="F52" i="7"/>
  <c r="E35" i="7"/>
  <c r="E36" i="7" s="1"/>
  <c r="L32" i="7"/>
  <c r="G26" i="7"/>
  <c r="F26" i="7"/>
  <c r="E17" i="7"/>
  <c r="F10" i="7"/>
  <c r="M143" i="7" l="1"/>
  <c r="G144" i="7"/>
  <c r="E145" i="7"/>
  <c r="L51" i="7"/>
  <c r="G52" i="7"/>
  <c r="O28" i="7"/>
  <c r="G35" i="7"/>
  <c r="K10" i="7"/>
  <c r="F16" i="7"/>
  <c r="F35" i="7"/>
  <c r="K52" i="7"/>
  <c r="G16" i="7"/>
  <c r="O140" i="7"/>
  <c r="K11" i="7"/>
  <c r="O45" i="7"/>
  <c r="K28" i="7"/>
  <c r="O143" i="7"/>
  <c r="E147" i="7"/>
  <c r="O70" i="7"/>
  <c r="O32" i="7"/>
  <c r="O119" i="7"/>
  <c r="O103" i="7"/>
  <c r="O11" i="7"/>
  <c r="L11" i="7"/>
  <c r="O31" i="7"/>
  <c r="O69" i="7"/>
  <c r="K70" i="7"/>
  <c r="O85" i="7"/>
  <c r="E151" i="7"/>
  <c r="O9" i="7"/>
  <c r="L31" i="7"/>
  <c r="O83" i="7"/>
  <c r="L85" i="7"/>
  <c r="K143" i="7"/>
  <c r="K144" i="7" s="1"/>
  <c r="M32" i="7"/>
  <c r="O51" i="7"/>
  <c r="O62" i="7"/>
  <c r="O102" i="7"/>
  <c r="F152" i="7"/>
  <c r="F151" i="7" s="1"/>
  <c r="G151" i="7" s="1"/>
  <c r="O27" i="7"/>
  <c r="K27" i="7"/>
  <c r="O46" i="7"/>
  <c r="M100" i="7"/>
  <c r="M109" i="7" s="1"/>
  <c r="M31" i="7"/>
  <c r="L45" i="7"/>
  <c r="O100" i="7"/>
  <c r="O105" i="7"/>
  <c r="O138" i="7"/>
  <c r="F148" i="7"/>
  <c r="F147" i="7" s="1"/>
  <c r="G147" i="7" s="1"/>
  <c r="O12" i="7"/>
  <c r="L12" i="7"/>
  <c r="M26" i="7"/>
  <c r="O26" i="7"/>
  <c r="O15" i="7"/>
  <c r="O34" i="7"/>
  <c r="L46" i="7"/>
  <c r="M139" i="7"/>
  <c r="O139" i="7"/>
  <c r="O10" i="7"/>
  <c r="K26" i="7"/>
  <c r="F155" i="7"/>
  <c r="G155" i="7" s="1"/>
  <c r="L26" i="7"/>
  <c r="O49" i="7"/>
  <c r="G73" i="7"/>
  <c r="F73" i="7"/>
  <c r="L49" i="7"/>
  <c r="O101" i="7"/>
  <c r="E155" i="7"/>
  <c r="L16" i="7" l="1"/>
  <c r="M144" i="7"/>
  <c r="L125" i="7"/>
  <c r="L144" i="7"/>
  <c r="L89" i="7"/>
  <c r="L52" i="7"/>
  <c r="M35" i="7"/>
  <c r="K16" i="7"/>
  <c r="L35" i="7"/>
  <c r="K35" i="7"/>
  <c r="G149" i="7"/>
  <c r="G148" i="7"/>
  <c r="M73" i="7"/>
  <c r="L73" i="7"/>
  <c r="G157" i="7"/>
  <c r="G152" i="7"/>
  <c r="G153" i="7"/>
  <c r="K73" i="7"/>
  <c r="G156" i="7"/>
  <c r="I136" i="1"/>
  <c r="H136" i="1"/>
  <c r="I135" i="1"/>
  <c r="H135" i="1"/>
  <c r="I134" i="1"/>
  <c r="H134" i="1"/>
  <c r="I133" i="1"/>
  <c r="H133" i="1"/>
  <c r="L132" i="1"/>
  <c r="K132" i="1"/>
  <c r="J132" i="1"/>
  <c r="G132" i="1"/>
  <c r="M134" i="1" l="1"/>
  <c r="M133" i="1"/>
  <c r="M136" i="1"/>
  <c r="I132" i="1"/>
  <c r="M135" i="1"/>
  <c r="H132" i="1"/>
  <c r="I52" i="1"/>
  <c r="H52" i="1"/>
  <c r="I92" i="1"/>
  <c r="I95" i="1"/>
  <c r="I115" i="1"/>
  <c r="I98" i="1"/>
  <c r="I89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72" i="1"/>
  <c r="I62" i="1"/>
  <c r="I63" i="1"/>
  <c r="I61" i="1"/>
  <c r="I57" i="1"/>
  <c r="I56" i="1"/>
  <c r="I58" i="1"/>
  <c r="I20" i="1"/>
  <c r="I21" i="1"/>
  <c r="I14" i="1"/>
  <c r="I15" i="1"/>
  <c r="I16" i="1"/>
  <c r="I17" i="1"/>
  <c r="I13" i="1"/>
  <c r="I59" i="1" l="1"/>
  <c r="I121" i="1"/>
  <c r="M132" i="1"/>
  <c r="M52" i="1"/>
  <c r="J87" i="1" l="1"/>
  <c r="K87" i="1"/>
  <c r="L87" i="1"/>
  <c r="H83" i="1"/>
  <c r="H78" i="1"/>
  <c r="H75" i="1"/>
  <c r="H86" i="1"/>
  <c r="H85" i="1"/>
  <c r="M85" i="1" s="1"/>
  <c r="H84" i="1"/>
  <c r="H82" i="1"/>
  <c r="H81" i="1"/>
  <c r="H80" i="1"/>
  <c r="H79" i="1"/>
  <c r="H77" i="1"/>
  <c r="H76" i="1"/>
  <c r="H74" i="1"/>
  <c r="M74" i="1" s="1"/>
  <c r="H72" i="1"/>
  <c r="H73" i="1"/>
  <c r="H92" i="1"/>
  <c r="H115" i="1"/>
  <c r="H95" i="1"/>
  <c r="H89" i="1"/>
  <c r="I87" i="1" l="1"/>
  <c r="M82" i="1"/>
  <c r="M78" i="1"/>
  <c r="M84" i="1"/>
  <c r="M83" i="1"/>
  <c r="M72" i="1"/>
  <c r="H87" i="1"/>
  <c r="M75" i="1"/>
  <c r="M73" i="1"/>
  <c r="M80" i="1"/>
  <c r="M79" i="1"/>
  <c r="M77" i="1"/>
  <c r="M92" i="1"/>
  <c r="M115" i="1"/>
  <c r="M95" i="1"/>
  <c r="M89" i="1"/>
  <c r="M87" i="1" l="1"/>
  <c r="O59" i="1"/>
  <c r="P59" i="1"/>
  <c r="Q59" i="1"/>
  <c r="R59" i="1"/>
  <c r="S59" i="1"/>
  <c r="T59" i="1"/>
  <c r="U59" i="1"/>
  <c r="V59" i="1"/>
  <c r="W59" i="1"/>
  <c r="X59" i="1"/>
  <c r="Y59" i="1"/>
  <c r="H56" i="1"/>
  <c r="M56" i="1" l="1"/>
  <c r="Y18" i="1" l="1"/>
  <c r="X18" i="1"/>
  <c r="W18" i="1"/>
  <c r="V18" i="1"/>
  <c r="U18" i="1"/>
  <c r="T18" i="1"/>
  <c r="S18" i="1"/>
  <c r="R18" i="1"/>
  <c r="Q18" i="1"/>
  <c r="P18" i="1"/>
  <c r="O18" i="1"/>
  <c r="N18" i="1"/>
  <c r="I11" i="1"/>
  <c r="H11" i="1"/>
  <c r="H12" i="1" l="1"/>
  <c r="I12" i="1"/>
  <c r="I18" i="1" s="1"/>
  <c r="M11" i="1"/>
  <c r="M12" i="1" l="1"/>
  <c r="H13" i="1"/>
  <c r="M13" i="1" l="1"/>
  <c r="T34" i="6"/>
  <c r="G34" i="6"/>
  <c r="X34" i="6"/>
  <c r="I67" i="1"/>
  <c r="H58" i="1"/>
  <c r="H14" i="1"/>
  <c r="H21" i="1"/>
  <c r="H57" i="1"/>
  <c r="H16" i="1"/>
  <c r="H15" i="1"/>
  <c r="H17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H98" i="1"/>
  <c r="H121" i="1" s="1"/>
  <c r="Y87" i="1"/>
  <c r="X87" i="1"/>
  <c r="W87" i="1"/>
  <c r="V87" i="1"/>
  <c r="U87" i="1"/>
  <c r="T87" i="1"/>
  <c r="S87" i="1"/>
  <c r="R87" i="1"/>
  <c r="Q87" i="1"/>
  <c r="P87" i="1"/>
  <c r="O87" i="1"/>
  <c r="N87" i="1"/>
  <c r="G87" i="1"/>
  <c r="Y68" i="1"/>
  <c r="X68" i="1"/>
  <c r="W68" i="1"/>
  <c r="V68" i="1"/>
  <c r="U68" i="1"/>
  <c r="T68" i="1"/>
  <c r="S68" i="1"/>
  <c r="R68" i="1"/>
  <c r="Q68" i="1"/>
  <c r="P68" i="1"/>
  <c r="O68" i="1"/>
  <c r="N68" i="1"/>
  <c r="L68" i="1"/>
  <c r="K68" i="1"/>
  <c r="J68" i="1"/>
  <c r="G68" i="1"/>
  <c r="H67" i="1"/>
  <c r="H68" i="1" s="1"/>
  <c r="Y65" i="1"/>
  <c r="X65" i="1"/>
  <c r="W65" i="1"/>
  <c r="V65" i="1"/>
  <c r="U65" i="1"/>
  <c r="T65" i="1"/>
  <c r="S65" i="1"/>
  <c r="R65" i="1"/>
  <c r="Q65" i="1"/>
  <c r="P65" i="1"/>
  <c r="O65" i="1"/>
  <c r="N65" i="1"/>
  <c r="L65" i="1"/>
  <c r="K65" i="1"/>
  <c r="J65" i="1"/>
  <c r="G65" i="1"/>
  <c r="G69" i="1" s="1"/>
  <c r="H64" i="1"/>
  <c r="H63" i="1"/>
  <c r="H62" i="1"/>
  <c r="H61" i="1"/>
  <c r="H20" i="1"/>
  <c r="H59" i="1" l="1"/>
  <c r="H18" i="1"/>
  <c r="L122" i="1"/>
  <c r="J69" i="1"/>
  <c r="L69" i="1"/>
  <c r="W122" i="1"/>
  <c r="T122" i="1"/>
  <c r="K69" i="1"/>
  <c r="M62" i="1"/>
  <c r="K122" i="1"/>
  <c r="U122" i="1"/>
  <c r="O122" i="1"/>
  <c r="M20" i="1"/>
  <c r="G122" i="1"/>
  <c r="G123" i="1" s="1"/>
  <c r="Y122" i="1"/>
  <c r="M57" i="1"/>
  <c r="M64" i="1"/>
  <c r="M58" i="1"/>
  <c r="M67" i="1"/>
  <c r="M68" i="1" s="1"/>
  <c r="M16" i="1"/>
  <c r="P122" i="1"/>
  <c r="S122" i="1"/>
  <c r="Q122" i="1"/>
  <c r="X122" i="1"/>
  <c r="R122" i="1"/>
  <c r="M98" i="1"/>
  <c r="M121" i="1" s="1"/>
  <c r="J122" i="1"/>
  <c r="V122" i="1"/>
  <c r="M21" i="1"/>
  <c r="I68" i="1"/>
  <c r="N122" i="1"/>
  <c r="M14" i="1"/>
  <c r="M63" i="1"/>
  <c r="M15" i="1"/>
  <c r="M17" i="1"/>
  <c r="I65" i="1"/>
  <c r="M61" i="1"/>
  <c r="H65" i="1"/>
  <c r="M59" i="1" l="1"/>
  <c r="M18" i="1"/>
  <c r="I69" i="1"/>
  <c r="H122" i="1"/>
  <c r="H69" i="1"/>
  <c r="J123" i="1"/>
  <c r="L123" i="1"/>
  <c r="K123" i="1"/>
  <c r="I122" i="1"/>
  <c r="M65" i="1"/>
  <c r="W129" i="1"/>
  <c r="M69" i="1" l="1"/>
  <c r="I123" i="1"/>
  <c r="H123" i="1"/>
  <c r="M122" i="1"/>
  <c r="Q129" i="1"/>
  <c r="M123" i="1" l="1"/>
  <c r="N69" i="1"/>
  <c r="N123" i="1" s="1"/>
  <c r="N124" i="1" s="1"/>
  <c r="O69" i="1"/>
  <c r="O123" i="1" s="1"/>
  <c r="O124" i="1" s="1"/>
  <c r="P69" i="1"/>
  <c r="P123" i="1" s="1"/>
  <c r="P124" i="1" s="1"/>
  <c r="V69" i="1"/>
  <c r="V123" i="1" s="1"/>
  <c r="V124" i="1" s="1"/>
  <c r="S69" i="1"/>
  <c r="S123" i="1" s="1"/>
  <c r="S124" i="1" s="1"/>
  <c r="T69" i="1"/>
  <c r="T123" i="1" s="1"/>
  <c r="T124" i="1" s="1"/>
  <c r="Q69" i="1"/>
  <c r="Q123" i="1" s="1"/>
  <c r="Q124" i="1" s="1"/>
  <c r="W69" i="1"/>
  <c r="W123" i="1" s="1"/>
  <c r="W124" i="1" s="1"/>
  <c r="X69" i="1"/>
  <c r="X123" i="1" s="1"/>
  <c r="X124" i="1" s="1"/>
  <c r="U69" i="1"/>
  <c r="U123" i="1" s="1"/>
  <c r="U124" i="1" s="1"/>
  <c r="Y69" i="1"/>
  <c r="Y123" i="1" s="1"/>
  <c r="Y124" i="1" s="1"/>
  <c r="R69" i="1"/>
  <c r="R123" i="1" s="1"/>
  <c r="R124" i="1" s="1"/>
</calcChain>
</file>

<file path=xl/sharedStrings.xml><?xml version="1.0" encoding="utf-8"?>
<sst xmlns="http://schemas.openxmlformats.org/spreadsheetml/2006/main" count="1046" uniqueCount="341">
  <si>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</si>
  <si>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</si>
  <si>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</si>
  <si>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</si>
  <si>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</si>
  <si>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</si>
  <si>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</si>
  <si>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</si>
  <si>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</si>
  <si>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</si>
  <si>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</si>
  <si>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</si>
  <si>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</si>
  <si>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</si>
  <si>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</si>
  <si>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</si>
  <si>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</si>
  <si>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</si>
  <si>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</si>
  <si>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</si>
  <si>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</si>
  <si>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</si>
  <si>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</si>
  <si>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</si>
  <si>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</si>
  <si>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</si>
  <si>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</si>
  <si>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</si>
  <si>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</si>
  <si>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</si>
  <si>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</si>
  <si>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</si>
  <si>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</si>
  <si>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</si>
  <si>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</si>
  <si>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</si>
  <si>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</si>
  <si>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</si>
  <si>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</si>
  <si>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</si>
  <si>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</si>
  <si>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</si>
  <si>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</si>
  <si>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</si>
  <si>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</si>
  <si>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</si>
  <si>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</si>
  <si>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</si>
  <si>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</si>
  <si>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</si>
  <si>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</si>
  <si>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</si>
  <si>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1.2.6</t>
  </si>
  <si>
    <t>Теорія і методика викладання плавання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</si>
  <si>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</si>
  <si>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</si>
  <si>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</si>
  <si>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</si>
  <si>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</si>
  <si>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</si>
  <si>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</si>
  <si>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</si>
  <si>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</si>
  <si>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</si>
  <si>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</si>
  <si>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</si>
  <si>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</si>
  <si>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</si>
  <si>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</si>
  <si>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</si>
  <si>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Навчальна ознайомча практика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</si>
  <si>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</si>
  <si>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</si>
  <si>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</si>
  <si>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</si>
  <si>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</si>
  <si>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</si>
  <si>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</si>
  <si>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</si>
  <si>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</si>
  <si>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</si>
  <si>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</si>
  <si>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</si>
  <si>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</si>
  <si>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</si>
  <si>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</si>
  <si>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</si>
  <si>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</si>
  <si>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</si>
  <si>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</si>
  <si>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</si>
  <si>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</si>
  <si>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</si>
  <si>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</si>
  <si>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</si>
  <si>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</si>
  <si>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</si>
  <si>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</si>
  <si>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</si>
  <si>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</si>
  <si>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</si>
  <si>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</si>
  <si>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</si>
  <si>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</si>
  <si>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</si>
  <si>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</si>
  <si>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</si>
  <si>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</si>
  <si>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</si>
  <si>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</si>
  <si>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</si>
  <si>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</si>
  <si>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</si>
  <si>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</si>
  <si>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</si>
  <si>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</si>
  <si>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</si>
  <si>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</si>
  <si>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</si>
  <si>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</si>
  <si>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</si>
  <si>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</si>
  <si>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</si>
  <si>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</si>
  <si>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</si>
  <si>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</si>
  <si>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</si>
  <si>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</si>
  <si>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</si>
  <si>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</si>
  <si>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</si>
  <si>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</si>
  <si>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</si>
  <si>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</si>
  <si>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</si>
  <si>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</si>
  <si>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</si>
  <si>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</si>
  <si>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</si>
  <si>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</si>
  <si>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</si>
  <si>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</si>
  <si>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</si>
  <si>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</si>
  <si>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</si>
  <si>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</si>
  <si>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</si>
  <si>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</si>
  <si>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</si>
  <si>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</si>
  <si>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</si>
  <si>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</si>
  <si>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</si>
  <si>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</si>
  <si>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</si>
  <si>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</si>
  <si>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</si>
  <si>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</si>
  <si>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</si>
  <si>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</si>
  <si>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</si>
  <si>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</si>
  <si>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</si>
  <si>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</si>
  <si>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</si>
  <si>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</si>
  <si>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</si>
  <si>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</si>
  <si>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</si>
  <si>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</si>
  <si>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</si>
  <si>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</si>
  <si>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</si>
  <si>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</si>
  <si>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</si>
  <si>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</si>
  <si>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</si>
  <si>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</si>
  <si>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</si>
  <si>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</si>
  <si>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</si>
  <si>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</si>
  <si>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</si>
  <si>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</si>
  <si>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</si>
  <si>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</si>
  <si>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</si>
  <si>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</si>
  <si>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5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</si>
  <si>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</si>
  <si>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</si>
  <si>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</si>
  <si>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</si>
  <si>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</si>
  <si>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</si>
  <si>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</si>
  <si>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</si>
  <si>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</si>
  <si>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</si>
  <si>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</si>
  <si>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</si>
  <si>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</si>
  <si>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</si>
  <si>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</si>
  <si>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</si>
  <si>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</si>
  <si>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</si>
  <si>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</si>
  <si>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</si>
  <si>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</si>
  <si>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</si>
  <si>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</si>
  <si>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</si>
  <si>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</si>
  <si>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</si>
  <si>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</si>
  <si>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</si>
  <si>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</si>
  <si>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</si>
  <si>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</si>
  <si>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</si>
  <si>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</si>
  <si>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</si>
  <si>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</si>
  <si>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Філос</t>
  </si>
  <si>
    <t>КІТ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</si>
  <si>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</si>
  <si>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</si>
  <si>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</si>
  <si>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</si>
  <si>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</si>
  <si>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</si>
  <si>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</si>
  <si>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</si>
  <si>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3 семестр 15 тижнів</t>
  </si>
  <si>
    <t>4 семестр 18 тижнів</t>
  </si>
  <si>
    <t>І 4б</t>
  </si>
  <si>
    <t>І 4а</t>
  </si>
  <si>
    <t>З 4б</t>
  </si>
  <si>
    <t>З 4а</t>
  </si>
  <si>
    <t>ХіОП</t>
  </si>
  <si>
    <t>5 семестр 15 тижнів</t>
  </si>
  <si>
    <t>6 семестр 18 тижнів</t>
  </si>
  <si>
    <t>І 6а</t>
  </si>
  <si>
    <t>З 6б</t>
  </si>
  <si>
    <t>І 6б</t>
  </si>
  <si>
    <t>З 6а</t>
  </si>
  <si>
    <t>Мн</t>
  </si>
  <si>
    <t>7 семестр 15 тижнів</t>
  </si>
  <si>
    <t>8 семестр 17 тижнів</t>
  </si>
  <si>
    <t>З 8а</t>
  </si>
  <si>
    <t>І 8б</t>
  </si>
  <si>
    <t>З 8б</t>
  </si>
  <si>
    <t>Загальні дисципліни</t>
  </si>
  <si>
    <t>Професійно орієнтовані</t>
  </si>
  <si>
    <t>Іноземна мова/ Екологія / Політологія / Правознавство</t>
  </si>
  <si>
    <t xml:space="preserve">Іноземна мова / Технології психічної саморегуляції та взаємодії / Етика та естетика / Соціологія </t>
  </si>
  <si>
    <t xml:space="preserve">Нові інформаційні технології (за професійним спрямуванням)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</si>
  <si>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</si>
  <si>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</si>
  <si>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</si>
  <si>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</si>
  <si>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</si>
  <si>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</si>
  <si>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</si>
  <si>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</si>
  <si>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</si>
  <si>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</si>
  <si>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</si>
  <si>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</si>
  <si>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</si>
  <si>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</si>
  <si>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</si>
  <si>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</si>
  <si>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</si>
  <si>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гандболу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</si>
  <si>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</si>
  <si>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</si>
  <si>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</si>
  <si>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</si>
  <si>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</si>
  <si>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Основи фізичної терапії</t>
  </si>
  <si>
    <t>Основи загального і спортивного масажу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</si>
  <si>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</si>
  <si>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</si>
  <si>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</si>
  <si>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</si>
  <si>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</si>
  <si>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</si>
  <si>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</si>
  <si>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</si>
  <si>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</si>
  <si>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</si>
  <si>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</si>
  <si>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Біомеханіка і основи спортивної метрології</t>
  </si>
  <si>
    <t>Практикум зі спортивної гімнастики / Практикум з баскетболу / Практикум з важкої атлетики</t>
  </si>
  <si>
    <t>Тмех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</si>
  <si>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</si>
  <si>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Гігієна фізичної культури і спорту</t>
  </si>
  <si>
    <t>1.2.15.1</t>
  </si>
  <si>
    <t>1.2.15.3</t>
  </si>
  <si>
    <t>1.2.5.4</t>
  </si>
  <si>
    <t>1.2.5.5</t>
  </si>
  <si>
    <t>1.2.5.6</t>
  </si>
  <si>
    <t>1.2.5.7</t>
  </si>
  <si>
    <t>1.2.5.8</t>
  </si>
  <si>
    <t>Практикум зі спортивної акробатики / Практикум з волейболу / Практикум з футболу</t>
  </si>
  <si>
    <t>Практикум з лижних видів спорту / Практикум з фітнесу / Практикум з плавання</t>
  </si>
  <si>
    <t>1.2.21</t>
  </si>
  <si>
    <t>1.2.22</t>
  </si>
  <si>
    <t>1.2.23</t>
  </si>
  <si>
    <t>1.2.24</t>
  </si>
  <si>
    <t>Практикум з легкої атлетики / Практикум з пауерліфтингу / Практикум з футзалу</t>
  </si>
  <si>
    <t>Декан факультету ФІТО</t>
  </si>
  <si>
    <t>О.Г. Гринь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</si>
  <si>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</si>
  <si>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</si>
  <si>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</si>
  <si>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</si>
  <si>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</si>
  <si>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К/П</t>
  </si>
  <si>
    <t>1+60 год.*</t>
  </si>
  <si>
    <t>1+102 год.**</t>
  </si>
  <si>
    <t>* - 1 доба на тиждень навчального семестру; ** - 2 доби на тиждень навчального семестру</t>
  </si>
  <si>
    <t>4+282 год.*</t>
  </si>
  <si>
    <t>Діагностика і моніторинг стану здоров'я спортсменів</t>
  </si>
  <si>
    <t>Організаційно-правові основи фізичної культури і спорту</t>
  </si>
  <si>
    <t>Організація спортивно-масової роботи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</si>
  <si>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</si>
  <si>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</si>
  <si>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</si>
  <si>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</si>
  <si>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</si>
  <si>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</si>
  <si>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</si>
  <si>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</si>
  <si>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</si>
  <si>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Форма  атестації (екзамен, кваліфікаційна робота)</t>
  </si>
  <si>
    <t>Виконання кваліф. роботи</t>
  </si>
  <si>
    <t>протокол №  9</t>
  </si>
  <si>
    <t>" 27 "  квітня   2023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</si>
</sst>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956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4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49" fontId="5" fillId="0" borderId="47" xfId="37" applyNumberFormat="1" applyFont="1" applyFill="1" applyBorder="1" applyAlignment="1">
      <alignment vertical="center" wrapText="1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19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0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0" fontId="4" fillId="24" borderId="3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1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5" fillId="24" borderId="4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93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6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49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52" xfId="39" applyFont="1" applyBorder="1" applyAlignment="1">
      <alignment horizontal="center" vertical="center"/>
    </xf>
    <xf numFmtId="0" fontId="30" fillId="0" borderId="49" xfId="39" applyFont="1" applyBorder="1" applyAlignment="1">
      <alignment horizontal="center" vertical="center"/>
    </xf>
    <xf numFmtId="0" fontId="30" fillId="0" borderId="56" xfId="39" applyFont="1" applyBorder="1" applyAlignment="1">
      <alignment horizontal="center" vertical="center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42" xfId="37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5" fontId="4" fillId="0" borderId="52" xfId="37" applyNumberFormat="1" applyFont="1" applyFill="1" applyBorder="1" applyAlignment="1" applyProtection="1">
      <alignment vertical="center"/>
    </xf>
    <xf numFmtId="165" fontId="4" fillId="0" borderId="49" xfId="37" applyNumberFormat="1" applyFont="1" applyFill="1" applyBorder="1" applyAlignment="1" applyProtection="1">
      <alignment vertical="center"/>
    </xf>
    <xf numFmtId="165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6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8" fontId="4" fillId="0" borderId="61" xfId="37" applyNumberFormat="1" applyFont="1" applyFill="1" applyBorder="1" applyAlignment="1">
      <alignment horizontal="center" vertical="center" wrapText="1"/>
    </xf>
    <xf numFmtId="0" fontId="4" fillId="0" borderId="39" xfId="37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35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0" fontId="4" fillId="0" borderId="26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8" fillId="0" borderId="51" xfId="40" applyNumberFormat="1" applyFont="1" applyFill="1" applyBorder="1" applyAlignment="1">
      <alignment horizontal="left" vertical="center" wrapText="1"/>
    </xf>
    <xf numFmtId="49" fontId="48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8" fillId="0" borderId="24" xfId="4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8" fillId="0" borderId="30" xfId="4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8" fillId="0" borderId="25" xfId="40" applyFont="1" applyFill="1" applyBorder="1" applyAlignment="1">
      <alignment horizontal="center" vertical="center" wrapText="1"/>
    </xf>
    <xf numFmtId="0" fontId="48" fillId="0" borderId="31" xfId="40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8" fillId="0" borderId="23" xfId="40" applyFont="1" applyFill="1" applyBorder="1" applyAlignment="1">
      <alignment horizontal="center" vertical="center" wrapText="1"/>
    </xf>
    <xf numFmtId="0" fontId="48" fillId="0" borderId="26" xfId="40" applyFont="1" applyFill="1" applyBorder="1" applyAlignment="1">
      <alignment horizontal="center" vertical="center" wrapText="1"/>
    </xf>
    <xf numFmtId="0" fontId="48" fillId="0" borderId="29" xfId="40" applyFont="1" applyFill="1" applyBorder="1" applyAlignment="1">
      <alignment horizontal="center" vertical="center" wrapText="1"/>
    </xf>
    <xf numFmtId="0" fontId="48" fillId="0" borderId="32" xfId="4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5" xfId="37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8" fillId="0" borderId="27" xfId="40" applyFont="1" applyFill="1" applyBorder="1" applyAlignment="1">
      <alignment horizontal="center" vertical="center" wrapText="1"/>
    </xf>
    <xf numFmtId="0" fontId="48" fillId="0" borderId="33" xfId="4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49" fontId="4" fillId="0" borderId="61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 wrapText="1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0" fontId="4" fillId="0" borderId="30" xfId="40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68" fontId="4" fillId="0" borderId="39" xfId="37" applyNumberFormat="1" applyFont="1" applyFill="1" applyBorder="1" applyAlignment="1" applyProtection="1">
      <alignment horizontal="center" vertical="center"/>
    </xf>
    <xf numFmtId="165" fontId="4" fillId="0" borderId="39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0" fillId="0" borderId="0" xfId="0" applyFill="1" applyAlignment="1"/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 applyProtection="1">
      <alignment horizontal="center" vertic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9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0" fontId="4" fillId="0" borderId="63" xfId="37" applyNumberFormat="1" applyFont="1" applyFill="1" applyBorder="1" applyAlignment="1">
      <alignment horizontal="center" vertical="center" wrapText="1"/>
    </xf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25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8" fontId="5" fillId="0" borderId="16" xfId="37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73" xfId="37" applyNumberFormat="1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0" fillId="0" borderId="24" xfId="37" applyFont="1" applyFill="1" applyBorder="1" applyAlignment="1">
      <alignment horizontal="center" vertical="center" wrapText="1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3" fillId="0" borderId="0" xfId="37" applyFont="1" applyFill="1" applyAlignment="1">
      <alignment wrapText="1"/>
    </xf>
    <xf numFmtId="0" fontId="30" fillId="0" borderId="0" xfId="37" applyFont="1" applyFill="1" applyAlignment="1">
      <alignment horizontal="center" wrapText="1"/>
    </xf>
    <xf numFmtId="0" fontId="4" fillId="0" borderId="0" xfId="37" applyFont="1" applyFill="1"/>
    <xf numFmtId="0" fontId="4" fillId="0" borderId="0" xfId="37" applyFont="1" applyFill="1" applyBorder="1"/>
    <xf numFmtId="0" fontId="4" fillId="0" borderId="24" xfId="0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128" xfId="37" applyNumberFormat="1" applyFont="1" applyFill="1" applyBorder="1" applyAlignment="1" applyProtection="1">
      <alignment horizontal="left" vertical="center"/>
    </xf>
    <xf numFmtId="0" fontId="30" fillId="0" borderId="57" xfId="37" applyFont="1" applyBorder="1" applyAlignment="1">
      <alignment horizontal="left" vertical="center" wrapText="1"/>
    </xf>
    <xf numFmtId="0" fontId="30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4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2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99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3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103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vertical="center" wrapText="1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0" fillId="0" borderId="105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2" fillId="0" borderId="0" xfId="0" applyFont="1" applyBorder="1" applyAlignment="1">
      <alignment horizontal="left" vertical="center"/>
    </xf>
    <xf numFmtId="0" fontId="32" fillId="0" borderId="97" xfId="37" applyFont="1" applyBorder="1" applyAlignment="1">
      <alignment horizontal="center" vertical="center" textRotation="90"/>
    </xf>
    <xf numFmtId="0" fontId="32" fillId="0" borderId="98" xfId="37" applyFont="1" applyBorder="1" applyAlignment="1">
      <alignment horizontal="center" vertical="center" textRotation="90"/>
    </xf>
    <xf numFmtId="0" fontId="32" fillId="0" borderId="131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8" xfId="36" applyFont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4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4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165" fontId="2" fillId="0" borderId="123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4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4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4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4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112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5" xfId="40" applyNumberFormat="1" applyFont="1" applyFill="1" applyBorder="1" applyAlignment="1" applyProtection="1">
      <alignment horizontal="center" vertical="center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56" xfId="40" applyNumberFormat="1" applyFont="1" applyFill="1" applyBorder="1" applyAlignment="1" applyProtection="1">
      <alignment horizontal="center" vertical="center" textRotation="90" wrapText="1"/>
    </xf>
    <xf numFmtId="166" fontId="4" fillId="24" borderId="41" xfId="40" applyNumberFormat="1" applyFont="1" applyFill="1" applyBorder="1" applyAlignment="1" applyProtection="1">
      <alignment horizontal="center" vertical="center" textRotation="90" wrapText="1"/>
    </xf>
    <xf numFmtId="166" fontId="4" fillId="24" borderId="62" xfId="40" applyNumberFormat="1" applyFont="1" applyFill="1" applyBorder="1" applyAlignment="1" applyProtection="1">
      <alignment horizontal="center" vertical="center" textRotation="90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11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5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1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2" xfId="0" applyNumberFormat="1" applyFont="1" applyFill="1" applyBorder="1" applyAlignment="1" applyProtection="1">
      <alignment horizontal="center" vertical="center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11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5" xfId="0" applyFont="1" applyFill="1" applyBorder="1" applyAlignment="1">
      <alignment horizontal="center" vertical="center" wrapText="1"/>
    </xf>
    <xf numFmtId="0" fontId="5" fillId="24" borderId="116" xfId="0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2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7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167" fontId="5" fillId="24" borderId="4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168" fontId="5" fillId="24" borderId="37" xfId="40" applyNumberFormat="1" applyFont="1" applyFill="1" applyBorder="1" applyAlignment="1" applyProtection="1">
      <alignment horizontal="center" vertical="center"/>
    </xf>
    <xf numFmtId="168" fontId="5" fillId="24" borderId="82" xfId="40" applyNumberFormat="1" applyFont="1" applyFill="1" applyBorder="1" applyAlignment="1" applyProtection="1">
      <alignment horizontal="center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24" borderId="65" xfId="40" applyNumberFormat="1" applyFont="1" applyFill="1" applyBorder="1" applyAlignment="1" applyProtection="1">
      <alignment horizontal="center" vertical="center"/>
    </xf>
    <xf numFmtId="0" fontId="5" fillId="24" borderId="104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46" xfId="4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3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3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90" wrapText="1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6"/>
  <sheetViews>
    <sheetView tabSelected="1" zoomScale="68" zoomScaleNormal="68" zoomScaleSheetLayoutView="66" workbookViewId="0">
      <selection activeCell="A6" sqref="A6:O6"/>
    </sheetView>
  </sheetViews>
  <sheetFormatPr defaultColWidth="3.28515625" defaultRowHeight="15.75" x14ac:dyDescent="0.25"/>
  <cols>
    <col min="1" max="1" width="6.7109375" style="236" customWidth="1"/>
    <col min="2" max="15" width="5.7109375" style="236" customWidth="1"/>
    <col min="16" max="16" width="6.28515625" style="236" customWidth="1"/>
    <col min="17" max="17" width="5.85546875" style="236" customWidth="1"/>
    <col min="18" max="53" width="5.7109375" style="236" customWidth="1"/>
    <col min="54" max="54" width="2.85546875" style="236" customWidth="1"/>
    <col min="55" max="55" width="1.140625" style="236" hidden="1" customWidth="1"/>
    <col min="56" max="57" width="3.28515625" style="236" hidden="1" customWidth="1"/>
    <col min="58" max="16384" width="3.28515625" style="236"/>
  </cols>
  <sheetData>
    <row r="1" spans="1:57" ht="30" x14ac:dyDescent="0.4">
      <c r="A1" s="665" t="s">
        <v>117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81" t="s">
        <v>116</v>
      </c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249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</row>
    <row r="2" spans="1:57" ht="30" x14ac:dyDescent="0.4">
      <c r="A2" s="665" t="s">
        <v>119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</row>
    <row r="3" spans="1:57" ht="30.75" x14ac:dyDescent="0.45">
      <c r="A3" s="665" t="s">
        <v>339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82" t="s">
        <v>118</v>
      </c>
      <c r="Q3" s="682"/>
      <c r="R3" s="682"/>
      <c r="S3" s="682"/>
      <c r="T3" s="682"/>
      <c r="U3" s="682"/>
      <c r="V3" s="682"/>
      <c r="W3" s="682"/>
      <c r="X3" s="682"/>
      <c r="Y3" s="682"/>
      <c r="Z3" s="682"/>
      <c r="AA3" s="682"/>
      <c r="AB3" s="682"/>
      <c r="AC3" s="682"/>
      <c r="AD3" s="682"/>
      <c r="AE3" s="682"/>
      <c r="AF3" s="682"/>
      <c r="AG3" s="682"/>
      <c r="AH3" s="682"/>
      <c r="AI3" s="682"/>
      <c r="AJ3" s="682"/>
      <c r="AK3" s="682"/>
      <c r="AL3" s="682"/>
      <c r="AM3" s="682"/>
      <c r="AN3" s="689" t="s">
        <v>161</v>
      </c>
      <c r="AO3" s="689"/>
      <c r="AP3" s="689"/>
      <c r="AQ3" s="689"/>
      <c r="AR3" s="689"/>
      <c r="AS3" s="689"/>
      <c r="AT3" s="689"/>
      <c r="AU3" s="689"/>
      <c r="AV3" s="689"/>
      <c r="AW3" s="689"/>
      <c r="AX3" s="689"/>
      <c r="AY3" s="689"/>
      <c r="AZ3" s="689"/>
      <c r="BA3" s="689"/>
    </row>
    <row r="4" spans="1:57" ht="30.75" x14ac:dyDescent="0.45">
      <c r="A4" s="690" t="s">
        <v>340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</row>
    <row r="5" spans="1:57" ht="27.75" x14ac:dyDescent="0.4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663" t="s">
        <v>120</v>
      </c>
      <c r="Q5" s="664"/>
      <c r="R5" s="664"/>
      <c r="S5" s="664"/>
      <c r="T5" s="664"/>
      <c r="U5" s="664"/>
      <c r="V5" s="664"/>
      <c r="W5" s="664"/>
      <c r="X5" s="664"/>
      <c r="Y5" s="664"/>
      <c r="Z5" s="664"/>
      <c r="AA5" s="664"/>
      <c r="AB5" s="664"/>
      <c r="AC5" s="664"/>
      <c r="AD5" s="664"/>
      <c r="AE5" s="664"/>
      <c r="AF5" s="664"/>
      <c r="AG5" s="664"/>
      <c r="AH5" s="664"/>
      <c r="AI5" s="664"/>
      <c r="AJ5" s="664"/>
      <c r="AK5" s="664"/>
      <c r="AL5" s="664"/>
      <c r="AM5" s="664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</row>
    <row r="6" spans="1:57" ht="27.75" x14ac:dyDescent="0.4">
      <c r="A6" s="665" t="s">
        <v>150</v>
      </c>
      <c r="B6" s="665"/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696"/>
      <c r="AP6" s="696"/>
      <c r="AQ6" s="696"/>
      <c r="AR6" s="696"/>
      <c r="AS6" s="696"/>
      <c r="AT6" s="696"/>
      <c r="AU6" s="696"/>
      <c r="AV6" s="696"/>
      <c r="AW6" s="696"/>
      <c r="AX6" s="696"/>
      <c r="AY6" s="696"/>
      <c r="AZ6" s="696"/>
      <c r="BA6" s="696"/>
    </row>
    <row r="7" spans="1:57" ht="27.75" customHeight="1" x14ac:dyDescent="0.4">
      <c r="A7" s="665" t="s">
        <v>121</v>
      </c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5"/>
      <c r="P7" s="704" t="s">
        <v>151</v>
      </c>
      <c r="Q7" s="704"/>
      <c r="R7" s="704"/>
      <c r="S7" s="704"/>
      <c r="T7" s="704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4"/>
      <c r="AN7" s="706" t="s">
        <v>152</v>
      </c>
      <c r="AO7" s="707"/>
      <c r="AP7" s="707"/>
      <c r="AQ7" s="707"/>
      <c r="AR7" s="707"/>
      <c r="AS7" s="707"/>
      <c r="AT7" s="707"/>
      <c r="AU7" s="707"/>
      <c r="AV7" s="707"/>
      <c r="AW7" s="707"/>
      <c r="AX7" s="707"/>
      <c r="AY7" s="707"/>
      <c r="AZ7" s="707"/>
      <c r="BA7" s="707"/>
    </row>
    <row r="8" spans="1:57" ht="26.25" customHeight="1" x14ac:dyDescent="0.4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704" t="s">
        <v>155</v>
      </c>
      <c r="Q8" s="704"/>
      <c r="R8" s="704"/>
      <c r="S8" s="704"/>
      <c r="T8" s="704"/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4"/>
      <c r="AI8" s="704"/>
      <c r="AJ8" s="704"/>
      <c r="AK8" s="704"/>
      <c r="AL8" s="704"/>
      <c r="AM8" s="704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</row>
    <row r="9" spans="1:57" ht="26.25" customHeight="1" x14ac:dyDescent="0.4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704" t="s">
        <v>156</v>
      </c>
      <c r="Q9" s="704"/>
      <c r="R9" s="704"/>
      <c r="S9" s="704"/>
      <c r="T9" s="704"/>
      <c r="U9" s="704"/>
      <c r="V9" s="704"/>
      <c r="W9" s="704"/>
      <c r="X9" s="704"/>
      <c r="Y9" s="704"/>
      <c r="Z9" s="704"/>
      <c r="AA9" s="704"/>
      <c r="AB9" s="704"/>
      <c r="AC9" s="704"/>
      <c r="AD9" s="704"/>
      <c r="AE9" s="704"/>
      <c r="AF9" s="704"/>
      <c r="AG9" s="704"/>
      <c r="AH9" s="704"/>
      <c r="AI9" s="704"/>
      <c r="AJ9" s="704"/>
      <c r="AK9" s="704"/>
      <c r="AL9" s="704"/>
      <c r="AM9" s="704"/>
      <c r="AN9" s="705" t="s">
        <v>153</v>
      </c>
      <c r="AO9" s="705"/>
      <c r="AP9" s="705"/>
      <c r="AQ9" s="705"/>
      <c r="AR9" s="705"/>
      <c r="AS9" s="705"/>
      <c r="AT9" s="705"/>
      <c r="AU9" s="705"/>
      <c r="AV9" s="705"/>
      <c r="AW9" s="705"/>
      <c r="AX9" s="705"/>
      <c r="AY9" s="705"/>
      <c r="AZ9" s="705"/>
      <c r="BA9" s="705"/>
    </row>
    <row r="10" spans="1:57" ht="25.5" customHeight="1" x14ac:dyDescent="0.4">
      <c r="A10" s="255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685" t="s">
        <v>154</v>
      </c>
      <c r="Q10" s="686"/>
      <c r="R10" s="686"/>
      <c r="S10" s="686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  <c r="AI10" s="686"/>
      <c r="AJ10" s="686"/>
      <c r="AK10" s="686"/>
      <c r="AL10" s="687"/>
      <c r="AM10" s="687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</row>
    <row r="11" spans="1:57" ht="26.25" x14ac:dyDescent="0.4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688" t="s">
        <v>157</v>
      </c>
      <c r="Q11" s="688"/>
      <c r="R11" s="688"/>
      <c r="S11" s="688"/>
      <c r="T11" s="688"/>
      <c r="U11" s="688"/>
      <c r="V11" s="688"/>
      <c r="W11" s="688"/>
      <c r="X11" s="688"/>
      <c r="Y11" s="688"/>
      <c r="Z11" s="688"/>
      <c r="AA11" s="688"/>
      <c r="AB11" s="688"/>
      <c r="AC11" s="688"/>
      <c r="AD11" s="688"/>
      <c r="AE11" s="688"/>
      <c r="AF11" s="688"/>
      <c r="AG11" s="688"/>
      <c r="AH11" s="688"/>
      <c r="AI11" s="688"/>
      <c r="AJ11" s="688"/>
      <c r="AK11" s="688"/>
      <c r="AL11" s="688"/>
      <c r="AM11" s="68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</row>
    <row r="12" spans="1:57" ht="26.25" x14ac:dyDescent="0.4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</row>
    <row r="13" spans="1:57" ht="26.25" x14ac:dyDescent="0.4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</row>
    <row r="14" spans="1:57" ht="26.25" x14ac:dyDescent="0.4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</row>
    <row r="15" spans="1:57" s="237" customFormat="1" ht="31.5" customHeight="1" thickBot="1" x14ac:dyDescent="0.35">
      <c r="A15" s="683" t="s">
        <v>162</v>
      </c>
      <c r="B15" s="683"/>
      <c r="C15" s="683"/>
      <c r="D15" s="683"/>
      <c r="E15" s="683"/>
      <c r="F15" s="683"/>
      <c r="G15" s="683"/>
      <c r="H15" s="683"/>
      <c r="I15" s="683"/>
      <c r="J15" s="683"/>
      <c r="K15" s="683"/>
      <c r="L15" s="683"/>
      <c r="M15" s="683"/>
      <c r="N15" s="683"/>
      <c r="O15" s="683"/>
      <c r="P15" s="683"/>
      <c r="Q15" s="683"/>
      <c r="R15" s="683"/>
      <c r="S15" s="683"/>
      <c r="T15" s="683"/>
      <c r="U15" s="683"/>
      <c r="V15" s="683"/>
      <c r="W15" s="683"/>
      <c r="X15" s="683"/>
      <c r="Y15" s="683"/>
      <c r="Z15" s="683"/>
      <c r="AA15" s="683"/>
      <c r="AB15" s="683"/>
      <c r="AC15" s="683"/>
      <c r="AD15" s="683"/>
      <c r="AE15" s="683"/>
      <c r="AF15" s="683"/>
      <c r="AG15" s="683"/>
      <c r="AH15" s="683"/>
      <c r="AI15" s="683"/>
      <c r="AJ15" s="683"/>
      <c r="AK15" s="683"/>
      <c r="AL15" s="683"/>
      <c r="AM15" s="683"/>
      <c r="AN15" s="683"/>
      <c r="AO15" s="683"/>
      <c r="AP15" s="683"/>
      <c r="AQ15" s="683"/>
      <c r="AR15" s="683"/>
      <c r="AS15" s="683"/>
      <c r="AT15" s="683"/>
      <c r="AU15" s="683"/>
      <c r="AV15" s="683"/>
      <c r="AW15" s="683"/>
      <c r="AX15" s="683"/>
      <c r="AY15" s="683"/>
      <c r="AZ15" s="683"/>
      <c r="BA15" s="683"/>
      <c r="BB15" s="238"/>
      <c r="BC15" s="238"/>
      <c r="BD15" s="238"/>
      <c r="BE15" s="238"/>
    </row>
    <row r="16" spans="1:57" ht="24.95" customHeight="1" thickBot="1" x14ac:dyDescent="0.3">
      <c r="A16" s="697" t="s">
        <v>122</v>
      </c>
      <c r="B16" s="669" t="s">
        <v>123</v>
      </c>
      <c r="C16" s="670"/>
      <c r="D16" s="670"/>
      <c r="E16" s="699"/>
      <c r="F16" s="669" t="s">
        <v>124</v>
      </c>
      <c r="G16" s="670"/>
      <c r="H16" s="670"/>
      <c r="I16" s="670"/>
      <c r="J16" s="714" t="s">
        <v>125</v>
      </c>
      <c r="K16" s="715"/>
      <c r="L16" s="715"/>
      <c r="M16" s="715"/>
      <c r="N16" s="716"/>
      <c r="O16" s="712" t="s">
        <v>126</v>
      </c>
      <c r="P16" s="712"/>
      <c r="Q16" s="712"/>
      <c r="R16" s="713"/>
      <c r="S16" s="626" t="s">
        <v>127</v>
      </c>
      <c r="T16" s="627"/>
      <c r="U16" s="627"/>
      <c r="V16" s="627"/>
      <c r="W16" s="628"/>
      <c r="X16" s="627" t="s">
        <v>128</v>
      </c>
      <c r="Y16" s="627"/>
      <c r="Z16" s="627"/>
      <c r="AA16" s="627"/>
      <c r="AB16" s="626" t="s">
        <v>129</v>
      </c>
      <c r="AC16" s="627"/>
      <c r="AD16" s="627"/>
      <c r="AE16" s="628"/>
      <c r="AF16" s="629" t="s">
        <v>130</v>
      </c>
      <c r="AG16" s="629"/>
      <c r="AH16" s="629"/>
      <c r="AI16" s="629"/>
      <c r="AJ16" s="626" t="s">
        <v>131</v>
      </c>
      <c r="AK16" s="627"/>
      <c r="AL16" s="627"/>
      <c r="AM16" s="627"/>
      <c r="AN16" s="628"/>
      <c r="AO16" s="630" t="s">
        <v>132</v>
      </c>
      <c r="AP16" s="631"/>
      <c r="AQ16" s="631"/>
      <c r="AR16" s="632"/>
      <c r="AS16" s="627" t="s">
        <v>133</v>
      </c>
      <c r="AT16" s="627"/>
      <c r="AU16" s="627"/>
      <c r="AV16" s="627"/>
      <c r="AW16" s="628"/>
      <c r="AX16" s="633" t="s">
        <v>134</v>
      </c>
      <c r="AY16" s="634"/>
      <c r="AZ16" s="634"/>
      <c r="BA16" s="635"/>
      <c r="BB16" s="624"/>
      <c r="BC16" s="624"/>
      <c r="BD16" s="624"/>
      <c r="BE16" s="624"/>
    </row>
    <row r="17" spans="1:57" s="240" customFormat="1" ht="24.95" customHeight="1" thickBot="1" x14ac:dyDescent="0.3">
      <c r="A17" s="698"/>
      <c r="B17" s="267">
        <v>1</v>
      </c>
      <c r="C17" s="268">
        <v>2</v>
      </c>
      <c r="D17" s="268">
        <v>3</v>
      </c>
      <c r="E17" s="269">
        <v>4</v>
      </c>
      <c r="F17" s="270">
        <v>5</v>
      </c>
      <c r="G17" s="268">
        <v>6</v>
      </c>
      <c r="H17" s="268">
        <v>7</v>
      </c>
      <c r="I17" s="271">
        <v>8</v>
      </c>
      <c r="J17" s="601">
        <v>9</v>
      </c>
      <c r="K17" s="602">
        <v>10</v>
      </c>
      <c r="L17" s="602">
        <v>11</v>
      </c>
      <c r="M17" s="602">
        <v>12</v>
      </c>
      <c r="N17" s="603">
        <v>13</v>
      </c>
      <c r="O17" s="605">
        <v>14</v>
      </c>
      <c r="P17" s="272">
        <v>15</v>
      </c>
      <c r="Q17" s="273">
        <v>16</v>
      </c>
      <c r="R17" s="274">
        <v>17</v>
      </c>
      <c r="S17" s="275">
        <v>18</v>
      </c>
      <c r="T17" s="276">
        <v>19</v>
      </c>
      <c r="U17" s="276">
        <v>20</v>
      </c>
      <c r="V17" s="276">
        <v>21</v>
      </c>
      <c r="W17" s="277">
        <v>22</v>
      </c>
      <c r="X17" s="270">
        <v>23</v>
      </c>
      <c r="Y17" s="268">
        <v>24</v>
      </c>
      <c r="Z17" s="268">
        <v>25</v>
      </c>
      <c r="AA17" s="271">
        <v>26</v>
      </c>
      <c r="AB17" s="267">
        <v>27</v>
      </c>
      <c r="AC17" s="268">
        <v>28</v>
      </c>
      <c r="AD17" s="268">
        <v>29</v>
      </c>
      <c r="AE17" s="269">
        <v>30</v>
      </c>
      <c r="AF17" s="272">
        <v>31</v>
      </c>
      <c r="AG17" s="273">
        <v>32</v>
      </c>
      <c r="AH17" s="273">
        <v>33</v>
      </c>
      <c r="AI17" s="274">
        <v>34</v>
      </c>
      <c r="AJ17" s="267">
        <v>35</v>
      </c>
      <c r="AK17" s="268">
        <v>36</v>
      </c>
      <c r="AL17" s="268">
        <v>37</v>
      </c>
      <c r="AM17" s="268">
        <v>38</v>
      </c>
      <c r="AN17" s="269">
        <v>39</v>
      </c>
      <c r="AO17" s="278">
        <v>40</v>
      </c>
      <c r="AP17" s="273">
        <v>41</v>
      </c>
      <c r="AQ17" s="273">
        <v>42</v>
      </c>
      <c r="AR17" s="279">
        <v>43</v>
      </c>
      <c r="AS17" s="270">
        <v>44</v>
      </c>
      <c r="AT17" s="268">
        <v>45</v>
      </c>
      <c r="AU17" s="268">
        <v>46</v>
      </c>
      <c r="AV17" s="268">
        <v>47</v>
      </c>
      <c r="AW17" s="269">
        <v>48</v>
      </c>
      <c r="AX17" s="280">
        <v>49</v>
      </c>
      <c r="AY17" s="281">
        <v>50</v>
      </c>
      <c r="AZ17" s="281">
        <v>51</v>
      </c>
      <c r="BA17" s="282">
        <v>52</v>
      </c>
      <c r="BB17" s="239"/>
      <c r="BC17" s="239"/>
      <c r="BD17" s="239"/>
      <c r="BE17" s="239"/>
    </row>
    <row r="18" spans="1:57" ht="24.95" customHeight="1" x14ac:dyDescent="0.3">
      <c r="A18" s="283">
        <v>1</v>
      </c>
      <c r="B18" s="284" t="s">
        <v>137</v>
      </c>
      <c r="C18" s="285" t="s">
        <v>138</v>
      </c>
      <c r="D18" s="285" t="s">
        <v>135</v>
      </c>
      <c r="E18" s="286" t="s">
        <v>135</v>
      </c>
      <c r="F18" s="287" t="s">
        <v>135</v>
      </c>
      <c r="G18" s="285" t="s">
        <v>135</v>
      </c>
      <c r="H18" s="285" t="s">
        <v>135</v>
      </c>
      <c r="I18" s="288" t="s">
        <v>135</v>
      </c>
      <c r="J18" s="284" t="s">
        <v>135</v>
      </c>
      <c r="K18" s="285" t="s">
        <v>135</v>
      </c>
      <c r="L18" s="285" t="s">
        <v>135</v>
      </c>
      <c r="M18" s="285" t="s">
        <v>135</v>
      </c>
      <c r="N18" s="286" t="s">
        <v>135</v>
      </c>
      <c r="O18" s="287" t="s">
        <v>135</v>
      </c>
      <c r="P18" s="285" t="s">
        <v>135</v>
      </c>
      <c r="Q18" s="289" t="s">
        <v>138</v>
      </c>
      <c r="R18" s="290" t="s">
        <v>136</v>
      </c>
      <c r="S18" s="291" t="s">
        <v>136</v>
      </c>
      <c r="T18" s="285" t="s">
        <v>137</v>
      </c>
      <c r="U18" s="285" t="s">
        <v>135</v>
      </c>
      <c r="V18" s="285" t="s">
        <v>135</v>
      </c>
      <c r="W18" s="286" t="s">
        <v>135</v>
      </c>
      <c r="X18" s="287" t="s">
        <v>135</v>
      </c>
      <c r="Y18" s="285" t="s">
        <v>135</v>
      </c>
      <c r="Z18" s="285" t="s">
        <v>135</v>
      </c>
      <c r="AA18" s="288" t="s">
        <v>135</v>
      </c>
      <c r="AB18" s="284" t="s">
        <v>135</v>
      </c>
      <c r="AC18" s="289" t="s">
        <v>138</v>
      </c>
      <c r="AD18" s="285" t="s">
        <v>136</v>
      </c>
      <c r="AE18" s="606" t="s">
        <v>320</v>
      </c>
      <c r="AF18" s="287" t="s">
        <v>114</v>
      </c>
      <c r="AG18" s="289" t="s">
        <v>139</v>
      </c>
      <c r="AH18" s="289" t="s">
        <v>139</v>
      </c>
      <c r="AI18" s="290" t="s">
        <v>139</v>
      </c>
      <c r="AJ18" s="291" t="s">
        <v>139</v>
      </c>
      <c r="AK18" s="289" t="s">
        <v>139</v>
      </c>
      <c r="AL18" s="289" t="s">
        <v>139</v>
      </c>
      <c r="AM18" s="289" t="s">
        <v>139</v>
      </c>
      <c r="AN18" s="290" t="s">
        <v>139</v>
      </c>
      <c r="AO18" s="291" t="s">
        <v>139</v>
      </c>
      <c r="AP18" s="292" t="s">
        <v>136</v>
      </c>
      <c r="AQ18" s="292" t="s">
        <v>136</v>
      </c>
      <c r="AR18" s="293" t="s">
        <v>137</v>
      </c>
      <c r="AS18" s="294" t="s">
        <v>137</v>
      </c>
      <c r="AT18" s="292" t="s">
        <v>137</v>
      </c>
      <c r="AU18" s="292" t="s">
        <v>137</v>
      </c>
      <c r="AV18" s="292" t="s">
        <v>137</v>
      </c>
      <c r="AW18" s="295" t="s">
        <v>137</v>
      </c>
      <c r="AX18" s="296" t="s">
        <v>137</v>
      </c>
      <c r="AY18" s="297" t="s">
        <v>137</v>
      </c>
      <c r="AZ18" s="297" t="s">
        <v>137</v>
      </c>
      <c r="BA18" s="298" t="s">
        <v>137</v>
      </c>
      <c r="BB18" s="241"/>
      <c r="BC18" s="241"/>
      <c r="BD18" s="241"/>
      <c r="BE18" s="241"/>
    </row>
    <row r="19" spans="1:57" ht="24.95" customHeight="1" x14ac:dyDescent="0.3">
      <c r="A19" s="299">
        <v>2</v>
      </c>
      <c r="B19" s="300" t="s">
        <v>137</v>
      </c>
      <c r="C19" s="305" t="s">
        <v>138</v>
      </c>
      <c r="D19" s="305" t="s">
        <v>138</v>
      </c>
      <c r="E19" s="315" t="s">
        <v>138</v>
      </c>
      <c r="F19" s="303" t="s">
        <v>135</v>
      </c>
      <c r="G19" s="305" t="s">
        <v>138</v>
      </c>
      <c r="H19" s="305" t="s">
        <v>138</v>
      </c>
      <c r="I19" s="315" t="s">
        <v>138</v>
      </c>
      <c r="J19" s="300" t="s">
        <v>135</v>
      </c>
      <c r="K19" s="305" t="s">
        <v>138</v>
      </c>
      <c r="L19" s="305" t="s">
        <v>138</v>
      </c>
      <c r="M19" s="305" t="s">
        <v>138</v>
      </c>
      <c r="N19" s="315" t="s">
        <v>138</v>
      </c>
      <c r="O19" s="303" t="s">
        <v>135</v>
      </c>
      <c r="P19" s="305" t="s">
        <v>138</v>
      </c>
      <c r="Q19" s="305" t="s">
        <v>138</v>
      </c>
      <c r="R19" s="306" t="s">
        <v>136</v>
      </c>
      <c r="S19" s="307" t="s">
        <v>136</v>
      </c>
      <c r="T19" s="301" t="s">
        <v>137</v>
      </c>
      <c r="U19" s="301" t="s">
        <v>135</v>
      </c>
      <c r="V19" s="301" t="s">
        <v>135</v>
      </c>
      <c r="W19" s="302" t="s">
        <v>135</v>
      </c>
      <c r="X19" s="303" t="s">
        <v>135</v>
      </c>
      <c r="Y19" s="301" t="s">
        <v>135</v>
      </c>
      <c r="Z19" s="305" t="s">
        <v>138</v>
      </c>
      <c r="AA19" s="304" t="s">
        <v>135</v>
      </c>
      <c r="AB19" s="300" t="s">
        <v>135</v>
      </c>
      <c r="AC19" s="305" t="s">
        <v>138</v>
      </c>
      <c r="AD19" s="301" t="s">
        <v>136</v>
      </c>
      <c r="AE19" s="315" t="s">
        <v>320</v>
      </c>
      <c r="AF19" s="303" t="s">
        <v>114</v>
      </c>
      <c r="AG19" s="305" t="s">
        <v>139</v>
      </c>
      <c r="AH19" s="305" t="s">
        <v>139</v>
      </c>
      <c r="AI19" s="306" t="s">
        <v>139</v>
      </c>
      <c r="AJ19" s="307" t="s">
        <v>139</v>
      </c>
      <c r="AK19" s="305" t="s">
        <v>139</v>
      </c>
      <c r="AL19" s="305" t="s">
        <v>139</v>
      </c>
      <c r="AM19" s="305" t="s">
        <v>139</v>
      </c>
      <c r="AN19" s="306" t="s">
        <v>139</v>
      </c>
      <c r="AO19" s="307" t="s">
        <v>139</v>
      </c>
      <c r="AP19" s="308" t="s">
        <v>136</v>
      </c>
      <c r="AQ19" s="308" t="s">
        <v>136</v>
      </c>
      <c r="AR19" s="309" t="s">
        <v>137</v>
      </c>
      <c r="AS19" s="310" t="s">
        <v>137</v>
      </c>
      <c r="AT19" s="308" t="s">
        <v>137</v>
      </c>
      <c r="AU19" s="308" t="s">
        <v>137</v>
      </c>
      <c r="AV19" s="308" t="s">
        <v>137</v>
      </c>
      <c r="AW19" s="311" t="s">
        <v>137</v>
      </c>
      <c r="AX19" s="312" t="s">
        <v>137</v>
      </c>
      <c r="AY19" s="313" t="s">
        <v>137</v>
      </c>
      <c r="AZ19" s="313" t="s">
        <v>137</v>
      </c>
      <c r="BA19" s="314" t="s">
        <v>137</v>
      </c>
      <c r="BB19" s="241"/>
      <c r="BC19" s="241"/>
      <c r="BD19" s="241"/>
      <c r="BE19" s="241"/>
    </row>
    <row r="20" spans="1:57" ht="24.95" customHeight="1" thickBot="1" x14ac:dyDescent="0.35">
      <c r="A20" s="299">
        <v>3</v>
      </c>
      <c r="B20" s="307" t="s">
        <v>137</v>
      </c>
      <c r="C20" s="305" t="s">
        <v>138</v>
      </c>
      <c r="D20" s="305" t="s">
        <v>138</v>
      </c>
      <c r="E20" s="315" t="s">
        <v>138</v>
      </c>
      <c r="F20" s="316" t="s">
        <v>138</v>
      </c>
      <c r="G20" s="305" t="s">
        <v>138</v>
      </c>
      <c r="H20" s="305" t="s">
        <v>138</v>
      </c>
      <c r="I20" s="306" t="s">
        <v>138</v>
      </c>
      <c r="J20" s="307" t="s">
        <v>138</v>
      </c>
      <c r="K20" s="305" t="s">
        <v>138</v>
      </c>
      <c r="L20" s="305" t="s">
        <v>138</v>
      </c>
      <c r="M20" s="305" t="s">
        <v>138</v>
      </c>
      <c r="N20" s="315" t="s">
        <v>138</v>
      </c>
      <c r="O20" s="316" t="s">
        <v>138</v>
      </c>
      <c r="P20" s="305" t="s">
        <v>138</v>
      </c>
      <c r="Q20" s="305" t="s">
        <v>138</v>
      </c>
      <c r="R20" s="306" t="s">
        <v>136</v>
      </c>
      <c r="S20" s="307" t="s">
        <v>136</v>
      </c>
      <c r="T20" s="301" t="s">
        <v>137</v>
      </c>
      <c r="U20" s="301" t="s">
        <v>135</v>
      </c>
      <c r="V20" s="604" t="s">
        <v>135</v>
      </c>
      <c r="W20" s="302" t="s">
        <v>135</v>
      </c>
      <c r="X20" s="303" t="s">
        <v>135</v>
      </c>
      <c r="Y20" s="301" t="s">
        <v>135</v>
      </c>
      <c r="Z20" s="305" t="s">
        <v>138</v>
      </c>
      <c r="AA20" s="304" t="s">
        <v>135</v>
      </c>
      <c r="AB20" s="300" t="s">
        <v>135</v>
      </c>
      <c r="AC20" s="305" t="s">
        <v>138</v>
      </c>
      <c r="AD20" s="301" t="s">
        <v>136</v>
      </c>
      <c r="AE20" s="315" t="s">
        <v>320</v>
      </c>
      <c r="AF20" s="303" t="s">
        <v>114</v>
      </c>
      <c r="AG20" s="305" t="s">
        <v>139</v>
      </c>
      <c r="AH20" s="305" t="s">
        <v>139</v>
      </c>
      <c r="AI20" s="306" t="s">
        <v>139</v>
      </c>
      <c r="AJ20" s="307" t="s">
        <v>139</v>
      </c>
      <c r="AK20" s="305" t="s">
        <v>139</v>
      </c>
      <c r="AL20" s="305" t="s">
        <v>139</v>
      </c>
      <c r="AM20" s="305" t="s">
        <v>139</v>
      </c>
      <c r="AN20" s="306" t="s">
        <v>139</v>
      </c>
      <c r="AO20" s="307" t="s">
        <v>139</v>
      </c>
      <c r="AP20" s="308" t="s">
        <v>136</v>
      </c>
      <c r="AQ20" s="308" t="s">
        <v>136</v>
      </c>
      <c r="AR20" s="330" t="s">
        <v>137</v>
      </c>
      <c r="AS20" s="331" t="s">
        <v>137</v>
      </c>
      <c r="AT20" s="332" t="s">
        <v>137</v>
      </c>
      <c r="AU20" s="332" t="s">
        <v>137</v>
      </c>
      <c r="AV20" s="332" t="s">
        <v>137</v>
      </c>
      <c r="AW20" s="333" t="s">
        <v>137</v>
      </c>
      <c r="AX20" s="334" t="s">
        <v>137</v>
      </c>
      <c r="AY20" s="335" t="s">
        <v>137</v>
      </c>
      <c r="AZ20" s="335" t="s">
        <v>137</v>
      </c>
      <c r="BA20" s="336" t="s">
        <v>137</v>
      </c>
      <c r="BB20" s="241"/>
      <c r="BC20" s="241"/>
      <c r="BD20" s="241"/>
      <c r="BE20" s="241"/>
    </row>
    <row r="21" spans="1:57" ht="24.95" customHeight="1" thickBot="1" x14ac:dyDescent="0.35">
      <c r="A21" s="318">
        <v>4</v>
      </c>
      <c r="B21" s="319" t="s">
        <v>137</v>
      </c>
      <c r="C21" s="320" t="s">
        <v>138</v>
      </c>
      <c r="D21" s="320" t="s">
        <v>138</v>
      </c>
      <c r="E21" s="321" t="s">
        <v>138</v>
      </c>
      <c r="F21" s="322" t="s">
        <v>138</v>
      </c>
      <c r="G21" s="320" t="s">
        <v>138</v>
      </c>
      <c r="H21" s="320" t="s">
        <v>138</v>
      </c>
      <c r="I21" s="323" t="s">
        <v>138</v>
      </c>
      <c r="J21" s="319" t="s">
        <v>138</v>
      </c>
      <c r="K21" s="320" t="s">
        <v>138</v>
      </c>
      <c r="L21" s="320" t="s">
        <v>138</v>
      </c>
      <c r="M21" s="320" t="s">
        <v>138</v>
      </c>
      <c r="N21" s="321" t="s">
        <v>138</v>
      </c>
      <c r="O21" s="322" t="s">
        <v>138</v>
      </c>
      <c r="P21" s="320" t="s">
        <v>138</v>
      </c>
      <c r="Q21" s="320" t="s">
        <v>138</v>
      </c>
      <c r="R21" s="323" t="s">
        <v>136</v>
      </c>
      <c r="S21" s="319" t="s">
        <v>136</v>
      </c>
      <c r="T21" s="320" t="s">
        <v>137</v>
      </c>
      <c r="U21" s="320" t="s">
        <v>138</v>
      </c>
      <c r="V21" s="320" t="s">
        <v>138</v>
      </c>
      <c r="W21" s="321" t="s">
        <v>138</v>
      </c>
      <c r="X21" s="322" t="s">
        <v>138</v>
      </c>
      <c r="Y21" s="320" t="s">
        <v>138</v>
      </c>
      <c r="Z21" s="320" t="s">
        <v>138</v>
      </c>
      <c r="AA21" s="323" t="s">
        <v>138</v>
      </c>
      <c r="AB21" s="319" t="s">
        <v>138</v>
      </c>
      <c r="AC21" s="320" t="s">
        <v>138</v>
      </c>
      <c r="AD21" s="320" t="s">
        <v>136</v>
      </c>
      <c r="AE21" s="321" t="s">
        <v>320</v>
      </c>
      <c r="AF21" s="322" t="s">
        <v>114</v>
      </c>
      <c r="AG21" s="320" t="s">
        <v>139</v>
      </c>
      <c r="AH21" s="320" t="s">
        <v>139</v>
      </c>
      <c r="AI21" s="323" t="s">
        <v>139</v>
      </c>
      <c r="AJ21" s="319" t="s">
        <v>139</v>
      </c>
      <c r="AK21" s="320" t="s">
        <v>139</v>
      </c>
      <c r="AL21" s="320" t="s">
        <v>139</v>
      </c>
      <c r="AM21" s="320" t="s">
        <v>139</v>
      </c>
      <c r="AN21" s="321" t="s">
        <v>139</v>
      </c>
      <c r="AO21" s="319" t="s">
        <v>136</v>
      </c>
      <c r="AP21" s="317" t="s">
        <v>136</v>
      </c>
      <c r="AQ21" s="317" t="s">
        <v>158</v>
      </c>
      <c r="AR21" s="351" t="s">
        <v>158</v>
      </c>
      <c r="AS21" s="700"/>
      <c r="AT21" s="701"/>
      <c r="AU21" s="701"/>
      <c r="AV21" s="701"/>
      <c r="AW21" s="701"/>
      <c r="AX21" s="701"/>
      <c r="AY21" s="701"/>
      <c r="AZ21" s="701"/>
      <c r="BA21" s="702"/>
      <c r="BB21" s="241"/>
      <c r="BC21" s="242"/>
      <c r="BD21" s="241"/>
      <c r="BE21" s="242"/>
    </row>
    <row r="22" spans="1:57" ht="24.95" customHeight="1" x14ac:dyDescent="0.3">
      <c r="A22" s="324"/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6"/>
      <c r="AQ22" s="326"/>
      <c r="AR22" s="326"/>
      <c r="AS22" s="327"/>
      <c r="AT22" s="264"/>
      <c r="AU22" s="264"/>
      <c r="AV22" s="264"/>
      <c r="AW22" s="264"/>
      <c r="AX22" s="264"/>
      <c r="AY22" s="264"/>
      <c r="AZ22" s="264"/>
      <c r="BA22" s="264"/>
      <c r="BB22" s="241"/>
      <c r="BC22" s="242"/>
      <c r="BD22" s="241"/>
      <c r="BE22" s="242"/>
    </row>
    <row r="23" spans="1:57" s="610" customFormat="1" ht="24.95" customHeight="1" x14ac:dyDescent="0.3">
      <c r="A23" s="709" t="s">
        <v>319</v>
      </c>
      <c r="B23" s="709"/>
      <c r="C23" s="709"/>
      <c r="D23" s="709"/>
      <c r="E23" s="709"/>
      <c r="F23" s="709"/>
      <c r="G23" s="709"/>
      <c r="H23" s="709"/>
      <c r="I23" s="709"/>
      <c r="J23" s="710"/>
      <c r="K23" s="710"/>
      <c r="L23" s="710"/>
      <c r="M23" s="710"/>
      <c r="N23" s="710"/>
      <c r="O23" s="710"/>
      <c r="P23" s="710"/>
      <c r="Q23" s="710"/>
      <c r="R23" s="710"/>
      <c r="S23" s="710"/>
      <c r="T23" s="710"/>
      <c r="U23" s="710"/>
      <c r="V23" s="710"/>
      <c r="W23" s="710"/>
      <c r="X23" s="710"/>
      <c r="Y23" s="710"/>
      <c r="Z23" s="710"/>
      <c r="AA23" s="710"/>
      <c r="AB23" s="710"/>
      <c r="AC23" s="710"/>
      <c r="AD23" s="710"/>
      <c r="AE23" s="710"/>
      <c r="AF23" s="710"/>
      <c r="AG23" s="710"/>
      <c r="AH23" s="710"/>
      <c r="AI23" s="710"/>
      <c r="AJ23" s="710"/>
      <c r="AK23" s="710"/>
      <c r="AL23" s="710"/>
      <c r="AM23" s="710"/>
      <c r="AN23" s="710"/>
      <c r="AO23" s="710"/>
      <c r="AP23" s="710"/>
      <c r="AQ23" s="710"/>
      <c r="AR23" s="710"/>
      <c r="AS23" s="710"/>
      <c r="AT23" s="710"/>
      <c r="AU23" s="710"/>
      <c r="AV23" s="607"/>
      <c r="AW23" s="608"/>
      <c r="AX23" s="608"/>
      <c r="AY23" s="608"/>
      <c r="AZ23" s="608"/>
      <c r="BA23" s="608"/>
      <c r="BB23" s="609"/>
      <c r="BC23" s="609"/>
      <c r="BD23" s="609"/>
      <c r="BE23" s="609"/>
    </row>
    <row r="24" spans="1:57" s="246" customFormat="1" ht="24.95" customHeight="1" x14ac:dyDescent="0.3">
      <c r="A24" s="259"/>
      <c r="B24" s="259"/>
      <c r="C24" s="259"/>
      <c r="D24" s="259"/>
      <c r="E24" s="259"/>
      <c r="F24" s="259"/>
      <c r="G24" s="259"/>
      <c r="H24" s="259"/>
      <c r="I24" s="259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44"/>
      <c r="AW24" s="245"/>
      <c r="AX24" s="245"/>
      <c r="AY24" s="245"/>
      <c r="AZ24" s="245"/>
      <c r="BA24" s="245"/>
      <c r="BB24" s="236"/>
      <c r="BC24" s="236"/>
      <c r="BD24" s="236"/>
      <c r="BE24" s="236"/>
    </row>
    <row r="25" spans="1:57" s="246" customFormat="1" ht="18.75" x14ac:dyDescent="0.3">
      <c r="A25" s="243"/>
      <c r="B25" s="243"/>
      <c r="C25" s="243"/>
      <c r="D25" s="243"/>
      <c r="E25" s="243"/>
      <c r="F25" s="243"/>
      <c r="G25" s="243"/>
      <c r="H25" s="243"/>
      <c r="I25" s="243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5"/>
      <c r="AX25" s="245"/>
      <c r="AY25" s="245"/>
      <c r="AZ25" s="245"/>
      <c r="BA25" s="245"/>
      <c r="BB25" s="236"/>
      <c r="BC25" s="236"/>
      <c r="BD25" s="236"/>
      <c r="BE25" s="236"/>
    </row>
    <row r="26" spans="1:57" ht="31.5" customHeight="1" x14ac:dyDescent="0.3">
      <c r="A26" s="625" t="s">
        <v>140</v>
      </c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247"/>
      <c r="AA26" s="625" t="s">
        <v>141</v>
      </c>
      <c r="AB26" s="625"/>
      <c r="AC26" s="625"/>
      <c r="AD26" s="625"/>
      <c r="AE26" s="625"/>
      <c r="AF26" s="625"/>
      <c r="AG26" s="625"/>
      <c r="AH26" s="625"/>
      <c r="AI26" s="625"/>
      <c r="AJ26" s="625"/>
      <c r="AK26" s="625"/>
      <c r="AL26" s="625"/>
      <c r="AM26" s="625"/>
      <c r="AN26" s="625"/>
      <c r="AO26" s="248"/>
      <c r="AP26" s="625" t="s">
        <v>198</v>
      </c>
      <c r="AQ26" s="625"/>
      <c r="AR26" s="625"/>
      <c r="AS26" s="625"/>
      <c r="AT26" s="625"/>
      <c r="AU26" s="625"/>
      <c r="AV26" s="625"/>
      <c r="AW26" s="625"/>
      <c r="AX26" s="625"/>
      <c r="AY26" s="625"/>
      <c r="AZ26" s="625"/>
      <c r="BA26" s="625"/>
    </row>
    <row r="27" spans="1:57" ht="39.950000000000003" customHeight="1" x14ac:dyDescent="0.25">
      <c r="A27" s="708" t="s">
        <v>122</v>
      </c>
      <c r="B27" s="638"/>
      <c r="C27" s="652" t="s">
        <v>142</v>
      </c>
      <c r="D27" s="637"/>
      <c r="E27" s="637"/>
      <c r="F27" s="638"/>
      <c r="G27" s="636" t="s">
        <v>160</v>
      </c>
      <c r="H27" s="637"/>
      <c r="I27" s="638"/>
      <c r="J27" s="636" t="s">
        <v>143</v>
      </c>
      <c r="K27" s="637"/>
      <c r="L27" s="637"/>
      <c r="M27" s="637"/>
      <c r="N27" s="638"/>
      <c r="O27" s="636" t="s">
        <v>338</v>
      </c>
      <c r="P27" s="637"/>
      <c r="Q27" s="638"/>
      <c r="R27" s="636" t="s">
        <v>163</v>
      </c>
      <c r="S27" s="691"/>
      <c r="T27" s="636" t="s">
        <v>144</v>
      </c>
      <c r="U27" s="637"/>
      <c r="V27" s="637"/>
      <c r="W27" s="638"/>
      <c r="X27" s="636" t="s">
        <v>145</v>
      </c>
      <c r="Y27" s="638"/>
      <c r="Z27" s="261"/>
      <c r="AA27" s="711" t="s">
        <v>146</v>
      </c>
      <c r="AB27" s="711"/>
      <c r="AC27" s="711"/>
      <c r="AD27" s="711"/>
      <c r="AE27" s="711"/>
      <c r="AF27" s="711"/>
      <c r="AG27" s="711"/>
      <c r="AH27" s="645" t="s">
        <v>147</v>
      </c>
      <c r="AI27" s="645"/>
      <c r="AJ27" s="645"/>
      <c r="AK27" s="646" t="s">
        <v>148</v>
      </c>
      <c r="AL27" s="646"/>
      <c r="AM27" s="646"/>
      <c r="AN27" s="646"/>
      <c r="AO27" s="262"/>
      <c r="AP27" s="703" t="s">
        <v>164</v>
      </c>
      <c r="AQ27" s="703"/>
      <c r="AR27" s="703"/>
      <c r="AS27" s="648" t="s">
        <v>337</v>
      </c>
      <c r="AT27" s="649"/>
      <c r="AU27" s="649"/>
      <c r="AV27" s="649"/>
      <c r="AW27" s="649"/>
      <c r="AX27" s="649"/>
      <c r="AY27" s="645" t="s">
        <v>147</v>
      </c>
      <c r="AZ27" s="645"/>
      <c r="BA27" s="645"/>
    </row>
    <row r="28" spans="1:57" ht="39.950000000000003" customHeight="1" x14ac:dyDescent="0.25">
      <c r="A28" s="639"/>
      <c r="B28" s="641"/>
      <c r="C28" s="639"/>
      <c r="D28" s="640"/>
      <c r="E28" s="640"/>
      <c r="F28" s="641"/>
      <c r="G28" s="639"/>
      <c r="H28" s="640"/>
      <c r="I28" s="641"/>
      <c r="J28" s="639"/>
      <c r="K28" s="640"/>
      <c r="L28" s="640"/>
      <c r="M28" s="640"/>
      <c r="N28" s="641"/>
      <c r="O28" s="639"/>
      <c r="P28" s="640"/>
      <c r="Q28" s="641"/>
      <c r="R28" s="692"/>
      <c r="S28" s="693"/>
      <c r="T28" s="639"/>
      <c r="U28" s="640"/>
      <c r="V28" s="640"/>
      <c r="W28" s="641"/>
      <c r="X28" s="639"/>
      <c r="Y28" s="641"/>
      <c r="Z28" s="261"/>
      <c r="AA28" s="711"/>
      <c r="AB28" s="711"/>
      <c r="AC28" s="711"/>
      <c r="AD28" s="711"/>
      <c r="AE28" s="711"/>
      <c r="AF28" s="711"/>
      <c r="AG28" s="711"/>
      <c r="AH28" s="645"/>
      <c r="AI28" s="645"/>
      <c r="AJ28" s="645"/>
      <c r="AK28" s="646"/>
      <c r="AL28" s="646"/>
      <c r="AM28" s="646"/>
      <c r="AN28" s="646"/>
      <c r="AO28" s="262"/>
      <c r="AP28" s="703"/>
      <c r="AQ28" s="703"/>
      <c r="AR28" s="703"/>
      <c r="AS28" s="649"/>
      <c r="AT28" s="649"/>
      <c r="AU28" s="649"/>
      <c r="AV28" s="649"/>
      <c r="AW28" s="649"/>
      <c r="AX28" s="649"/>
      <c r="AY28" s="645"/>
      <c r="AZ28" s="645"/>
      <c r="BA28" s="645"/>
    </row>
    <row r="29" spans="1:57" ht="39.950000000000003" customHeight="1" x14ac:dyDescent="0.25">
      <c r="A29" s="642"/>
      <c r="B29" s="644"/>
      <c r="C29" s="642"/>
      <c r="D29" s="643"/>
      <c r="E29" s="643"/>
      <c r="F29" s="644"/>
      <c r="G29" s="642"/>
      <c r="H29" s="643"/>
      <c r="I29" s="644"/>
      <c r="J29" s="642"/>
      <c r="K29" s="643"/>
      <c r="L29" s="643"/>
      <c r="M29" s="643"/>
      <c r="N29" s="644"/>
      <c r="O29" s="642"/>
      <c r="P29" s="643"/>
      <c r="Q29" s="644"/>
      <c r="R29" s="694"/>
      <c r="S29" s="695"/>
      <c r="T29" s="642"/>
      <c r="U29" s="643"/>
      <c r="V29" s="643"/>
      <c r="W29" s="644"/>
      <c r="X29" s="642"/>
      <c r="Y29" s="644"/>
      <c r="Z29" s="261"/>
      <c r="AA29" s="711"/>
      <c r="AB29" s="711"/>
      <c r="AC29" s="711"/>
      <c r="AD29" s="711"/>
      <c r="AE29" s="711"/>
      <c r="AF29" s="711"/>
      <c r="AG29" s="711"/>
      <c r="AH29" s="645"/>
      <c r="AI29" s="645"/>
      <c r="AJ29" s="645"/>
      <c r="AK29" s="646"/>
      <c r="AL29" s="646"/>
      <c r="AM29" s="646"/>
      <c r="AN29" s="646"/>
      <c r="AO29" s="262"/>
      <c r="AP29" s="703"/>
      <c r="AQ29" s="703"/>
      <c r="AR29" s="703"/>
      <c r="AS29" s="649"/>
      <c r="AT29" s="649"/>
      <c r="AU29" s="649"/>
      <c r="AV29" s="649"/>
      <c r="AW29" s="649"/>
      <c r="AX29" s="649"/>
      <c r="AY29" s="645"/>
      <c r="AZ29" s="645"/>
      <c r="BA29" s="645"/>
    </row>
    <row r="30" spans="1:57" ht="39.950000000000003" customHeight="1" x14ac:dyDescent="0.25">
      <c r="A30" s="647">
        <v>1</v>
      </c>
      <c r="B30" s="623"/>
      <c r="C30" s="621">
        <v>33</v>
      </c>
      <c r="D30" s="622"/>
      <c r="E30" s="622"/>
      <c r="F30" s="623"/>
      <c r="G30" s="621">
        <v>5</v>
      </c>
      <c r="H30" s="622"/>
      <c r="I30" s="623"/>
      <c r="J30" s="621" t="s">
        <v>321</v>
      </c>
      <c r="K30" s="622"/>
      <c r="L30" s="622"/>
      <c r="M30" s="622"/>
      <c r="N30" s="623"/>
      <c r="O30" s="621"/>
      <c r="P30" s="622"/>
      <c r="Q30" s="623"/>
      <c r="R30" s="661"/>
      <c r="S30" s="662"/>
      <c r="T30" s="621">
        <v>13</v>
      </c>
      <c r="U30" s="622"/>
      <c r="V30" s="622"/>
      <c r="W30" s="623"/>
      <c r="X30" s="621">
        <v>52</v>
      </c>
      <c r="Y30" s="666"/>
      <c r="Z30" s="261"/>
      <c r="AA30" s="667" t="s">
        <v>70</v>
      </c>
      <c r="AB30" s="668"/>
      <c r="AC30" s="668"/>
      <c r="AD30" s="668"/>
      <c r="AE30" s="668"/>
      <c r="AF30" s="668"/>
      <c r="AG30" s="668"/>
      <c r="AH30" s="650" t="s">
        <v>23</v>
      </c>
      <c r="AI30" s="651"/>
      <c r="AJ30" s="651"/>
      <c r="AK30" s="650" t="s">
        <v>321</v>
      </c>
      <c r="AL30" s="650"/>
      <c r="AM30" s="650"/>
      <c r="AN30" s="650"/>
      <c r="AO30" s="262"/>
      <c r="AP30" s="703"/>
      <c r="AQ30" s="703"/>
      <c r="AR30" s="703"/>
      <c r="AS30" s="649"/>
      <c r="AT30" s="649"/>
      <c r="AU30" s="649"/>
      <c r="AV30" s="649"/>
      <c r="AW30" s="649"/>
      <c r="AX30" s="649"/>
      <c r="AY30" s="645"/>
      <c r="AZ30" s="645"/>
      <c r="BA30" s="645"/>
    </row>
    <row r="31" spans="1:57" ht="39.950000000000003" customHeight="1" x14ac:dyDescent="0.25">
      <c r="A31" s="653">
        <v>2</v>
      </c>
      <c r="B31" s="654"/>
      <c r="C31" s="621">
        <v>33</v>
      </c>
      <c r="D31" s="622"/>
      <c r="E31" s="622"/>
      <c r="F31" s="623"/>
      <c r="G31" s="621">
        <v>5</v>
      </c>
      <c r="H31" s="622"/>
      <c r="I31" s="623"/>
      <c r="J31" s="621" t="s">
        <v>321</v>
      </c>
      <c r="K31" s="622"/>
      <c r="L31" s="622"/>
      <c r="M31" s="622"/>
      <c r="N31" s="623"/>
      <c r="O31" s="659"/>
      <c r="P31" s="660"/>
      <c r="Q31" s="654"/>
      <c r="R31" s="661"/>
      <c r="S31" s="662"/>
      <c r="T31" s="659">
        <v>13</v>
      </c>
      <c r="U31" s="660"/>
      <c r="V31" s="660"/>
      <c r="W31" s="654"/>
      <c r="X31" s="621">
        <v>52</v>
      </c>
      <c r="Y31" s="666"/>
      <c r="Z31" s="261"/>
      <c r="AA31" s="667" t="s">
        <v>72</v>
      </c>
      <c r="AB31" s="667"/>
      <c r="AC31" s="667"/>
      <c r="AD31" s="667"/>
      <c r="AE31" s="667"/>
      <c r="AF31" s="667"/>
      <c r="AG31" s="667"/>
      <c r="AH31" s="650" t="s">
        <v>25</v>
      </c>
      <c r="AI31" s="650"/>
      <c r="AJ31" s="650"/>
      <c r="AK31" s="650" t="s">
        <v>321</v>
      </c>
      <c r="AL31" s="650"/>
      <c r="AM31" s="650"/>
      <c r="AN31" s="650"/>
      <c r="AO31" s="262"/>
      <c r="AP31" s="650">
        <v>1</v>
      </c>
      <c r="AQ31" s="650"/>
      <c r="AR31" s="650"/>
      <c r="AS31" s="671" t="s">
        <v>159</v>
      </c>
      <c r="AT31" s="651"/>
      <c r="AU31" s="651"/>
      <c r="AV31" s="651"/>
      <c r="AW31" s="651"/>
      <c r="AX31" s="651"/>
      <c r="AY31" s="671" t="s">
        <v>29</v>
      </c>
      <c r="AZ31" s="671"/>
      <c r="BA31" s="671"/>
    </row>
    <row r="32" spans="1:57" ht="39.950000000000003" customHeight="1" x14ac:dyDescent="0.25">
      <c r="A32" s="653">
        <v>3</v>
      </c>
      <c r="B32" s="654"/>
      <c r="C32" s="621">
        <v>33</v>
      </c>
      <c r="D32" s="622"/>
      <c r="E32" s="622"/>
      <c r="F32" s="623"/>
      <c r="G32" s="659">
        <v>5</v>
      </c>
      <c r="H32" s="660"/>
      <c r="I32" s="654"/>
      <c r="J32" s="621" t="s">
        <v>321</v>
      </c>
      <c r="K32" s="622"/>
      <c r="L32" s="622"/>
      <c r="M32" s="622"/>
      <c r="N32" s="623"/>
      <c r="O32" s="659"/>
      <c r="P32" s="660"/>
      <c r="Q32" s="654"/>
      <c r="R32" s="661"/>
      <c r="S32" s="662"/>
      <c r="T32" s="659">
        <v>13</v>
      </c>
      <c r="U32" s="660"/>
      <c r="V32" s="660"/>
      <c r="W32" s="654"/>
      <c r="X32" s="621">
        <v>52</v>
      </c>
      <c r="Y32" s="666"/>
      <c r="Z32" s="261"/>
      <c r="AA32" s="667" t="s">
        <v>74</v>
      </c>
      <c r="AB32" s="667"/>
      <c r="AC32" s="667"/>
      <c r="AD32" s="667"/>
      <c r="AE32" s="667"/>
      <c r="AF32" s="667"/>
      <c r="AG32" s="667"/>
      <c r="AH32" s="650" t="s">
        <v>27</v>
      </c>
      <c r="AI32" s="650"/>
      <c r="AJ32" s="650"/>
      <c r="AK32" s="650" t="s">
        <v>321</v>
      </c>
      <c r="AL32" s="650"/>
      <c r="AM32" s="650"/>
      <c r="AN32" s="650"/>
      <c r="AO32" s="262"/>
      <c r="AP32" s="650"/>
      <c r="AQ32" s="650"/>
      <c r="AR32" s="650"/>
      <c r="AS32" s="651"/>
      <c r="AT32" s="651"/>
      <c r="AU32" s="651"/>
      <c r="AV32" s="651"/>
      <c r="AW32" s="651"/>
      <c r="AX32" s="651"/>
      <c r="AY32" s="684"/>
      <c r="AZ32" s="684"/>
      <c r="BA32" s="684"/>
    </row>
    <row r="33" spans="1:57" ht="39.950000000000003" customHeight="1" x14ac:dyDescent="0.3">
      <c r="A33" s="653">
        <v>4</v>
      </c>
      <c r="B33" s="657"/>
      <c r="C33" s="658">
        <v>32</v>
      </c>
      <c r="D33" s="649"/>
      <c r="E33" s="649"/>
      <c r="F33" s="649"/>
      <c r="G33" s="650">
        <v>5</v>
      </c>
      <c r="H33" s="651"/>
      <c r="I33" s="651"/>
      <c r="J33" s="650" t="s">
        <v>322</v>
      </c>
      <c r="K33" s="651"/>
      <c r="L33" s="651"/>
      <c r="M33" s="651"/>
      <c r="N33" s="651"/>
      <c r="O33" s="650"/>
      <c r="P33" s="651"/>
      <c r="Q33" s="651"/>
      <c r="R33" s="671">
        <v>2</v>
      </c>
      <c r="S33" s="650"/>
      <c r="T33" s="656">
        <v>3</v>
      </c>
      <c r="U33" s="651"/>
      <c r="V33" s="651"/>
      <c r="W33" s="651"/>
      <c r="X33" s="656">
        <v>43</v>
      </c>
      <c r="Y33" s="651"/>
      <c r="Z33" s="261"/>
      <c r="AA33" s="668" t="s">
        <v>76</v>
      </c>
      <c r="AB33" s="668"/>
      <c r="AC33" s="668"/>
      <c r="AD33" s="668"/>
      <c r="AE33" s="668"/>
      <c r="AF33" s="668"/>
      <c r="AG33" s="668"/>
      <c r="AH33" s="650" t="s">
        <v>29</v>
      </c>
      <c r="AI33" s="650"/>
      <c r="AJ33" s="650"/>
      <c r="AK33" s="650" t="s">
        <v>322</v>
      </c>
      <c r="AL33" s="650"/>
      <c r="AM33" s="650"/>
      <c r="AN33" s="650"/>
      <c r="AO33" s="263"/>
      <c r="AP33" s="264"/>
      <c r="AQ33" s="264"/>
      <c r="AR33" s="264"/>
      <c r="AS33" s="264"/>
      <c r="AT33" s="264"/>
      <c r="AU33" s="264"/>
      <c r="AV33" s="264"/>
      <c r="AW33" s="264"/>
      <c r="AX33" s="264"/>
      <c r="AY33" s="265"/>
      <c r="AZ33" s="265"/>
      <c r="BA33" s="265"/>
    </row>
    <row r="34" spans="1:57" ht="39.950000000000003" customHeight="1" x14ac:dyDescent="0.3">
      <c r="A34" s="672" t="s">
        <v>149</v>
      </c>
      <c r="B34" s="673"/>
      <c r="C34" s="658">
        <f>SUM(C30:C33)</f>
        <v>131</v>
      </c>
      <c r="D34" s="649"/>
      <c r="E34" s="649"/>
      <c r="F34" s="649"/>
      <c r="G34" s="650">
        <f>SUM(G30:I33)</f>
        <v>20</v>
      </c>
      <c r="H34" s="651"/>
      <c r="I34" s="651"/>
      <c r="J34" s="655" t="s">
        <v>324</v>
      </c>
      <c r="K34" s="651"/>
      <c r="L34" s="651"/>
      <c r="M34" s="651"/>
      <c r="N34" s="651"/>
      <c r="O34" s="650"/>
      <c r="P34" s="651"/>
      <c r="Q34" s="651"/>
      <c r="R34" s="671">
        <v>2</v>
      </c>
      <c r="S34" s="668"/>
      <c r="T34" s="650">
        <f>SUM(T30:W33)</f>
        <v>42</v>
      </c>
      <c r="U34" s="651"/>
      <c r="V34" s="651"/>
      <c r="W34" s="651"/>
      <c r="X34" s="656">
        <f>SUM(X30:Y33)</f>
        <v>199</v>
      </c>
      <c r="Y34" s="651"/>
      <c r="Z34" s="261"/>
      <c r="AA34" s="680"/>
      <c r="AB34" s="680"/>
      <c r="AC34" s="680"/>
      <c r="AD34" s="680"/>
      <c r="AE34" s="680"/>
      <c r="AF34" s="680"/>
      <c r="AG34" s="680"/>
      <c r="AH34" s="674"/>
      <c r="AI34" s="674"/>
      <c r="AJ34" s="674"/>
      <c r="AK34" s="674"/>
      <c r="AL34" s="674"/>
      <c r="AM34" s="674"/>
      <c r="AN34" s="674"/>
      <c r="AO34" s="263"/>
      <c r="AP34" s="264"/>
      <c r="AQ34" s="264"/>
      <c r="AR34" s="264"/>
      <c r="AS34" s="264"/>
      <c r="AT34" s="264"/>
      <c r="AU34" s="264"/>
      <c r="AV34" s="264"/>
      <c r="AW34" s="264"/>
      <c r="AX34" s="264"/>
      <c r="AY34" s="265"/>
      <c r="AZ34" s="265"/>
      <c r="BA34" s="265"/>
    </row>
    <row r="35" spans="1:57" ht="33" customHeight="1" x14ac:dyDescent="0.25">
      <c r="A35" s="620" t="s">
        <v>323</v>
      </c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261"/>
      <c r="AA35" s="678"/>
      <c r="AB35" s="679"/>
      <c r="AC35" s="679"/>
      <c r="AD35" s="679"/>
      <c r="AE35" s="679"/>
      <c r="AF35" s="679"/>
      <c r="AG35" s="679"/>
      <c r="AH35" s="674"/>
      <c r="AI35" s="674"/>
      <c r="AJ35" s="674"/>
      <c r="AK35" s="674"/>
      <c r="AL35" s="675"/>
      <c r="AM35" s="675"/>
      <c r="AN35" s="675"/>
      <c r="AO35" s="266"/>
      <c r="AP35" s="677"/>
      <c r="AQ35" s="677"/>
      <c r="AR35" s="677"/>
      <c r="AS35" s="676"/>
      <c r="AT35" s="675"/>
      <c r="AU35" s="675"/>
      <c r="AV35" s="675"/>
      <c r="AW35" s="675"/>
      <c r="AX35" s="675"/>
      <c r="AY35" s="676"/>
      <c r="AZ35" s="676"/>
      <c r="BA35" s="676"/>
    </row>
    <row r="36" spans="1:57" s="246" customFormat="1" ht="18.75" x14ac:dyDescent="0.3">
      <c r="A36" s="243"/>
      <c r="B36" s="243"/>
      <c r="C36" s="243"/>
      <c r="D36" s="243"/>
      <c r="E36" s="243"/>
      <c r="F36" s="243"/>
      <c r="G36" s="243"/>
      <c r="H36" s="243"/>
      <c r="I36" s="243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5"/>
      <c r="AX36" s="245"/>
      <c r="AY36" s="245"/>
      <c r="AZ36" s="245"/>
      <c r="BA36" s="245"/>
      <c r="BB36" s="236"/>
      <c r="BC36" s="236"/>
      <c r="BD36" s="236"/>
      <c r="BE36" s="236"/>
    </row>
  </sheetData>
  <sheetProtection selectLockedCells="1" selectUnlockedCells="1"/>
  <mergeCells count="117"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  <mergeCell ref="O16:R16"/>
    <mergeCell ref="J16:N16"/>
    <mergeCell ref="AP31:AR32"/>
    <mergeCell ref="AH32:AJ32"/>
    <mergeCell ref="X27:Y29"/>
    <mergeCell ref="A1:O1"/>
    <mergeCell ref="P1:AM1"/>
    <mergeCell ref="A2:O2"/>
    <mergeCell ref="A3:O3"/>
    <mergeCell ref="P3:AM3"/>
    <mergeCell ref="A15:BA15"/>
    <mergeCell ref="AS31:AX32"/>
    <mergeCell ref="AY31:BA32"/>
    <mergeCell ref="P10:AM10"/>
    <mergeCell ref="P11:AM11"/>
    <mergeCell ref="T32:W32"/>
    <mergeCell ref="X32:Y32"/>
    <mergeCell ref="T31:W31"/>
    <mergeCell ref="X31:Y31"/>
    <mergeCell ref="AN3:BA4"/>
    <mergeCell ref="A4:O4"/>
    <mergeCell ref="R27:S29"/>
    <mergeCell ref="T30:W30"/>
    <mergeCell ref="AO6:BA6"/>
    <mergeCell ref="A16:A17"/>
    <mergeCell ref="B16:E16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AA35:AG35"/>
    <mergeCell ref="AA34:AG34"/>
    <mergeCell ref="AA33:AG33"/>
    <mergeCell ref="AH33:AJ33"/>
    <mergeCell ref="P5:AM5"/>
    <mergeCell ref="A6:O6"/>
    <mergeCell ref="X34:Y34"/>
    <mergeCell ref="X33:Y33"/>
    <mergeCell ref="G33:I33"/>
    <mergeCell ref="J33:N33"/>
    <mergeCell ref="O33:Q33"/>
    <mergeCell ref="X30:Y30"/>
    <mergeCell ref="AA30:AG30"/>
    <mergeCell ref="AK32:AN32"/>
    <mergeCell ref="AH31:AJ31"/>
    <mergeCell ref="AK31:AN31"/>
    <mergeCell ref="F16:I16"/>
    <mergeCell ref="S16:W16"/>
    <mergeCell ref="AA31:AG31"/>
    <mergeCell ref="AA32:AG32"/>
    <mergeCell ref="R33:S33"/>
    <mergeCell ref="R34:S34"/>
    <mergeCell ref="T34:W34"/>
    <mergeCell ref="G27:I29"/>
    <mergeCell ref="J27:N29"/>
    <mergeCell ref="R30:S30"/>
    <mergeCell ref="A34:B34"/>
    <mergeCell ref="C34:F34"/>
    <mergeCell ref="G34:I34"/>
    <mergeCell ref="J34:N34"/>
    <mergeCell ref="T33:W33"/>
    <mergeCell ref="O34:Q34"/>
    <mergeCell ref="A33:B33"/>
    <mergeCell ref="C33:F33"/>
    <mergeCell ref="G31:I31"/>
    <mergeCell ref="J31:N31"/>
    <mergeCell ref="A32:B32"/>
    <mergeCell ref="C32:F32"/>
    <mergeCell ref="G32:I32"/>
    <mergeCell ref="J32:N32"/>
    <mergeCell ref="R31:S31"/>
    <mergeCell ref="O32:Q32"/>
    <mergeCell ref="O31:Q31"/>
    <mergeCell ref="R32:S32"/>
    <mergeCell ref="A35:Y35"/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AH30:AJ30"/>
    <mergeCell ref="C27:F29"/>
    <mergeCell ref="A31:B31"/>
    <mergeCell ref="C31:F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3"/>
  <sheetViews>
    <sheetView zoomScale="105" zoomScaleNormal="105" workbookViewId="0">
      <pane ySplit="8" topLeftCell="A9" activePane="bottomLeft" state="frozen"/>
      <selection pane="bottomLeft" sqref="A1:Y1"/>
    </sheetView>
  </sheetViews>
  <sheetFormatPr defaultRowHeight="15" x14ac:dyDescent="0.25"/>
  <cols>
    <col min="1" max="1" width="8.28515625" customWidth="1"/>
    <col min="2" max="2" width="67.28515625" customWidth="1"/>
    <col min="3" max="6" width="6.28515625" customWidth="1"/>
    <col min="7" max="7" width="6.42578125" customWidth="1"/>
    <col min="8" max="13" width="6.28515625" customWidth="1"/>
    <col min="14" max="25" width="3.7109375" customWidth="1"/>
  </cols>
  <sheetData>
    <row r="1" spans="1:25" ht="19.899999999999999" customHeight="1" thickBot="1" x14ac:dyDescent="0.3">
      <c r="A1" s="774" t="s">
        <v>165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R1" s="775"/>
      <c r="S1" s="775"/>
      <c r="T1" s="775"/>
      <c r="U1" s="775"/>
      <c r="V1" s="775"/>
      <c r="W1" s="775"/>
      <c r="X1" s="775"/>
      <c r="Y1" s="776"/>
    </row>
    <row r="2" spans="1:25" ht="15" customHeight="1" x14ac:dyDescent="0.25">
      <c r="A2" s="777" t="s">
        <v>0</v>
      </c>
      <c r="B2" s="780" t="s">
        <v>1</v>
      </c>
      <c r="C2" s="783" t="s">
        <v>2</v>
      </c>
      <c r="D2" s="784"/>
      <c r="E2" s="784"/>
      <c r="F2" s="785"/>
      <c r="G2" s="786" t="s">
        <v>3</v>
      </c>
      <c r="H2" s="783" t="s">
        <v>4</v>
      </c>
      <c r="I2" s="784"/>
      <c r="J2" s="784"/>
      <c r="K2" s="784"/>
      <c r="L2" s="784"/>
      <c r="M2" s="785"/>
      <c r="N2" s="789" t="s">
        <v>5</v>
      </c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1"/>
    </row>
    <row r="3" spans="1:25" ht="15" customHeight="1" thickBot="1" x14ac:dyDescent="0.3">
      <c r="A3" s="778"/>
      <c r="B3" s="781"/>
      <c r="C3" s="795" t="s">
        <v>6</v>
      </c>
      <c r="D3" s="798" t="s">
        <v>7</v>
      </c>
      <c r="E3" s="801" t="s">
        <v>8</v>
      </c>
      <c r="F3" s="802"/>
      <c r="G3" s="787"/>
      <c r="H3" s="795" t="s">
        <v>9</v>
      </c>
      <c r="I3" s="823" t="s">
        <v>10</v>
      </c>
      <c r="J3" s="824"/>
      <c r="K3" s="824"/>
      <c r="L3" s="825"/>
      <c r="M3" s="803" t="s">
        <v>11</v>
      </c>
      <c r="N3" s="792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794"/>
    </row>
    <row r="4" spans="1:25" ht="15" customHeight="1" thickBot="1" x14ac:dyDescent="0.3">
      <c r="A4" s="778"/>
      <c r="B4" s="781"/>
      <c r="C4" s="796"/>
      <c r="D4" s="799"/>
      <c r="E4" s="798" t="s">
        <v>12</v>
      </c>
      <c r="F4" s="806" t="s">
        <v>13</v>
      </c>
      <c r="G4" s="787"/>
      <c r="H4" s="796"/>
      <c r="I4" s="798" t="s">
        <v>14</v>
      </c>
      <c r="J4" s="798" t="s">
        <v>15</v>
      </c>
      <c r="K4" s="798" t="s">
        <v>16</v>
      </c>
      <c r="L4" s="798" t="s">
        <v>17</v>
      </c>
      <c r="M4" s="804"/>
      <c r="N4" s="826" t="s">
        <v>18</v>
      </c>
      <c r="O4" s="827"/>
      <c r="P4" s="828"/>
      <c r="Q4" s="826" t="s">
        <v>19</v>
      </c>
      <c r="R4" s="827"/>
      <c r="S4" s="828"/>
      <c r="T4" s="826" t="s">
        <v>20</v>
      </c>
      <c r="U4" s="827"/>
      <c r="V4" s="828"/>
      <c r="W4" s="826" t="s">
        <v>21</v>
      </c>
      <c r="X4" s="827"/>
      <c r="Y4" s="828"/>
    </row>
    <row r="5" spans="1:25" ht="15" customHeight="1" thickBot="1" x14ac:dyDescent="0.3">
      <c r="A5" s="778"/>
      <c r="B5" s="781"/>
      <c r="C5" s="796"/>
      <c r="D5" s="799"/>
      <c r="E5" s="799"/>
      <c r="F5" s="807"/>
      <c r="G5" s="787"/>
      <c r="H5" s="796"/>
      <c r="I5" s="799"/>
      <c r="J5" s="799"/>
      <c r="K5" s="799"/>
      <c r="L5" s="799"/>
      <c r="M5" s="804"/>
      <c r="N5" s="1">
        <v>1</v>
      </c>
      <c r="O5" s="2" t="s">
        <v>22</v>
      </c>
      <c r="P5" s="3" t="s">
        <v>23</v>
      </c>
      <c r="Q5" s="1">
        <v>3</v>
      </c>
      <c r="R5" s="2" t="s">
        <v>24</v>
      </c>
      <c r="S5" s="4" t="s">
        <v>25</v>
      </c>
      <c r="T5" s="5">
        <v>5</v>
      </c>
      <c r="U5" s="2" t="s">
        <v>26</v>
      </c>
      <c r="V5" s="4" t="s">
        <v>27</v>
      </c>
      <c r="W5" s="1">
        <v>7</v>
      </c>
      <c r="X5" s="2" t="s">
        <v>28</v>
      </c>
      <c r="Y5" s="4" t="s">
        <v>29</v>
      </c>
    </row>
    <row r="6" spans="1:25" ht="15" customHeight="1" thickBot="1" x14ac:dyDescent="0.3">
      <c r="A6" s="778"/>
      <c r="B6" s="781"/>
      <c r="C6" s="796"/>
      <c r="D6" s="799"/>
      <c r="E6" s="799"/>
      <c r="F6" s="807"/>
      <c r="G6" s="787"/>
      <c r="H6" s="796"/>
      <c r="I6" s="799"/>
      <c r="J6" s="799"/>
      <c r="K6" s="799"/>
      <c r="L6" s="799"/>
      <c r="M6" s="804"/>
      <c r="N6" s="826" t="s">
        <v>30</v>
      </c>
      <c r="O6" s="827"/>
      <c r="P6" s="827"/>
      <c r="Q6" s="827"/>
      <c r="R6" s="827"/>
      <c r="S6" s="827"/>
      <c r="T6" s="827"/>
      <c r="U6" s="827"/>
      <c r="V6" s="827"/>
      <c r="W6" s="827"/>
      <c r="X6" s="827"/>
      <c r="Y6" s="828"/>
    </row>
    <row r="7" spans="1:25" ht="15" customHeight="1" thickBot="1" x14ac:dyDescent="0.3">
      <c r="A7" s="779"/>
      <c r="B7" s="782"/>
      <c r="C7" s="797"/>
      <c r="D7" s="800"/>
      <c r="E7" s="800"/>
      <c r="F7" s="808"/>
      <c r="G7" s="788"/>
      <c r="H7" s="797"/>
      <c r="I7" s="800"/>
      <c r="J7" s="800"/>
      <c r="K7" s="800"/>
      <c r="L7" s="800"/>
      <c r="M7" s="805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9</v>
      </c>
      <c r="W7" s="1">
        <v>15</v>
      </c>
      <c r="X7" s="2">
        <v>9</v>
      </c>
      <c r="Y7" s="4">
        <v>8</v>
      </c>
    </row>
    <row r="8" spans="1:25" ht="15" customHeight="1" thickBot="1" x14ac:dyDescent="0.3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</row>
    <row r="9" spans="1:25" ht="15" customHeight="1" thickBot="1" x14ac:dyDescent="0.3">
      <c r="A9" s="837" t="s">
        <v>31</v>
      </c>
      <c r="B9" s="838"/>
      <c r="C9" s="839"/>
      <c r="D9" s="839"/>
      <c r="E9" s="839"/>
      <c r="F9" s="839"/>
      <c r="G9" s="839"/>
      <c r="H9" s="839"/>
      <c r="I9" s="839"/>
      <c r="J9" s="839"/>
      <c r="K9" s="839"/>
      <c r="L9" s="839"/>
      <c r="M9" s="839"/>
      <c r="N9" s="838"/>
      <c r="O9" s="838"/>
      <c r="P9" s="838"/>
      <c r="Q9" s="838"/>
      <c r="R9" s="838"/>
      <c r="S9" s="838"/>
      <c r="T9" s="838"/>
      <c r="U9" s="838"/>
      <c r="V9" s="838"/>
      <c r="W9" s="838"/>
      <c r="X9" s="838"/>
      <c r="Y9" s="840"/>
    </row>
    <row r="10" spans="1:25" ht="15" customHeight="1" thickBot="1" x14ac:dyDescent="0.3">
      <c r="A10" s="829" t="s">
        <v>32</v>
      </c>
      <c r="B10" s="830"/>
      <c r="C10" s="830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0"/>
      <c r="O10" s="830"/>
      <c r="P10" s="830"/>
      <c r="Q10" s="830"/>
      <c r="R10" s="830"/>
      <c r="S10" s="830"/>
      <c r="T10" s="830"/>
      <c r="U10" s="830"/>
      <c r="V10" s="830"/>
      <c r="W10" s="830"/>
      <c r="X10" s="831"/>
      <c r="Y10" s="832"/>
    </row>
    <row r="11" spans="1:25" ht="15" customHeight="1" thickBot="1" x14ac:dyDescent="0.3">
      <c r="A11" s="8" t="s">
        <v>33</v>
      </c>
      <c r="B11" s="50" t="s">
        <v>38</v>
      </c>
      <c r="C11" s="51">
        <v>1</v>
      </c>
      <c r="D11" s="52"/>
      <c r="E11" s="52"/>
      <c r="F11" s="337"/>
      <c r="G11" s="54">
        <v>5</v>
      </c>
      <c r="H11" s="65">
        <f>G11*30</f>
        <v>150</v>
      </c>
      <c r="I11" s="66">
        <f>SUM(J11+K11+L11)</f>
        <v>60</v>
      </c>
      <c r="J11" s="67">
        <v>45</v>
      </c>
      <c r="K11" s="67"/>
      <c r="L11" s="67">
        <v>15</v>
      </c>
      <c r="M11" s="141">
        <f>H11-I11</f>
        <v>90</v>
      </c>
      <c r="N11" s="175">
        <v>4</v>
      </c>
      <c r="O11" s="57"/>
      <c r="P11" s="58"/>
      <c r="Q11" s="56"/>
      <c r="R11" s="57"/>
      <c r="S11" s="58"/>
      <c r="T11" s="51"/>
      <c r="U11" s="52"/>
      <c r="V11" s="59"/>
      <c r="W11" s="51"/>
      <c r="X11" s="52"/>
      <c r="Y11" s="60"/>
    </row>
    <row r="12" spans="1:25" ht="15" customHeight="1" thickBot="1" x14ac:dyDescent="0.3">
      <c r="A12" s="8" t="s">
        <v>35</v>
      </c>
      <c r="B12" s="445" t="s">
        <v>200</v>
      </c>
      <c r="C12" s="9"/>
      <c r="D12" s="83" t="s">
        <v>23</v>
      </c>
      <c r="E12" s="10"/>
      <c r="F12" s="11"/>
      <c r="G12" s="554">
        <v>5</v>
      </c>
      <c r="H12" s="12">
        <f>G12*30</f>
        <v>150</v>
      </c>
      <c r="I12" s="13">
        <f>SUM(J12+K12+L12)</f>
        <v>66</v>
      </c>
      <c r="J12" s="14"/>
      <c r="K12" s="14"/>
      <c r="L12" s="14">
        <v>66</v>
      </c>
      <c r="M12" s="15">
        <f>H12-I12</f>
        <v>84</v>
      </c>
      <c r="N12" s="16">
        <v>2</v>
      </c>
      <c r="O12" s="17">
        <v>2</v>
      </c>
      <c r="P12" s="18">
        <v>2</v>
      </c>
      <c r="Q12" s="19"/>
      <c r="R12" s="20"/>
      <c r="S12" s="21"/>
      <c r="T12" s="19"/>
      <c r="U12" s="20"/>
      <c r="V12" s="21"/>
      <c r="W12" s="19"/>
      <c r="X12" s="20"/>
      <c r="Y12" s="22"/>
    </row>
    <row r="13" spans="1:25" ht="15" customHeight="1" thickBot="1" x14ac:dyDescent="0.3">
      <c r="A13" s="49" t="s">
        <v>37</v>
      </c>
      <c r="B13" s="74" t="s">
        <v>257</v>
      </c>
      <c r="C13" s="75"/>
      <c r="D13" s="83" t="s">
        <v>22</v>
      </c>
      <c r="E13" s="76"/>
      <c r="F13" s="77"/>
      <c r="G13" s="54">
        <v>3</v>
      </c>
      <c r="H13" s="12">
        <f t="shared" ref="H13" si="0">G13*30</f>
        <v>90</v>
      </c>
      <c r="I13" s="13">
        <f>SUM(J13+K13+L13)</f>
        <v>36</v>
      </c>
      <c r="J13" s="84">
        <v>18</v>
      </c>
      <c r="K13" s="85"/>
      <c r="L13" s="85">
        <v>18</v>
      </c>
      <c r="M13" s="15">
        <f t="shared" ref="M13" si="1">H13-I13</f>
        <v>54</v>
      </c>
      <c r="N13" s="122"/>
      <c r="O13" s="62">
        <v>4</v>
      </c>
      <c r="P13" s="79"/>
      <c r="Q13" s="78"/>
      <c r="R13" s="62"/>
      <c r="S13" s="79"/>
      <c r="T13" s="78"/>
      <c r="U13" s="62"/>
      <c r="V13" s="79"/>
      <c r="W13" s="71"/>
      <c r="X13" s="72"/>
      <c r="Y13" s="73"/>
    </row>
    <row r="14" spans="1:25" ht="15" customHeight="1" thickBot="1" x14ac:dyDescent="0.3">
      <c r="A14" s="120" t="s">
        <v>39</v>
      </c>
      <c r="B14" s="74" t="s">
        <v>233</v>
      </c>
      <c r="C14" s="75"/>
      <c r="D14" s="83" t="s">
        <v>23</v>
      </c>
      <c r="E14" s="76"/>
      <c r="F14" s="77"/>
      <c r="G14" s="134">
        <v>3</v>
      </c>
      <c r="H14" s="94">
        <f>G14*30</f>
        <v>90</v>
      </c>
      <c r="I14" s="13">
        <f t="shared" ref="I14:I17" si="2">SUM(J14+K14+L14)</f>
        <v>36</v>
      </c>
      <c r="J14" s="135">
        <v>18</v>
      </c>
      <c r="K14" s="136"/>
      <c r="L14" s="136">
        <v>18</v>
      </c>
      <c r="M14" s="141">
        <f>H14-I14</f>
        <v>54</v>
      </c>
      <c r="N14" s="522"/>
      <c r="O14" s="72"/>
      <c r="P14" s="87">
        <v>4</v>
      </c>
      <c r="Q14" s="71"/>
      <c r="R14" s="72"/>
      <c r="S14" s="87"/>
      <c r="T14" s="71"/>
      <c r="U14" s="72"/>
      <c r="V14" s="87"/>
      <c r="W14" s="71"/>
      <c r="X14" s="72"/>
      <c r="Y14" s="73"/>
    </row>
    <row r="15" spans="1:25" ht="15" customHeight="1" thickBot="1" x14ac:dyDescent="0.3">
      <c r="A15" s="49" t="s">
        <v>41</v>
      </c>
      <c r="B15" s="50" t="s">
        <v>40</v>
      </c>
      <c r="C15" s="51">
        <v>3</v>
      </c>
      <c r="D15" s="62"/>
      <c r="E15" s="63"/>
      <c r="F15" s="64"/>
      <c r="G15" s="54">
        <v>4</v>
      </c>
      <c r="H15" s="65">
        <f>G15*30</f>
        <v>120</v>
      </c>
      <c r="I15" s="13">
        <f t="shared" si="2"/>
        <v>45</v>
      </c>
      <c r="J15" s="67">
        <v>30</v>
      </c>
      <c r="K15" s="67"/>
      <c r="L15" s="67">
        <v>15</v>
      </c>
      <c r="M15" s="141">
        <f>H15-I15</f>
        <v>75</v>
      </c>
      <c r="N15" s="175"/>
      <c r="O15" s="57"/>
      <c r="P15" s="58"/>
      <c r="Q15" s="51">
        <v>3</v>
      </c>
      <c r="R15" s="52"/>
      <c r="S15" s="59"/>
      <c r="T15" s="69"/>
      <c r="U15" s="52"/>
      <c r="V15" s="59"/>
      <c r="W15" s="51"/>
      <c r="X15" s="52"/>
      <c r="Y15" s="60"/>
    </row>
    <row r="16" spans="1:25" ht="15" customHeight="1" thickBot="1" x14ac:dyDescent="0.3">
      <c r="A16" s="49" t="s">
        <v>42</v>
      </c>
      <c r="B16" s="50" t="s">
        <v>36</v>
      </c>
      <c r="C16" s="51"/>
      <c r="D16" s="52" t="s">
        <v>25</v>
      </c>
      <c r="E16" s="52"/>
      <c r="F16" s="53"/>
      <c r="G16" s="54">
        <v>3</v>
      </c>
      <c r="H16" s="12">
        <f>G16*30</f>
        <v>90</v>
      </c>
      <c r="I16" s="13">
        <f t="shared" si="2"/>
        <v>36</v>
      </c>
      <c r="J16" s="66">
        <v>18</v>
      </c>
      <c r="K16" s="66"/>
      <c r="L16" s="66">
        <v>18</v>
      </c>
      <c r="M16" s="15">
        <f>H16-I16</f>
        <v>54</v>
      </c>
      <c r="N16" s="175"/>
      <c r="O16" s="57"/>
      <c r="P16" s="58"/>
      <c r="Q16" s="56"/>
      <c r="R16" s="57"/>
      <c r="S16" s="58">
        <v>4</v>
      </c>
      <c r="T16" s="51"/>
      <c r="U16" s="52"/>
      <c r="V16" s="59"/>
      <c r="W16" s="51"/>
      <c r="X16" s="52"/>
      <c r="Y16" s="60"/>
    </row>
    <row r="17" spans="1:25" ht="15" customHeight="1" thickBot="1" x14ac:dyDescent="0.3">
      <c r="A17" s="49" t="s">
        <v>43</v>
      </c>
      <c r="B17" s="74" t="s">
        <v>44</v>
      </c>
      <c r="C17" s="81"/>
      <c r="D17" s="83">
        <v>7</v>
      </c>
      <c r="E17" s="76"/>
      <c r="F17" s="77"/>
      <c r="G17" s="54">
        <v>3</v>
      </c>
      <c r="H17" s="338">
        <f t="shared" ref="H17" si="3">G17*30</f>
        <v>90</v>
      </c>
      <c r="I17" s="339">
        <f t="shared" si="2"/>
        <v>30</v>
      </c>
      <c r="J17" s="86">
        <v>15</v>
      </c>
      <c r="K17" s="86">
        <v>15</v>
      </c>
      <c r="L17" s="86"/>
      <c r="M17" s="340">
        <f t="shared" ref="M17" si="4">H17-I17</f>
        <v>60</v>
      </c>
      <c r="N17" s="522"/>
      <c r="O17" s="72"/>
      <c r="P17" s="87"/>
      <c r="Q17" s="71"/>
      <c r="R17" s="72"/>
      <c r="S17" s="88"/>
      <c r="T17" s="71"/>
      <c r="U17" s="72"/>
      <c r="V17" s="87"/>
      <c r="W17" s="71">
        <v>2</v>
      </c>
      <c r="X17" s="72"/>
      <c r="Y17" s="73"/>
    </row>
    <row r="18" spans="1:25" ht="15" customHeight="1" thickBot="1" x14ac:dyDescent="0.3">
      <c r="A18" s="809" t="s">
        <v>45</v>
      </c>
      <c r="B18" s="810"/>
      <c r="C18" s="810"/>
      <c r="D18" s="810"/>
      <c r="E18" s="810"/>
      <c r="F18" s="811"/>
      <c r="G18" s="89">
        <f>SUM(G11+G12+G13+G14+G15+G16+G17)</f>
        <v>26</v>
      </c>
      <c r="H18" s="90">
        <f>SUM(H11+H12+H13+H14+H15+H16+H17)</f>
        <v>780</v>
      </c>
      <c r="I18" s="82">
        <f t="shared" ref="I18:M18" si="5">SUM(I11+I12+I13+I14+I15+I16+I17)</f>
        <v>309</v>
      </c>
      <c r="J18" s="82">
        <f t="shared" si="5"/>
        <v>144</v>
      </c>
      <c r="K18" s="82">
        <f t="shared" si="5"/>
        <v>15</v>
      </c>
      <c r="L18" s="82">
        <f t="shared" si="5"/>
        <v>150</v>
      </c>
      <c r="M18" s="92">
        <f t="shared" si="5"/>
        <v>471</v>
      </c>
      <c r="N18" s="93">
        <f t="shared" ref="N18:Y18" si="6">SUM(N11:N17)</f>
        <v>6</v>
      </c>
      <c r="O18" s="82">
        <f t="shared" si="6"/>
        <v>6</v>
      </c>
      <c r="P18" s="91">
        <f t="shared" si="6"/>
        <v>6</v>
      </c>
      <c r="Q18" s="90">
        <f t="shared" si="6"/>
        <v>3</v>
      </c>
      <c r="R18" s="82">
        <f t="shared" si="6"/>
        <v>0</v>
      </c>
      <c r="S18" s="92">
        <f t="shared" si="6"/>
        <v>4</v>
      </c>
      <c r="T18" s="93">
        <f t="shared" si="6"/>
        <v>0</v>
      </c>
      <c r="U18" s="82">
        <f t="shared" si="6"/>
        <v>0</v>
      </c>
      <c r="V18" s="91">
        <f t="shared" si="6"/>
        <v>0</v>
      </c>
      <c r="W18" s="90">
        <f t="shared" si="6"/>
        <v>2</v>
      </c>
      <c r="X18" s="82">
        <f t="shared" si="6"/>
        <v>0</v>
      </c>
      <c r="Y18" s="92">
        <f t="shared" si="6"/>
        <v>0</v>
      </c>
    </row>
    <row r="19" spans="1:25" ht="15" customHeight="1" thickBot="1" x14ac:dyDescent="0.3">
      <c r="A19" s="812" t="s">
        <v>46</v>
      </c>
      <c r="B19" s="813"/>
      <c r="C19" s="813"/>
      <c r="D19" s="813"/>
      <c r="E19" s="813"/>
      <c r="F19" s="813"/>
      <c r="G19" s="813"/>
      <c r="H19" s="814"/>
      <c r="I19" s="814"/>
      <c r="J19" s="814"/>
      <c r="K19" s="814"/>
      <c r="L19" s="814"/>
      <c r="M19" s="814"/>
      <c r="N19" s="814"/>
      <c r="O19" s="814"/>
      <c r="P19" s="814"/>
      <c r="Q19" s="814"/>
      <c r="R19" s="814"/>
      <c r="S19" s="814"/>
      <c r="T19" s="814"/>
      <c r="U19" s="814"/>
      <c r="V19" s="814"/>
      <c r="W19" s="814"/>
      <c r="X19" s="815"/>
      <c r="Y19" s="816"/>
    </row>
    <row r="20" spans="1:25" s="227" customFormat="1" ht="15" customHeight="1" thickBot="1" x14ac:dyDescent="0.3">
      <c r="A20" s="49" t="s">
        <v>47</v>
      </c>
      <c r="B20" s="613" t="s">
        <v>48</v>
      </c>
      <c r="C20" s="81"/>
      <c r="D20" s="83">
        <v>1</v>
      </c>
      <c r="E20" s="76"/>
      <c r="F20" s="77"/>
      <c r="G20" s="54">
        <v>3</v>
      </c>
      <c r="H20" s="94">
        <f t="shared" ref="H20" si="7">G20*30</f>
        <v>90</v>
      </c>
      <c r="I20" s="66">
        <f t="shared" ref="I20:I21" si="8">SUM(J20+K20+L20)</f>
        <v>45</v>
      </c>
      <c r="J20" s="84">
        <v>30</v>
      </c>
      <c r="K20" s="85"/>
      <c r="L20" s="85">
        <v>15</v>
      </c>
      <c r="M20" s="68">
        <f t="shared" ref="M20:M53" si="9">H20-I20</f>
        <v>45</v>
      </c>
      <c r="N20" s="75">
        <v>3</v>
      </c>
      <c r="O20" s="83"/>
      <c r="P20" s="614"/>
      <c r="Q20" s="615"/>
      <c r="R20" s="616"/>
      <c r="S20" s="614"/>
      <c r="T20" s="615"/>
      <c r="U20" s="616"/>
      <c r="V20" s="614"/>
      <c r="W20" s="615"/>
      <c r="X20" s="616"/>
      <c r="Y20" s="617"/>
    </row>
    <row r="21" spans="1:25" s="227" customFormat="1" ht="15" customHeight="1" thickBot="1" x14ac:dyDescent="0.3">
      <c r="A21" s="120" t="s">
        <v>49</v>
      </c>
      <c r="B21" s="123" t="s">
        <v>172</v>
      </c>
      <c r="C21" s="124"/>
      <c r="D21" s="600">
        <v>1</v>
      </c>
      <c r="E21" s="125"/>
      <c r="F21" s="126"/>
      <c r="G21" s="89">
        <v>4</v>
      </c>
      <c r="H21" s="94">
        <f>G21*30</f>
        <v>120</v>
      </c>
      <c r="I21" s="66">
        <f t="shared" si="8"/>
        <v>60</v>
      </c>
      <c r="J21" s="128">
        <v>30</v>
      </c>
      <c r="K21" s="129"/>
      <c r="L21" s="129">
        <v>30</v>
      </c>
      <c r="M21" s="68">
        <f t="shared" si="9"/>
        <v>60</v>
      </c>
      <c r="N21" s="130">
        <v>4</v>
      </c>
      <c r="O21" s="131"/>
      <c r="P21" s="132"/>
      <c r="Q21" s="130"/>
      <c r="R21" s="131"/>
      <c r="S21" s="132"/>
      <c r="T21" s="130"/>
      <c r="U21" s="131"/>
      <c r="V21" s="132"/>
      <c r="W21" s="130"/>
      <c r="X21" s="131"/>
      <c r="Y21" s="133"/>
    </row>
    <row r="22" spans="1:25" s="227" customFormat="1" ht="15" customHeight="1" thickBot="1" x14ac:dyDescent="0.3">
      <c r="A22" s="120" t="s">
        <v>50</v>
      </c>
      <c r="B22" s="74" t="s">
        <v>258</v>
      </c>
      <c r="C22" s="75">
        <v>1</v>
      </c>
      <c r="D22" s="83"/>
      <c r="E22" s="76"/>
      <c r="F22" s="77"/>
      <c r="G22" s="54">
        <v>5</v>
      </c>
      <c r="H22" s="94">
        <f t="shared" ref="H22:H23" si="10">G22*30</f>
        <v>150</v>
      </c>
      <c r="I22" s="339">
        <f>SUM(J22+K22+L22)</f>
        <v>60</v>
      </c>
      <c r="J22" s="84">
        <v>16</v>
      </c>
      <c r="K22" s="85"/>
      <c r="L22" s="85">
        <v>44</v>
      </c>
      <c r="M22" s="68">
        <f>H22-I22</f>
        <v>90</v>
      </c>
      <c r="N22" s="78">
        <v>4</v>
      </c>
      <c r="O22" s="62"/>
      <c r="P22" s="79"/>
      <c r="Q22" s="78"/>
      <c r="R22" s="62"/>
      <c r="S22" s="79"/>
      <c r="T22" s="78"/>
      <c r="U22" s="62"/>
      <c r="V22" s="79"/>
      <c r="W22" s="78"/>
      <c r="X22" s="62"/>
      <c r="Y22" s="80"/>
    </row>
    <row r="23" spans="1:25" s="227" customFormat="1" ht="15" customHeight="1" x14ac:dyDescent="0.25">
      <c r="A23" s="105" t="s">
        <v>51</v>
      </c>
      <c r="B23" s="106" t="s">
        <v>260</v>
      </c>
      <c r="C23" s="9"/>
      <c r="D23" s="10"/>
      <c r="E23" s="10"/>
      <c r="F23" s="107"/>
      <c r="G23" s="98">
        <f>SUM(G24+G25+G26)</f>
        <v>12</v>
      </c>
      <c r="H23" s="228">
        <f t="shared" si="10"/>
        <v>360</v>
      </c>
      <c r="I23" s="13">
        <f t="shared" ref="I23" si="11">SUM(J23+K23+L23)</f>
        <v>180</v>
      </c>
      <c r="J23" s="99">
        <f>SUM(J24+J25+J26)</f>
        <v>36</v>
      </c>
      <c r="K23" s="99"/>
      <c r="L23" s="99">
        <f>SUM(L24+L25+L26)</f>
        <v>144</v>
      </c>
      <c r="M23" s="15">
        <f t="shared" ref="M23" si="12">H23-I23</f>
        <v>180</v>
      </c>
      <c r="N23" s="16"/>
      <c r="O23" s="17"/>
      <c r="P23" s="18"/>
      <c r="Q23" s="19"/>
      <c r="R23" s="20"/>
      <c r="S23" s="21"/>
      <c r="T23" s="100"/>
      <c r="U23" s="101"/>
      <c r="V23" s="102"/>
      <c r="W23" s="100"/>
      <c r="X23" s="101"/>
      <c r="Y23" s="103"/>
    </row>
    <row r="24" spans="1:25" s="227" customFormat="1" ht="15" customHeight="1" x14ac:dyDescent="0.25">
      <c r="A24" s="108" t="s">
        <v>286</v>
      </c>
      <c r="B24" s="109" t="s">
        <v>332</v>
      </c>
      <c r="C24" s="25">
        <v>1</v>
      </c>
      <c r="D24" s="26"/>
      <c r="E24" s="27"/>
      <c r="F24" s="110"/>
      <c r="G24" s="111">
        <v>4</v>
      </c>
      <c r="H24" s="229">
        <f t="shared" ref="H24" si="13">G24*30</f>
        <v>120</v>
      </c>
      <c r="I24" s="29">
        <f t="shared" ref="I24:I38" si="14">SUM(J24+K24+L24)</f>
        <v>60</v>
      </c>
      <c r="J24" s="30">
        <v>12</v>
      </c>
      <c r="K24" s="30"/>
      <c r="L24" s="30">
        <v>48</v>
      </c>
      <c r="M24" s="31">
        <f>H24-I24</f>
        <v>60</v>
      </c>
      <c r="N24" s="32">
        <v>4</v>
      </c>
      <c r="O24" s="33"/>
      <c r="P24" s="34"/>
      <c r="Q24" s="25"/>
      <c r="R24" s="30"/>
      <c r="S24" s="35"/>
      <c r="T24" s="618"/>
      <c r="U24" s="30"/>
      <c r="V24" s="35"/>
      <c r="W24" s="25"/>
      <c r="X24" s="30"/>
      <c r="Y24" s="37"/>
    </row>
    <row r="25" spans="1:25" s="227" customFormat="1" ht="15" customHeight="1" x14ac:dyDescent="0.25">
      <c r="A25" s="108" t="s">
        <v>287</v>
      </c>
      <c r="B25" s="109" t="s">
        <v>333</v>
      </c>
      <c r="C25" s="25">
        <v>3</v>
      </c>
      <c r="D25" s="26"/>
      <c r="E25" s="27"/>
      <c r="F25" s="110"/>
      <c r="G25" s="111">
        <v>4</v>
      </c>
      <c r="H25" s="229">
        <f t="shared" ref="H25:H37" si="15">G25*30</f>
        <v>120</v>
      </c>
      <c r="I25" s="29">
        <f t="shared" si="14"/>
        <v>60</v>
      </c>
      <c r="J25" s="30">
        <v>12</v>
      </c>
      <c r="K25" s="30"/>
      <c r="L25" s="30">
        <v>48</v>
      </c>
      <c r="M25" s="31">
        <f>H25-I25</f>
        <v>60</v>
      </c>
      <c r="N25" s="32"/>
      <c r="O25" s="33"/>
      <c r="P25" s="34"/>
      <c r="Q25" s="25">
        <v>4</v>
      </c>
      <c r="R25" s="30"/>
      <c r="S25" s="35"/>
      <c r="T25" s="36"/>
      <c r="U25" s="30"/>
      <c r="V25" s="35"/>
      <c r="W25" s="25"/>
      <c r="X25" s="30"/>
      <c r="Y25" s="37"/>
    </row>
    <row r="26" spans="1:25" s="227" customFormat="1" ht="15" customHeight="1" thickBot="1" x14ac:dyDescent="0.3">
      <c r="A26" s="352" t="s">
        <v>288</v>
      </c>
      <c r="B26" s="112" t="s">
        <v>334</v>
      </c>
      <c r="C26" s="39">
        <v>5</v>
      </c>
      <c r="D26" s="40"/>
      <c r="E26" s="40"/>
      <c r="F26" s="48"/>
      <c r="G26" s="113">
        <v>4</v>
      </c>
      <c r="H26" s="230">
        <f t="shared" si="15"/>
        <v>120</v>
      </c>
      <c r="I26" s="41">
        <f t="shared" si="14"/>
        <v>60</v>
      </c>
      <c r="J26" s="42">
        <v>12</v>
      </c>
      <c r="K26" s="42"/>
      <c r="L26" s="42">
        <v>48</v>
      </c>
      <c r="M26" s="43">
        <f>H26-I26</f>
        <v>60</v>
      </c>
      <c r="N26" s="44"/>
      <c r="O26" s="45"/>
      <c r="P26" s="46"/>
      <c r="Q26" s="39"/>
      <c r="R26" s="42"/>
      <c r="S26" s="47"/>
      <c r="T26" s="115">
        <v>4</v>
      </c>
      <c r="U26" s="42"/>
      <c r="V26" s="47"/>
      <c r="W26" s="39"/>
      <c r="X26" s="42"/>
      <c r="Y26" s="48"/>
    </row>
    <row r="27" spans="1:25" s="397" customFormat="1" ht="15" customHeight="1" x14ac:dyDescent="0.25">
      <c r="A27" s="188" t="s">
        <v>289</v>
      </c>
      <c r="B27" s="587" t="s">
        <v>201</v>
      </c>
      <c r="C27" s="525"/>
      <c r="D27" s="528"/>
      <c r="E27" s="528"/>
      <c r="F27" s="588"/>
      <c r="G27" s="98">
        <f>SUM(G28+G29+G30+G31+G32+G33+G34+G35)</f>
        <v>18</v>
      </c>
      <c r="H27" s="12">
        <f t="shared" si="15"/>
        <v>540</v>
      </c>
      <c r="I27" s="13">
        <f t="shared" si="14"/>
        <v>262</v>
      </c>
      <c r="J27" s="99"/>
      <c r="K27" s="99"/>
      <c r="L27" s="99">
        <f>SUM(L28+L29+L30+L31+L32+L33+L34+L35)</f>
        <v>262</v>
      </c>
      <c r="M27" s="15">
        <f t="shared" ref="M27:M35" si="16">H27-I27</f>
        <v>278</v>
      </c>
      <c r="N27" s="589"/>
      <c r="O27" s="590"/>
      <c r="P27" s="591"/>
      <c r="Q27" s="592"/>
      <c r="R27" s="593"/>
      <c r="S27" s="594"/>
      <c r="T27" s="589"/>
      <c r="U27" s="531"/>
      <c r="V27" s="537"/>
      <c r="W27" s="540"/>
      <c r="X27" s="531"/>
      <c r="Y27" s="534"/>
    </row>
    <row r="28" spans="1:25" ht="15" customHeight="1" x14ac:dyDescent="0.25">
      <c r="A28" s="189" t="s">
        <v>189</v>
      </c>
      <c r="B28" s="555" t="s">
        <v>201</v>
      </c>
      <c r="C28" s="526"/>
      <c r="D28" s="529">
        <v>1</v>
      </c>
      <c r="E28" s="529"/>
      <c r="F28" s="556"/>
      <c r="G28" s="557">
        <v>2</v>
      </c>
      <c r="H28" s="190">
        <f t="shared" si="15"/>
        <v>60</v>
      </c>
      <c r="I28" s="29">
        <f t="shared" si="14"/>
        <v>30</v>
      </c>
      <c r="J28" s="545"/>
      <c r="K28" s="545"/>
      <c r="L28" s="545">
        <v>30</v>
      </c>
      <c r="M28" s="191">
        <f t="shared" si="16"/>
        <v>30</v>
      </c>
      <c r="N28" s="558">
        <v>2</v>
      </c>
      <c r="O28" s="559"/>
      <c r="P28" s="560"/>
      <c r="Q28" s="561"/>
      <c r="R28" s="562"/>
      <c r="S28" s="563"/>
      <c r="T28" s="558"/>
      <c r="U28" s="532"/>
      <c r="V28" s="538"/>
      <c r="W28" s="541"/>
      <c r="X28" s="532"/>
      <c r="Y28" s="535"/>
    </row>
    <row r="29" spans="1:25" ht="15" customHeight="1" x14ac:dyDescent="0.25">
      <c r="A29" s="189" t="s">
        <v>190</v>
      </c>
      <c r="B29" s="555" t="s">
        <v>201</v>
      </c>
      <c r="C29" s="526"/>
      <c r="D29" s="529" t="s">
        <v>23</v>
      </c>
      <c r="E29" s="529"/>
      <c r="F29" s="556"/>
      <c r="G29" s="557">
        <v>2.5</v>
      </c>
      <c r="H29" s="190">
        <f t="shared" si="15"/>
        <v>75</v>
      </c>
      <c r="I29" s="29">
        <f t="shared" si="14"/>
        <v>36</v>
      </c>
      <c r="J29" s="545"/>
      <c r="K29" s="545"/>
      <c r="L29" s="545">
        <v>36</v>
      </c>
      <c r="M29" s="191">
        <f t="shared" si="16"/>
        <v>39</v>
      </c>
      <c r="N29" s="558"/>
      <c r="O29" s="559">
        <v>2</v>
      </c>
      <c r="P29" s="564">
        <v>2</v>
      </c>
      <c r="Q29" s="561"/>
      <c r="R29" s="562"/>
      <c r="S29" s="563"/>
      <c r="T29" s="558"/>
      <c r="U29" s="532"/>
      <c r="V29" s="538"/>
      <c r="W29" s="541"/>
      <c r="X29" s="532"/>
      <c r="Y29" s="535"/>
    </row>
    <row r="30" spans="1:25" s="227" customFormat="1" ht="15" customHeight="1" x14ac:dyDescent="0.25">
      <c r="A30" s="189" t="s">
        <v>191</v>
      </c>
      <c r="B30" s="555" t="s">
        <v>201</v>
      </c>
      <c r="C30" s="526"/>
      <c r="D30" s="529">
        <v>3</v>
      </c>
      <c r="E30" s="529"/>
      <c r="F30" s="556"/>
      <c r="G30" s="557">
        <v>2</v>
      </c>
      <c r="H30" s="190">
        <f t="shared" si="15"/>
        <v>60</v>
      </c>
      <c r="I30" s="29">
        <f t="shared" si="14"/>
        <v>30</v>
      </c>
      <c r="J30" s="545"/>
      <c r="K30" s="545"/>
      <c r="L30" s="545">
        <v>30</v>
      </c>
      <c r="M30" s="191">
        <f t="shared" si="16"/>
        <v>30</v>
      </c>
      <c r="N30" s="558"/>
      <c r="O30" s="559"/>
      <c r="P30" s="560"/>
      <c r="Q30" s="565">
        <v>2</v>
      </c>
      <c r="R30" s="562"/>
      <c r="S30" s="563"/>
      <c r="T30" s="558"/>
      <c r="U30" s="532"/>
      <c r="V30" s="538"/>
      <c r="W30" s="541"/>
      <c r="X30" s="532"/>
      <c r="Y30" s="535"/>
    </row>
    <row r="31" spans="1:25" s="227" customFormat="1" ht="15" customHeight="1" x14ac:dyDescent="0.25">
      <c r="A31" s="189" t="s">
        <v>301</v>
      </c>
      <c r="B31" s="555" t="s">
        <v>201</v>
      </c>
      <c r="C31" s="526"/>
      <c r="D31" s="529" t="s">
        <v>25</v>
      </c>
      <c r="E31" s="529"/>
      <c r="F31" s="556"/>
      <c r="G31" s="557">
        <v>2.5</v>
      </c>
      <c r="H31" s="190">
        <f t="shared" si="15"/>
        <v>75</v>
      </c>
      <c r="I31" s="29">
        <f t="shared" si="14"/>
        <v>36</v>
      </c>
      <c r="J31" s="545"/>
      <c r="K31" s="545"/>
      <c r="L31" s="545">
        <v>36</v>
      </c>
      <c r="M31" s="191">
        <f t="shared" si="16"/>
        <v>39</v>
      </c>
      <c r="N31" s="558"/>
      <c r="O31" s="559"/>
      <c r="P31" s="564"/>
      <c r="Q31" s="561"/>
      <c r="R31" s="559">
        <v>2</v>
      </c>
      <c r="S31" s="566">
        <v>2</v>
      </c>
      <c r="T31" s="558"/>
      <c r="U31" s="532"/>
      <c r="V31" s="538"/>
      <c r="W31" s="541"/>
      <c r="X31" s="532"/>
      <c r="Y31" s="535"/>
    </row>
    <row r="32" spans="1:25" s="227" customFormat="1" ht="15" customHeight="1" x14ac:dyDescent="0.25">
      <c r="A32" s="189" t="s">
        <v>302</v>
      </c>
      <c r="B32" s="555" t="s">
        <v>201</v>
      </c>
      <c r="C32" s="526"/>
      <c r="D32" s="529">
        <v>5</v>
      </c>
      <c r="E32" s="529"/>
      <c r="F32" s="556"/>
      <c r="G32" s="557">
        <v>2</v>
      </c>
      <c r="H32" s="190">
        <f t="shared" si="15"/>
        <v>60</v>
      </c>
      <c r="I32" s="29">
        <f t="shared" si="14"/>
        <v>30</v>
      </c>
      <c r="J32" s="545"/>
      <c r="K32" s="545"/>
      <c r="L32" s="545">
        <v>30</v>
      </c>
      <c r="M32" s="191">
        <f t="shared" si="16"/>
        <v>30</v>
      </c>
      <c r="N32" s="558"/>
      <c r="O32" s="559"/>
      <c r="P32" s="560"/>
      <c r="Q32" s="561"/>
      <c r="R32" s="562"/>
      <c r="S32" s="563"/>
      <c r="T32" s="558">
        <v>2</v>
      </c>
      <c r="U32" s="532"/>
      <c r="V32" s="538"/>
      <c r="W32" s="541"/>
      <c r="X32" s="532"/>
      <c r="Y32" s="535"/>
    </row>
    <row r="33" spans="1:25" s="227" customFormat="1" ht="15" customHeight="1" x14ac:dyDescent="0.25">
      <c r="A33" s="189" t="s">
        <v>303</v>
      </c>
      <c r="B33" s="555" t="s">
        <v>201</v>
      </c>
      <c r="C33" s="526"/>
      <c r="D33" s="529" t="s">
        <v>27</v>
      </c>
      <c r="E33" s="529"/>
      <c r="F33" s="556"/>
      <c r="G33" s="557">
        <v>2.5</v>
      </c>
      <c r="H33" s="190">
        <f t="shared" si="15"/>
        <v>75</v>
      </c>
      <c r="I33" s="29">
        <f t="shared" si="14"/>
        <v>36</v>
      </c>
      <c r="J33" s="545"/>
      <c r="K33" s="545"/>
      <c r="L33" s="545">
        <v>36</v>
      </c>
      <c r="M33" s="191">
        <f t="shared" si="16"/>
        <v>39</v>
      </c>
      <c r="N33" s="558"/>
      <c r="O33" s="559"/>
      <c r="P33" s="564"/>
      <c r="Q33" s="561"/>
      <c r="R33" s="562"/>
      <c r="S33" s="563"/>
      <c r="T33" s="558"/>
      <c r="U33" s="532">
        <v>2</v>
      </c>
      <c r="V33" s="538">
        <v>2</v>
      </c>
      <c r="W33" s="541"/>
      <c r="X33" s="532"/>
      <c r="Y33" s="535"/>
    </row>
    <row r="34" spans="1:25" s="227" customFormat="1" ht="15" customHeight="1" x14ac:dyDescent="0.25">
      <c r="A34" s="189" t="s">
        <v>304</v>
      </c>
      <c r="B34" s="555" t="s">
        <v>201</v>
      </c>
      <c r="C34" s="526"/>
      <c r="D34" s="529">
        <v>7</v>
      </c>
      <c r="E34" s="529"/>
      <c r="F34" s="556"/>
      <c r="G34" s="557">
        <v>2</v>
      </c>
      <c r="H34" s="190">
        <f t="shared" si="15"/>
        <v>60</v>
      </c>
      <c r="I34" s="29">
        <f t="shared" si="14"/>
        <v>30</v>
      </c>
      <c r="J34" s="545"/>
      <c r="K34" s="545"/>
      <c r="L34" s="545">
        <v>30</v>
      </c>
      <c r="M34" s="191">
        <f t="shared" si="16"/>
        <v>30</v>
      </c>
      <c r="N34" s="558"/>
      <c r="O34" s="559"/>
      <c r="P34" s="560"/>
      <c r="Q34" s="561"/>
      <c r="R34" s="562"/>
      <c r="S34" s="563"/>
      <c r="T34" s="558"/>
      <c r="U34" s="532"/>
      <c r="V34" s="538"/>
      <c r="W34" s="541">
        <v>2</v>
      </c>
      <c r="X34" s="532"/>
      <c r="Y34" s="535"/>
    </row>
    <row r="35" spans="1:25" s="227" customFormat="1" ht="15" customHeight="1" thickBot="1" x14ac:dyDescent="0.3">
      <c r="A35" s="192" t="s">
        <v>305</v>
      </c>
      <c r="B35" s="578" t="s">
        <v>201</v>
      </c>
      <c r="C35" s="527"/>
      <c r="D35" s="530" t="s">
        <v>29</v>
      </c>
      <c r="E35" s="530"/>
      <c r="F35" s="579"/>
      <c r="G35" s="580">
        <v>2.5</v>
      </c>
      <c r="H35" s="193">
        <f t="shared" si="15"/>
        <v>75</v>
      </c>
      <c r="I35" s="41">
        <f t="shared" si="14"/>
        <v>34</v>
      </c>
      <c r="J35" s="194"/>
      <c r="K35" s="194"/>
      <c r="L35" s="194">
        <v>34</v>
      </c>
      <c r="M35" s="195">
        <f t="shared" si="16"/>
        <v>41</v>
      </c>
      <c r="N35" s="581"/>
      <c r="O35" s="582"/>
      <c r="P35" s="583"/>
      <c r="Q35" s="584"/>
      <c r="R35" s="585"/>
      <c r="S35" s="586"/>
      <c r="T35" s="581"/>
      <c r="U35" s="533"/>
      <c r="V35" s="539"/>
      <c r="W35" s="542"/>
      <c r="X35" s="533">
        <v>2</v>
      </c>
      <c r="Y35" s="536">
        <v>2</v>
      </c>
    </row>
    <row r="36" spans="1:25" s="227" customFormat="1" ht="15" customHeight="1" thickBot="1" x14ac:dyDescent="0.3">
      <c r="A36" s="49" t="s">
        <v>52</v>
      </c>
      <c r="B36" s="74" t="s">
        <v>259</v>
      </c>
      <c r="C36" s="81"/>
      <c r="D36" s="76" t="s">
        <v>22</v>
      </c>
      <c r="E36" s="76"/>
      <c r="F36" s="77"/>
      <c r="G36" s="54">
        <v>4</v>
      </c>
      <c r="H36" s="94">
        <f t="shared" si="15"/>
        <v>120</v>
      </c>
      <c r="I36" s="66">
        <f t="shared" ref="I36" si="17">SUM(J36+K36+L36)</f>
        <v>54</v>
      </c>
      <c r="J36" s="84">
        <v>12</v>
      </c>
      <c r="K36" s="85"/>
      <c r="L36" s="85">
        <v>42</v>
      </c>
      <c r="M36" s="68">
        <f>H36-I36</f>
        <v>66</v>
      </c>
      <c r="N36" s="78"/>
      <c r="O36" s="62">
        <v>6</v>
      </c>
      <c r="P36" s="79"/>
      <c r="Q36" s="78"/>
      <c r="R36" s="62"/>
      <c r="S36" s="58"/>
      <c r="T36" s="78"/>
      <c r="U36" s="62"/>
      <c r="V36" s="79"/>
      <c r="W36" s="78"/>
      <c r="X36" s="62"/>
      <c r="Y36" s="80"/>
    </row>
    <row r="37" spans="1:25" s="227" customFormat="1" ht="15" customHeight="1" thickBot="1" x14ac:dyDescent="0.3">
      <c r="A37" s="49" t="s">
        <v>54</v>
      </c>
      <c r="B37" s="74" t="s">
        <v>115</v>
      </c>
      <c r="C37" s="75" t="s">
        <v>23</v>
      </c>
      <c r="D37" s="76"/>
      <c r="E37" s="76"/>
      <c r="F37" s="77"/>
      <c r="G37" s="54">
        <v>5</v>
      </c>
      <c r="H37" s="65">
        <f t="shared" si="15"/>
        <v>150</v>
      </c>
      <c r="I37" s="66">
        <f t="shared" si="14"/>
        <v>72</v>
      </c>
      <c r="J37" s="66">
        <v>36</v>
      </c>
      <c r="K37" s="66"/>
      <c r="L37" s="66">
        <v>36</v>
      </c>
      <c r="M37" s="141">
        <f t="shared" ref="M37" si="18">H37-I37</f>
        <v>78</v>
      </c>
      <c r="N37" s="78"/>
      <c r="O37" s="62">
        <v>4</v>
      </c>
      <c r="P37" s="79">
        <v>4</v>
      </c>
      <c r="Q37" s="78"/>
      <c r="R37" s="62"/>
      <c r="S37" s="79"/>
      <c r="T37" s="78"/>
      <c r="U37" s="62"/>
      <c r="V37" s="79"/>
      <c r="W37" s="78"/>
      <c r="X37" s="62"/>
      <c r="Y37" s="80"/>
    </row>
    <row r="38" spans="1:25" s="227" customFormat="1" ht="15" customHeight="1" thickBot="1" x14ac:dyDescent="0.3">
      <c r="A38" s="231" t="s">
        <v>290</v>
      </c>
      <c r="B38" s="123" t="s">
        <v>171</v>
      </c>
      <c r="C38" s="446" t="s">
        <v>23</v>
      </c>
      <c r="D38" s="125"/>
      <c r="E38" s="125"/>
      <c r="F38" s="126"/>
      <c r="G38" s="89">
        <v>5</v>
      </c>
      <c r="H38" s="61">
        <f t="shared" ref="H38:H55" si="19">G38*30</f>
        <v>150</v>
      </c>
      <c r="I38" s="383">
        <f t="shared" si="14"/>
        <v>72</v>
      </c>
      <c r="J38" s="383">
        <v>36</v>
      </c>
      <c r="K38" s="383"/>
      <c r="L38" s="383">
        <v>36</v>
      </c>
      <c r="M38" s="163">
        <f t="shared" si="9"/>
        <v>78</v>
      </c>
      <c r="N38" s="130"/>
      <c r="O38" s="131">
        <v>4</v>
      </c>
      <c r="P38" s="132">
        <v>4</v>
      </c>
      <c r="Q38" s="130"/>
      <c r="R38" s="131"/>
      <c r="S38" s="346"/>
      <c r="T38" s="130"/>
      <c r="U38" s="131"/>
      <c r="V38" s="132"/>
      <c r="W38" s="130"/>
      <c r="X38" s="131"/>
      <c r="Y38" s="133"/>
    </row>
    <row r="39" spans="1:25" s="227" customFormat="1" ht="15" customHeight="1" thickBot="1" x14ac:dyDescent="0.3">
      <c r="A39" s="619" t="s">
        <v>55</v>
      </c>
      <c r="B39" s="74" t="s">
        <v>261</v>
      </c>
      <c r="C39" s="446" t="s">
        <v>23</v>
      </c>
      <c r="D39" s="76"/>
      <c r="E39" s="76"/>
      <c r="F39" s="77"/>
      <c r="G39" s="54">
        <v>5</v>
      </c>
      <c r="H39" s="94">
        <f t="shared" si="19"/>
        <v>150</v>
      </c>
      <c r="I39" s="66">
        <f t="shared" ref="I39:I40" si="20">SUM(J39+K39+L39)</f>
        <v>72</v>
      </c>
      <c r="J39" s="84">
        <v>18</v>
      </c>
      <c r="K39" s="85"/>
      <c r="L39" s="85">
        <v>54</v>
      </c>
      <c r="M39" s="68">
        <f>H39-I39</f>
        <v>78</v>
      </c>
      <c r="N39" s="78"/>
      <c r="O39" s="62"/>
      <c r="P39" s="79">
        <v>8</v>
      </c>
      <c r="Q39" s="78"/>
      <c r="R39" s="62"/>
      <c r="S39" s="58"/>
      <c r="T39" s="78"/>
      <c r="U39" s="62"/>
      <c r="V39" s="79"/>
      <c r="W39" s="78"/>
      <c r="X39" s="62"/>
      <c r="Y39" s="80"/>
    </row>
    <row r="40" spans="1:25" s="397" customFormat="1" ht="15" customHeight="1" thickBot="1" x14ac:dyDescent="0.3">
      <c r="A40" s="349" t="s">
        <v>57</v>
      </c>
      <c r="B40" s="50" t="s">
        <v>284</v>
      </c>
      <c r="C40" s="51" t="s">
        <v>24</v>
      </c>
      <c r="D40" s="62">
        <v>3</v>
      </c>
      <c r="E40" s="63"/>
      <c r="F40" s="64"/>
      <c r="G40" s="54">
        <v>7</v>
      </c>
      <c r="H40" s="94">
        <f t="shared" si="19"/>
        <v>210</v>
      </c>
      <c r="I40" s="66">
        <f t="shared" si="20"/>
        <v>96</v>
      </c>
      <c r="J40" s="67">
        <v>48</v>
      </c>
      <c r="K40" s="67"/>
      <c r="L40" s="67">
        <v>48</v>
      </c>
      <c r="M40" s="141">
        <f t="shared" ref="M40" si="21">H40-I40</f>
        <v>114</v>
      </c>
      <c r="N40" s="175"/>
      <c r="O40" s="57"/>
      <c r="P40" s="58"/>
      <c r="Q40" s="51">
        <v>4</v>
      </c>
      <c r="R40" s="52">
        <v>4</v>
      </c>
      <c r="S40" s="59"/>
      <c r="T40" s="56"/>
      <c r="U40" s="52"/>
      <c r="V40" s="59"/>
      <c r="W40" s="51"/>
      <c r="X40" s="52"/>
      <c r="Y40" s="60"/>
    </row>
    <row r="41" spans="1:25" ht="15" customHeight="1" x14ac:dyDescent="0.25">
      <c r="A41" s="105" t="s">
        <v>59</v>
      </c>
      <c r="B41" s="106" t="s">
        <v>56</v>
      </c>
      <c r="C41" s="9"/>
      <c r="D41" s="10"/>
      <c r="E41" s="10"/>
      <c r="F41" s="107"/>
      <c r="G41" s="98">
        <f>SUM(G42:G43)</f>
        <v>6</v>
      </c>
      <c r="H41" s="228">
        <f t="shared" si="19"/>
        <v>180</v>
      </c>
      <c r="I41" s="13">
        <f>SUM(I42:I43)</f>
        <v>84</v>
      </c>
      <c r="J41" s="13">
        <f t="shared" ref="J41:M41" si="22">SUM(J42:J43)</f>
        <v>34</v>
      </c>
      <c r="K41" s="13">
        <f t="shared" si="22"/>
        <v>0</v>
      </c>
      <c r="L41" s="13">
        <f t="shared" si="22"/>
        <v>50</v>
      </c>
      <c r="M41" s="15">
        <f t="shared" si="22"/>
        <v>96</v>
      </c>
      <c r="N41" s="16"/>
      <c r="O41" s="17"/>
      <c r="P41" s="18"/>
      <c r="Q41" s="19"/>
      <c r="R41" s="20"/>
      <c r="S41" s="21"/>
      <c r="T41" s="100"/>
      <c r="U41" s="101"/>
      <c r="V41" s="102"/>
      <c r="W41" s="100"/>
      <c r="X41" s="101"/>
      <c r="Y41" s="103"/>
    </row>
    <row r="42" spans="1:25" ht="15" customHeight="1" x14ac:dyDescent="0.25">
      <c r="A42" s="108" t="s">
        <v>192</v>
      </c>
      <c r="B42" s="109" t="s">
        <v>56</v>
      </c>
      <c r="C42" s="25" t="s">
        <v>25</v>
      </c>
      <c r="D42" s="26"/>
      <c r="E42" s="27"/>
      <c r="F42" s="110"/>
      <c r="G42" s="111">
        <v>5</v>
      </c>
      <c r="H42" s="229">
        <f t="shared" si="19"/>
        <v>150</v>
      </c>
      <c r="I42" s="29">
        <f t="shared" ref="I42:I43" si="23">SUM(J42+K42+L42)</f>
        <v>66</v>
      </c>
      <c r="J42" s="30">
        <v>34</v>
      </c>
      <c r="K42" s="30"/>
      <c r="L42" s="30">
        <v>32</v>
      </c>
      <c r="M42" s="31">
        <f t="shared" si="9"/>
        <v>84</v>
      </c>
      <c r="N42" s="32"/>
      <c r="O42" s="33"/>
      <c r="P42" s="34"/>
      <c r="Q42" s="25">
        <v>2</v>
      </c>
      <c r="R42" s="30">
        <v>2</v>
      </c>
      <c r="S42" s="35">
        <v>2</v>
      </c>
      <c r="T42" s="36"/>
      <c r="U42" s="30"/>
      <c r="V42" s="35"/>
      <c r="W42" s="25"/>
      <c r="X42" s="30"/>
      <c r="Y42" s="37"/>
    </row>
    <row r="43" spans="1:25" ht="15" customHeight="1" thickBot="1" x14ac:dyDescent="0.3">
      <c r="A43" s="352" t="s">
        <v>193</v>
      </c>
      <c r="B43" s="112" t="s">
        <v>177</v>
      </c>
      <c r="C43" s="39"/>
      <c r="D43" s="40"/>
      <c r="E43" s="40"/>
      <c r="F43" s="48" t="s">
        <v>25</v>
      </c>
      <c r="G43" s="113">
        <v>1</v>
      </c>
      <c r="H43" s="230">
        <f t="shared" si="19"/>
        <v>30</v>
      </c>
      <c r="I43" s="41">
        <f t="shared" si="23"/>
        <v>18</v>
      </c>
      <c r="J43" s="42"/>
      <c r="K43" s="42"/>
      <c r="L43" s="42">
        <v>18</v>
      </c>
      <c r="M43" s="43">
        <f t="shared" si="9"/>
        <v>12</v>
      </c>
      <c r="N43" s="44"/>
      <c r="O43" s="45"/>
      <c r="P43" s="46"/>
      <c r="Q43" s="39"/>
      <c r="R43" s="42"/>
      <c r="S43" s="47">
        <v>2</v>
      </c>
      <c r="T43" s="115"/>
      <c r="U43" s="42"/>
      <c r="V43" s="47"/>
      <c r="W43" s="39"/>
      <c r="X43" s="42"/>
      <c r="Y43" s="48"/>
    </row>
    <row r="44" spans="1:25" ht="15" customHeight="1" thickBot="1" x14ac:dyDescent="0.3">
      <c r="A44" s="349" t="s">
        <v>60</v>
      </c>
      <c r="B44" s="74" t="s">
        <v>168</v>
      </c>
      <c r="C44" s="75" t="s">
        <v>25</v>
      </c>
      <c r="D44" s="76"/>
      <c r="E44" s="76"/>
      <c r="F44" s="121"/>
      <c r="G44" s="54">
        <v>5</v>
      </c>
      <c r="H44" s="94">
        <f t="shared" si="19"/>
        <v>150</v>
      </c>
      <c r="I44" s="66">
        <f>SUM(J44+K44+L44)</f>
        <v>72</v>
      </c>
      <c r="J44" s="84">
        <v>36</v>
      </c>
      <c r="K44" s="85"/>
      <c r="L44" s="85">
        <v>36</v>
      </c>
      <c r="M44" s="68">
        <f t="shared" si="9"/>
        <v>78</v>
      </c>
      <c r="N44" s="78"/>
      <c r="O44" s="62"/>
      <c r="P44" s="79"/>
      <c r="Q44" s="78"/>
      <c r="R44" s="62">
        <v>4</v>
      </c>
      <c r="S44" s="80">
        <v>4</v>
      </c>
      <c r="T44" s="122"/>
      <c r="U44" s="62"/>
      <c r="V44" s="79"/>
      <c r="W44" s="78"/>
      <c r="X44" s="62"/>
      <c r="Y44" s="80"/>
    </row>
    <row r="45" spans="1:25" s="397" customFormat="1" ht="15" customHeight="1" thickBot="1" x14ac:dyDescent="0.3">
      <c r="A45" s="231" t="s">
        <v>293</v>
      </c>
      <c r="B45" s="612" t="s">
        <v>294</v>
      </c>
      <c r="C45" s="341"/>
      <c r="D45" s="131" t="s">
        <v>25</v>
      </c>
      <c r="E45" s="342"/>
      <c r="F45" s="343"/>
      <c r="G45" s="89">
        <v>3</v>
      </c>
      <c r="H45" s="127">
        <f t="shared" si="19"/>
        <v>90</v>
      </c>
      <c r="I45" s="55">
        <f>SUM(J45+K45+L45)</f>
        <v>36</v>
      </c>
      <c r="J45" s="128">
        <v>18</v>
      </c>
      <c r="K45" s="129"/>
      <c r="L45" s="129">
        <v>18</v>
      </c>
      <c r="M45" s="549">
        <f t="shared" si="9"/>
        <v>54</v>
      </c>
      <c r="N45" s="350"/>
      <c r="O45" s="345"/>
      <c r="P45" s="346"/>
      <c r="Q45" s="341"/>
      <c r="R45" s="344"/>
      <c r="S45" s="347">
        <v>4</v>
      </c>
      <c r="T45" s="384"/>
      <c r="U45" s="344"/>
      <c r="V45" s="348"/>
      <c r="W45" s="341"/>
      <c r="X45" s="344"/>
      <c r="Y45" s="348"/>
    </row>
    <row r="46" spans="1:25" ht="15" customHeight="1" thickBot="1" x14ac:dyDescent="0.3">
      <c r="A46" s="353" t="s">
        <v>62</v>
      </c>
      <c r="B46" s="367" t="s">
        <v>175</v>
      </c>
      <c r="C46" s="114">
        <v>5</v>
      </c>
      <c r="D46" s="233"/>
      <c r="E46" s="116"/>
      <c r="F46" s="354"/>
      <c r="G46" s="372">
        <v>4</v>
      </c>
      <c r="H46" s="373">
        <f t="shared" ref="H46:H49" si="24">G46*30</f>
        <v>120</v>
      </c>
      <c r="I46" s="339">
        <f t="shared" ref="I46:I49" si="25">SUM(J46+K46+L46)</f>
        <v>60</v>
      </c>
      <c r="J46" s="374">
        <v>30</v>
      </c>
      <c r="K46" s="374"/>
      <c r="L46" s="374">
        <v>30</v>
      </c>
      <c r="M46" s="375">
        <f t="shared" ref="M46:M49" si="26">H46-I46</f>
        <v>60</v>
      </c>
      <c r="N46" s="355"/>
      <c r="O46" s="356"/>
      <c r="P46" s="357"/>
      <c r="Q46" s="114"/>
      <c r="R46" s="104"/>
      <c r="S46" s="118"/>
      <c r="T46" s="355">
        <v>4</v>
      </c>
      <c r="U46" s="104"/>
      <c r="V46" s="117"/>
      <c r="W46" s="358"/>
      <c r="X46" s="359"/>
      <c r="Y46" s="360"/>
    </row>
    <row r="47" spans="1:25" ht="15" customHeight="1" x14ac:dyDescent="0.25">
      <c r="A47" s="105" t="s">
        <v>63</v>
      </c>
      <c r="B47" s="106" t="s">
        <v>58</v>
      </c>
      <c r="C47" s="9"/>
      <c r="D47" s="70"/>
      <c r="E47" s="10"/>
      <c r="F47" s="107"/>
      <c r="G47" s="366">
        <f>SUM(G48+G49)</f>
        <v>10</v>
      </c>
      <c r="H47" s="228">
        <f t="shared" si="24"/>
        <v>300</v>
      </c>
      <c r="I47" s="13">
        <f t="shared" si="25"/>
        <v>150</v>
      </c>
      <c r="J47" s="99">
        <f>SUM(J48+J49)</f>
        <v>66</v>
      </c>
      <c r="K47" s="99"/>
      <c r="L47" s="99">
        <f>SUM(L48+L49)</f>
        <v>84</v>
      </c>
      <c r="M47" s="15">
        <f t="shared" si="26"/>
        <v>150</v>
      </c>
      <c r="N47" s="361"/>
      <c r="O47" s="362"/>
      <c r="P47" s="363"/>
      <c r="Q47" s="9"/>
      <c r="R47" s="17"/>
      <c r="S47" s="364"/>
      <c r="T47" s="361"/>
      <c r="U47" s="17"/>
      <c r="V47" s="18"/>
      <c r="W47" s="19"/>
      <c r="X47" s="20"/>
      <c r="Y47" s="22"/>
    </row>
    <row r="48" spans="1:25" ht="15" customHeight="1" x14ac:dyDescent="0.25">
      <c r="A48" s="108" t="s">
        <v>299</v>
      </c>
      <c r="B48" s="109" t="s">
        <v>58</v>
      </c>
      <c r="C48" s="25" t="s">
        <v>27</v>
      </c>
      <c r="D48" s="26">
        <v>5</v>
      </c>
      <c r="E48" s="27"/>
      <c r="F48" s="110"/>
      <c r="G48" s="111">
        <v>9</v>
      </c>
      <c r="H48" s="229">
        <f t="shared" si="24"/>
        <v>270</v>
      </c>
      <c r="I48" s="29">
        <f t="shared" si="25"/>
        <v>132</v>
      </c>
      <c r="J48" s="30">
        <v>66</v>
      </c>
      <c r="K48" s="30"/>
      <c r="L48" s="30">
        <v>66</v>
      </c>
      <c r="M48" s="31">
        <f t="shared" si="26"/>
        <v>138</v>
      </c>
      <c r="N48" s="32"/>
      <c r="O48" s="33"/>
      <c r="P48" s="34"/>
      <c r="Q48" s="25"/>
      <c r="R48" s="30"/>
      <c r="S48" s="37"/>
      <c r="T48" s="32">
        <v>4</v>
      </c>
      <c r="U48" s="30">
        <v>4</v>
      </c>
      <c r="V48" s="35">
        <v>4</v>
      </c>
      <c r="W48" s="575"/>
      <c r="X48" s="576"/>
      <c r="Y48" s="577"/>
    </row>
    <row r="49" spans="1:25" ht="15" customHeight="1" thickBot="1" x14ac:dyDescent="0.3">
      <c r="A49" s="352" t="s">
        <v>300</v>
      </c>
      <c r="B49" s="112" t="s">
        <v>176</v>
      </c>
      <c r="C49" s="39"/>
      <c r="D49" s="40"/>
      <c r="E49" s="40"/>
      <c r="F49" s="447" t="s">
        <v>27</v>
      </c>
      <c r="G49" s="113">
        <v>1</v>
      </c>
      <c r="H49" s="230">
        <f t="shared" si="24"/>
        <v>30</v>
      </c>
      <c r="I49" s="41">
        <f t="shared" si="25"/>
        <v>18</v>
      </c>
      <c r="J49" s="42"/>
      <c r="K49" s="42"/>
      <c r="L49" s="42">
        <v>18</v>
      </c>
      <c r="M49" s="43">
        <f t="shared" si="26"/>
        <v>12</v>
      </c>
      <c r="N49" s="365"/>
      <c r="O49" s="42"/>
      <c r="P49" s="47"/>
      <c r="Q49" s="39"/>
      <c r="R49" s="42"/>
      <c r="S49" s="48"/>
      <c r="T49" s="365"/>
      <c r="U49" s="42"/>
      <c r="V49" s="47">
        <v>2</v>
      </c>
      <c r="W49" s="39"/>
      <c r="X49" s="42"/>
      <c r="Y49" s="48"/>
    </row>
    <row r="50" spans="1:25" ht="15" customHeight="1" thickBot="1" x14ac:dyDescent="0.3">
      <c r="A50" s="349" t="s">
        <v>64</v>
      </c>
      <c r="B50" s="50" t="s">
        <v>285</v>
      </c>
      <c r="C50" s="341" t="s">
        <v>26</v>
      </c>
      <c r="D50" s="62">
        <v>5</v>
      </c>
      <c r="E50" s="63"/>
      <c r="F50" s="64"/>
      <c r="G50" s="54">
        <v>7</v>
      </c>
      <c r="H50" s="94">
        <f>G50*30</f>
        <v>210</v>
      </c>
      <c r="I50" s="13">
        <f>SUM(J50+K50+L50)</f>
        <v>96</v>
      </c>
      <c r="J50" s="67">
        <v>48</v>
      </c>
      <c r="K50" s="67"/>
      <c r="L50" s="67">
        <v>48</v>
      </c>
      <c r="M50" s="141">
        <f>H50-I50</f>
        <v>114</v>
      </c>
      <c r="N50" s="175"/>
      <c r="O50" s="57"/>
      <c r="P50" s="58"/>
      <c r="Q50" s="51"/>
      <c r="R50" s="52"/>
      <c r="S50" s="59"/>
      <c r="T50" s="56">
        <v>4</v>
      </c>
      <c r="U50" s="52">
        <v>4</v>
      </c>
      <c r="V50" s="59"/>
      <c r="W50" s="51"/>
      <c r="X50" s="52"/>
      <c r="Y50" s="60"/>
    </row>
    <row r="51" spans="1:25" ht="15" customHeight="1" thickBot="1" x14ac:dyDescent="0.3">
      <c r="A51" s="49" t="s">
        <v>65</v>
      </c>
      <c r="B51" s="50" t="s">
        <v>53</v>
      </c>
      <c r="C51" s="81"/>
      <c r="D51" s="76" t="s">
        <v>27</v>
      </c>
      <c r="E51" s="76"/>
      <c r="F51" s="77"/>
      <c r="G51" s="54">
        <v>3</v>
      </c>
      <c r="H51" s="94">
        <f t="shared" ref="H51" si="27">G51*30</f>
        <v>90</v>
      </c>
      <c r="I51" s="66">
        <f t="shared" ref="I51" si="28">SUM(J51+K51+L51)</f>
        <v>36</v>
      </c>
      <c r="J51" s="84">
        <v>8</v>
      </c>
      <c r="K51" s="85"/>
      <c r="L51" s="85">
        <v>28</v>
      </c>
      <c r="M51" s="68">
        <f>H51-I51</f>
        <v>54</v>
      </c>
      <c r="N51" s="78"/>
      <c r="O51" s="62"/>
      <c r="P51" s="79"/>
      <c r="Q51" s="51"/>
      <c r="R51" s="52"/>
      <c r="S51" s="59"/>
      <c r="T51" s="69"/>
      <c r="U51" s="52"/>
      <c r="V51" s="59">
        <v>4</v>
      </c>
      <c r="W51" s="51"/>
      <c r="X51" s="52"/>
      <c r="Y51" s="60"/>
    </row>
    <row r="52" spans="1:25" ht="15" customHeight="1" thickBot="1" x14ac:dyDescent="0.3">
      <c r="A52" s="49" t="s">
        <v>66</v>
      </c>
      <c r="B52" s="74" t="s">
        <v>170</v>
      </c>
      <c r="C52" s="51"/>
      <c r="D52" s="62" t="s">
        <v>27</v>
      </c>
      <c r="E52" s="63"/>
      <c r="F52" s="64"/>
      <c r="G52" s="54">
        <v>3</v>
      </c>
      <c r="H52" s="94">
        <f t="shared" si="19"/>
        <v>90</v>
      </c>
      <c r="I52" s="66">
        <f t="shared" ref="I52:I55" si="29">SUM(J52+K52+L52)</f>
        <v>36</v>
      </c>
      <c r="J52" s="67">
        <v>18</v>
      </c>
      <c r="K52" s="67">
        <v>9</v>
      </c>
      <c r="L52" s="67">
        <v>9</v>
      </c>
      <c r="M52" s="141">
        <f t="shared" si="9"/>
        <v>54</v>
      </c>
      <c r="N52" s="175"/>
      <c r="O52" s="57"/>
      <c r="P52" s="58"/>
      <c r="Q52" s="51"/>
      <c r="R52" s="52"/>
      <c r="S52" s="60"/>
      <c r="T52" s="175"/>
      <c r="U52" s="52"/>
      <c r="V52" s="59">
        <v>4</v>
      </c>
      <c r="W52" s="393"/>
      <c r="X52" s="394"/>
      <c r="Y52" s="395"/>
    </row>
    <row r="53" spans="1:25" s="397" customFormat="1" ht="15" customHeight="1" thickBot="1" x14ac:dyDescent="0.3">
      <c r="A53" s="120" t="s">
        <v>179</v>
      </c>
      <c r="B53" s="74" t="s">
        <v>181</v>
      </c>
      <c r="C53" s="75">
        <v>7</v>
      </c>
      <c r="D53" s="83"/>
      <c r="E53" s="76"/>
      <c r="F53" s="77"/>
      <c r="G53" s="54">
        <v>4</v>
      </c>
      <c r="H53" s="94">
        <f t="shared" si="19"/>
        <v>120</v>
      </c>
      <c r="I53" s="66">
        <f t="shared" si="29"/>
        <v>60</v>
      </c>
      <c r="J53" s="84">
        <v>30</v>
      </c>
      <c r="K53" s="85"/>
      <c r="L53" s="85">
        <v>30</v>
      </c>
      <c r="M53" s="68">
        <f t="shared" si="9"/>
        <v>60</v>
      </c>
      <c r="N53" s="78"/>
      <c r="O53" s="62"/>
      <c r="P53" s="79"/>
      <c r="Q53" s="78"/>
      <c r="R53" s="62"/>
      <c r="S53" s="79"/>
      <c r="T53" s="78"/>
      <c r="U53" s="62"/>
      <c r="V53" s="79"/>
      <c r="W53" s="78">
        <v>4</v>
      </c>
      <c r="X53" s="62"/>
      <c r="Y53" s="80"/>
    </row>
    <row r="54" spans="1:25" ht="15" customHeight="1" thickBot="1" x14ac:dyDescent="0.3">
      <c r="A54" s="120" t="s">
        <v>185</v>
      </c>
      <c r="B54" s="74" t="s">
        <v>173</v>
      </c>
      <c r="C54" s="75">
        <v>7</v>
      </c>
      <c r="D54" s="83"/>
      <c r="E54" s="76"/>
      <c r="F54" s="77"/>
      <c r="G54" s="54">
        <v>4</v>
      </c>
      <c r="H54" s="94">
        <f t="shared" si="19"/>
        <v>120</v>
      </c>
      <c r="I54" s="66">
        <f t="shared" si="29"/>
        <v>60</v>
      </c>
      <c r="J54" s="84">
        <v>30</v>
      </c>
      <c r="K54" s="85"/>
      <c r="L54" s="85">
        <v>30</v>
      </c>
      <c r="M54" s="68">
        <f>H54-I54</f>
        <v>60</v>
      </c>
      <c r="N54" s="78"/>
      <c r="O54" s="62"/>
      <c r="P54" s="79"/>
      <c r="Q54" s="78"/>
      <c r="R54" s="62"/>
      <c r="S54" s="79"/>
      <c r="T54" s="78"/>
      <c r="U54" s="62"/>
      <c r="V54" s="79"/>
      <c r="W54" s="78">
        <v>4</v>
      </c>
      <c r="X54" s="62"/>
      <c r="Y54" s="80"/>
    </row>
    <row r="55" spans="1:25" ht="15" customHeight="1" thickBot="1" x14ac:dyDescent="0.3">
      <c r="A55" s="120" t="s">
        <v>308</v>
      </c>
      <c r="B55" s="74" t="s">
        <v>178</v>
      </c>
      <c r="C55" s="75"/>
      <c r="D55" s="83" t="s">
        <v>28</v>
      </c>
      <c r="E55" s="76"/>
      <c r="F55" s="77"/>
      <c r="G55" s="54">
        <v>3</v>
      </c>
      <c r="H55" s="94">
        <f t="shared" si="19"/>
        <v>90</v>
      </c>
      <c r="I55" s="66">
        <f t="shared" si="29"/>
        <v>36</v>
      </c>
      <c r="J55" s="84">
        <v>18</v>
      </c>
      <c r="K55" s="85"/>
      <c r="L55" s="85">
        <v>18</v>
      </c>
      <c r="M55" s="68">
        <f t="shared" ref="M55" si="30">H55-I55</f>
        <v>54</v>
      </c>
      <c r="N55" s="78"/>
      <c r="O55" s="62"/>
      <c r="P55" s="79"/>
      <c r="Q55" s="78"/>
      <c r="R55" s="62"/>
      <c r="S55" s="79"/>
      <c r="T55" s="78"/>
      <c r="U55" s="62"/>
      <c r="V55" s="79"/>
      <c r="W55" s="78"/>
      <c r="X55" s="62">
        <v>4</v>
      </c>
      <c r="Y55" s="80"/>
    </row>
    <row r="56" spans="1:25" ht="15" customHeight="1" thickBot="1" x14ac:dyDescent="0.3">
      <c r="A56" s="120" t="s">
        <v>309</v>
      </c>
      <c r="B56" s="74" t="s">
        <v>174</v>
      </c>
      <c r="C56" s="75" t="s">
        <v>29</v>
      </c>
      <c r="D56" s="83"/>
      <c r="E56" s="76"/>
      <c r="F56" s="77"/>
      <c r="G56" s="54">
        <v>4</v>
      </c>
      <c r="H56" s="94">
        <f t="shared" ref="H56:H58" si="31">G56*30</f>
        <v>120</v>
      </c>
      <c r="I56" s="66">
        <f t="shared" ref="I56:I57" si="32">SUM(J56+K56+L56)</f>
        <v>52</v>
      </c>
      <c r="J56" s="84">
        <v>26</v>
      </c>
      <c r="K56" s="85"/>
      <c r="L56" s="85">
        <v>26</v>
      </c>
      <c r="M56" s="68">
        <f>H56-I56</f>
        <v>68</v>
      </c>
      <c r="N56" s="78"/>
      <c r="O56" s="62"/>
      <c r="P56" s="79"/>
      <c r="Q56" s="78"/>
      <c r="R56" s="62"/>
      <c r="S56" s="79"/>
      <c r="T56" s="78"/>
      <c r="U56" s="62"/>
      <c r="V56" s="79"/>
      <c r="W56" s="78"/>
      <c r="X56" s="62">
        <v>4</v>
      </c>
      <c r="Y56" s="80">
        <v>2</v>
      </c>
    </row>
    <row r="57" spans="1:25" ht="15" customHeight="1" thickBot="1" x14ac:dyDescent="0.3">
      <c r="A57" s="120" t="s">
        <v>310</v>
      </c>
      <c r="B57" s="74" t="s">
        <v>61</v>
      </c>
      <c r="C57" s="75" t="s">
        <v>29</v>
      </c>
      <c r="D57" s="83"/>
      <c r="E57" s="76"/>
      <c r="F57" s="121"/>
      <c r="G57" s="54">
        <v>4</v>
      </c>
      <c r="H57" s="94">
        <f t="shared" si="31"/>
        <v>120</v>
      </c>
      <c r="I57" s="66">
        <f t="shared" si="32"/>
        <v>52</v>
      </c>
      <c r="J57" s="84">
        <v>26</v>
      </c>
      <c r="K57" s="85"/>
      <c r="L57" s="85">
        <v>26</v>
      </c>
      <c r="M57" s="68">
        <f>H57-I57</f>
        <v>68</v>
      </c>
      <c r="N57" s="78"/>
      <c r="O57" s="62"/>
      <c r="P57" s="80"/>
      <c r="Q57" s="122"/>
      <c r="R57" s="62"/>
      <c r="S57" s="79"/>
      <c r="T57" s="78"/>
      <c r="U57" s="62"/>
      <c r="V57" s="80"/>
      <c r="W57" s="78"/>
      <c r="X57" s="62">
        <v>4</v>
      </c>
      <c r="Y57" s="80">
        <v>2</v>
      </c>
    </row>
    <row r="58" spans="1:25" ht="15" customHeight="1" thickBot="1" x14ac:dyDescent="0.3">
      <c r="A58" s="120" t="s">
        <v>311</v>
      </c>
      <c r="B58" s="74" t="s">
        <v>180</v>
      </c>
      <c r="C58" s="75"/>
      <c r="D58" s="83" t="s">
        <v>29</v>
      </c>
      <c r="E58" s="76"/>
      <c r="F58" s="77"/>
      <c r="G58" s="54">
        <v>3</v>
      </c>
      <c r="H58" s="386">
        <f t="shared" si="31"/>
        <v>90</v>
      </c>
      <c r="I58" s="339">
        <f>SUM(J58+K58+L58)</f>
        <v>32</v>
      </c>
      <c r="J58" s="135">
        <v>16</v>
      </c>
      <c r="K58" s="136"/>
      <c r="L58" s="136">
        <v>16</v>
      </c>
      <c r="M58" s="387">
        <f>H58-I58</f>
        <v>58</v>
      </c>
      <c r="N58" s="78"/>
      <c r="O58" s="62"/>
      <c r="P58" s="79"/>
      <c r="Q58" s="78"/>
      <c r="R58" s="62"/>
      <c r="S58" s="79"/>
      <c r="T58" s="78"/>
      <c r="U58" s="62"/>
      <c r="V58" s="79"/>
      <c r="W58" s="78"/>
      <c r="X58" s="62"/>
      <c r="Y58" s="80">
        <v>4</v>
      </c>
    </row>
    <row r="59" spans="1:25" ht="15" customHeight="1" thickBot="1" x14ac:dyDescent="0.3">
      <c r="A59" s="817" t="s">
        <v>67</v>
      </c>
      <c r="B59" s="818"/>
      <c r="C59" s="818"/>
      <c r="D59" s="818"/>
      <c r="E59" s="818"/>
      <c r="F59" s="818"/>
      <c r="G59" s="54">
        <f>SUM(G20+G21+G22+G23+G27+G36+G37+G38+G39+G40+G41+G44+G45+G46+G47+G50+G51+G52+G53+G54+G55+G56+G57+G58)</f>
        <v>131</v>
      </c>
      <c r="H59" s="90">
        <f t="shared" ref="H59:M59" si="33">SUM(H20+H21+H22+H23+H27+H36+H37+H38+H39+H40+H41+H44+H45+H46+H47+H50+H51+H52+H53+H54+H55+H56+H57+H58)</f>
        <v>3930</v>
      </c>
      <c r="I59" s="82">
        <f t="shared" si="33"/>
        <v>1835</v>
      </c>
      <c r="J59" s="82">
        <f t="shared" si="33"/>
        <v>666</v>
      </c>
      <c r="K59" s="82">
        <f t="shared" si="33"/>
        <v>9</v>
      </c>
      <c r="L59" s="82">
        <f t="shared" si="33"/>
        <v>1160</v>
      </c>
      <c r="M59" s="92">
        <f t="shared" si="33"/>
        <v>2095</v>
      </c>
      <c r="N59" s="138">
        <f t="shared" ref="N59:Y59" si="34">SUM(N20:N58)</f>
        <v>17</v>
      </c>
      <c r="O59" s="138">
        <f t="shared" si="34"/>
        <v>16</v>
      </c>
      <c r="P59" s="369">
        <f t="shared" si="34"/>
        <v>18</v>
      </c>
      <c r="Q59" s="137">
        <f t="shared" si="34"/>
        <v>12</v>
      </c>
      <c r="R59" s="138">
        <f t="shared" si="34"/>
        <v>12</v>
      </c>
      <c r="S59" s="368">
        <f t="shared" si="34"/>
        <v>14</v>
      </c>
      <c r="T59" s="138">
        <f t="shared" si="34"/>
        <v>18</v>
      </c>
      <c r="U59" s="138">
        <f t="shared" si="34"/>
        <v>10</v>
      </c>
      <c r="V59" s="369">
        <f t="shared" si="34"/>
        <v>16</v>
      </c>
      <c r="W59" s="137">
        <f t="shared" si="34"/>
        <v>10</v>
      </c>
      <c r="X59" s="138">
        <f t="shared" si="34"/>
        <v>14</v>
      </c>
      <c r="Y59" s="368">
        <f t="shared" si="34"/>
        <v>10</v>
      </c>
    </row>
    <row r="60" spans="1:25" ht="15" customHeight="1" thickBot="1" x14ac:dyDescent="0.3">
      <c r="A60" s="833" t="s">
        <v>68</v>
      </c>
      <c r="B60" s="834"/>
      <c r="C60" s="834"/>
      <c r="D60" s="834"/>
      <c r="E60" s="834"/>
      <c r="F60" s="834"/>
      <c r="G60" s="835"/>
      <c r="H60" s="835"/>
      <c r="I60" s="835"/>
      <c r="J60" s="835"/>
      <c r="K60" s="835"/>
      <c r="L60" s="835"/>
      <c r="M60" s="835"/>
      <c r="N60" s="835"/>
      <c r="O60" s="835"/>
      <c r="P60" s="835"/>
      <c r="Q60" s="835"/>
      <c r="R60" s="835"/>
      <c r="S60" s="835"/>
      <c r="T60" s="835"/>
      <c r="U60" s="835"/>
      <c r="V60" s="835"/>
      <c r="W60" s="835"/>
      <c r="X60" s="835"/>
      <c r="Y60" s="836"/>
    </row>
    <row r="61" spans="1:25" ht="15" customHeight="1" thickBot="1" x14ac:dyDescent="0.3">
      <c r="A61" s="139" t="s">
        <v>69</v>
      </c>
      <c r="B61" s="95" t="s">
        <v>70</v>
      </c>
      <c r="C61" s="96"/>
      <c r="D61" s="97" t="s">
        <v>23</v>
      </c>
      <c r="E61" s="97"/>
      <c r="F61" s="140"/>
      <c r="G61" s="134">
        <v>4.5</v>
      </c>
      <c r="H61" s="65">
        <f>G61*30</f>
        <v>135</v>
      </c>
      <c r="I61" s="66">
        <f t="shared" ref="I61:I64" si="35">SUM(J61+K61+L61)</f>
        <v>90</v>
      </c>
      <c r="J61" s="84"/>
      <c r="K61" s="85"/>
      <c r="L61" s="85">
        <v>90</v>
      </c>
      <c r="M61" s="141">
        <f>H61-I61</f>
        <v>45</v>
      </c>
      <c r="N61" s="142"/>
      <c r="O61" s="143"/>
      <c r="P61" s="144"/>
      <c r="Q61" s="145"/>
      <c r="R61" s="143"/>
      <c r="S61" s="146"/>
      <c r="T61" s="145"/>
      <c r="U61" s="143"/>
      <c r="V61" s="147"/>
      <c r="W61" s="145"/>
      <c r="X61" s="143"/>
      <c r="Y61" s="147"/>
    </row>
    <row r="62" spans="1:25" ht="15" customHeight="1" thickBot="1" x14ac:dyDescent="0.3">
      <c r="A62" s="139" t="s">
        <v>71</v>
      </c>
      <c r="B62" s="74" t="s">
        <v>72</v>
      </c>
      <c r="C62" s="75"/>
      <c r="D62" s="76" t="s">
        <v>25</v>
      </c>
      <c r="E62" s="76"/>
      <c r="F62" s="148"/>
      <c r="G62" s="54">
        <v>4.5</v>
      </c>
      <c r="H62" s="65">
        <f>G62*30</f>
        <v>135</v>
      </c>
      <c r="I62" s="66">
        <f t="shared" si="35"/>
        <v>90</v>
      </c>
      <c r="J62" s="84"/>
      <c r="K62" s="85"/>
      <c r="L62" s="85">
        <v>90</v>
      </c>
      <c r="M62" s="141">
        <f>H62-I62</f>
        <v>45</v>
      </c>
      <c r="N62" s="149"/>
      <c r="O62" s="150"/>
      <c r="P62" s="151"/>
      <c r="Q62" s="152"/>
      <c r="R62" s="150"/>
      <c r="S62" s="153"/>
      <c r="T62" s="154"/>
      <c r="U62" s="150"/>
      <c r="V62" s="153"/>
      <c r="W62" s="152"/>
      <c r="X62" s="150"/>
      <c r="Y62" s="153"/>
    </row>
    <row r="63" spans="1:25" ht="15" customHeight="1" thickBot="1" x14ac:dyDescent="0.3">
      <c r="A63" s="139" t="s">
        <v>73</v>
      </c>
      <c r="B63" s="123" t="s">
        <v>291</v>
      </c>
      <c r="C63" s="124"/>
      <c r="D63" s="76" t="s">
        <v>27</v>
      </c>
      <c r="E63" s="76"/>
      <c r="F63" s="148"/>
      <c r="G63" s="54">
        <v>4.5</v>
      </c>
      <c r="H63" s="65">
        <f>G63*30</f>
        <v>135</v>
      </c>
      <c r="I63" s="66">
        <f t="shared" si="35"/>
        <v>90</v>
      </c>
      <c r="J63" s="84"/>
      <c r="K63" s="85"/>
      <c r="L63" s="85">
        <v>90</v>
      </c>
      <c r="M63" s="141">
        <f>H63-I63</f>
        <v>45</v>
      </c>
      <c r="N63" s="155"/>
      <c r="O63" s="156"/>
      <c r="P63" s="157"/>
      <c r="Q63" s="158"/>
      <c r="R63" s="156"/>
      <c r="S63" s="159"/>
      <c r="T63" s="160"/>
      <c r="U63" s="156"/>
      <c r="V63" s="159"/>
      <c r="W63" s="158"/>
      <c r="X63" s="156"/>
      <c r="Y63" s="159"/>
    </row>
    <row r="64" spans="1:25" s="227" customFormat="1" ht="15" customHeight="1" thickBot="1" x14ac:dyDescent="0.3">
      <c r="A64" s="161" t="s">
        <v>75</v>
      </c>
      <c r="B64" s="123" t="s">
        <v>76</v>
      </c>
      <c r="C64" s="124"/>
      <c r="D64" s="125" t="s">
        <v>29</v>
      </c>
      <c r="E64" s="125"/>
      <c r="F64" s="162"/>
      <c r="G64" s="89">
        <v>6.5</v>
      </c>
      <c r="H64" s="61">
        <f>G64*30</f>
        <v>195</v>
      </c>
      <c r="I64" s="66">
        <f t="shared" si="35"/>
        <v>132</v>
      </c>
      <c r="J64" s="598"/>
      <c r="K64" s="599"/>
      <c r="L64" s="599">
        <v>132</v>
      </c>
      <c r="M64" s="163">
        <f>H64-I64</f>
        <v>63</v>
      </c>
      <c r="N64" s="164"/>
      <c r="O64" s="165"/>
      <c r="P64" s="166"/>
      <c r="Q64" s="167"/>
      <c r="R64" s="165"/>
      <c r="S64" s="168"/>
      <c r="T64" s="167"/>
      <c r="U64" s="165"/>
      <c r="V64" s="168"/>
      <c r="W64" s="169"/>
      <c r="X64" s="165"/>
      <c r="Y64" s="168"/>
    </row>
    <row r="65" spans="1:25" ht="15" customHeight="1" thickBot="1" x14ac:dyDescent="0.3">
      <c r="A65" s="809" t="s">
        <v>77</v>
      </c>
      <c r="B65" s="810"/>
      <c r="C65" s="810"/>
      <c r="D65" s="810"/>
      <c r="E65" s="810"/>
      <c r="F65" s="810"/>
      <c r="G65" s="170">
        <f>SUM(G61:G64)</f>
        <v>20</v>
      </c>
      <c r="H65" s="90">
        <f t="shared" ref="H65:Y65" si="36">SUM(H61:H64)</f>
        <v>600</v>
      </c>
      <c r="I65" s="82">
        <f t="shared" si="36"/>
        <v>402</v>
      </c>
      <c r="J65" s="82">
        <f t="shared" si="36"/>
        <v>0</v>
      </c>
      <c r="K65" s="82">
        <f t="shared" si="36"/>
        <v>0</v>
      </c>
      <c r="L65" s="82">
        <f t="shared" si="36"/>
        <v>402</v>
      </c>
      <c r="M65" s="91">
        <f t="shared" si="36"/>
        <v>198</v>
      </c>
      <c r="N65" s="90">
        <f t="shared" si="36"/>
        <v>0</v>
      </c>
      <c r="O65" s="82">
        <f t="shared" si="36"/>
        <v>0</v>
      </c>
      <c r="P65" s="91">
        <f t="shared" si="36"/>
        <v>0</v>
      </c>
      <c r="Q65" s="90">
        <f t="shared" si="36"/>
        <v>0</v>
      </c>
      <c r="R65" s="82">
        <f t="shared" si="36"/>
        <v>0</v>
      </c>
      <c r="S65" s="92">
        <f t="shared" si="36"/>
        <v>0</v>
      </c>
      <c r="T65" s="93">
        <f t="shared" si="36"/>
        <v>0</v>
      </c>
      <c r="U65" s="82">
        <f t="shared" si="36"/>
        <v>0</v>
      </c>
      <c r="V65" s="91">
        <f t="shared" si="36"/>
        <v>0</v>
      </c>
      <c r="W65" s="90">
        <f t="shared" si="36"/>
        <v>0</v>
      </c>
      <c r="X65" s="82">
        <f t="shared" si="36"/>
        <v>0</v>
      </c>
      <c r="Y65" s="92">
        <f t="shared" si="36"/>
        <v>0</v>
      </c>
    </row>
    <row r="66" spans="1:25" ht="15" customHeight="1" thickBot="1" x14ac:dyDescent="0.3">
      <c r="A66" s="881" t="s">
        <v>166</v>
      </c>
      <c r="B66" s="882"/>
      <c r="C66" s="882"/>
      <c r="D66" s="882"/>
      <c r="E66" s="882"/>
      <c r="F66" s="882"/>
      <c r="G66" s="882"/>
      <c r="H66" s="883"/>
      <c r="I66" s="883"/>
      <c r="J66" s="883"/>
      <c r="K66" s="883"/>
      <c r="L66" s="883"/>
      <c r="M66" s="883"/>
      <c r="N66" s="883"/>
      <c r="O66" s="883"/>
      <c r="P66" s="883"/>
      <c r="Q66" s="883"/>
      <c r="R66" s="883"/>
      <c r="S66" s="883"/>
      <c r="T66" s="883"/>
      <c r="U66" s="883"/>
      <c r="V66" s="883"/>
      <c r="W66" s="883"/>
      <c r="X66" s="883"/>
      <c r="Y66" s="884"/>
    </row>
    <row r="67" spans="1:25" ht="15" customHeight="1" thickBot="1" x14ac:dyDescent="0.3">
      <c r="A67" s="120" t="s">
        <v>78</v>
      </c>
      <c r="B67" s="171" t="s">
        <v>167</v>
      </c>
      <c r="C67" s="448" t="s">
        <v>29</v>
      </c>
      <c r="D67" s="172"/>
      <c r="E67" s="172"/>
      <c r="F67" s="173"/>
      <c r="G67" s="54">
        <v>3</v>
      </c>
      <c r="H67" s="65">
        <f>G67*30</f>
        <v>90</v>
      </c>
      <c r="I67" s="66">
        <f>SUM(J67+K67+L67)</f>
        <v>0</v>
      </c>
      <c r="J67" s="84"/>
      <c r="K67" s="85"/>
      <c r="L67" s="85"/>
      <c r="M67" s="141">
        <f>H67-I67</f>
        <v>90</v>
      </c>
      <c r="N67" s="56"/>
      <c r="O67" s="57"/>
      <c r="P67" s="174"/>
      <c r="Q67" s="175"/>
      <c r="R67" s="57"/>
      <c r="S67" s="58"/>
      <c r="T67" s="56"/>
      <c r="U67" s="57"/>
      <c r="V67" s="174"/>
      <c r="W67" s="56"/>
      <c r="X67" s="57"/>
      <c r="Y67" s="174"/>
    </row>
    <row r="68" spans="1:25" ht="15" customHeight="1" thickBot="1" x14ac:dyDescent="0.3">
      <c r="A68" s="809" t="s">
        <v>79</v>
      </c>
      <c r="B68" s="810"/>
      <c r="C68" s="810"/>
      <c r="D68" s="810"/>
      <c r="E68" s="810"/>
      <c r="F68" s="810"/>
      <c r="G68" s="89">
        <f t="shared" ref="G68:Y68" si="37">SUM(G67:G67)</f>
        <v>3</v>
      </c>
      <c r="H68" s="176">
        <f t="shared" si="37"/>
        <v>90</v>
      </c>
      <c r="I68" s="177">
        <f t="shared" si="37"/>
        <v>0</v>
      </c>
      <c r="J68" s="177">
        <f t="shared" si="37"/>
        <v>0</v>
      </c>
      <c r="K68" s="177">
        <f t="shared" si="37"/>
        <v>0</v>
      </c>
      <c r="L68" s="177">
        <f t="shared" si="37"/>
        <v>0</v>
      </c>
      <c r="M68" s="178">
        <f t="shared" si="37"/>
        <v>90</v>
      </c>
      <c r="N68" s="176">
        <f t="shared" si="37"/>
        <v>0</v>
      </c>
      <c r="O68" s="179">
        <f t="shared" si="37"/>
        <v>0</v>
      </c>
      <c r="P68" s="180">
        <f t="shared" si="37"/>
        <v>0</v>
      </c>
      <c r="Q68" s="179">
        <f t="shared" si="37"/>
        <v>0</v>
      </c>
      <c r="R68" s="179">
        <f t="shared" si="37"/>
        <v>0</v>
      </c>
      <c r="S68" s="181">
        <f t="shared" si="37"/>
        <v>0</v>
      </c>
      <c r="T68" s="176">
        <f t="shared" si="37"/>
        <v>0</v>
      </c>
      <c r="U68" s="179">
        <f t="shared" si="37"/>
        <v>0</v>
      </c>
      <c r="V68" s="180">
        <f t="shared" si="37"/>
        <v>0</v>
      </c>
      <c r="W68" s="176">
        <f t="shared" si="37"/>
        <v>0</v>
      </c>
      <c r="X68" s="179">
        <f t="shared" si="37"/>
        <v>0</v>
      </c>
      <c r="Y68" s="180">
        <f t="shared" si="37"/>
        <v>0</v>
      </c>
    </row>
    <row r="69" spans="1:25" ht="15" customHeight="1" thickBot="1" x14ac:dyDescent="0.3">
      <c r="A69" s="885" t="s">
        <v>80</v>
      </c>
      <c r="B69" s="886"/>
      <c r="C69" s="886"/>
      <c r="D69" s="886"/>
      <c r="E69" s="886"/>
      <c r="F69" s="886"/>
      <c r="G69" s="182">
        <f t="shared" ref="G69:Y69" si="38">SUM(G18,G59,G65,G68)</f>
        <v>180</v>
      </c>
      <c r="H69" s="183">
        <f t="shared" si="38"/>
        <v>5400</v>
      </c>
      <c r="I69" s="184">
        <f t="shared" si="38"/>
        <v>2546</v>
      </c>
      <c r="J69" s="184">
        <f t="shared" si="38"/>
        <v>810</v>
      </c>
      <c r="K69" s="184">
        <f t="shared" si="38"/>
        <v>24</v>
      </c>
      <c r="L69" s="184">
        <f t="shared" si="38"/>
        <v>1712</v>
      </c>
      <c r="M69" s="185">
        <f t="shared" si="38"/>
        <v>2854</v>
      </c>
      <c r="N69" s="183">
        <f t="shared" si="38"/>
        <v>23</v>
      </c>
      <c r="O69" s="184">
        <f t="shared" si="38"/>
        <v>22</v>
      </c>
      <c r="P69" s="185">
        <f t="shared" si="38"/>
        <v>24</v>
      </c>
      <c r="Q69" s="183">
        <f t="shared" si="38"/>
        <v>15</v>
      </c>
      <c r="R69" s="184">
        <f t="shared" si="38"/>
        <v>12</v>
      </c>
      <c r="S69" s="186">
        <f t="shared" si="38"/>
        <v>18</v>
      </c>
      <c r="T69" s="187">
        <f t="shared" si="38"/>
        <v>18</v>
      </c>
      <c r="U69" s="184">
        <f t="shared" si="38"/>
        <v>10</v>
      </c>
      <c r="V69" s="185">
        <f t="shared" si="38"/>
        <v>16</v>
      </c>
      <c r="W69" s="183">
        <f t="shared" si="38"/>
        <v>12</v>
      </c>
      <c r="X69" s="184">
        <f t="shared" si="38"/>
        <v>14</v>
      </c>
      <c r="Y69" s="186">
        <f t="shared" si="38"/>
        <v>10</v>
      </c>
    </row>
    <row r="70" spans="1:25" ht="15" customHeight="1" thickBot="1" x14ac:dyDescent="0.3">
      <c r="A70" s="887" t="s">
        <v>81</v>
      </c>
      <c r="B70" s="888"/>
      <c r="C70" s="888"/>
      <c r="D70" s="888"/>
      <c r="E70" s="888"/>
      <c r="F70" s="888"/>
      <c r="G70" s="888"/>
      <c r="H70" s="888"/>
      <c r="I70" s="888"/>
      <c r="J70" s="888"/>
      <c r="K70" s="888"/>
      <c r="L70" s="888"/>
      <c r="M70" s="888"/>
      <c r="N70" s="889"/>
      <c r="O70" s="889"/>
      <c r="P70" s="889"/>
      <c r="Q70" s="889"/>
      <c r="R70" s="889"/>
      <c r="S70" s="889"/>
      <c r="T70" s="889"/>
      <c r="U70" s="889"/>
      <c r="V70" s="889"/>
      <c r="W70" s="889"/>
      <c r="X70" s="889"/>
      <c r="Y70" s="890"/>
    </row>
    <row r="71" spans="1:25" ht="15" customHeight="1" thickBot="1" x14ac:dyDescent="0.3">
      <c r="A71" s="841" t="s">
        <v>82</v>
      </c>
      <c r="B71" s="842"/>
      <c r="C71" s="843"/>
      <c r="D71" s="843"/>
      <c r="E71" s="843"/>
      <c r="F71" s="843"/>
      <c r="G71" s="842"/>
      <c r="H71" s="843"/>
      <c r="I71" s="843"/>
      <c r="J71" s="843"/>
      <c r="K71" s="843"/>
      <c r="L71" s="843"/>
      <c r="M71" s="843"/>
      <c r="N71" s="843"/>
      <c r="O71" s="843"/>
      <c r="P71" s="843"/>
      <c r="Q71" s="843"/>
      <c r="R71" s="843"/>
      <c r="S71" s="843"/>
      <c r="T71" s="843"/>
      <c r="U71" s="843"/>
      <c r="V71" s="843"/>
      <c r="W71" s="843"/>
      <c r="X71" s="844"/>
      <c r="Y71" s="845"/>
    </row>
    <row r="72" spans="1:25" s="397" customFormat="1" ht="15" customHeight="1" thickBot="1" x14ac:dyDescent="0.3">
      <c r="A72" s="846" t="s">
        <v>83</v>
      </c>
      <c r="B72" s="329" t="s">
        <v>34</v>
      </c>
      <c r="C72" s="850"/>
      <c r="D72" s="819">
        <v>3</v>
      </c>
      <c r="E72" s="819"/>
      <c r="F72" s="874"/>
      <c r="G72" s="878">
        <v>3</v>
      </c>
      <c r="H72" s="376">
        <f>G72*30</f>
        <v>90</v>
      </c>
      <c r="I72" s="377">
        <f t="shared" ref="I72:I86" si="39">SUM(J72+K72+L72)</f>
        <v>45</v>
      </c>
      <c r="J72" s="378"/>
      <c r="K72" s="378"/>
      <c r="L72" s="378">
        <v>45</v>
      </c>
      <c r="M72" s="379">
        <f t="shared" ref="M72" si="40">H72-I72</f>
        <v>45</v>
      </c>
      <c r="N72" s="870"/>
      <c r="O72" s="866"/>
      <c r="P72" s="854"/>
      <c r="Q72" s="870">
        <v>3</v>
      </c>
      <c r="R72" s="866"/>
      <c r="S72" s="858"/>
      <c r="T72" s="862"/>
      <c r="U72" s="866"/>
      <c r="V72" s="854"/>
      <c r="W72" s="870"/>
      <c r="X72" s="866"/>
      <c r="Y72" s="854"/>
    </row>
    <row r="73" spans="1:25" ht="15" customHeight="1" thickBot="1" x14ac:dyDescent="0.3">
      <c r="A73" s="847"/>
      <c r="B73" s="329" t="s">
        <v>84</v>
      </c>
      <c r="C73" s="851"/>
      <c r="D73" s="820"/>
      <c r="E73" s="820"/>
      <c r="F73" s="875"/>
      <c r="G73" s="879"/>
      <c r="H73" s="190">
        <f>G72*30</f>
        <v>90</v>
      </c>
      <c r="I73" s="29">
        <f t="shared" si="39"/>
        <v>45</v>
      </c>
      <c r="J73" s="370">
        <v>30</v>
      </c>
      <c r="K73" s="370">
        <v>15</v>
      </c>
      <c r="L73" s="370"/>
      <c r="M73" s="191">
        <f t="shared" ref="M73" si="41">H73-I73</f>
        <v>45</v>
      </c>
      <c r="N73" s="871"/>
      <c r="O73" s="867"/>
      <c r="P73" s="855"/>
      <c r="Q73" s="871"/>
      <c r="R73" s="867"/>
      <c r="S73" s="859"/>
      <c r="T73" s="863"/>
      <c r="U73" s="867"/>
      <c r="V73" s="855"/>
      <c r="W73" s="871"/>
      <c r="X73" s="867"/>
      <c r="Y73" s="855"/>
    </row>
    <row r="74" spans="1:25" ht="15" customHeight="1" thickBot="1" x14ac:dyDescent="0.3">
      <c r="A74" s="848"/>
      <c r="B74" s="329" t="s">
        <v>85</v>
      </c>
      <c r="C74" s="852"/>
      <c r="D74" s="821"/>
      <c r="E74" s="821"/>
      <c r="F74" s="876"/>
      <c r="G74" s="879"/>
      <c r="H74" s="190">
        <f>G72*30</f>
        <v>90</v>
      </c>
      <c r="I74" s="29">
        <f t="shared" si="39"/>
        <v>45</v>
      </c>
      <c r="J74" s="370">
        <v>15</v>
      </c>
      <c r="K74" s="370"/>
      <c r="L74" s="370">
        <v>30</v>
      </c>
      <c r="M74" s="191">
        <f t="shared" ref="M74" si="42">H74-I74</f>
        <v>45</v>
      </c>
      <c r="N74" s="872"/>
      <c r="O74" s="868"/>
      <c r="P74" s="856"/>
      <c r="Q74" s="872"/>
      <c r="R74" s="868"/>
      <c r="S74" s="860"/>
      <c r="T74" s="864"/>
      <c r="U74" s="868"/>
      <c r="V74" s="856"/>
      <c r="W74" s="872"/>
      <c r="X74" s="868"/>
      <c r="Y74" s="856"/>
    </row>
    <row r="75" spans="1:25" s="397" customFormat="1" ht="15" customHeight="1" thickBot="1" x14ac:dyDescent="0.3">
      <c r="A75" s="848"/>
      <c r="B75" s="329" t="s">
        <v>90</v>
      </c>
      <c r="C75" s="852"/>
      <c r="D75" s="821"/>
      <c r="E75" s="821"/>
      <c r="F75" s="876"/>
      <c r="G75" s="879"/>
      <c r="H75" s="190">
        <f>G72*30</f>
        <v>90</v>
      </c>
      <c r="I75" s="29">
        <f t="shared" si="39"/>
        <v>45</v>
      </c>
      <c r="J75" s="370">
        <v>15</v>
      </c>
      <c r="K75" s="370"/>
      <c r="L75" s="370">
        <v>30</v>
      </c>
      <c r="M75" s="191">
        <f t="shared" ref="M75" si="43">H75-I75</f>
        <v>45</v>
      </c>
      <c r="N75" s="872"/>
      <c r="O75" s="868"/>
      <c r="P75" s="856"/>
      <c r="Q75" s="872"/>
      <c r="R75" s="868"/>
      <c r="S75" s="860"/>
      <c r="T75" s="864"/>
      <c r="U75" s="868"/>
      <c r="V75" s="856"/>
      <c r="W75" s="872"/>
      <c r="X75" s="868"/>
      <c r="Y75" s="856"/>
    </row>
    <row r="76" spans="1:25" ht="15" customHeight="1" thickBot="1" x14ac:dyDescent="0.3">
      <c r="A76" s="849"/>
      <c r="B76" s="329" t="s">
        <v>184</v>
      </c>
      <c r="C76" s="853"/>
      <c r="D76" s="822"/>
      <c r="E76" s="822"/>
      <c r="F76" s="877"/>
      <c r="G76" s="880"/>
      <c r="H76" s="380">
        <f>G72*30</f>
        <v>90</v>
      </c>
      <c r="I76" s="381">
        <f t="shared" si="39"/>
        <v>0</v>
      </c>
      <c r="J76" s="371"/>
      <c r="K76" s="371"/>
      <c r="L76" s="371"/>
      <c r="M76" s="382"/>
      <c r="N76" s="873"/>
      <c r="O76" s="869"/>
      <c r="P76" s="857"/>
      <c r="Q76" s="873"/>
      <c r="R76" s="869"/>
      <c r="S76" s="861"/>
      <c r="T76" s="865"/>
      <c r="U76" s="869"/>
      <c r="V76" s="857"/>
      <c r="W76" s="873"/>
      <c r="X76" s="869"/>
      <c r="Y76" s="857"/>
    </row>
    <row r="77" spans="1:25" ht="15" customHeight="1" thickBot="1" x14ac:dyDescent="0.3">
      <c r="A77" s="846" t="s">
        <v>86</v>
      </c>
      <c r="B77" s="329" t="s">
        <v>34</v>
      </c>
      <c r="C77" s="850"/>
      <c r="D77" s="819" t="s">
        <v>24</v>
      </c>
      <c r="E77" s="819"/>
      <c r="F77" s="874"/>
      <c r="G77" s="878">
        <v>3</v>
      </c>
      <c r="H77" s="376">
        <f>G77*30</f>
        <v>90</v>
      </c>
      <c r="I77" s="377">
        <f t="shared" si="39"/>
        <v>36</v>
      </c>
      <c r="J77" s="378"/>
      <c r="K77" s="378"/>
      <c r="L77" s="378">
        <v>36</v>
      </c>
      <c r="M77" s="379">
        <f t="shared" ref="M77:M80" si="44">H77-I77</f>
        <v>54</v>
      </c>
      <c r="N77" s="870"/>
      <c r="O77" s="866"/>
      <c r="P77" s="854"/>
      <c r="Q77" s="870"/>
      <c r="R77" s="866">
        <v>4</v>
      </c>
      <c r="S77" s="858"/>
      <c r="T77" s="862"/>
      <c r="U77" s="866"/>
      <c r="V77" s="854"/>
      <c r="W77" s="870"/>
      <c r="X77" s="866"/>
      <c r="Y77" s="854"/>
    </row>
    <row r="78" spans="1:25" s="397" customFormat="1" ht="15" customHeight="1" thickBot="1" x14ac:dyDescent="0.3">
      <c r="A78" s="898"/>
      <c r="B78" s="329" t="s">
        <v>186</v>
      </c>
      <c r="C78" s="899"/>
      <c r="D78" s="891"/>
      <c r="E78" s="891"/>
      <c r="F78" s="897"/>
      <c r="G78" s="879"/>
      <c r="H78" s="190">
        <f>G77*30</f>
        <v>90</v>
      </c>
      <c r="I78" s="29">
        <f t="shared" si="39"/>
        <v>36</v>
      </c>
      <c r="J78" s="370">
        <v>18</v>
      </c>
      <c r="K78" s="370"/>
      <c r="L78" s="370">
        <v>18</v>
      </c>
      <c r="M78" s="191">
        <f t="shared" ref="M78" si="45">H78-I78</f>
        <v>54</v>
      </c>
      <c r="N78" s="892"/>
      <c r="O78" s="893"/>
      <c r="P78" s="896"/>
      <c r="Q78" s="892"/>
      <c r="R78" s="893"/>
      <c r="S78" s="894"/>
      <c r="T78" s="895"/>
      <c r="U78" s="893"/>
      <c r="V78" s="896"/>
      <c r="W78" s="892"/>
      <c r="X78" s="893"/>
      <c r="Y78" s="896"/>
    </row>
    <row r="79" spans="1:25" ht="15" customHeight="1" thickBot="1" x14ac:dyDescent="0.3">
      <c r="A79" s="898"/>
      <c r="B79" s="329" t="s">
        <v>87</v>
      </c>
      <c r="C79" s="899"/>
      <c r="D79" s="891"/>
      <c r="E79" s="891"/>
      <c r="F79" s="897"/>
      <c r="G79" s="879"/>
      <c r="H79" s="190">
        <f>G77*30</f>
        <v>90</v>
      </c>
      <c r="I79" s="29">
        <f t="shared" si="39"/>
        <v>36</v>
      </c>
      <c r="J79" s="370">
        <v>18</v>
      </c>
      <c r="K79" s="370"/>
      <c r="L79" s="370">
        <v>18</v>
      </c>
      <c r="M79" s="191">
        <f t="shared" si="44"/>
        <v>54</v>
      </c>
      <c r="N79" s="892"/>
      <c r="O79" s="893"/>
      <c r="P79" s="896"/>
      <c r="Q79" s="892"/>
      <c r="R79" s="893"/>
      <c r="S79" s="894"/>
      <c r="T79" s="895"/>
      <c r="U79" s="893"/>
      <c r="V79" s="896"/>
      <c r="W79" s="892"/>
      <c r="X79" s="893"/>
      <c r="Y79" s="896"/>
    </row>
    <row r="80" spans="1:25" ht="15" customHeight="1" thickBot="1" x14ac:dyDescent="0.3">
      <c r="A80" s="847"/>
      <c r="B80" s="329" t="s">
        <v>88</v>
      </c>
      <c r="C80" s="851"/>
      <c r="D80" s="820"/>
      <c r="E80" s="820"/>
      <c r="F80" s="875"/>
      <c r="G80" s="879"/>
      <c r="H80" s="190">
        <f>G77*30</f>
        <v>90</v>
      </c>
      <c r="I80" s="29">
        <f t="shared" si="39"/>
        <v>36</v>
      </c>
      <c r="J80" s="370">
        <v>18</v>
      </c>
      <c r="K80" s="370"/>
      <c r="L80" s="370">
        <v>18</v>
      </c>
      <c r="M80" s="191">
        <f t="shared" si="44"/>
        <v>54</v>
      </c>
      <c r="N80" s="871"/>
      <c r="O80" s="867"/>
      <c r="P80" s="855"/>
      <c r="Q80" s="871"/>
      <c r="R80" s="867"/>
      <c r="S80" s="859"/>
      <c r="T80" s="863"/>
      <c r="U80" s="867"/>
      <c r="V80" s="855"/>
      <c r="W80" s="871"/>
      <c r="X80" s="867"/>
      <c r="Y80" s="855"/>
    </row>
    <row r="81" spans="1:25" s="397" customFormat="1" ht="15" customHeight="1" thickBot="1" x14ac:dyDescent="0.3">
      <c r="A81" s="849"/>
      <c r="B81" s="329" t="s">
        <v>184</v>
      </c>
      <c r="C81" s="853"/>
      <c r="D81" s="822"/>
      <c r="E81" s="822"/>
      <c r="F81" s="877"/>
      <c r="G81" s="880"/>
      <c r="H81" s="380">
        <f>G77*30</f>
        <v>90</v>
      </c>
      <c r="I81" s="381">
        <f t="shared" si="39"/>
        <v>0</v>
      </c>
      <c r="J81" s="371"/>
      <c r="K81" s="371"/>
      <c r="L81" s="371"/>
      <c r="M81" s="382"/>
      <c r="N81" s="873"/>
      <c r="O81" s="869"/>
      <c r="P81" s="857"/>
      <c r="Q81" s="873"/>
      <c r="R81" s="869"/>
      <c r="S81" s="861"/>
      <c r="T81" s="865"/>
      <c r="U81" s="869"/>
      <c r="V81" s="857"/>
      <c r="W81" s="873"/>
      <c r="X81" s="869"/>
      <c r="Y81" s="857"/>
    </row>
    <row r="82" spans="1:25" ht="15" customHeight="1" thickBot="1" x14ac:dyDescent="0.3">
      <c r="A82" s="846" t="s">
        <v>89</v>
      </c>
      <c r="B82" s="329" t="s">
        <v>34</v>
      </c>
      <c r="C82" s="850"/>
      <c r="D82" s="819" t="s">
        <v>25</v>
      </c>
      <c r="E82" s="819"/>
      <c r="F82" s="874"/>
      <c r="G82" s="878">
        <v>3</v>
      </c>
      <c r="H82" s="376">
        <f>G82*30</f>
        <v>90</v>
      </c>
      <c r="I82" s="377">
        <f t="shared" si="39"/>
        <v>36</v>
      </c>
      <c r="J82" s="378"/>
      <c r="K82" s="378"/>
      <c r="L82" s="378">
        <v>36</v>
      </c>
      <c r="M82" s="379">
        <f t="shared" ref="M82:M85" si="46">H82-I82</f>
        <v>54</v>
      </c>
      <c r="N82" s="870"/>
      <c r="O82" s="866"/>
      <c r="P82" s="854"/>
      <c r="Q82" s="870"/>
      <c r="R82" s="866"/>
      <c r="S82" s="858">
        <v>4</v>
      </c>
      <c r="T82" s="862"/>
      <c r="U82" s="866"/>
      <c r="V82" s="854"/>
      <c r="W82" s="870"/>
      <c r="X82" s="866"/>
      <c r="Y82" s="854"/>
    </row>
    <row r="83" spans="1:25" s="397" customFormat="1" ht="15" customHeight="1" thickBot="1" x14ac:dyDescent="0.3">
      <c r="A83" s="898"/>
      <c r="B83" s="329" t="s">
        <v>187</v>
      </c>
      <c r="C83" s="899"/>
      <c r="D83" s="891"/>
      <c r="E83" s="891"/>
      <c r="F83" s="897"/>
      <c r="G83" s="879"/>
      <c r="H83" s="190">
        <f>G82*30</f>
        <v>90</v>
      </c>
      <c r="I83" s="29">
        <f t="shared" si="39"/>
        <v>36</v>
      </c>
      <c r="J83" s="370">
        <v>18</v>
      </c>
      <c r="K83" s="370"/>
      <c r="L83" s="370">
        <v>18</v>
      </c>
      <c r="M83" s="191">
        <f t="shared" ref="M83" si="47">H83-I83</f>
        <v>54</v>
      </c>
      <c r="N83" s="892"/>
      <c r="O83" s="893"/>
      <c r="P83" s="896"/>
      <c r="Q83" s="892"/>
      <c r="R83" s="893"/>
      <c r="S83" s="894"/>
      <c r="T83" s="895"/>
      <c r="U83" s="893"/>
      <c r="V83" s="896"/>
      <c r="W83" s="892"/>
      <c r="X83" s="893"/>
      <c r="Y83" s="896"/>
    </row>
    <row r="84" spans="1:25" s="397" customFormat="1" ht="15" customHeight="1" thickBot="1" x14ac:dyDescent="0.3">
      <c r="A84" s="898"/>
      <c r="B84" s="329" t="s">
        <v>91</v>
      </c>
      <c r="C84" s="899"/>
      <c r="D84" s="891"/>
      <c r="E84" s="891"/>
      <c r="F84" s="897"/>
      <c r="G84" s="879"/>
      <c r="H84" s="190">
        <f>G82*30</f>
        <v>90</v>
      </c>
      <c r="I84" s="29">
        <f t="shared" si="39"/>
        <v>36</v>
      </c>
      <c r="J84" s="370">
        <v>18</v>
      </c>
      <c r="K84" s="370"/>
      <c r="L84" s="370">
        <v>18</v>
      </c>
      <c r="M84" s="191">
        <f t="shared" si="46"/>
        <v>54</v>
      </c>
      <c r="N84" s="892"/>
      <c r="O84" s="893"/>
      <c r="P84" s="896"/>
      <c r="Q84" s="892"/>
      <c r="R84" s="893"/>
      <c r="S84" s="894"/>
      <c r="T84" s="895"/>
      <c r="U84" s="893"/>
      <c r="V84" s="896"/>
      <c r="W84" s="892"/>
      <c r="X84" s="893"/>
      <c r="Y84" s="896"/>
    </row>
    <row r="85" spans="1:25" s="397" customFormat="1" ht="15" customHeight="1" thickBot="1" x14ac:dyDescent="0.3">
      <c r="A85" s="847"/>
      <c r="B85" s="329" t="s">
        <v>316</v>
      </c>
      <c r="C85" s="851"/>
      <c r="D85" s="820"/>
      <c r="E85" s="820"/>
      <c r="F85" s="875"/>
      <c r="G85" s="879"/>
      <c r="H85" s="190">
        <f>G82*30</f>
        <v>90</v>
      </c>
      <c r="I85" s="29">
        <f t="shared" si="39"/>
        <v>36</v>
      </c>
      <c r="J85" s="370">
        <v>18</v>
      </c>
      <c r="K85" s="370"/>
      <c r="L85" s="370">
        <v>18</v>
      </c>
      <c r="M85" s="191">
        <f t="shared" si="46"/>
        <v>54</v>
      </c>
      <c r="N85" s="871"/>
      <c r="O85" s="867"/>
      <c r="P85" s="855"/>
      <c r="Q85" s="871"/>
      <c r="R85" s="867"/>
      <c r="S85" s="859"/>
      <c r="T85" s="863"/>
      <c r="U85" s="867"/>
      <c r="V85" s="855"/>
      <c r="W85" s="871"/>
      <c r="X85" s="867"/>
      <c r="Y85" s="855"/>
    </row>
    <row r="86" spans="1:25" ht="15" customHeight="1" thickBot="1" x14ac:dyDescent="0.3">
      <c r="A86" s="849"/>
      <c r="B86" s="329" t="s">
        <v>184</v>
      </c>
      <c r="C86" s="853"/>
      <c r="D86" s="822"/>
      <c r="E86" s="822"/>
      <c r="F86" s="877"/>
      <c r="G86" s="880"/>
      <c r="H86" s="193">
        <f>G82*30</f>
        <v>90</v>
      </c>
      <c r="I86" s="388">
        <f t="shared" si="39"/>
        <v>0</v>
      </c>
      <c r="J86" s="194"/>
      <c r="K86" s="194"/>
      <c r="L86" s="194"/>
      <c r="M86" s="195"/>
      <c r="N86" s="873"/>
      <c r="O86" s="869"/>
      <c r="P86" s="857"/>
      <c r="Q86" s="873"/>
      <c r="R86" s="869"/>
      <c r="S86" s="861"/>
      <c r="T86" s="865"/>
      <c r="U86" s="869"/>
      <c r="V86" s="857"/>
      <c r="W86" s="873"/>
      <c r="X86" s="869"/>
      <c r="Y86" s="857"/>
    </row>
    <row r="87" spans="1:25" s="397" customFormat="1" ht="15" customHeight="1" thickBot="1" x14ac:dyDescent="0.3">
      <c r="A87" s="817" t="s">
        <v>92</v>
      </c>
      <c r="B87" s="818"/>
      <c r="C87" s="810"/>
      <c r="D87" s="810"/>
      <c r="E87" s="810"/>
      <c r="F87" s="811"/>
      <c r="G87" s="54">
        <f>SUM(G72:G86)</f>
        <v>9</v>
      </c>
      <c r="H87" s="389">
        <f>SUM(H73,H78,H83)</f>
        <v>270</v>
      </c>
      <c r="I87" s="390">
        <f t="shared" ref="I87:M87" si="48">SUM(I73,I78,I83)</f>
        <v>117</v>
      </c>
      <c r="J87" s="390">
        <f t="shared" si="48"/>
        <v>66</v>
      </c>
      <c r="K87" s="390">
        <f t="shared" si="48"/>
        <v>15</v>
      </c>
      <c r="L87" s="390">
        <f t="shared" si="48"/>
        <v>36</v>
      </c>
      <c r="M87" s="391">
        <f t="shared" si="48"/>
        <v>153</v>
      </c>
      <c r="N87" s="93">
        <f t="shared" ref="N87:Y87" si="49">SUM(N72:N86)</f>
        <v>0</v>
      </c>
      <c r="O87" s="82">
        <f t="shared" si="49"/>
        <v>0</v>
      </c>
      <c r="P87" s="91">
        <f t="shared" si="49"/>
        <v>0</v>
      </c>
      <c r="Q87" s="90">
        <f t="shared" si="49"/>
        <v>3</v>
      </c>
      <c r="R87" s="82">
        <f t="shared" si="49"/>
        <v>4</v>
      </c>
      <c r="S87" s="92">
        <f t="shared" si="49"/>
        <v>4</v>
      </c>
      <c r="T87" s="93">
        <f t="shared" si="49"/>
        <v>0</v>
      </c>
      <c r="U87" s="82">
        <f t="shared" si="49"/>
        <v>0</v>
      </c>
      <c r="V87" s="91">
        <f t="shared" si="49"/>
        <v>0</v>
      </c>
      <c r="W87" s="90">
        <f t="shared" si="49"/>
        <v>0</v>
      </c>
      <c r="X87" s="82">
        <f t="shared" si="49"/>
        <v>0</v>
      </c>
      <c r="Y87" s="92">
        <f t="shared" si="49"/>
        <v>0</v>
      </c>
    </row>
    <row r="88" spans="1:25" ht="15" customHeight="1" thickBot="1" x14ac:dyDescent="0.3">
      <c r="A88" s="841" t="s">
        <v>93</v>
      </c>
      <c r="B88" s="843"/>
      <c r="C88" s="843"/>
      <c r="D88" s="843"/>
      <c r="E88" s="843"/>
      <c r="F88" s="843"/>
      <c r="G88" s="843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1"/>
      <c r="Y88" s="902"/>
    </row>
    <row r="89" spans="1:25" ht="15" customHeight="1" thickBot="1" x14ac:dyDescent="0.3">
      <c r="A89" s="720" t="s">
        <v>292</v>
      </c>
      <c r="B89" s="196" t="s">
        <v>262</v>
      </c>
      <c r="C89" s="729"/>
      <c r="D89" s="731">
        <v>3</v>
      </c>
      <c r="E89" s="731"/>
      <c r="F89" s="733"/>
      <c r="G89" s="762">
        <v>5</v>
      </c>
      <c r="H89" s="765">
        <f t="shared" ref="H89" si="50">G89*30</f>
        <v>150</v>
      </c>
      <c r="I89" s="768">
        <f>SUM(J89+K89+L89)</f>
        <v>60</v>
      </c>
      <c r="J89" s="771"/>
      <c r="K89" s="756"/>
      <c r="L89" s="756">
        <v>60</v>
      </c>
      <c r="M89" s="759">
        <f>H89-I89</f>
        <v>90</v>
      </c>
      <c r="N89" s="749"/>
      <c r="O89" s="744"/>
      <c r="P89" s="746"/>
      <c r="Q89" s="749">
        <v>4</v>
      </c>
      <c r="R89" s="744"/>
      <c r="S89" s="751"/>
      <c r="T89" s="753"/>
      <c r="U89" s="744"/>
      <c r="V89" s="746"/>
      <c r="W89" s="749"/>
      <c r="X89" s="744"/>
      <c r="Y89" s="751"/>
    </row>
    <row r="90" spans="1:25" s="397" customFormat="1" ht="15" customHeight="1" thickBot="1" x14ac:dyDescent="0.3">
      <c r="A90" s="721"/>
      <c r="B90" s="196" t="s">
        <v>265</v>
      </c>
      <c r="C90" s="718"/>
      <c r="D90" s="724"/>
      <c r="E90" s="724"/>
      <c r="F90" s="727"/>
      <c r="G90" s="763"/>
      <c r="H90" s="766"/>
      <c r="I90" s="769"/>
      <c r="J90" s="772"/>
      <c r="K90" s="757"/>
      <c r="L90" s="757"/>
      <c r="M90" s="760"/>
      <c r="N90" s="736"/>
      <c r="O90" s="739"/>
      <c r="P90" s="747"/>
      <c r="Q90" s="736"/>
      <c r="R90" s="739"/>
      <c r="S90" s="742"/>
      <c r="T90" s="754"/>
      <c r="U90" s="739"/>
      <c r="V90" s="747"/>
      <c r="W90" s="736"/>
      <c r="X90" s="739"/>
      <c r="Y90" s="742"/>
    </row>
    <row r="91" spans="1:25" ht="15" customHeight="1" thickBot="1" x14ac:dyDescent="0.3">
      <c r="A91" s="722"/>
      <c r="B91" s="196" t="s">
        <v>272</v>
      </c>
      <c r="C91" s="730"/>
      <c r="D91" s="732"/>
      <c r="E91" s="732"/>
      <c r="F91" s="734"/>
      <c r="G91" s="764"/>
      <c r="H91" s="767"/>
      <c r="I91" s="770"/>
      <c r="J91" s="773"/>
      <c r="K91" s="758"/>
      <c r="L91" s="758"/>
      <c r="M91" s="761"/>
      <c r="N91" s="750"/>
      <c r="O91" s="745"/>
      <c r="P91" s="748"/>
      <c r="Q91" s="750"/>
      <c r="R91" s="745"/>
      <c r="S91" s="752"/>
      <c r="T91" s="755"/>
      <c r="U91" s="745"/>
      <c r="V91" s="748"/>
      <c r="W91" s="750"/>
      <c r="X91" s="745"/>
      <c r="Y91" s="752"/>
    </row>
    <row r="92" spans="1:25" s="227" customFormat="1" ht="15" customHeight="1" thickBot="1" x14ac:dyDescent="0.3">
      <c r="A92" s="720" t="s">
        <v>94</v>
      </c>
      <c r="B92" s="196" t="s">
        <v>263</v>
      </c>
      <c r="C92" s="717"/>
      <c r="D92" s="723" t="s">
        <v>24</v>
      </c>
      <c r="E92" s="723"/>
      <c r="F92" s="726"/>
      <c r="G92" s="762">
        <v>5</v>
      </c>
      <c r="H92" s="765">
        <f t="shared" ref="H92" si="51">G92*30</f>
        <v>150</v>
      </c>
      <c r="I92" s="768">
        <f t="shared" ref="I92" si="52">SUM(J92+K92+L92)</f>
        <v>72</v>
      </c>
      <c r="J92" s="771">
        <v>18</v>
      </c>
      <c r="K92" s="756"/>
      <c r="L92" s="756">
        <v>54</v>
      </c>
      <c r="M92" s="759">
        <f>H92-I92</f>
        <v>78</v>
      </c>
      <c r="N92" s="735"/>
      <c r="O92" s="738"/>
      <c r="P92" s="741"/>
      <c r="Q92" s="735"/>
      <c r="R92" s="738">
        <v>8</v>
      </c>
      <c r="S92" s="741"/>
      <c r="T92" s="735"/>
      <c r="U92" s="738"/>
      <c r="V92" s="741"/>
      <c r="W92" s="735"/>
      <c r="X92" s="738"/>
      <c r="Y92" s="741"/>
    </row>
    <row r="93" spans="1:25" s="227" customFormat="1" ht="15" customHeight="1" thickBot="1" x14ac:dyDescent="0.3">
      <c r="A93" s="721"/>
      <c r="B93" s="196" t="s">
        <v>264</v>
      </c>
      <c r="C93" s="718"/>
      <c r="D93" s="724"/>
      <c r="E93" s="724"/>
      <c r="F93" s="727"/>
      <c r="G93" s="763"/>
      <c r="H93" s="766"/>
      <c r="I93" s="769"/>
      <c r="J93" s="772"/>
      <c r="K93" s="757"/>
      <c r="L93" s="757"/>
      <c r="M93" s="760"/>
      <c r="N93" s="736"/>
      <c r="O93" s="739"/>
      <c r="P93" s="742"/>
      <c r="Q93" s="736"/>
      <c r="R93" s="739"/>
      <c r="S93" s="742"/>
      <c r="T93" s="736"/>
      <c r="U93" s="739"/>
      <c r="V93" s="742"/>
      <c r="W93" s="736"/>
      <c r="X93" s="739"/>
      <c r="Y93" s="742"/>
    </row>
    <row r="94" spans="1:25" s="227" customFormat="1" ht="15" customHeight="1" thickBot="1" x14ac:dyDescent="0.3">
      <c r="A94" s="722"/>
      <c r="B94" s="196" t="s">
        <v>273</v>
      </c>
      <c r="C94" s="719"/>
      <c r="D94" s="725"/>
      <c r="E94" s="725"/>
      <c r="F94" s="728"/>
      <c r="G94" s="764"/>
      <c r="H94" s="767"/>
      <c r="I94" s="770"/>
      <c r="J94" s="773"/>
      <c r="K94" s="758"/>
      <c r="L94" s="758"/>
      <c r="M94" s="761"/>
      <c r="N94" s="737"/>
      <c r="O94" s="740"/>
      <c r="P94" s="743"/>
      <c r="Q94" s="737"/>
      <c r="R94" s="740"/>
      <c r="S94" s="743"/>
      <c r="T94" s="737"/>
      <c r="U94" s="740"/>
      <c r="V94" s="743"/>
      <c r="W94" s="737"/>
      <c r="X94" s="740"/>
      <c r="Y94" s="743"/>
    </row>
    <row r="95" spans="1:25" s="227" customFormat="1" ht="15" customHeight="1" thickBot="1" x14ac:dyDescent="0.3">
      <c r="A95" s="720" t="s">
        <v>95</v>
      </c>
      <c r="B95" s="196" t="s">
        <v>266</v>
      </c>
      <c r="C95" s="729"/>
      <c r="D95" s="731">
        <v>5</v>
      </c>
      <c r="E95" s="731"/>
      <c r="F95" s="733"/>
      <c r="G95" s="762">
        <v>5</v>
      </c>
      <c r="H95" s="765">
        <f t="shared" ref="H95" si="53">G95*30</f>
        <v>150</v>
      </c>
      <c r="I95" s="768">
        <f t="shared" ref="I95" si="54">SUM(J95+K95+L95)</f>
        <v>60</v>
      </c>
      <c r="J95" s="771"/>
      <c r="K95" s="756"/>
      <c r="L95" s="756">
        <v>60</v>
      </c>
      <c r="M95" s="759">
        <f>H95-I95</f>
        <v>90</v>
      </c>
      <c r="N95" s="749"/>
      <c r="O95" s="744"/>
      <c r="P95" s="746"/>
      <c r="Q95" s="749"/>
      <c r="R95" s="744"/>
      <c r="S95" s="751"/>
      <c r="T95" s="753">
        <v>4</v>
      </c>
      <c r="U95" s="744"/>
      <c r="V95" s="746"/>
      <c r="W95" s="749"/>
      <c r="X95" s="744"/>
      <c r="Y95" s="751"/>
    </row>
    <row r="96" spans="1:25" s="227" customFormat="1" ht="15" customHeight="1" thickBot="1" x14ac:dyDescent="0.3">
      <c r="A96" s="721"/>
      <c r="B96" s="196" t="s">
        <v>267</v>
      </c>
      <c r="C96" s="718"/>
      <c r="D96" s="724"/>
      <c r="E96" s="724"/>
      <c r="F96" s="727"/>
      <c r="G96" s="763"/>
      <c r="H96" s="766"/>
      <c r="I96" s="769"/>
      <c r="J96" s="772"/>
      <c r="K96" s="757"/>
      <c r="L96" s="757"/>
      <c r="M96" s="760"/>
      <c r="N96" s="736"/>
      <c r="O96" s="739"/>
      <c r="P96" s="747"/>
      <c r="Q96" s="736"/>
      <c r="R96" s="739"/>
      <c r="S96" s="742"/>
      <c r="T96" s="754"/>
      <c r="U96" s="739"/>
      <c r="V96" s="747"/>
      <c r="W96" s="736"/>
      <c r="X96" s="739"/>
      <c r="Y96" s="742"/>
    </row>
    <row r="97" spans="1:25" s="227" customFormat="1" ht="15" customHeight="1" thickBot="1" x14ac:dyDescent="0.3">
      <c r="A97" s="722"/>
      <c r="B97" s="196" t="s">
        <v>279</v>
      </c>
      <c r="C97" s="730"/>
      <c r="D97" s="732"/>
      <c r="E97" s="732"/>
      <c r="F97" s="734"/>
      <c r="G97" s="764"/>
      <c r="H97" s="767"/>
      <c r="I97" s="770"/>
      <c r="J97" s="773"/>
      <c r="K97" s="758"/>
      <c r="L97" s="758"/>
      <c r="M97" s="761"/>
      <c r="N97" s="750"/>
      <c r="O97" s="745"/>
      <c r="P97" s="748"/>
      <c r="Q97" s="750"/>
      <c r="R97" s="745"/>
      <c r="S97" s="752"/>
      <c r="T97" s="755"/>
      <c r="U97" s="745"/>
      <c r="V97" s="748"/>
      <c r="W97" s="750"/>
      <c r="X97" s="745"/>
      <c r="Y97" s="752"/>
    </row>
    <row r="98" spans="1:25" s="227" customFormat="1" ht="15" customHeight="1" thickBot="1" x14ac:dyDescent="0.3">
      <c r="A98" s="720" t="s">
        <v>96</v>
      </c>
      <c r="B98" s="196" t="s">
        <v>268</v>
      </c>
      <c r="C98" s="729"/>
      <c r="D98" s="731" t="s">
        <v>26</v>
      </c>
      <c r="E98" s="731"/>
      <c r="F98" s="733"/>
      <c r="G98" s="762">
        <v>5</v>
      </c>
      <c r="H98" s="766">
        <f>G98*30</f>
        <v>150</v>
      </c>
      <c r="I98" s="769">
        <f t="shared" ref="I98" si="55">SUM(J98+K98+L98)</f>
        <v>54</v>
      </c>
      <c r="J98" s="772"/>
      <c r="K98" s="757"/>
      <c r="L98" s="757">
        <v>54</v>
      </c>
      <c r="M98" s="760">
        <f>H98-I98</f>
        <v>96</v>
      </c>
      <c r="N98" s="749"/>
      <c r="O98" s="744"/>
      <c r="P98" s="746"/>
      <c r="Q98" s="749"/>
      <c r="R98" s="744"/>
      <c r="S98" s="751"/>
      <c r="T98" s="753"/>
      <c r="U98" s="744">
        <v>6</v>
      </c>
      <c r="V98" s="746"/>
      <c r="W98" s="749"/>
      <c r="X98" s="744"/>
      <c r="Y98" s="751"/>
    </row>
    <row r="99" spans="1:25" s="227" customFormat="1" ht="15" customHeight="1" thickBot="1" x14ac:dyDescent="0.3">
      <c r="A99" s="721"/>
      <c r="B99" s="196" t="s">
        <v>269</v>
      </c>
      <c r="C99" s="718"/>
      <c r="D99" s="724"/>
      <c r="E99" s="724"/>
      <c r="F99" s="727"/>
      <c r="G99" s="763"/>
      <c r="H99" s="766"/>
      <c r="I99" s="769"/>
      <c r="J99" s="772"/>
      <c r="K99" s="757"/>
      <c r="L99" s="757"/>
      <c r="M99" s="760"/>
      <c r="N99" s="736"/>
      <c r="O99" s="739"/>
      <c r="P99" s="747"/>
      <c r="Q99" s="736"/>
      <c r="R99" s="739"/>
      <c r="S99" s="742"/>
      <c r="T99" s="754"/>
      <c r="U99" s="739"/>
      <c r="V99" s="747"/>
      <c r="W99" s="736"/>
      <c r="X99" s="739"/>
      <c r="Y99" s="742"/>
    </row>
    <row r="100" spans="1:25" s="227" customFormat="1" ht="15" customHeight="1" thickBot="1" x14ac:dyDescent="0.3">
      <c r="A100" s="722"/>
      <c r="B100" s="196" t="s">
        <v>270</v>
      </c>
      <c r="C100" s="730"/>
      <c r="D100" s="732"/>
      <c r="E100" s="732"/>
      <c r="F100" s="734"/>
      <c r="G100" s="764"/>
      <c r="H100" s="767"/>
      <c r="I100" s="770"/>
      <c r="J100" s="773"/>
      <c r="K100" s="758"/>
      <c r="L100" s="758"/>
      <c r="M100" s="761"/>
      <c r="N100" s="750"/>
      <c r="O100" s="745"/>
      <c r="P100" s="748"/>
      <c r="Q100" s="750"/>
      <c r="R100" s="745"/>
      <c r="S100" s="752"/>
      <c r="T100" s="755"/>
      <c r="U100" s="745"/>
      <c r="V100" s="748"/>
      <c r="W100" s="750"/>
      <c r="X100" s="745"/>
      <c r="Y100" s="752"/>
    </row>
    <row r="101" spans="1:25" s="227" customFormat="1" ht="15" customHeight="1" thickBot="1" x14ac:dyDescent="0.3">
      <c r="A101" s="720" t="s">
        <v>97</v>
      </c>
      <c r="B101" s="196" t="s">
        <v>275</v>
      </c>
      <c r="C101" s="729"/>
      <c r="D101" s="731" t="s">
        <v>26</v>
      </c>
      <c r="E101" s="731"/>
      <c r="F101" s="733"/>
      <c r="G101" s="762">
        <v>5</v>
      </c>
      <c r="H101" s="765">
        <f t="shared" ref="H101" si="56">G101*30</f>
        <v>150</v>
      </c>
      <c r="I101" s="769">
        <f t="shared" ref="I101" si="57">SUM(J101+K101+L101)</f>
        <v>72</v>
      </c>
      <c r="J101" s="771">
        <v>12</v>
      </c>
      <c r="K101" s="756"/>
      <c r="L101" s="756">
        <v>60</v>
      </c>
      <c r="M101" s="759">
        <f>H101-I101</f>
        <v>78</v>
      </c>
      <c r="N101" s="749"/>
      <c r="O101" s="744"/>
      <c r="P101" s="746"/>
      <c r="Q101" s="749"/>
      <c r="R101" s="744"/>
      <c r="S101" s="751"/>
      <c r="T101" s="753"/>
      <c r="U101" s="744">
        <v>8</v>
      </c>
      <c r="V101" s="746"/>
      <c r="W101" s="749"/>
      <c r="X101" s="744"/>
      <c r="Y101" s="751"/>
    </row>
    <row r="102" spans="1:25" s="227" customFormat="1" ht="15" customHeight="1" thickBot="1" x14ac:dyDescent="0.3">
      <c r="A102" s="721"/>
      <c r="B102" s="196" t="s">
        <v>276</v>
      </c>
      <c r="C102" s="718"/>
      <c r="D102" s="724"/>
      <c r="E102" s="724"/>
      <c r="F102" s="727"/>
      <c r="G102" s="763"/>
      <c r="H102" s="766"/>
      <c r="I102" s="769"/>
      <c r="J102" s="772"/>
      <c r="K102" s="757"/>
      <c r="L102" s="757"/>
      <c r="M102" s="760"/>
      <c r="N102" s="736"/>
      <c r="O102" s="739"/>
      <c r="P102" s="747"/>
      <c r="Q102" s="736"/>
      <c r="R102" s="739"/>
      <c r="S102" s="742"/>
      <c r="T102" s="754"/>
      <c r="U102" s="739"/>
      <c r="V102" s="747"/>
      <c r="W102" s="736"/>
      <c r="X102" s="739"/>
      <c r="Y102" s="742"/>
    </row>
    <row r="103" spans="1:25" s="227" customFormat="1" ht="15" customHeight="1" thickBot="1" x14ac:dyDescent="0.3">
      <c r="A103" s="722"/>
      <c r="B103" s="196" t="s">
        <v>335</v>
      </c>
      <c r="C103" s="730"/>
      <c r="D103" s="732"/>
      <c r="E103" s="732"/>
      <c r="F103" s="734"/>
      <c r="G103" s="764"/>
      <c r="H103" s="767"/>
      <c r="I103" s="770"/>
      <c r="J103" s="773"/>
      <c r="K103" s="758"/>
      <c r="L103" s="758"/>
      <c r="M103" s="761"/>
      <c r="N103" s="750"/>
      <c r="O103" s="745"/>
      <c r="P103" s="748"/>
      <c r="Q103" s="750"/>
      <c r="R103" s="745"/>
      <c r="S103" s="752"/>
      <c r="T103" s="755"/>
      <c r="U103" s="745"/>
      <c r="V103" s="748"/>
      <c r="W103" s="750"/>
      <c r="X103" s="745"/>
      <c r="Y103" s="752"/>
    </row>
    <row r="104" spans="1:25" ht="15" customHeight="1" thickBot="1" x14ac:dyDescent="0.3">
      <c r="A104" s="720" t="s">
        <v>98</v>
      </c>
      <c r="B104" s="197" t="s">
        <v>169</v>
      </c>
      <c r="C104" s="729" t="s">
        <v>27</v>
      </c>
      <c r="D104" s="731"/>
      <c r="E104" s="731"/>
      <c r="F104" s="733"/>
      <c r="G104" s="762">
        <v>5</v>
      </c>
      <c r="H104" s="765">
        <f t="shared" ref="H104" si="58">G104*30</f>
        <v>150</v>
      </c>
      <c r="I104" s="768">
        <f t="shared" ref="I104" si="59">SUM(J104+K104+L104)</f>
        <v>54</v>
      </c>
      <c r="J104" s="771">
        <v>28</v>
      </c>
      <c r="K104" s="756"/>
      <c r="L104" s="756">
        <v>26</v>
      </c>
      <c r="M104" s="759">
        <f>H104-I104</f>
        <v>96</v>
      </c>
      <c r="N104" s="749"/>
      <c r="O104" s="744"/>
      <c r="P104" s="746"/>
      <c r="Q104" s="749"/>
      <c r="R104" s="744"/>
      <c r="S104" s="751"/>
      <c r="T104" s="753"/>
      <c r="U104" s="744"/>
      <c r="V104" s="746">
        <v>6</v>
      </c>
      <c r="W104" s="749"/>
      <c r="X104" s="744"/>
      <c r="Y104" s="751"/>
    </row>
    <row r="105" spans="1:25" ht="15" customHeight="1" thickBot="1" x14ac:dyDescent="0.3">
      <c r="A105" s="721"/>
      <c r="B105" s="198" t="s">
        <v>100</v>
      </c>
      <c r="C105" s="718"/>
      <c r="D105" s="724"/>
      <c r="E105" s="724"/>
      <c r="F105" s="727"/>
      <c r="G105" s="763"/>
      <c r="H105" s="766"/>
      <c r="I105" s="769"/>
      <c r="J105" s="772"/>
      <c r="K105" s="757"/>
      <c r="L105" s="757"/>
      <c r="M105" s="760"/>
      <c r="N105" s="736"/>
      <c r="O105" s="739"/>
      <c r="P105" s="747"/>
      <c r="Q105" s="736"/>
      <c r="R105" s="739"/>
      <c r="S105" s="742"/>
      <c r="T105" s="754"/>
      <c r="U105" s="739"/>
      <c r="V105" s="747"/>
      <c r="W105" s="736"/>
      <c r="X105" s="739"/>
      <c r="Y105" s="742"/>
    </row>
    <row r="106" spans="1:25" s="397" customFormat="1" ht="15" customHeight="1" thickBot="1" x14ac:dyDescent="0.3">
      <c r="A106" s="721"/>
      <c r="B106" s="197" t="s">
        <v>280</v>
      </c>
      <c r="C106" s="718"/>
      <c r="D106" s="724"/>
      <c r="E106" s="724"/>
      <c r="F106" s="727"/>
      <c r="G106" s="763"/>
      <c r="H106" s="766"/>
      <c r="I106" s="769"/>
      <c r="J106" s="772"/>
      <c r="K106" s="757"/>
      <c r="L106" s="757"/>
      <c r="M106" s="760"/>
      <c r="N106" s="736"/>
      <c r="O106" s="739"/>
      <c r="P106" s="747"/>
      <c r="Q106" s="736"/>
      <c r="R106" s="739"/>
      <c r="S106" s="742"/>
      <c r="T106" s="754"/>
      <c r="U106" s="739"/>
      <c r="V106" s="747"/>
      <c r="W106" s="736"/>
      <c r="X106" s="739"/>
      <c r="Y106" s="742"/>
    </row>
    <row r="107" spans="1:25" s="227" customFormat="1" ht="15" customHeight="1" thickBot="1" x14ac:dyDescent="0.3">
      <c r="A107" s="722"/>
      <c r="B107" s="196" t="s">
        <v>326</v>
      </c>
      <c r="C107" s="730"/>
      <c r="D107" s="732"/>
      <c r="E107" s="732"/>
      <c r="F107" s="734"/>
      <c r="G107" s="764"/>
      <c r="H107" s="767"/>
      <c r="I107" s="770"/>
      <c r="J107" s="773"/>
      <c r="K107" s="758"/>
      <c r="L107" s="758"/>
      <c r="M107" s="761"/>
      <c r="N107" s="750"/>
      <c r="O107" s="745"/>
      <c r="P107" s="748"/>
      <c r="Q107" s="750"/>
      <c r="R107" s="745"/>
      <c r="S107" s="752"/>
      <c r="T107" s="755"/>
      <c r="U107" s="745"/>
      <c r="V107" s="748"/>
      <c r="W107" s="750"/>
      <c r="X107" s="745"/>
      <c r="Y107" s="752"/>
    </row>
    <row r="108" spans="1:25" s="227" customFormat="1" ht="15" customHeight="1" thickBot="1" x14ac:dyDescent="0.3">
      <c r="A108" s="720" t="s">
        <v>99</v>
      </c>
      <c r="B108" s="196" t="s">
        <v>271</v>
      </c>
      <c r="C108" s="729"/>
      <c r="D108" s="731">
        <v>7</v>
      </c>
      <c r="E108" s="731"/>
      <c r="F108" s="733"/>
      <c r="G108" s="762">
        <v>5</v>
      </c>
      <c r="H108" s="765">
        <f t="shared" ref="H108" si="60">G108*30</f>
        <v>150</v>
      </c>
      <c r="I108" s="768">
        <f t="shared" ref="I108" si="61">SUM(J108+K108+L108)</f>
        <v>60</v>
      </c>
      <c r="J108" s="771"/>
      <c r="K108" s="756"/>
      <c r="L108" s="756">
        <v>60</v>
      </c>
      <c r="M108" s="759">
        <f>H108-I108</f>
        <v>90</v>
      </c>
      <c r="N108" s="749"/>
      <c r="O108" s="744"/>
      <c r="P108" s="746"/>
      <c r="Q108" s="749"/>
      <c r="R108" s="744"/>
      <c r="S108" s="751"/>
      <c r="T108" s="753"/>
      <c r="U108" s="744"/>
      <c r="V108" s="746"/>
      <c r="W108" s="749">
        <v>4</v>
      </c>
      <c r="X108" s="744"/>
      <c r="Y108" s="751"/>
    </row>
    <row r="109" spans="1:25" s="227" customFormat="1" ht="15" customHeight="1" thickBot="1" x14ac:dyDescent="0.3">
      <c r="A109" s="721"/>
      <c r="B109" s="196" t="s">
        <v>274</v>
      </c>
      <c r="C109" s="718"/>
      <c r="D109" s="724"/>
      <c r="E109" s="724"/>
      <c r="F109" s="727"/>
      <c r="G109" s="763"/>
      <c r="H109" s="766"/>
      <c r="I109" s="769"/>
      <c r="J109" s="772"/>
      <c r="K109" s="757"/>
      <c r="L109" s="757"/>
      <c r="M109" s="760"/>
      <c r="N109" s="736"/>
      <c r="O109" s="739"/>
      <c r="P109" s="747"/>
      <c r="Q109" s="736"/>
      <c r="R109" s="739"/>
      <c r="S109" s="742"/>
      <c r="T109" s="754"/>
      <c r="U109" s="739"/>
      <c r="V109" s="747"/>
      <c r="W109" s="736"/>
      <c r="X109" s="739"/>
      <c r="Y109" s="742"/>
    </row>
    <row r="110" spans="1:25" s="227" customFormat="1" ht="15" customHeight="1" thickBot="1" x14ac:dyDescent="0.3">
      <c r="A110" s="722"/>
      <c r="B110" s="196" t="s">
        <v>278</v>
      </c>
      <c r="C110" s="730"/>
      <c r="D110" s="732"/>
      <c r="E110" s="732"/>
      <c r="F110" s="734"/>
      <c r="G110" s="764"/>
      <c r="H110" s="767"/>
      <c r="I110" s="770"/>
      <c r="J110" s="773"/>
      <c r="K110" s="758"/>
      <c r="L110" s="758"/>
      <c r="M110" s="761"/>
      <c r="N110" s="750"/>
      <c r="O110" s="745"/>
      <c r="P110" s="748"/>
      <c r="Q110" s="750"/>
      <c r="R110" s="745"/>
      <c r="S110" s="752"/>
      <c r="T110" s="755"/>
      <c r="U110" s="745"/>
      <c r="V110" s="748"/>
      <c r="W110" s="750"/>
      <c r="X110" s="745"/>
      <c r="Y110" s="752"/>
    </row>
    <row r="111" spans="1:25" s="227" customFormat="1" ht="15" customHeight="1" thickBot="1" x14ac:dyDescent="0.3">
      <c r="A111" s="720" t="s">
        <v>101</v>
      </c>
      <c r="B111" s="196" t="s">
        <v>327</v>
      </c>
      <c r="C111" s="729">
        <v>7</v>
      </c>
      <c r="D111" s="731"/>
      <c r="E111" s="731"/>
      <c r="F111" s="733"/>
      <c r="G111" s="762">
        <v>6</v>
      </c>
      <c r="H111" s="765">
        <f t="shared" ref="H111" si="62">G111*30</f>
        <v>180</v>
      </c>
      <c r="I111" s="768">
        <f t="shared" ref="I111" si="63">SUM(J111+K111+L111)</f>
        <v>60</v>
      </c>
      <c r="J111" s="771">
        <v>30</v>
      </c>
      <c r="K111" s="756"/>
      <c r="L111" s="756">
        <v>30</v>
      </c>
      <c r="M111" s="759">
        <f>H111-I111</f>
        <v>120</v>
      </c>
      <c r="N111" s="749"/>
      <c r="O111" s="744"/>
      <c r="P111" s="746"/>
      <c r="Q111" s="749"/>
      <c r="R111" s="744"/>
      <c r="S111" s="751"/>
      <c r="T111" s="753"/>
      <c r="U111" s="744"/>
      <c r="V111" s="746"/>
      <c r="W111" s="749">
        <v>4</v>
      </c>
      <c r="X111" s="744"/>
      <c r="Y111" s="751"/>
    </row>
    <row r="112" spans="1:25" s="227" customFormat="1" ht="15" customHeight="1" thickBot="1" x14ac:dyDescent="0.3">
      <c r="A112" s="721"/>
      <c r="B112" s="196" t="s">
        <v>281</v>
      </c>
      <c r="C112" s="718"/>
      <c r="D112" s="724"/>
      <c r="E112" s="724"/>
      <c r="F112" s="727"/>
      <c r="G112" s="763"/>
      <c r="H112" s="766"/>
      <c r="I112" s="769"/>
      <c r="J112" s="772"/>
      <c r="K112" s="757"/>
      <c r="L112" s="757"/>
      <c r="M112" s="760"/>
      <c r="N112" s="736"/>
      <c r="O112" s="739"/>
      <c r="P112" s="747"/>
      <c r="Q112" s="736"/>
      <c r="R112" s="739"/>
      <c r="S112" s="742"/>
      <c r="T112" s="754"/>
      <c r="U112" s="739"/>
      <c r="V112" s="747"/>
      <c r="W112" s="736"/>
      <c r="X112" s="739"/>
      <c r="Y112" s="742"/>
    </row>
    <row r="113" spans="1:25" s="227" customFormat="1" ht="15" customHeight="1" thickBot="1" x14ac:dyDescent="0.3">
      <c r="A113" s="721"/>
      <c r="B113" s="196" t="s">
        <v>298</v>
      </c>
      <c r="C113" s="718"/>
      <c r="D113" s="724"/>
      <c r="E113" s="724"/>
      <c r="F113" s="727"/>
      <c r="G113" s="763"/>
      <c r="H113" s="766"/>
      <c r="I113" s="769"/>
      <c r="J113" s="772"/>
      <c r="K113" s="757"/>
      <c r="L113" s="757"/>
      <c r="M113" s="760"/>
      <c r="N113" s="736"/>
      <c r="O113" s="739"/>
      <c r="P113" s="747"/>
      <c r="Q113" s="736"/>
      <c r="R113" s="739"/>
      <c r="S113" s="742"/>
      <c r="T113" s="754"/>
      <c r="U113" s="739"/>
      <c r="V113" s="747"/>
      <c r="W113" s="736"/>
      <c r="X113" s="739"/>
      <c r="Y113" s="742"/>
    </row>
    <row r="114" spans="1:25" s="227" customFormat="1" ht="15" customHeight="1" thickBot="1" x14ac:dyDescent="0.3">
      <c r="A114" s="722"/>
      <c r="B114" s="196" t="s">
        <v>329</v>
      </c>
      <c r="C114" s="730"/>
      <c r="D114" s="732"/>
      <c r="E114" s="732"/>
      <c r="F114" s="734"/>
      <c r="G114" s="764"/>
      <c r="H114" s="767"/>
      <c r="I114" s="770"/>
      <c r="J114" s="773"/>
      <c r="K114" s="758"/>
      <c r="L114" s="758"/>
      <c r="M114" s="761"/>
      <c r="N114" s="750"/>
      <c r="O114" s="745"/>
      <c r="P114" s="748"/>
      <c r="Q114" s="750"/>
      <c r="R114" s="745"/>
      <c r="S114" s="752"/>
      <c r="T114" s="755"/>
      <c r="U114" s="745"/>
      <c r="V114" s="748"/>
      <c r="W114" s="750"/>
      <c r="X114" s="745"/>
      <c r="Y114" s="752"/>
    </row>
    <row r="115" spans="1:25" s="227" customFormat="1" ht="15" customHeight="1" thickBot="1" x14ac:dyDescent="0.3">
      <c r="A115" s="720" t="s">
        <v>182</v>
      </c>
      <c r="B115" s="196" t="s">
        <v>277</v>
      </c>
      <c r="C115" s="717"/>
      <c r="D115" s="723" t="s">
        <v>28</v>
      </c>
      <c r="E115" s="723"/>
      <c r="F115" s="726"/>
      <c r="G115" s="762">
        <v>5</v>
      </c>
      <c r="H115" s="765">
        <f t="shared" ref="H115" si="64">G115*30</f>
        <v>150</v>
      </c>
      <c r="I115" s="769">
        <f t="shared" ref="I115" si="65">SUM(J115+K115+L115)</f>
        <v>72</v>
      </c>
      <c r="J115" s="771">
        <v>12</v>
      </c>
      <c r="K115" s="756"/>
      <c r="L115" s="756">
        <v>60</v>
      </c>
      <c r="M115" s="759">
        <f>H115-I115</f>
        <v>78</v>
      </c>
      <c r="N115" s="735"/>
      <c r="O115" s="738"/>
      <c r="P115" s="741"/>
      <c r="Q115" s="735"/>
      <c r="R115" s="738"/>
      <c r="S115" s="741"/>
      <c r="T115" s="735"/>
      <c r="U115" s="738"/>
      <c r="V115" s="741"/>
      <c r="W115" s="735"/>
      <c r="X115" s="738">
        <v>8</v>
      </c>
      <c r="Y115" s="741"/>
    </row>
    <row r="116" spans="1:25" s="227" customFormat="1" ht="15" customHeight="1" thickBot="1" x14ac:dyDescent="0.3">
      <c r="A116" s="721"/>
      <c r="B116" s="196" t="s">
        <v>203</v>
      </c>
      <c r="C116" s="718"/>
      <c r="D116" s="724"/>
      <c r="E116" s="724"/>
      <c r="F116" s="727"/>
      <c r="G116" s="763"/>
      <c r="H116" s="766"/>
      <c r="I116" s="769"/>
      <c r="J116" s="772"/>
      <c r="K116" s="757"/>
      <c r="L116" s="757"/>
      <c r="M116" s="760"/>
      <c r="N116" s="736"/>
      <c r="O116" s="739"/>
      <c r="P116" s="742"/>
      <c r="Q116" s="736"/>
      <c r="R116" s="739"/>
      <c r="S116" s="742"/>
      <c r="T116" s="736"/>
      <c r="U116" s="739"/>
      <c r="V116" s="742"/>
      <c r="W116" s="736"/>
      <c r="X116" s="739"/>
      <c r="Y116" s="742"/>
    </row>
    <row r="117" spans="1:25" s="227" customFormat="1" ht="15" customHeight="1" thickBot="1" x14ac:dyDescent="0.3">
      <c r="A117" s="722"/>
      <c r="B117" s="196" t="s">
        <v>283</v>
      </c>
      <c r="C117" s="719"/>
      <c r="D117" s="725"/>
      <c r="E117" s="725"/>
      <c r="F117" s="728"/>
      <c r="G117" s="764"/>
      <c r="H117" s="767"/>
      <c r="I117" s="770"/>
      <c r="J117" s="773"/>
      <c r="K117" s="758"/>
      <c r="L117" s="758"/>
      <c r="M117" s="761"/>
      <c r="N117" s="737"/>
      <c r="O117" s="740"/>
      <c r="P117" s="743"/>
      <c r="Q117" s="737"/>
      <c r="R117" s="740"/>
      <c r="S117" s="743"/>
      <c r="T117" s="737"/>
      <c r="U117" s="740"/>
      <c r="V117" s="743"/>
      <c r="W117" s="737"/>
      <c r="X117" s="740"/>
      <c r="Y117" s="743"/>
    </row>
    <row r="118" spans="1:25" s="227" customFormat="1" ht="15" customHeight="1" thickBot="1" x14ac:dyDescent="0.3">
      <c r="A118" s="720" t="s">
        <v>183</v>
      </c>
      <c r="B118" s="196" t="s">
        <v>325</v>
      </c>
      <c r="C118" s="729"/>
      <c r="D118" s="731" t="s">
        <v>29</v>
      </c>
      <c r="E118" s="731"/>
      <c r="F118" s="733"/>
      <c r="G118" s="762">
        <v>5</v>
      </c>
      <c r="H118" s="765">
        <f t="shared" ref="H118" si="66">G118*30</f>
        <v>150</v>
      </c>
      <c r="I118" s="769">
        <f t="shared" ref="I118" si="67">SUM(J118+K118+L118)</f>
        <v>64</v>
      </c>
      <c r="J118" s="771">
        <v>32</v>
      </c>
      <c r="K118" s="756"/>
      <c r="L118" s="756">
        <v>32</v>
      </c>
      <c r="M118" s="759">
        <f>H118-I118</f>
        <v>86</v>
      </c>
      <c r="N118" s="749"/>
      <c r="O118" s="744"/>
      <c r="P118" s="746"/>
      <c r="Q118" s="749"/>
      <c r="R118" s="744"/>
      <c r="S118" s="751"/>
      <c r="T118" s="753"/>
      <c r="U118" s="744"/>
      <c r="V118" s="746"/>
      <c r="W118" s="749"/>
      <c r="X118" s="744"/>
      <c r="Y118" s="751">
        <v>8</v>
      </c>
    </row>
    <row r="119" spans="1:25" s="227" customFormat="1" ht="15" customHeight="1" thickBot="1" x14ac:dyDescent="0.3">
      <c r="A119" s="721"/>
      <c r="B119" s="196" t="s">
        <v>202</v>
      </c>
      <c r="C119" s="718"/>
      <c r="D119" s="724"/>
      <c r="E119" s="724"/>
      <c r="F119" s="727"/>
      <c r="G119" s="763"/>
      <c r="H119" s="766"/>
      <c r="I119" s="769"/>
      <c r="J119" s="772"/>
      <c r="K119" s="757"/>
      <c r="L119" s="757"/>
      <c r="M119" s="760"/>
      <c r="N119" s="736"/>
      <c r="O119" s="739"/>
      <c r="P119" s="747"/>
      <c r="Q119" s="736"/>
      <c r="R119" s="739"/>
      <c r="S119" s="742"/>
      <c r="T119" s="754"/>
      <c r="U119" s="739"/>
      <c r="V119" s="747"/>
      <c r="W119" s="736"/>
      <c r="X119" s="739"/>
      <c r="Y119" s="742"/>
    </row>
    <row r="120" spans="1:25" s="227" customFormat="1" ht="15" customHeight="1" thickBot="1" x14ac:dyDescent="0.3">
      <c r="A120" s="722"/>
      <c r="B120" s="196" t="s">
        <v>282</v>
      </c>
      <c r="C120" s="730"/>
      <c r="D120" s="732"/>
      <c r="E120" s="732"/>
      <c r="F120" s="734"/>
      <c r="G120" s="764"/>
      <c r="H120" s="767"/>
      <c r="I120" s="770"/>
      <c r="J120" s="773"/>
      <c r="K120" s="758"/>
      <c r="L120" s="758"/>
      <c r="M120" s="761"/>
      <c r="N120" s="750"/>
      <c r="O120" s="745"/>
      <c r="P120" s="748"/>
      <c r="Q120" s="750"/>
      <c r="R120" s="745"/>
      <c r="S120" s="752"/>
      <c r="T120" s="755"/>
      <c r="U120" s="745"/>
      <c r="V120" s="748"/>
      <c r="W120" s="750"/>
      <c r="X120" s="745"/>
      <c r="Y120" s="752"/>
    </row>
    <row r="121" spans="1:25" ht="15" customHeight="1" thickBot="1" x14ac:dyDescent="0.3">
      <c r="A121" s="817" t="s">
        <v>102</v>
      </c>
      <c r="B121" s="818"/>
      <c r="C121" s="818"/>
      <c r="D121" s="818"/>
      <c r="E121" s="818"/>
      <c r="F121" s="915"/>
      <c r="G121" s="54">
        <f t="shared" ref="G121:Y121" si="68">SUM(G89:G120)</f>
        <v>51</v>
      </c>
      <c r="H121" s="90">
        <f t="shared" si="68"/>
        <v>1530</v>
      </c>
      <c r="I121" s="90">
        <f t="shared" si="68"/>
        <v>628</v>
      </c>
      <c r="J121" s="90">
        <f t="shared" si="68"/>
        <v>132</v>
      </c>
      <c r="K121" s="90">
        <f t="shared" si="68"/>
        <v>0</v>
      </c>
      <c r="L121" s="90">
        <f t="shared" si="68"/>
        <v>496</v>
      </c>
      <c r="M121" s="523">
        <f t="shared" si="68"/>
        <v>902</v>
      </c>
      <c r="N121" s="199">
        <f t="shared" si="68"/>
        <v>0</v>
      </c>
      <c r="O121" s="200">
        <f t="shared" si="68"/>
        <v>0</v>
      </c>
      <c r="P121" s="201">
        <f t="shared" si="68"/>
        <v>0</v>
      </c>
      <c r="Q121" s="202">
        <f t="shared" si="68"/>
        <v>4</v>
      </c>
      <c r="R121" s="200">
        <f t="shared" si="68"/>
        <v>8</v>
      </c>
      <c r="S121" s="203">
        <f t="shared" si="68"/>
        <v>0</v>
      </c>
      <c r="T121" s="199">
        <f t="shared" si="68"/>
        <v>4</v>
      </c>
      <c r="U121" s="200">
        <f t="shared" si="68"/>
        <v>14</v>
      </c>
      <c r="V121" s="201">
        <f t="shared" si="68"/>
        <v>6</v>
      </c>
      <c r="W121" s="202">
        <f t="shared" si="68"/>
        <v>8</v>
      </c>
      <c r="X121" s="200">
        <f t="shared" si="68"/>
        <v>8</v>
      </c>
      <c r="Y121" s="203">
        <f t="shared" si="68"/>
        <v>8</v>
      </c>
    </row>
    <row r="122" spans="1:25" ht="15" customHeight="1" thickBot="1" x14ac:dyDescent="0.3">
      <c r="A122" s="916" t="s">
        <v>103</v>
      </c>
      <c r="B122" s="917"/>
      <c r="C122" s="917"/>
      <c r="D122" s="917"/>
      <c r="E122" s="917"/>
      <c r="F122" s="918"/>
      <c r="G122" s="204">
        <f t="shared" ref="G122:Y122" si="69">SUM(G87,G121)</f>
        <v>60</v>
      </c>
      <c r="H122" s="205">
        <f t="shared" si="69"/>
        <v>1800</v>
      </c>
      <c r="I122" s="206">
        <f t="shared" si="69"/>
        <v>745</v>
      </c>
      <c r="J122" s="206">
        <f t="shared" si="69"/>
        <v>198</v>
      </c>
      <c r="K122" s="206">
        <f t="shared" si="69"/>
        <v>15</v>
      </c>
      <c r="L122" s="206">
        <f t="shared" si="69"/>
        <v>532</v>
      </c>
      <c r="M122" s="207">
        <f t="shared" si="69"/>
        <v>1055</v>
      </c>
      <c r="N122" s="208">
        <f t="shared" si="69"/>
        <v>0</v>
      </c>
      <c r="O122" s="209">
        <f t="shared" si="69"/>
        <v>0</v>
      </c>
      <c r="P122" s="210">
        <f t="shared" si="69"/>
        <v>0</v>
      </c>
      <c r="Q122" s="208">
        <f t="shared" si="69"/>
        <v>7</v>
      </c>
      <c r="R122" s="209">
        <f t="shared" si="69"/>
        <v>12</v>
      </c>
      <c r="S122" s="211">
        <f t="shared" si="69"/>
        <v>4</v>
      </c>
      <c r="T122" s="212">
        <f t="shared" si="69"/>
        <v>4</v>
      </c>
      <c r="U122" s="209">
        <f t="shared" si="69"/>
        <v>14</v>
      </c>
      <c r="V122" s="210">
        <f t="shared" si="69"/>
        <v>6</v>
      </c>
      <c r="W122" s="208">
        <f t="shared" si="69"/>
        <v>8</v>
      </c>
      <c r="X122" s="209">
        <f t="shared" si="69"/>
        <v>8</v>
      </c>
      <c r="Y122" s="211">
        <f t="shared" si="69"/>
        <v>8</v>
      </c>
    </row>
    <row r="123" spans="1:25" ht="15" customHeight="1" thickBot="1" x14ac:dyDescent="0.3">
      <c r="A123" s="919" t="s">
        <v>104</v>
      </c>
      <c r="B123" s="919"/>
      <c r="C123" s="919"/>
      <c r="D123" s="919"/>
      <c r="E123" s="919"/>
      <c r="F123" s="919"/>
      <c r="G123" s="204">
        <f t="shared" ref="G123:Y123" si="70">SUM(G69,G122)</f>
        <v>240</v>
      </c>
      <c r="H123" s="213">
        <f t="shared" si="70"/>
        <v>7200</v>
      </c>
      <c r="I123" s="214">
        <f t="shared" si="70"/>
        <v>3291</v>
      </c>
      <c r="J123" s="214">
        <f t="shared" si="70"/>
        <v>1008</v>
      </c>
      <c r="K123" s="214">
        <f t="shared" si="70"/>
        <v>39</v>
      </c>
      <c r="L123" s="214">
        <f t="shared" si="70"/>
        <v>2244</v>
      </c>
      <c r="M123" s="215">
        <f t="shared" si="70"/>
        <v>3909</v>
      </c>
      <c r="N123" s="213">
        <f t="shared" si="70"/>
        <v>23</v>
      </c>
      <c r="O123" s="214">
        <f t="shared" si="70"/>
        <v>22</v>
      </c>
      <c r="P123" s="215">
        <f t="shared" si="70"/>
        <v>24</v>
      </c>
      <c r="Q123" s="213">
        <f t="shared" si="70"/>
        <v>22</v>
      </c>
      <c r="R123" s="214">
        <f t="shared" si="70"/>
        <v>24</v>
      </c>
      <c r="S123" s="216">
        <f t="shared" si="70"/>
        <v>22</v>
      </c>
      <c r="T123" s="217">
        <f t="shared" si="70"/>
        <v>22</v>
      </c>
      <c r="U123" s="214">
        <f t="shared" si="70"/>
        <v>24</v>
      </c>
      <c r="V123" s="215">
        <f t="shared" si="70"/>
        <v>22</v>
      </c>
      <c r="W123" s="213">
        <f t="shared" si="70"/>
        <v>20</v>
      </c>
      <c r="X123" s="214">
        <f t="shared" si="70"/>
        <v>22</v>
      </c>
      <c r="Y123" s="216">
        <f t="shared" si="70"/>
        <v>18</v>
      </c>
    </row>
    <row r="124" spans="1:25" ht="15" customHeight="1" thickBot="1" x14ac:dyDescent="0.3">
      <c r="A124" s="912" t="s">
        <v>105</v>
      </c>
      <c r="B124" s="912"/>
      <c r="C124" s="912"/>
      <c r="D124" s="912"/>
      <c r="E124" s="912"/>
      <c r="F124" s="912"/>
      <c r="G124" s="912"/>
      <c r="H124" s="913"/>
      <c r="I124" s="913"/>
      <c r="J124" s="913"/>
      <c r="K124" s="913"/>
      <c r="L124" s="913"/>
      <c r="M124" s="913"/>
      <c r="N124" s="218">
        <f>N123</f>
        <v>23</v>
      </c>
      <c r="O124" s="218">
        <f t="shared" ref="O124:Y124" si="71">O123</f>
        <v>22</v>
      </c>
      <c r="P124" s="218">
        <f t="shared" si="71"/>
        <v>24</v>
      </c>
      <c r="Q124" s="218">
        <f t="shared" si="71"/>
        <v>22</v>
      </c>
      <c r="R124" s="218">
        <f t="shared" si="71"/>
        <v>24</v>
      </c>
      <c r="S124" s="218">
        <f t="shared" si="71"/>
        <v>22</v>
      </c>
      <c r="T124" s="218">
        <f t="shared" si="71"/>
        <v>22</v>
      </c>
      <c r="U124" s="218">
        <f t="shared" si="71"/>
        <v>24</v>
      </c>
      <c r="V124" s="218">
        <f t="shared" si="71"/>
        <v>22</v>
      </c>
      <c r="W124" s="218">
        <f t="shared" si="71"/>
        <v>20</v>
      </c>
      <c r="X124" s="218">
        <f t="shared" si="71"/>
        <v>22</v>
      </c>
      <c r="Y124" s="218">
        <f t="shared" si="71"/>
        <v>18</v>
      </c>
    </row>
    <row r="125" spans="1:25" ht="15" customHeight="1" thickBot="1" x14ac:dyDescent="0.3">
      <c r="A125" s="914" t="s">
        <v>106</v>
      </c>
      <c r="B125" s="914"/>
      <c r="C125" s="914"/>
      <c r="D125" s="914"/>
      <c r="E125" s="914"/>
      <c r="F125" s="914"/>
      <c r="G125" s="914"/>
      <c r="H125" s="914"/>
      <c r="I125" s="914"/>
      <c r="J125" s="914"/>
      <c r="K125" s="914"/>
      <c r="L125" s="914"/>
      <c r="M125" s="914"/>
      <c r="N125" s="568">
        <v>3</v>
      </c>
      <c r="O125" s="570"/>
      <c r="P125" s="572">
        <v>3</v>
      </c>
      <c r="Q125" s="572">
        <v>2</v>
      </c>
      <c r="R125" s="572">
        <v>1</v>
      </c>
      <c r="S125" s="572">
        <v>2</v>
      </c>
      <c r="T125" s="572">
        <v>2</v>
      </c>
      <c r="U125" s="572">
        <v>1</v>
      </c>
      <c r="V125" s="572">
        <v>2</v>
      </c>
      <c r="W125" s="572">
        <v>3</v>
      </c>
      <c r="X125" s="572"/>
      <c r="Y125" s="572">
        <v>2</v>
      </c>
    </row>
    <row r="126" spans="1:25" ht="15" customHeight="1" thickBot="1" x14ac:dyDescent="0.3">
      <c r="A126" s="914" t="s">
        <v>107</v>
      </c>
      <c r="B126" s="914"/>
      <c r="C126" s="914"/>
      <c r="D126" s="914"/>
      <c r="E126" s="914"/>
      <c r="F126" s="914"/>
      <c r="G126" s="914"/>
      <c r="H126" s="914"/>
      <c r="I126" s="914"/>
      <c r="J126" s="914"/>
      <c r="K126" s="914"/>
      <c r="L126" s="914"/>
      <c r="M126" s="914"/>
      <c r="N126" s="569">
        <v>3</v>
      </c>
      <c r="O126" s="571">
        <v>2</v>
      </c>
      <c r="P126" s="573">
        <v>4</v>
      </c>
      <c r="Q126" s="573">
        <v>4</v>
      </c>
      <c r="R126" s="573">
        <v>2</v>
      </c>
      <c r="S126" s="573">
        <v>5</v>
      </c>
      <c r="T126" s="573">
        <v>4</v>
      </c>
      <c r="U126" s="573">
        <v>2</v>
      </c>
      <c r="V126" s="573">
        <v>4</v>
      </c>
      <c r="W126" s="573">
        <v>3</v>
      </c>
      <c r="X126" s="573">
        <v>2</v>
      </c>
      <c r="Y126" s="573">
        <v>4</v>
      </c>
    </row>
    <row r="127" spans="1:25" ht="15" customHeight="1" thickBot="1" x14ac:dyDescent="0.3">
      <c r="A127" s="914" t="s">
        <v>108</v>
      </c>
      <c r="B127" s="914"/>
      <c r="C127" s="914"/>
      <c r="D127" s="914"/>
      <c r="E127" s="914"/>
      <c r="F127" s="914"/>
      <c r="G127" s="914"/>
      <c r="H127" s="914"/>
      <c r="I127" s="914"/>
      <c r="J127" s="914"/>
      <c r="K127" s="914"/>
      <c r="L127" s="914"/>
      <c r="M127" s="914"/>
      <c r="N127" s="219"/>
      <c r="O127" s="220"/>
      <c r="P127" s="220"/>
      <c r="Q127" s="221"/>
      <c r="R127" s="221"/>
      <c r="S127" s="221"/>
      <c r="T127" s="221"/>
      <c r="U127" s="221"/>
      <c r="V127" s="221"/>
      <c r="W127" s="221"/>
      <c r="X127" s="221"/>
      <c r="Y127" s="221"/>
    </row>
    <row r="128" spans="1:25" ht="15" customHeight="1" thickBot="1" x14ac:dyDescent="0.3">
      <c r="A128" s="906" t="s">
        <v>109</v>
      </c>
      <c r="B128" s="906"/>
      <c r="C128" s="906"/>
      <c r="D128" s="906"/>
      <c r="E128" s="906"/>
      <c r="F128" s="906"/>
      <c r="G128" s="906"/>
      <c r="H128" s="906"/>
      <c r="I128" s="906"/>
      <c r="J128" s="906"/>
      <c r="K128" s="906"/>
      <c r="L128" s="906"/>
      <c r="M128" s="906"/>
      <c r="N128" s="234"/>
      <c r="O128" s="235"/>
      <c r="P128" s="235"/>
      <c r="Q128" s="222"/>
      <c r="R128" s="222"/>
      <c r="S128" s="222">
        <v>1</v>
      </c>
      <c r="T128" s="222"/>
      <c r="U128" s="222"/>
      <c r="V128" s="222">
        <v>1</v>
      </c>
      <c r="W128" s="222"/>
      <c r="X128" s="222"/>
      <c r="Y128" s="222"/>
    </row>
    <row r="129" spans="1:25" ht="15" customHeight="1" thickBot="1" x14ac:dyDescent="0.3">
      <c r="A129" s="907" t="s">
        <v>110</v>
      </c>
      <c r="B129" s="908"/>
      <c r="C129" s="908"/>
      <c r="D129" s="908"/>
      <c r="E129" s="908"/>
      <c r="F129" s="908"/>
      <c r="G129" s="908"/>
      <c r="H129" s="908"/>
      <c r="I129" s="908"/>
      <c r="J129" s="908"/>
      <c r="K129" s="908"/>
      <c r="L129" s="908"/>
      <c r="M129" s="909"/>
      <c r="N129" s="922" t="s">
        <v>111</v>
      </c>
      <c r="O129" s="911"/>
      <c r="P129" s="890"/>
      <c r="Q129" s="910">
        <f>G69/G123*100</f>
        <v>75</v>
      </c>
      <c r="R129" s="911"/>
      <c r="S129" s="890"/>
      <c r="T129" s="910" t="s">
        <v>112</v>
      </c>
      <c r="U129" s="911"/>
      <c r="V129" s="890"/>
      <c r="W129" s="910">
        <f>G122/G123*100</f>
        <v>25</v>
      </c>
      <c r="X129" s="911"/>
      <c r="Y129" s="890"/>
    </row>
    <row r="130" spans="1:25" ht="15" customHeight="1" thickBot="1" x14ac:dyDescent="0.3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903">
        <f>SUM(G11+G12+G13+G14+G20+G21+G22+G24+G28+G29+G36+G37+G38+G39+G61)</f>
        <v>60</v>
      </c>
      <c r="O130" s="904"/>
      <c r="P130" s="904"/>
      <c r="Q130" s="903">
        <f>SUM(G15+G16+G25+G30+G31+G40+G42+G43+G44+G45+G62+G72+G77+G82+G89+G92)</f>
        <v>60</v>
      </c>
      <c r="R130" s="904"/>
      <c r="S130" s="905"/>
      <c r="T130" s="903">
        <f>SUM(G26+G32+G33+G46+G48+G49+G50+G51+G52+G63+G95+G98+G101+G104)</f>
        <v>60</v>
      </c>
      <c r="U130" s="904"/>
      <c r="V130" s="905"/>
      <c r="W130" s="904">
        <f>SUM(G17+G34+G35+G53+G54+G55+G56+G57+G58+G64+G67+G108+G111+G115+G118)</f>
        <v>60</v>
      </c>
      <c r="X130" s="904"/>
      <c r="Y130" s="905"/>
    </row>
    <row r="131" spans="1:25" ht="15" customHeight="1" thickBot="1" x14ac:dyDescent="0.3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396"/>
      <c r="O131" s="396"/>
      <c r="P131" s="396"/>
      <c r="Q131" s="396"/>
      <c r="R131" s="396"/>
      <c r="S131" s="396"/>
      <c r="T131" s="396"/>
      <c r="U131" s="396"/>
      <c r="V131" s="396"/>
      <c r="W131" s="396"/>
      <c r="X131" s="396"/>
      <c r="Y131" s="409"/>
    </row>
    <row r="132" spans="1:25" ht="30" customHeight="1" x14ac:dyDescent="0.25">
      <c r="A132" s="232" t="s">
        <v>194</v>
      </c>
      <c r="B132" s="414" t="s">
        <v>195</v>
      </c>
      <c r="C132" s="9"/>
      <c r="D132" s="70"/>
      <c r="E132" s="10"/>
      <c r="F132" s="11"/>
      <c r="G132" s="450">
        <f>SUM(G133:G136)</f>
        <v>18</v>
      </c>
      <c r="H132" s="456">
        <f t="shared" ref="H132:M132" si="72">SUM(H133:H136)</f>
        <v>540</v>
      </c>
      <c r="I132" s="419">
        <f t="shared" si="72"/>
        <v>228</v>
      </c>
      <c r="J132" s="419">
        <f t="shared" si="72"/>
        <v>0</v>
      </c>
      <c r="K132" s="419">
        <f t="shared" si="72"/>
        <v>0</v>
      </c>
      <c r="L132" s="419">
        <f t="shared" si="72"/>
        <v>228</v>
      </c>
      <c r="M132" s="420">
        <f t="shared" si="72"/>
        <v>312</v>
      </c>
      <c r="N132" s="361"/>
      <c r="O132" s="362"/>
      <c r="P132" s="363"/>
      <c r="Q132" s="9"/>
      <c r="R132" s="17"/>
      <c r="S132" s="364"/>
      <c r="T132" s="361"/>
      <c r="U132" s="17"/>
      <c r="V132" s="18"/>
      <c r="W132" s="19"/>
      <c r="X132" s="20"/>
      <c r="Y132" s="22"/>
    </row>
    <row r="133" spans="1:25" ht="15" customHeight="1" x14ac:dyDescent="0.25">
      <c r="A133" s="23"/>
      <c r="B133" s="415" t="s">
        <v>196</v>
      </c>
      <c r="C133" s="399" t="s">
        <v>23</v>
      </c>
      <c r="D133" s="398" t="s">
        <v>194</v>
      </c>
      <c r="E133" s="27"/>
      <c r="F133" s="28"/>
      <c r="G133" s="451">
        <v>5</v>
      </c>
      <c r="H133" s="441">
        <f>G133*30</f>
        <v>150</v>
      </c>
      <c r="I133" s="453">
        <f>J133+K133+L133</f>
        <v>66</v>
      </c>
      <c r="J133" s="443"/>
      <c r="K133" s="443"/>
      <c r="L133" s="443">
        <v>66</v>
      </c>
      <c r="M133" s="449">
        <f>H133-I133</f>
        <v>84</v>
      </c>
      <c r="N133" s="439">
        <v>2</v>
      </c>
      <c r="O133" s="421">
        <v>2</v>
      </c>
      <c r="P133" s="425">
        <v>2</v>
      </c>
      <c r="Q133" s="429"/>
      <c r="R133" s="421"/>
      <c r="S133" s="430"/>
      <c r="T133" s="427"/>
      <c r="U133" s="422"/>
      <c r="V133" s="433"/>
      <c r="W133" s="435"/>
      <c r="X133" s="30"/>
      <c r="Y133" s="37"/>
    </row>
    <row r="134" spans="1:25" ht="15" customHeight="1" x14ac:dyDescent="0.25">
      <c r="A134" s="23"/>
      <c r="B134" s="415" t="s">
        <v>196</v>
      </c>
      <c r="C134" s="399" t="s">
        <v>25</v>
      </c>
      <c r="D134" s="398" t="s">
        <v>197</v>
      </c>
      <c r="E134" s="27"/>
      <c r="F134" s="28"/>
      <c r="G134" s="451">
        <v>5</v>
      </c>
      <c r="H134" s="441">
        <f t="shared" ref="H134:H136" si="73">G134*30</f>
        <v>150</v>
      </c>
      <c r="I134" s="453">
        <f t="shared" ref="I134:I136" si="74">J134+K134+L134</f>
        <v>66</v>
      </c>
      <c r="J134" s="443"/>
      <c r="K134" s="443"/>
      <c r="L134" s="443">
        <v>66</v>
      </c>
      <c r="M134" s="449">
        <f t="shared" ref="M134:M136" si="75">H134-I134</f>
        <v>84</v>
      </c>
      <c r="N134" s="439"/>
      <c r="O134" s="421"/>
      <c r="P134" s="425"/>
      <c r="Q134" s="429">
        <v>2</v>
      </c>
      <c r="R134" s="421">
        <v>2</v>
      </c>
      <c r="S134" s="430">
        <v>2</v>
      </c>
      <c r="T134" s="427"/>
      <c r="U134" s="422"/>
      <c r="V134" s="433"/>
      <c r="W134" s="435"/>
      <c r="X134" s="30"/>
      <c r="Y134" s="37"/>
    </row>
    <row r="135" spans="1:25" ht="15" customHeight="1" x14ac:dyDescent="0.25">
      <c r="A135" s="24"/>
      <c r="B135" s="415" t="s">
        <v>196</v>
      </c>
      <c r="C135" s="399" t="s">
        <v>27</v>
      </c>
      <c r="D135" s="398" t="s">
        <v>188</v>
      </c>
      <c r="E135" s="410"/>
      <c r="F135" s="437"/>
      <c r="G135" s="451">
        <v>5</v>
      </c>
      <c r="H135" s="441">
        <f t="shared" si="73"/>
        <v>150</v>
      </c>
      <c r="I135" s="453">
        <f t="shared" si="74"/>
        <v>66</v>
      </c>
      <c r="J135" s="443"/>
      <c r="K135" s="443"/>
      <c r="L135" s="443">
        <v>66</v>
      </c>
      <c r="M135" s="449">
        <f t="shared" si="75"/>
        <v>84</v>
      </c>
      <c r="N135" s="439"/>
      <c r="O135" s="421"/>
      <c r="P135" s="425"/>
      <c r="Q135" s="429"/>
      <c r="R135" s="421"/>
      <c r="S135" s="430"/>
      <c r="T135" s="427">
        <v>2</v>
      </c>
      <c r="U135" s="422">
        <v>2</v>
      </c>
      <c r="V135" s="433">
        <v>2</v>
      </c>
      <c r="W135" s="435"/>
      <c r="X135" s="26"/>
      <c r="Y135" s="411"/>
    </row>
    <row r="136" spans="1:25" ht="15" customHeight="1" thickBot="1" x14ac:dyDescent="0.3">
      <c r="A136" s="38"/>
      <c r="B136" s="416" t="s">
        <v>196</v>
      </c>
      <c r="C136" s="417">
        <v>7</v>
      </c>
      <c r="D136" s="418"/>
      <c r="E136" s="412"/>
      <c r="F136" s="438"/>
      <c r="G136" s="452">
        <v>3</v>
      </c>
      <c r="H136" s="442">
        <f t="shared" si="73"/>
        <v>90</v>
      </c>
      <c r="I136" s="454">
        <f t="shared" si="74"/>
        <v>30</v>
      </c>
      <c r="J136" s="444"/>
      <c r="K136" s="444"/>
      <c r="L136" s="444">
        <v>30</v>
      </c>
      <c r="M136" s="455">
        <f t="shared" si="75"/>
        <v>60</v>
      </c>
      <c r="N136" s="440"/>
      <c r="O136" s="423"/>
      <c r="P136" s="426"/>
      <c r="Q136" s="431"/>
      <c r="R136" s="423"/>
      <c r="S136" s="432"/>
      <c r="T136" s="428"/>
      <c r="U136" s="424"/>
      <c r="V136" s="434"/>
      <c r="W136" s="436">
        <v>2</v>
      </c>
      <c r="X136" s="119"/>
      <c r="Y136" s="413"/>
    </row>
    <row r="137" spans="1:25" ht="15" customHeight="1" x14ac:dyDescent="0.25">
      <c r="A137" s="392"/>
      <c r="B137" s="400"/>
      <c r="C137" s="401"/>
      <c r="D137" s="401"/>
      <c r="E137" s="402"/>
      <c r="F137" s="403"/>
      <c r="G137" s="404"/>
      <c r="H137" s="405"/>
      <c r="I137" s="406"/>
      <c r="J137" s="405"/>
      <c r="K137" s="407"/>
      <c r="L137" s="407"/>
      <c r="M137" s="406"/>
      <c r="N137" s="408"/>
      <c r="O137" s="408"/>
      <c r="P137" s="408"/>
      <c r="Q137" s="408"/>
      <c r="R137" s="408"/>
      <c r="S137" s="408"/>
      <c r="T137" s="408"/>
      <c r="U137" s="408"/>
      <c r="V137" s="408"/>
      <c r="W137" s="408"/>
      <c r="X137" s="408"/>
      <c r="Y137" s="408"/>
    </row>
    <row r="138" spans="1:25" ht="15" customHeight="1" x14ac:dyDescent="0.25">
      <c r="A138" s="224"/>
      <c r="B138" s="225" t="s">
        <v>313</v>
      </c>
      <c r="C138" s="225"/>
      <c r="D138" s="920"/>
      <c r="E138" s="920"/>
      <c r="F138" s="920"/>
      <c r="G138" s="920"/>
      <c r="H138" s="225"/>
      <c r="I138" s="921" t="s">
        <v>314</v>
      </c>
      <c r="J138" s="921"/>
      <c r="K138" s="921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6"/>
    </row>
    <row r="139" spans="1:25" ht="15" customHeight="1" x14ac:dyDescent="0.25">
      <c r="A139" s="224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6"/>
    </row>
    <row r="140" spans="1:25" ht="15" customHeight="1" x14ac:dyDescent="0.25">
      <c r="A140" s="224"/>
      <c r="B140" s="225" t="s">
        <v>113</v>
      </c>
      <c r="C140" s="225"/>
      <c r="D140" s="920"/>
      <c r="E140" s="920"/>
      <c r="F140" s="920"/>
      <c r="G140" s="920"/>
      <c r="H140" s="225"/>
      <c r="I140" s="921" t="s">
        <v>315</v>
      </c>
      <c r="J140" s="921"/>
      <c r="K140" s="921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6"/>
    </row>
    <row r="141" spans="1:25" ht="15" customHeight="1" x14ac:dyDescent="0.25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6"/>
    </row>
    <row r="142" spans="1:25" ht="15" customHeight="1" x14ac:dyDescent="0.25">
      <c r="A142" s="224"/>
      <c r="B142" s="225" t="s">
        <v>199</v>
      </c>
      <c r="C142" s="225"/>
      <c r="D142" s="920"/>
      <c r="E142" s="920"/>
      <c r="F142" s="920"/>
      <c r="G142" s="920"/>
      <c r="H142" s="225"/>
      <c r="I142" s="921" t="s">
        <v>315</v>
      </c>
      <c r="J142" s="921"/>
      <c r="K142" s="921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6"/>
    </row>
    <row r="143" spans="1:25" ht="15" customHeight="1" x14ac:dyDescent="0.25"/>
  </sheetData>
  <mergeCells count="355">
    <mergeCell ref="X104:X107"/>
    <mergeCell ref="Y104:Y107"/>
    <mergeCell ref="X101:X103"/>
    <mergeCell ref="Y101:Y103"/>
    <mergeCell ref="A104:A107"/>
    <mergeCell ref="C104:C107"/>
    <mergeCell ref="D104:D107"/>
    <mergeCell ref="E104:E107"/>
    <mergeCell ref="F104:F107"/>
    <mergeCell ref="G104:G107"/>
    <mergeCell ref="H104:H107"/>
    <mergeCell ref="I104:I107"/>
    <mergeCell ref="J104:J107"/>
    <mergeCell ref="K104:K107"/>
    <mergeCell ref="L104:L107"/>
    <mergeCell ref="M104:M107"/>
    <mergeCell ref="N104:N107"/>
    <mergeCell ref="O104:O107"/>
    <mergeCell ref="P104:P107"/>
    <mergeCell ref="Q104:Q107"/>
    <mergeCell ref="R104:R107"/>
    <mergeCell ref="S104:S107"/>
    <mergeCell ref="T104:T107"/>
    <mergeCell ref="U104:U107"/>
    <mergeCell ref="Q108:Q110"/>
    <mergeCell ref="R108:R110"/>
    <mergeCell ref="S108:S110"/>
    <mergeCell ref="T108:T110"/>
    <mergeCell ref="V104:V107"/>
    <mergeCell ref="W104:W107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C108:C110"/>
    <mergeCell ref="D108:D110"/>
    <mergeCell ref="E108:E110"/>
    <mergeCell ref="F108:F110"/>
    <mergeCell ref="G108:G110"/>
    <mergeCell ref="H108:H110"/>
    <mergeCell ref="I108:I110"/>
    <mergeCell ref="J108:J110"/>
    <mergeCell ref="K108:K110"/>
    <mergeCell ref="T118:T120"/>
    <mergeCell ref="U118:U120"/>
    <mergeCell ref="V118:V120"/>
    <mergeCell ref="W118:W120"/>
    <mergeCell ref="X118:X120"/>
    <mergeCell ref="Y118:Y120"/>
    <mergeCell ref="K118:K120"/>
    <mergeCell ref="L118:L120"/>
    <mergeCell ref="M118:M120"/>
    <mergeCell ref="N118:N120"/>
    <mergeCell ref="O118:O120"/>
    <mergeCell ref="P118:P120"/>
    <mergeCell ref="Q118:Q120"/>
    <mergeCell ref="R118:R120"/>
    <mergeCell ref="S118:S120"/>
    <mergeCell ref="A118:A120"/>
    <mergeCell ref="C118:C120"/>
    <mergeCell ref="D118:D120"/>
    <mergeCell ref="E118:E120"/>
    <mergeCell ref="F118:F120"/>
    <mergeCell ref="G118:G120"/>
    <mergeCell ref="H118:H120"/>
    <mergeCell ref="I118:I120"/>
    <mergeCell ref="J118:J120"/>
    <mergeCell ref="A121:F121"/>
    <mergeCell ref="A122:F122"/>
    <mergeCell ref="A123:F123"/>
    <mergeCell ref="D142:G142"/>
    <mergeCell ref="I142:K142"/>
    <mergeCell ref="N129:P129"/>
    <mergeCell ref="Q129:S129"/>
    <mergeCell ref="D138:G138"/>
    <mergeCell ref="I138:K138"/>
    <mergeCell ref="D140:G140"/>
    <mergeCell ref="I140:K140"/>
    <mergeCell ref="N130:P130"/>
    <mergeCell ref="Q130:S130"/>
    <mergeCell ref="T130:V130"/>
    <mergeCell ref="W130:Y130"/>
    <mergeCell ref="A128:M128"/>
    <mergeCell ref="A129:M129"/>
    <mergeCell ref="T129:V129"/>
    <mergeCell ref="A124:M124"/>
    <mergeCell ref="A125:M125"/>
    <mergeCell ref="A126:M126"/>
    <mergeCell ref="A127:M127"/>
    <mergeCell ref="W129:Y129"/>
    <mergeCell ref="P115:P117"/>
    <mergeCell ref="O115:O117"/>
    <mergeCell ref="N115:N117"/>
    <mergeCell ref="M115:M117"/>
    <mergeCell ref="L115:L117"/>
    <mergeCell ref="L92:L94"/>
    <mergeCell ref="M92:M94"/>
    <mergeCell ref="N92:N94"/>
    <mergeCell ref="L111:L114"/>
    <mergeCell ref="M111:M114"/>
    <mergeCell ref="N111:N114"/>
    <mergeCell ref="O111:O114"/>
    <mergeCell ref="P111:P114"/>
    <mergeCell ref="L108:L110"/>
    <mergeCell ref="M108:M110"/>
    <mergeCell ref="N108:N110"/>
    <mergeCell ref="O108:O110"/>
    <mergeCell ref="P108:P110"/>
    <mergeCell ref="M98:M100"/>
    <mergeCell ref="N98:N100"/>
    <mergeCell ref="O98:O100"/>
    <mergeCell ref="P98:P100"/>
    <mergeCell ref="K115:K117"/>
    <mergeCell ref="J115:J117"/>
    <mergeCell ref="I115:I117"/>
    <mergeCell ref="H115:H117"/>
    <mergeCell ref="G115:G117"/>
    <mergeCell ref="F115:F117"/>
    <mergeCell ref="K92:K94"/>
    <mergeCell ref="K111:K114"/>
    <mergeCell ref="G92:G94"/>
    <mergeCell ref="H92:H94"/>
    <mergeCell ref="I92:I94"/>
    <mergeCell ref="J92:J94"/>
    <mergeCell ref="F111:F114"/>
    <mergeCell ref="G111:G114"/>
    <mergeCell ref="H111:H114"/>
    <mergeCell ref="I111:I114"/>
    <mergeCell ref="J111:J114"/>
    <mergeCell ref="K101:K103"/>
    <mergeCell ref="G98:G100"/>
    <mergeCell ref="G95:G97"/>
    <mergeCell ref="H98:H100"/>
    <mergeCell ref="I98:I100"/>
    <mergeCell ref="J98:J100"/>
    <mergeCell ref="K98:K100"/>
    <mergeCell ref="K89:K91"/>
    <mergeCell ref="N82:N86"/>
    <mergeCell ref="L98:L100"/>
    <mergeCell ref="L89:L91"/>
    <mergeCell ref="M89:M91"/>
    <mergeCell ref="N89:N91"/>
    <mergeCell ref="H95:H97"/>
    <mergeCell ref="I95:I97"/>
    <mergeCell ref="J95:J97"/>
    <mergeCell ref="A77:A81"/>
    <mergeCell ref="C77:C81"/>
    <mergeCell ref="D77:D81"/>
    <mergeCell ref="A88:Y88"/>
    <mergeCell ref="W82:W86"/>
    <mergeCell ref="X82:X86"/>
    <mergeCell ref="Y82:Y86"/>
    <mergeCell ref="A87:F87"/>
    <mergeCell ref="O77:O81"/>
    <mergeCell ref="P77:P81"/>
    <mergeCell ref="U82:U86"/>
    <mergeCell ref="V82:V86"/>
    <mergeCell ref="O82:O86"/>
    <mergeCell ref="P82:P86"/>
    <mergeCell ref="Q82:Q86"/>
    <mergeCell ref="R82:R86"/>
    <mergeCell ref="S82:S86"/>
    <mergeCell ref="T82:T86"/>
    <mergeCell ref="X77:X81"/>
    <mergeCell ref="Y77:Y81"/>
    <mergeCell ref="A82:A86"/>
    <mergeCell ref="C82:C86"/>
    <mergeCell ref="F82:F86"/>
    <mergeCell ref="G82:G86"/>
    <mergeCell ref="D82:D86"/>
    <mergeCell ref="E82:E86"/>
    <mergeCell ref="N77:N81"/>
    <mergeCell ref="Q77:Q81"/>
    <mergeCell ref="W77:W81"/>
    <mergeCell ref="R77:R81"/>
    <mergeCell ref="S77:S81"/>
    <mergeCell ref="T77:T81"/>
    <mergeCell ref="U77:U81"/>
    <mergeCell ref="V77:V81"/>
    <mergeCell ref="E77:E81"/>
    <mergeCell ref="F77:F81"/>
    <mergeCell ref="G77:G81"/>
    <mergeCell ref="W72:W76"/>
    <mergeCell ref="X72:X76"/>
    <mergeCell ref="F72:F76"/>
    <mergeCell ref="G72:G76"/>
    <mergeCell ref="N72:N76"/>
    <mergeCell ref="A66:Y66"/>
    <mergeCell ref="A68:F68"/>
    <mergeCell ref="A69:F69"/>
    <mergeCell ref="O72:O76"/>
    <mergeCell ref="P72:P76"/>
    <mergeCell ref="Q72:Q76"/>
    <mergeCell ref="R72:R76"/>
    <mergeCell ref="A70:Y70"/>
    <mergeCell ref="A18:F18"/>
    <mergeCell ref="A19:Y19"/>
    <mergeCell ref="A59:F59"/>
    <mergeCell ref="D72:D76"/>
    <mergeCell ref="E72:E76"/>
    <mergeCell ref="I3:L3"/>
    <mergeCell ref="A65:F65"/>
    <mergeCell ref="N4:P4"/>
    <mergeCell ref="Q4:S4"/>
    <mergeCell ref="T4:V4"/>
    <mergeCell ref="A10:Y10"/>
    <mergeCell ref="A60:Y60"/>
    <mergeCell ref="W4:Y4"/>
    <mergeCell ref="N6:Y6"/>
    <mergeCell ref="A9:Y9"/>
    <mergeCell ref="H3:H7"/>
    <mergeCell ref="A71:Y71"/>
    <mergeCell ref="A72:A76"/>
    <mergeCell ref="C72:C76"/>
    <mergeCell ref="Y72:Y76"/>
    <mergeCell ref="S72:S76"/>
    <mergeCell ref="T72:T76"/>
    <mergeCell ref="U72:U76"/>
    <mergeCell ref="V72:V76"/>
    <mergeCell ref="A1:Y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A89:A91"/>
    <mergeCell ref="C89:C91"/>
    <mergeCell ref="D89:D91"/>
    <mergeCell ref="E89:E91"/>
    <mergeCell ref="F89:F91"/>
    <mergeCell ref="G89:G91"/>
    <mergeCell ref="H89:H91"/>
    <mergeCell ref="I89:I91"/>
    <mergeCell ref="J89:J91"/>
    <mergeCell ref="R89:R91"/>
    <mergeCell ref="S89:S91"/>
    <mergeCell ref="T89:T91"/>
    <mergeCell ref="U89:U91"/>
    <mergeCell ref="V89:V91"/>
    <mergeCell ref="W89:W91"/>
    <mergeCell ref="X89:X91"/>
    <mergeCell ref="Y89:Y91"/>
    <mergeCell ref="K95:K97"/>
    <mergeCell ref="L95:L97"/>
    <mergeCell ref="M95:M97"/>
    <mergeCell ref="N95:N97"/>
    <mergeCell ref="O95:O97"/>
    <mergeCell ref="P95:P97"/>
    <mergeCell ref="Q95:Q97"/>
    <mergeCell ref="T95:T97"/>
    <mergeCell ref="S92:S94"/>
    <mergeCell ref="O92:O94"/>
    <mergeCell ref="P92:P94"/>
    <mergeCell ref="Q92:Q94"/>
    <mergeCell ref="R92:R94"/>
    <mergeCell ref="Q89:Q91"/>
    <mergeCell ref="O89:O91"/>
    <mergeCell ref="P89:P91"/>
    <mergeCell ref="S98:S100"/>
    <mergeCell ref="T98:T100"/>
    <mergeCell ref="U98:U100"/>
    <mergeCell ref="V98:V100"/>
    <mergeCell ref="R95:R97"/>
    <mergeCell ref="S95:S97"/>
    <mergeCell ref="Q115:Q117"/>
    <mergeCell ref="R115:R117"/>
    <mergeCell ref="S115:S117"/>
    <mergeCell ref="T115:T117"/>
    <mergeCell ref="U115:U117"/>
    <mergeCell ref="V115:V117"/>
    <mergeCell ref="U108:U110"/>
    <mergeCell ref="V108:V110"/>
    <mergeCell ref="R111:R114"/>
    <mergeCell ref="S111:S114"/>
    <mergeCell ref="T111:T114"/>
    <mergeCell ref="U111:U114"/>
    <mergeCell ref="V111:V114"/>
    <mergeCell ref="V101:V103"/>
    <mergeCell ref="U101:U103"/>
    <mergeCell ref="Q98:Q100"/>
    <mergeCell ref="R98:R100"/>
    <mergeCell ref="Q111:Q114"/>
    <mergeCell ref="W115:W117"/>
    <mergeCell ref="X115:X117"/>
    <mergeCell ref="Y115:Y117"/>
    <mergeCell ref="U95:U97"/>
    <mergeCell ref="V95:V97"/>
    <mergeCell ref="W95:W97"/>
    <mergeCell ref="X95:X97"/>
    <mergeCell ref="Y95:Y97"/>
    <mergeCell ref="T92:T94"/>
    <mergeCell ref="U92:U94"/>
    <mergeCell ref="V92:V94"/>
    <mergeCell ref="W92:W94"/>
    <mergeCell ref="X92:X94"/>
    <mergeCell ref="Y92:Y94"/>
    <mergeCell ref="W98:W100"/>
    <mergeCell ref="X98:X100"/>
    <mergeCell ref="Y98:Y100"/>
    <mergeCell ref="W108:W110"/>
    <mergeCell ref="W101:W103"/>
    <mergeCell ref="W111:W114"/>
    <mergeCell ref="X111:X114"/>
    <mergeCell ref="Y111:Y114"/>
    <mergeCell ref="X108:X110"/>
    <mergeCell ref="Y108:Y110"/>
    <mergeCell ref="C115:C117"/>
    <mergeCell ref="A115:A117"/>
    <mergeCell ref="E115:E117"/>
    <mergeCell ref="D115:D117"/>
    <mergeCell ref="A92:A94"/>
    <mergeCell ref="C92:C94"/>
    <mergeCell ref="D92:D94"/>
    <mergeCell ref="E92:E94"/>
    <mergeCell ref="F92:F94"/>
    <mergeCell ref="A95:A97"/>
    <mergeCell ref="C95:C97"/>
    <mergeCell ref="D95:D97"/>
    <mergeCell ref="E95:E97"/>
    <mergeCell ref="F95:F97"/>
    <mergeCell ref="A98:A100"/>
    <mergeCell ref="C98:C100"/>
    <mergeCell ref="D98:D100"/>
    <mergeCell ref="E98:E100"/>
    <mergeCell ref="F98:F100"/>
    <mergeCell ref="A111:A114"/>
    <mergeCell ref="C111:C114"/>
    <mergeCell ref="D111:D114"/>
    <mergeCell ref="E111:E114"/>
    <mergeCell ref="A108:A110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61:A64 A72 A77 A82 A115 A97 A100 A11:A13 A20:A21 A94" twoDigitTextYear="1"/>
    <ignoredError sqref="A1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zoomScale="110" zoomScaleNormal="110" zoomScaleSheetLayoutView="100" workbookViewId="0"/>
  </sheetViews>
  <sheetFormatPr defaultColWidth="9.140625" defaultRowHeight="15" x14ac:dyDescent="0.25"/>
  <cols>
    <col min="1" max="1" width="5.7109375" style="483" customWidth="1"/>
    <col min="2" max="2" width="5.28515625" style="483" customWidth="1"/>
    <col min="3" max="3" width="3.7109375" style="483" customWidth="1"/>
    <col min="4" max="4" width="65.7109375" style="484" customWidth="1"/>
    <col min="5" max="5" width="5.7109375" style="482" customWidth="1"/>
    <col min="6" max="6" width="6.28515625" style="482" customWidth="1"/>
    <col min="7" max="11" width="5.7109375" style="482" customWidth="1"/>
    <col min="12" max="13" width="4.28515625" style="482" customWidth="1"/>
    <col min="14" max="15" width="6.28515625" style="482" customWidth="1"/>
    <col min="16" max="16" width="7.7109375" style="227" customWidth="1"/>
    <col min="17" max="256" width="9.140625" style="227"/>
    <col min="257" max="257" width="5.7109375" style="227" customWidth="1"/>
    <col min="258" max="258" width="5.28515625" style="227" customWidth="1"/>
    <col min="259" max="259" width="3.7109375" style="227" customWidth="1"/>
    <col min="260" max="260" width="52.5703125" style="227" customWidth="1"/>
    <col min="261" max="261" width="6.28515625" style="227" customWidth="1"/>
    <col min="262" max="262" width="7" style="227" customWidth="1"/>
    <col min="263" max="267" width="6.28515625" style="227" customWidth="1"/>
    <col min="268" max="269" width="4.7109375" style="227" customWidth="1"/>
    <col min="270" max="271" width="6.28515625" style="227" customWidth="1"/>
    <col min="272" max="272" width="7.7109375" style="227" customWidth="1"/>
    <col min="273" max="512" width="9.140625" style="227"/>
    <col min="513" max="513" width="5.7109375" style="227" customWidth="1"/>
    <col min="514" max="514" width="5.28515625" style="227" customWidth="1"/>
    <col min="515" max="515" width="3.7109375" style="227" customWidth="1"/>
    <col min="516" max="516" width="52.5703125" style="227" customWidth="1"/>
    <col min="517" max="517" width="6.28515625" style="227" customWidth="1"/>
    <col min="518" max="518" width="7" style="227" customWidth="1"/>
    <col min="519" max="523" width="6.28515625" style="227" customWidth="1"/>
    <col min="524" max="525" width="4.7109375" style="227" customWidth="1"/>
    <col min="526" max="527" width="6.28515625" style="227" customWidth="1"/>
    <col min="528" max="528" width="7.7109375" style="227" customWidth="1"/>
    <col min="529" max="768" width="9.140625" style="227"/>
    <col min="769" max="769" width="5.7109375" style="227" customWidth="1"/>
    <col min="770" max="770" width="5.28515625" style="227" customWidth="1"/>
    <col min="771" max="771" width="3.7109375" style="227" customWidth="1"/>
    <col min="772" max="772" width="52.5703125" style="227" customWidth="1"/>
    <col min="773" max="773" width="6.28515625" style="227" customWidth="1"/>
    <col min="774" max="774" width="7" style="227" customWidth="1"/>
    <col min="775" max="779" width="6.28515625" style="227" customWidth="1"/>
    <col min="780" max="781" width="4.7109375" style="227" customWidth="1"/>
    <col min="782" max="783" width="6.28515625" style="227" customWidth="1"/>
    <col min="784" max="784" width="7.7109375" style="227" customWidth="1"/>
    <col min="785" max="1024" width="9.140625" style="227"/>
    <col min="1025" max="1025" width="5.7109375" style="227" customWidth="1"/>
    <col min="1026" max="1026" width="5.28515625" style="227" customWidth="1"/>
    <col min="1027" max="1027" width="3.7109375" style="227" customWidth="1"/>
    <col min="1028" max="1028" width="52.5703125" style="227" customWidth="1"/>
    <col min="1029" max="1029" width="6.28515625" style="227" customWidth="1"/>
    <col min="1030" max="1030" width="7" style="227" customWidth="1"/>
    <col min="1031" max="1035" width="6.28515625" style="227" customWidth="1"/>
    <col min="1036" max="1037" width="4.7109375" style="227" customWidth="1"/>
    <col min="1038" max="1039" width="6.28515625" style="227" customWidth="1"/>
    <col min="1040" max="1040" width="7.7109375" style="227" customWidth="1"/>
    <col min="1041" max="1280" width="9.140625" style="227"/>
    <col min="1281" max="1281" width="5.7109375" style="227" customWidth="1"/>
    <col min="1282" max="1282" width="5.28515625" style="227" customWidth="1"/>
    <col min="1283" max="1283" width="3.7109375" style="227" customWidth="1"/>
    <col min="1284" max="1284" width="52.5703125" style="227" customWidth="1"/>
    <col min="1285" max="1285" width="6.28515625" style="227" customWidth="1"/>
    <col min="1286" max="1286" width="7" style="227" customWidth="1"/>
    <col min="1287" max="1291" width="6.28515625" style="227" customWidth="1"/>
    <col min="1292" max="1293" width="4.7109375" style="227" customWidth="1"/>
    <col min="1294" max="1295" width="6.28515625" style="227" customWidth="1"/>
    <col min="1296" max="1296" width="7.7109375" style="227" customWidth="1"/>
    <col min="1297" max="1536" width="9.140625" style="227"/>
    <col min="1537" max="1537" width="5.7109375" style="227" customWidth="1"/>
    <col min="1538" max="1538" width="5.28515625" style="227" customWidth="1"/>
    <col min="1539" max="1539" width="3.7109375" style="227" customWidth="1"/>
    <col min="1540" max="1540" width="52.5703125" style="227" customWidth="1"/>
    <col min="1541" max="1541" width="6.28515625" style="227" customWidth="1"/>
    <col min="1542" max="1542" width="7" style="227" customWidth="1"/>
    <col min="1543" max="1547" width="6.28515625" style="227" customWidth="1"/>
    <col min="1548" max="1549" width="4.7109375" style="227" customWidth="1"/>
    <col min="1550" max="1551" width="6.28515625" style="227" customWidth="1"/>
    <col min="1552" max="1552" width="7.7109375" style="227" customWidth="1"/>
    <col min="1553" max="1792" width="9.140625" style="227"/>
    <col min="1793" max="1793" width="5.7109375" style="227" customWidth="1"/>
    <col min="1794" max="1794" width="5.28515625" style="227" customWidth="1"/>
    <col min="1795" max="1795" width="3.7109375" style="227" customWidth="1"/>
    <col min="1796" max="1796" width="52.5703125" style="227" customWidth="1"/>
    <col min="1797" max="1797" width="6.28515625" style="227" customWidth="1"/>
    <col min="1798" max="1798" width="7" style="227" customWidth="1"/>
    <col min="1799" max="1803" width="6.28515625" style="227" customWidth="1"/>
    <col min="1804" max="1805" width="4.7109375" style="227" customWidth="1"/>
    <col min="1806" max="1807" width="6.28515625" style="227" customWidth="1"/>
    <col min="1808" max="1808" width="7.7109375" style="227" customWidth="1"/>
    <col min="1809" max="2048" width="9.140625" style="227"/>
    <col min="2049" max="2049" width="5.7109375" style="227" customWidth="1"/>
    <col min="2050" max="2050" width="5.28515625" style="227" customWidth="1"/>
    <col min="2051" max="2051" width="3.7109375" style="227" customWidth="1"/>
    <col min="2052" max="2052" width="52.5703125" style="227" customWidth="1"/>
    <col min="2053" max="2053" width="6.28515625" style="227" customWidth="1"/>
    <col min="2054" max="2054" width="7" style="227" customWidth="1"/>
    <col min="2055" max="2059" width="6.28515625" style="227" customWidth="1"/>
    <col min="2060" max="2061" width="4.7109375" style="227" customWidth="1"/>
    <col min="2062" max="2063" width="6.28515625" style="227" customWidth="1"/>
    <col min="2064" max="2064" width="7.7109375" style="227" customWidth="1"/>
    <col min="2065" max="2304" width="9.140625" style="227"/>
    <col min="2305" max="2305" width="5.7109375" style="227" customWidth="1"/>
    <col min="2306" max="2306" width="5.28515625" style="227" customWidth="1"/>
    <col min="2307" max="2307" width="3.7109375" style="227" customWidth="1"/>
    <col min="2308" max="2308" width="52.5703125" style="227" customWidth="1"/>
    <col min="2309" max="2309" width="6.28515625" style="227" customWidth="1"/>
    <col min="2310" max="2310" width="7" style="227" customWidth="1"/>
    <col min="2311" max="2315" width="6.28515625" style="227" customWidth="1"/>
    <col min="2316" max="2317" width="4.7109375" style="227" customWidth="1"/>
    <col min="2318" max="2319" width="6.28515625" style="227" customWidth="1"/>
    <col min="2320" max="2320" width="7.7109375" style="227" customWidth="1"/>
    <col min="2321" max="2560" width="9.140625" style="227"/>
    <col min="2561" max="2561" width="5.7109375" style="227" customWidth="1"/>
    <col min="2562" max="2562" width="5.28515625" style="227" customWidth="1"/>
    <col min="2563" max="2563" width="3.7109375" style="227" customWidth="1"/>
    <col min="2564" max="2564" width="52.5703125" style="227" customWidth="1"/>
    <col min="2565" max="2565" width="6.28515625" style="227" customWidth="1"/>
    <col min="2566" max="2566" width="7" style="227" customWidth="1"/>
    <col min="2567" max="2571" width="6.28515625" style="227" customWidth="1"/>
    <col min="2572" max="2573" width="4.7109375" style="227" customWidth="1"/>
    <col min="2574" max="2575" width="6.28515625" style="227" customWidth="1"/>
    <col min="2576" max="2576" width="7.7109375" style="227" customWidth="1"/>
    <col min="2577" max="2816" width="9.140625" style="227"/>
    <col min="2817" max="2817" width="5.7109375" style="227" customWidth="1"/>
    <col min="2818" max="2818" width="5.28515625" style="227" customWidth="1"/>
    <col min="2819" max="2819" width="3.7109375" style="227" customWidth="1"/>
    <col min="2820" max="2820" width="52.5703125" style="227" customWidth="1"/>
    <col min="2821" max="2821" width="6.28515625" style="227" customWidth="1"/>
    <col min="2822" max="2822" width="7" style="227" customWidth="1"/>
    <col min="2823" max="2827" width="6.28515625" style="227" customWidth="1"/>
    <col min="2828" max="2829" width="4.7109375" style="227" customWidth="1"/>
    <col min="2830" max="2831" width="6.28515625" style="227" customWidth="1"/>
    <col min="2832" max="2832" width="7.7109375" style="227" customWidth="1"/>
    <col min="2833" max="3072" width="9.140625" style="227"/>
    <col min="3073" max="3073" width="5.7109375" style="227" customWidth="1"/>
    <col min="3074" max="3074" width="5.28515625" style="227" customWidth="1"/>
    <col min="3075" max="3075" width="3.7109375" style="227" customWidth="1"/>
    <col min="3076" max="3076" width="52.5703125" style="227" customWidth="1"/>
    <col min="3077" max="3077" width="6.28515625" style="227" customWidth="1"/>
    <col min="3078" max="3078" width="7" style="227" customWidth="1"/>
    <col min="3079" max="3083" width="6.28515625" style="227" customWidth="1"/>
    <col min="3084" max="3085" width="4.7109375" style="227" customWidth="1"/>
    <col min="3086" max="3087" width="6.28515625" style="227" customWidth="1"/>
    <col min="3088" max="3088" width="7.7109375" style="227" customWidth="1"/>
    <col min="3089" max="3328" width="9.140625" style="227"/>
    <col min="3329" max="3329" width="5.7109375" style="227" customWidth="1"/>
    <col min="3330" max="3330" width="5.28515625" style="227" customWidth="1"/>
    <col min="3331" max="3331" width="3.7109375" style="227" customWidth="1"/>
    <col min="3332" max="3332" width="52.5703125" style="227" customWidth="1"/>
    <col min="3333" max="3333" width="6.28515625" style="227" customWidth="1"/>
    <col min="3334" max="3334" width="7" style="227" customWidth="1"/>
    <col min="3335" max="3339" width="6.28515625" style="227" customWidth="1"/>
    <col min="3340" max="3341" width="4.7109375" style="227" customWidth="1"/>
    <col min="3342" max="3343" width="6.28515625" style="227" customWidth="1"/>
    <col min="3344" max="3344" width="7.7109375" style="227" customWidth="1"/>
    <col min="3345" max="3584" width="9.140625" style="227"/>
    <col min="3585" max="3585" width="5.7109375" style="227" customWidth="1"/>
    <col min="3586" max="3586" width="5.28515625" style="227" customWidth="1"/>
    <col min="3587" max="3587" width="3.7109375" style="227" customWidth="1"/>
    <col min="3588" max="3588" width="52.5703125" style="227" customWidth="1"/>
    <col min="3589" max="3589" width="6.28515625" style="227" customWidth="1"/>
    <col min="3590" max="3590" width="7" style="227" customWidth="1"/>
    <col min="3591" max="3595" width="6.28515625" style="227" customWidth="1"/>
    <col min="3596" max="3597" width="4.7109375" style="227" customWidth="1"/>
    <col min="3598" max="3599" width="6.28515625" style="227" customWidth="1"/>
    <col min="3600" max="3600" width="7.7109375" style="227" customWidth="1"/>
    <col min="3601" max="3840" width="9.140625" style="227"/>
    <col min="3841" max="3841" width="5.7109375" style="227" customWidth="1"/>
    <col min="3842" max="3842" width="5.28515625" style="227" customWidth="1"/>
    <col min="3843" max="3843" width="3.7109375" style="227" customWidth="1"/>
    <col min="3844" max="3844" width="52.5703125" style="227" customWidth="1"/>
    <col min="3845" max="3845" width="6.28515625" style="227" customWidth="1"/>
    <col min="3846" max="3846" width="7" style="227" customWidth="1"/>
    <col min="3847" max="3851" width="6.28515625" style="227" customWidth="1"/>
    <col min="3852" max="3853" width="4.7109375" style="227" customWidth="1"/>
    <col min="3854" max="3855" width="6.28515625" style="227" customWidth="1"/>
    <col min="3856" max="3856" width="7.7109375" style="227" customWidth="1"/>
    <col min="3857" max="4096" width="9.140625" style="227"/>
    <col min="4097" max="4097" width="5.7109375" style="227" customWidth="1"/>
    <col min="4098" max="4098" width="5.28515625" style="227" customWidth="1"/>
    <col min="4099" max="4099" width="3.7109375" style="227" customWidth="1"/>
    <col min="4100" max="4100" width="52.5703125" style="227" customWidth="1"/>
    <col min="4101" max="4101" width="6.28515625" style="227" customWidth="1"/>
    <col min="4102" max="4102" width="7" style="227" customWidth="1"/>
    <col min="4103" max="4107" width="6.28515625" style="227" customWidth="1"/>
    <col min="4108" max="4109" width="4.7109375" style="227" customWidth="1"/>
    <col min="4110" max="4111" width="6.28515625" style="227" customWidth="1"/>
    <col min="4112" max="4112" width="7.7109375" style="227" customWidth="1"/>
    <col min="4113" max="4352" width="9.140625" style="227"/>
    <col min="4353" max="4353" width="5.7109375" style="227" customWidth="1"/>
    <col min="4354" max="4354" width="5.28515625" style="227" customWidth="1"/>
    <col min="4355" max="4355" width="3.7109375" style="227" customWidth="1"/>
    <col min="4356" max="4356" width="52.5703125" style="227" customWidth="1"/>
    <col min="4357" max="4357" width="6.28515625" style="227" customWidth="1"/>
    <col min="4358" max="4358" width="7" style="227" customWidth="1"/>
    <col min="4359" max="4363" width="6.28515625" style="227" customWidth="1"/>
    <col min="4364" max="4365" width="4.7109375" style="227" customWidth="1"/>
    <col min="4366" max="4367" width="6.28515625" style="227" customWidth="1"/>
    <col min="4368" max="4368" width="7.7109375" style="227" customWidth="1"/>
    <col min="4369" max="4608" width="9.140625" style="227"/>
    <col min="4609" max="4609" width="5.7109375" style="227" customWidth="1"/>
    <col min="4610" max="4610" width="5.28515625" style="227" customWidth="1"/>
    <col min="4611" max="4611" width="3.7109375" style="227" customWidth="1"/>
    <col min="4612" max="4612" width="52.5703125" style="227" customWidth="1"/>
    <col min="4613" max="4613" width="6.28515625" style="227" customWidth="1"/>
    <col min="4614" max="4614" width="7" style="227" customWidth="1"/>
    <col min="4615" max="4619" width="6.28515625" style="227" customWidth="1"/>
    <col min="4620" max="4621" width="4.7109375" style="227" customWidth="1"/>
    <col min="4622" max="4623" width="6.28515625" style="227" customWidth="1"/>
    <col min="4624" max="4624" width="7.7109375" style="227" customWidth="1"/>
    <col min="4625" max="4864" width="9.140625" style="227"/>
    <col min="4865" max="4865" width="5.7109375" style="227" customWidth="1"/>
    <col min="4866" max="4866" width="5.28515625" style="227" customWidth="1"/>
    <col min="4867" max="4867" width="3.7109375" style="227" customWidth="1"/>
    <col min="4868" max="4868" width="52.5703125" style="227" customWidth="1"/>
    <col min="4869" max="4869" width="6.28515625" style="227" customWidth="1"/>
    <col min="4870" max="4870" width="7" style="227" customWidth="1"/>
    <col min="4871" max="4875" width="6.28515625" style="227" customWidth="1"/>
    <col min="4876" max="4877" width="4.7109375" style="227" customWidth="1"/>
    <col min="4878" max="4879" width="6.28515625" style="227" customWidth="1"/>
    <col min="4880" max="4880" width="7.7109375" style="227" customWidth="1"/>
    <col min="4881" max="5120" width="9.140625" style="227"/>
    <col min="5121" max="5121" width="5.7109375" style="227" customWidth="1"/>
    <col min="5122" max="5122" width="5.28515625" style="227" customWidth="1"/>
    <col min="5123" max="5123" width="3.7109375" style="227" customWidth="1"/>
    <col min="5124" max="5124" width="52.5703125" style="227" customWidth="1"/>
    <col min="5125" max="5125" width="6.28515625" style="227" customWidth="1"/>
    <col min="5126" max="5126" width="7" style="227" customWidth="1"/>
    <col min="5127" max="5131" width="6.28515625" style="227" customWidth="1"/>
    <col min="5132" max="5133" width="4.7109375" style="227" customWidth="1"/>
    <col min="5134" max="5135" width="6.28515625" style="227" customWidth="1"/>
    <col min="5136" max="5136" width="7.7109375" style="227" customWidth="1"/>
    <col min="5137" max="5376" width="9.140625" style="227"/>
    <col min="5377" max="5377" width="5.7109375" style="227" customWidth="1"/>
    <col min="5378" max="5378" width="5.28515625" style="227" customWidth="1"/>
    <col min="5379" max="5379" width="3.7109375" style="227" customWidth="1"/>
    <col min="5380" max="5380" width="52.5703125" style="227" customWidth="1"/>
    <col min="5381" max="5381" width="6.28515625" style="227" customWidth="1"/>
    <col min="5382" max="5382" width="7" style="227" customWidth="1"/>
    <col min="5383" max="5387" width="6.28515625" style="227" customWidth="1"/>
    <col min="5388" max="5389" width="4.7109375" style="227" customWidth="1"/>
    <col min="5390" max="5391" width="6.28515625" style="227" customWidth="1"/>
    <col min="5392" max="5392" width="7.7109375" style="227" customWidth="1"/>
    <col min="5393" max="5632" width="9.140625" style="227"/>
    <col min="5633" max="5633" width="5.7109375" style="227" customWidth="1"/>
    <col min="5634" max="5634" width="5.28515625" style="227" customWidth="1"/>
    <col min="5635" max="5635" width="3.7109375" style="227" customWidth="1"/>
    <col min="5636" max="5636" width="52.5703125" style="227" customWidth="1"/>
    <col min="5637" max="5637" width="6.28515625" style="227" customWidth="1"/>
    <col min="5638" max="5638" width="7" style="227" customWidth="1"/>
    <col min="5639" max="5643" width="6.28515625" style="227" customWidth="1"/>
    <col min="5644" max="5645" width="4.7109375" style="227" customWidth="1"/>
    <col min="5646" max="5647" width="6.28515625" style="227" customWidth="1"/>
    <col min="5648" max="5648" width="7.7109375" style="227" customWidth="1"/>
    <col min="5649" max="5888" width="9.140625" style="227"/>
    <col min="5889" max="5889" width="5.7109375" style="227" customWidth="1"/>
    <col min="5890" max="5890" width="5.28515625" style="227" customWidth="1"/>
    <col min="5891" max="5891" width="3.7109375" style="227" customWidth="1"/>
    <col min="5892" max="5892" width="52.5703125" style="227" customWidth="1"/>
    <col min="5893" max="5893" width="6.28515625" style="227" customWidth="1"/>
    <col min="5894" max="5894" width="7" style="227" customWidth="1"/>
    <col min="5895" max="5899" width="6.28515625" style="227" customWidth="1"/>
    <col min="5900" max="5901" width="4.7109375" style="227" customWidth="1"/>
    <col min="5902" max="5903" width="6.28515625" style="227" customWidth="1"/>
    <col min="5904" max="5904" width="7.7109375" style="227" customWidth="1"/>
    <col min="5905" max="6144" width="9.140625" style="227"/>
    <col min="6145" max="6145" width="5.7109375" style="227" customWidth="1"/>
    <col min="6146" max="6146" width="5.28515625" style="227" customWidth="1"/>
    <col min="6147" max="6147" width="3.7109375" style="227" customWidth="1"/>
    <col min="6148" max="6148" width="52.5703125" style="227" customWidth="1"/>
    <col min="6149" max="6149" width="6.28515625" style="227" customWidth="1"/>
    <col min="6150" max="6150" width="7" style="227" customWidth="1"/>
    <col min="6151" max="6155" width="6.28515625" style="227" customWidth="1"/>
    <col min="6156" max="6157" width="4.7109375" style="227" customWidth="1"/>
    <col min="6158" max="6159" width="6.28515625" style="227" customWidth="1"/>
    <col min="6160" max="6160" width="7.7109375" style="227" customWidth="1"/>
    <col min="6161" max="6400" width="9.140625" style="227"/>
    <col min="6401" max="6401" width="5.7109375" style="227" customWidth="1"/>
    <col min="6402" max="6402" width="5.28515625" style="227" customWidth="1"/>
    <col min="6403" max="6403" width="3.7109375" style="227" customWidth="1"/>
    <col min="6404" max="6404" width="52.5703125" style="227" customWidth="1"/>
    <col min="6405" max="6405" width="6.28515625" style="227" customWidth="1"/>
    <col min="6406" max="6406" width="7" style="227" customWidth="1"/>
    <col min="6407" max="6411" width="6.28515625" style="227" customWidth="1"/>
    <col min="6412" max="6413" width="4.7109375" style="227" customWidth="1"/>
    <col min="6414" max="6415" width="6.28515625" style="227" customWidth="1"/>
    <col min="6416" max="6416" width="7.7109375" style="227" customWidth="1"/>
    <col min="6417" max="6656" width="9.140625" style="227"/>
    <col min="6657" max="6657" width="5.7109375" style="227" customWidth="1"/>
    <col min="6658" max="6658" width="5.28515625" style="227" customWidth="1"/>
    <col min="6659" max="6659" width="3.7109375" style="227" customWidth="1"/>
    <col min="6660" max="6660" width="52.5703125" style="227" customWidth="1"/>
    <col min="6661" max="6661" width="6.28515625" style="227" customWidth="1"/>
    <col min="6662" max="6662" width="7" style="227" customWidth="1"/>
    <col min="6663" max="6667" width="6.28515625" style="227" customWidth="1"/>
    <col min="6668" max="6669" width="4.7109375" style="227" customWidth="1"/>
    <col min="6670" max="6671" width="6.28515625" style="227" customWidth="1"/>
    <col min="6672" max="6672" width="7.7109375" style="227" customWidth="1"/>
    <col min="6673" max="6912" width="9.140625" style="227"/>
    <col min="6913" max="6913" width="5.7109375" style="227" customWidth="1"/>
    <col min="6914" max="6914" width="5.28515625" style="227" customWidth="1"/>
    <col min="6915" max="6915" width="3.7109375" style="227" customWidth="1"/>
    <col min="6916" max="6916" width="52.5703125" style="227" customWidth="1"/>
    <col min="6917" max="6917" width="6.28515625" style="227" customWidth="1"/>
    <col min="6918" max="6918" width="7" style="227" customWidth="1"/>
    <col min="6919" max="6923" width="6.28515625" style="227" customWidth="1"/>
    <col min="6924" max="6925" width="4.7109375" style="227" customWidth="1"/>
    <col min="6926" max="6927" width="6.28515625" style="227" customWidth="1"/>
    <col min="6928" max="6928" width="7.7109375" style="227" customWidth="1"/>
    <col min="6929" max="7168" width="9.140625" style="227"/>
    <col min="7169" max="7169" width="5.7109375" style="227" customWidth="1"/>
    <col min="7170" max="7170" width="5.28515625" style="227" customWidth="1"/>
    <col min="7171" max="7171" width="3.7109375" style="227" customWidth="1"/>
    <col min="7172" max="7172" width="52.5703125" style="227" customWidth="1"/>
    <col min="7173" max="7173" width="6.28515625" style="227" customWidth="1"/>
    <col min="7174" max="7174" width="7" style="227" customWidth="1"/>
    <col min="7175" max="7179" width="6.28515625" style="227" customWidth="1"/>
    <col min="7180" max="7181" width="4.7109375" style="227" customWidth="1"/>
    <col min="7182" max="7183" width="6.28515625" style="227" customWidth="1"/>
    <col min="7184" max="7184" width="7.7109375" style="227" customWidth="1"/>
    <col min="7185" max="7424" width="9.140625" style="227"/>
    <col min="7425" max="7425" width="5.7109375" style="227" customWidth="1"/>
    <col min="7426" max="7426" width="5.28515625" style="227" customWidth="1"/>
    <col min="7427" max="7427" width="3.7109375" style="227" customWidth="1"/>
    <col min="7428" max="7428" width="52.5703125" style="227" customWidth="1"/>
    <col min="7429" max="7429" width="6.28515625" style="227" customWidth="1"/>
    <col min="7430" max="7430" width="7" style="227" customWidth="1"/>
    <col min="7431" max="7435" width="6.28515625" style="227" customWidth="1"/>
    <col min="7436" max="7437" width="4.7109375" style="227" customWidth="1"/>
    <col min="7438" max="7439" width="6.28515625" style="227" customWidth="1"/>
    <col min="7440" max="7440" width="7.7109375" style="227" customWidth="1"/>
    <col min="7441" max="7680" width="9.140625" style="227"/>
    <col min="7681" max="7681" width="5.7109375" style="227" customWidth="1"/>
    <col min="7682" max="7682" width="5.28515625" style="227" customWidth="1"/>
    <col min="7683" max="7683" width="3.7109375" style="227" customWidth="1"/>
    <col min="7684" max="7684" width="52.5703125" style="227" customWidth="1"/>
    <col min="7685" max="7685" width="6.28515625" style="227" customWidth="1"/>
    <col min="7686" max="7686" width="7" style="227" customWidth="1"/>
    <col min="7687" max="7691" width="6.28515625" style="227" customWidth="1"/>
    <col min="7692" max="7693" width="4.7109375" style="227" customWidth="1"/>
    <col min="7694" max="7695" width="6.28515625" style="227" customWidth="1"/>
    <col min="7696" max="7696" width="7.7109375" style="227" customWidth="1"/>
    <col min="7697" max="7936" width="9.140625" style="227"/>
    <col min="7937" max="7937" width="5.7109375" style="227" customWidth="1"/>
    <col min="7938" max="7938" width="5.28515625" style="227" customWidth="1"/>
    <col min="7939" max="7939" width="3.7109375" style="227" customWidth="1"/>
    <col min="7940" max="7940" width="52.5703125" style="227" customWidth="1"/>
    <col min="7941" max="7941" width="6.28515625" style="227" customWidth="1"/>
    <col min="7942" max="7942" width="7" style="227" customWidth="1"/>
    <col min="7943" max="7947" width="6.28515625" style="227" customWidth="1"/>
    <col min="7948" max="7949" width="4.7109375" style="227" customWidth="1"/>
    <col min="7950" max="7951" width="6.28515625" style="227" customWidth="1"/>
    <col min="7952" max="7952" width="7.7109375" style="227" customWidth="1"/>
    <col min="7953" max="8192" width="9.140625" style="227"/>
    <col min="8193" max="8193" width="5.7109375" style="227" customWidth="1"/>
    <col min="8194" max="8194" width="5.28515625" style="227" customWidth="1"/>
    <col min="8195" max="8195" width="3.7109375" style="227" customWidth="1"/>
    <col min="8196" max="8196" width="52.5703125" style="227" customWidth="1"/>
    <col min="8197" max="8197" width="6.28515625" style="227" customWidth="1"/>
    <col min="8198" max="8198" width="7" style="227" customWidth="1"/>
    <col min="8199" max="8203" width="6.28515625" style="227" customWidth="1"/>
    <col min="8204" max="8205" width="4.7109375" style="227" customWidth="1"/>
    <col min="8206" max="8207" width="6.28515625" style="227" customWidth="1"/>
    <col min="8208" max="8208" width="7.7109375" style="227" customWidth="1"/>
    <col min="8209" max="8448" width="9.140625" style="227"/>
    <col min="8449" max="8449" width="5.7109375" style="227" customWidth="1"/>
    <col min="8450" max="8450" width="5.28515625" style="227" customWidth="1"/>
    <col min="8451" max="8451" width="3.7109375" style="227" customWidth="1"/>
    <col min="8452" max="8452" width="52.5703125" style="227" customWidth="1"/>
    <col min="8453" max="8453" width="6.28515625" style="227" customWidth="1"/>
    <col min="8454" max="8454" width="7" style="227" customWidth="1"/>
    <col min="8455" max="8459" width="6.28515625" style="227" customWidth="1"/>
    <col min="8460" max="8461" width="4.7109375" style="227" customWidth="1"/>
    <col min="8462" max="8463" width="6.28515625" style="227" customWidth="1"/>
    <col min="8464" max="8464" width="7.7109375" style="227" customWidth="1"/>
    <col min="8465" max="8704" width="9.140625" style="227"/>
    <col min="8705" max="8705" width="5.7109375" style="227" customWidth="1"/>
    <col min="8706" max="8706" width="5.28515625" style="227" customWidth="1"/>
    <col min="8707" max="8707" width="3.7109375" style="227" customWidth="1"/>
    <col min="8708" max="8708" width="52.5703125" style="227" customWidth="1"/>
    <col min="8709" max="8709" width="6.28515625" style="227" customWidth="1"/>
    <col min="8710" max="8710" width="7" style="227" customWidth="1"/>
    <col min="8711" max="8715" width="6.28515625" style="227" customWidth="1"/>
    <col min="8716" max="8717" width="4.7109375" style="227" customWidth="1"/>
    <col min="8718" max="8719" width="6.28515625" style="227" customWidth="1"/>
    <col min="8720" max="8720" width="7.7109375" style="227" customWidth="1"/>
    <col min="8721" max="8960" width="9.140625" style="227"/>
    <col min="8961" max="8961" width="5.7109375" style="227" customWidth="1"/>
    <col min="8962" max="8962" width="5.28515625" style="227" customWidth="1"/>
    <col min="8963" max="8963" width="3.7109375" style="227" customWidth="1"/>
    <col min="8964" max="8964" width="52.5703125" style="227" customWidth="1"/>
    <col min="8965" max="8965" width="6.28515625" style="227" customWidth="1"/>
    <col min="8966" max="8966" width="7" style="227" customWidth="1"/>
    <col min="8967" max="8971" width="6.28515625" style="227" customWidth="1"/>
    <col min="8972" max="8973" width="4.7109375" style="227" customWidth="1"/>
    <col min="8974" max="8975" width="6.28515625" style="227" customWidth="1"/>
    <col min="8976" max="8976" width="7.7109375" style="227" customWidth="1"/>
    <col min="8977" max="9216" width="9.140625" style="227"/>
    <col min="9217" max="9217" width="5.7109375" style="227" customWidth="1"/>
    <col min="9218" max="9218" width="5.28515625" style="227" customWidth="1"/>
    <col min="9219" max="9219" width="3.7109375" style="227" customWidth="1"/>
    <col min="9220" max="9220" width="52.5703125" style="227" customWidth="1"/>
    <col min="9221" max="9221" width="6.28515625" style="227" customWidth="1"/>
    <col min="9222" max="9222" width="7" style="227" customWidth="1"/>
    <col min="9223" max="9227" width="6.28515625" style="227" customWidth="1"/>
    <col min="9228" max="9229" width="4.7109375" style="227" customWidth="1"/>
    <col min="9230" max="9231" width="6.28515625" style="227" customWidth="1"/>
    <col min="9232" max="9232" width="7.7109375" style="227" customWidth="1"/>
    <col min="9233" max="9472" width="9.140625" style="227"/>
    <col min="9473" max="9473" width="5.7109375" style="227" customWidth="1"/>
    <col min="9474" max="9474" width="5.28515625" style="227" customWidth="1"/>
    <col min="9475" max="9475" width="3.7109375" style="227" customWidth="1"/>
    <col min="9476" max="9476" width="52.5703125" style="227" customWidth="1"/>
    <col min="9477" max="9477" width="6.28515625" style="227" customWidth="1"/>
    <col min="9478" max="9478" width="7" style="227" customWidth="1"/>
    <col min="9479" max="9483" width="6.28515625" style="227" customWidth="1"/>
    <col min="9484" max="9485" width="4.7109375" style="227" customWidth="1"/>
    <col min="9486" max="9487" width="6.28515625" style="227" customWidth="1"/>
    <col min="9488" max="9488" width="7.7109375" style="227" customWidth="1"/>
    <col min="9489" max="9728" width="9.140625" style="227"/>
    <col min="9729" max="9729" width="5.7109375" style="227" customWidth="1"/>
    <col min="9730" max="9730" width="5.28515625" style="227" customWidth="1"/>
    <col min="9731" max="9731" width="3.7109375" style="227" customWidth="1"/>
    <col min="9732" max="9732" width="52.5703125" style="227" customWidth="1"/>
    <col min="9733" max="9733" width="6.28515625" style="227" customWidth="1"/>
    <col min="9734" max="9734" width="7" style="227" customWidth="1"/>
    <col min="9735" max="9739" width="6.28515625" style="227" customWidth="1"/>
    <col min="9740" max="9741" width="4.7109375" style="227" customWidth="1"/>
    <col min="9742" max="9743" width="6.28515625" style="227" customWidth="1"/>
    <col min="9744" max="9744" width="7.7109375" style="227" customWidth="1"/>
    <col min="9745" max="9984" width="9.140625" style="227"/>
    <col min="9985" max="9985" width="5.7109375" style="227" customWidth="1"/>
    <col min="9986" max="9986" width="5.28515625" style="227" customWidth="1"/>
    <col min="9987" max="9987" width="3.7109375" style="227" customWidth="1"/>
    <col min="9988" max="9988" width="52.5703125" style="227" customWidth="1"/>
    <col min="9989" max="9989" width="6.28515625" style="227" customWidth="1"/>
    <col min="9990" max="9990" width="7" style="227" customWidth="1"/>
    <col min="9991" max="9995" width="6.28515625" style="227" customWidth="1"/>
    <col min="9996" max="9997" width="4.7109375" style="227" customWidth="1"/>
    <col min="9998" max="9999" width="6.28515625" style="227" customWidth="1"/>
    <col min="10000" max="10000" width="7.7109375" style="227" customWidth="1"/>
    <col min="10001" max="10240" width="9.140625" style="227"/>
    <col min="10241" max="10241" width="5.7109375" style="227" customWidth="1"/>
    <col min="10242" max="10242" width="5.28515625" style="227" customWidth="1"/>
    <col min="10243" max="10243" width="3.7109375" style="227" customWidth="1"/>
    <col min="10244" max="10244" width="52.5703125" style="227" customWidth="1"/>
    <col min="10245" max="10245" width="6.28515625" style="227" customWidth="1"/>
    <col min="10246" max="10246" width="7" style="227" customWidth="1"/>
    <col min="10247" max="10251" width="6.28515625" style="227" customWidth="1"/>
    <col min="10252" max="10253" width="4.7109375" style="227" customWidth="1"/>
    <col min="10254" max="10255" width="6.28515625" style="227" customWidth="1"/>
    <col min="10256" max="10256" width="7.7109375" style="227" customWidth="1"/>
    <col min="10257" max="10496" width="9.140625" style="227"/>
    <col min="10497" max="10497" width="5.7109375" style="227" customWidth="1"/>
    <col min="10498" max="10498" width="5.28515625" style="227" customWidth="1"/>
    <col min="10499" max="10499" width="3.7109375" style="227" customWidth="1"/>
    <col min="10500" max="10500" width="52.5703125" style="227" customWidth="1"/>
    <col min="10501" max="10501" width="6.28515625" style="227" customWidth="1"/>
    <col min="10502" max="10502" width="7" style="227" customWidth="1"/>
    <col min="10503" max="10507" width="6.28515625" style="227" customWidth="1"/>
    <col min="10508" max="10509" width="4.7109375" style="227" customWidth="1"/>
    <col min="10510" max="10511" width="6.28515625" style="227" customWidth="1"/>
    <col min="10512" max="10512" width="7.7109375" style="227" customWidth="1"/>
    <col min="10513" max="10752" width="9.140625" style="227"/>
    <col min="10753" max="10753" width="5.7109375" style="227" customWidth="1"/>
    <col min="10754" max="10754" width="5.28515625" style="227" customWidth="1"/>
    <col min="10755" max="10755" width="3.7109375" style="227" customWidth="1"/>
    <col min="10756" max="10756" width="52.5703125" style="227" customWidth="1"/>
    <col min="10757" max="10757" width="6.28515625" style="227" customWidth="1"/>
    <col min="10758" max="10758" width="7" style="227" customWidth="1"/>
    <col min="10759" max="10763" width="6.28515625" style="227" customWidth="1"/>
    <col min="10764" max="10765" width="4.7109375" style="227" customWidth="1"/>
    <col min="10766" max="10767" width="6.28515625" style="227" customWidth="1"/>
    <col min="10768" max="10768" width="7.7109375" style="227" customWidth="1"/>
    <col min="10769" max="11008" width="9.140625" style="227"/>
    <col min="11009" max="11009" width="5.7109375" style="227" customWidth="1"/>
    <col min="11010" max="11010" width="5.28515625" style="227" customWidth="1"/>
    <col min="11011" max="11011" width="3.7109375" style="227" customWidth="1"/>
    <col min="11012" max="11012" width="52.5703125" style="227" customWidth="1"/>
    <col min="11013" max="11013" width="6.28515625" style="227" customWidth="1"/>
    <col min="11014" max="11014" width="7" style="227" customWidth="1"/>
    <col min="11015" max="11019" width="6.28515625" style="227" customWidth="1"/>
    <col min="11020" max="11021" width="4.7109375" style="227" customWidth="1"/>
    <col min="11022" max="11023" width="6.28515625" style="227" customWidth="1"/>
    <col min="11024" max="11024" width="7.7109375" style="227" customWidth="1"/>
    <col min="11025" max="11264" width="9.140625" style="227"/>
    <col min="11265" max="11265" width="5.7109375" style="227" customWidth="1"/>
    <col min="11266" max="11266" width="5.28515625" style="227" customWidth="1"/>
    <col min="11267" max="11267" width="3.7109375" style="227" customWidth="1"/>
    <col min="11268" max="11268" width="52.5703125" style="227" customWidth="1"/>
    <col min="11269" max="11269" width="6.28515625" style="227" customWidth="1"/>
    <col min="11270" max="11270" width="7" style="227" customWidth="1"/>
    <col min="11271" max="11275" width="6.28515625" style="227" customWidth="1"/>
    <col min="11276" max="11277" width="4.7109375" style="227" customWidth="1"/>
    <col min="11278" max="11279" width="6.28515625" style="227" customWidth="1"/>
    <col min="11280" max="11280" width="7.7109375" style="227" customWidth="1"/>
    <col min="11281" max="11520" width="9.140625" style="227"/>
    <col min="11521" max="11521" width="5.7109375" style="227" customWidth="1"/>
    <col min="11522" max="11522" width="5.28515625" style="227" customWidth="1"/>
    <col min="11523" max="11523" width="3.7109375" style="227" customWidth="1"/>
    <col min="11524" max="11524" width="52.5703125" style="227" customWidth="1"/>
    <col min="11525" max="11525" width="6.28515625" style="227" customWidth="1"/>
    <col min="11526" max="11526" width="7" style="227" customWidth="1"/>
    <col min="11527" max="11531" width="6.28515625" style="227" customWidth="1"/>
    <col min="11532" max="11533" width="4.7109375" style="227" customWidth="1"/>
    <col min="11534" max="11535" width="6.28515625" style="227" customWidth="1"/>
    <col min="11536" max="11536" width="7.7109375" style="227" customWidth="1"/>
    <col min="11537" max="11776" width="9.140625" style="227"/>
    <col min="11777" max="11777" width="5.7109375" style="227" customWidth="1"/>
    <col min="11778" max="11778" width="5.28515625" style="227" customWidth="1"/>
    <col min="11779" max="11779" width="3.7109375" style="227" customWidth="1"/>
    <col min="11780" max="11780" width="52.5703125" style="227" customWidth="1"/>
    <col min="11781" max="11781" width="6.28515625" style="227" customWidth="1"/>
    <col min="11782" max="11782" width="7" style="227" customWidth="1"/>
    <col min="11783" max="11787" width="6.28515625" style="227" customWidth="1"/>
    <col min="11788" max="11789" width="4.7109375" style="227" customWidth="1"/>
    <col min="11790" max="11791" width="6.28515625" style="227" customWidth="1"/>
    <col min="11792" max="11792" width="7.7109375" style="227" customWidth="1"/>
    <col min="11793" max="12032" width="9.140625" style="227"/>
    <col min="12033" max="12033" width="5.7109375" style="227" customWidth="1"/>
    <col min="12034" max="12034" width="5.28515625" style="227" customWidth="1"/>
    <col min="12035" max="12035" width="3.7109375" style="227" customWidth="1"/>
    <col min="12036" max="12036" width="52.5703125" style="227" customWidth="1"/>
    <col min="12037" max="12037" width="6.28515625" style="227" customWidth="1"/>
    <col min="12038" max="12038" width="7" style="227" customWidth="1"/>
    <col min="12039" max="12043" width="6.28515625" style="227" customWidth="1"/>
    <col min="12044" max="12045" width="4.7109375" style="227" customWidth="1"/>
    <col min="12046" max="12047" width="6.28515625" style="227" customWidth="1"/>
    <col min="12048" max="12048" width="7.7109375" style="227" customWidth="1"/>
    <col min="12049" max="12288" width="9.140625" style="227"/>
    <col min="12289" max="12289" width="5.7109375" style="227" customWidth="1"/>
    <col min="12290" max="12290" width="5.28515625" style="227" customWidth="1"/>
    <col min="12291" max="12291" width="3.7109375" style="227" customWidth="1"/>
    <col min="12292" max="12292" width="52.5703125" style="227" customWidth="1"/>
    <col min="12293" max="12293" width="6.28515625" style="227" customWidth="1"/>
    <col min="12294" max="12294" width="7" style="227" customWidth="1"/>
    <col min="12295" max="12299" width="6.28515625" style="227" customWidth="1"/>
    <col min="12300" max="12301" width="4.7109375" style="227" customWidth="1"/>
    <col min="12302" max="12303" width="6.28515625" style="227" customWidth="1"/>
    <col min="12304" max="12304" width="7.7109375" style="227" customWidth="1"/>
    <col min="12305" max="12544" width="9.140625" style="227"/>
    <col min="12545" max="12545" width="5.7109375" style="227" customWidth="1"/>
    <col min="12546" max="12546" width="5.28515625" style="227" customWidth="1"/>
    <col min="12547" max="12547" width="3.7109375" style="227" customWidth="1"/>
    <col min="12548" max="12548" width="52.5703125" style="227" customWidth="1"/>
    <col min="12549" max="12549" width="6.28515625" style="227" customWidth="1"/>
    <col min="12550" max="12550" width="7" style="227" customWidth="1"/>
    <col min="12551" max="12555" width="6.28515625" style="227" customWidth="1"/>
    <col min="12556" max="12557" width="4.7109375" style="227" customWidth="1"/>
    <col min="12558" max="12559" width="6.28515625" style="227" customWidth="1"/>
    <col min="12560" max="12560" width="7.7109375" style="227" customWidth="1"/>
    <col min="12561" max="12800" width="9.140625" style="227"/>
    <col min="12801" max="12801" width="5.7109375" style="227" customWidth="1"/>
    <col min="12802" max="12802" width="5.28515625" style="227" customWidth="1"/>
    <col min="12803" max="12803" width="3.7109375" style="227" customWidth="1"/>
    <col min="12804" max="12804" width="52.5703125" style="227" customWidth="1"/>
    <col min="12805" max="12805" width="6.28515625" style="227" customWidth="1"/>
    <col min="12806" max="12806" width="7" style="227" customWidth="1"/>
    <col min="12807" max="12811" width="6.28515625" style="227" customWidth="1"/>
    <col min="12812" max="12813" width="4.7109375" style="227" customWidth="1"/>
    <col min="12814" max="12815" width="6.28515625" style="227" customWidth="1"/>
    <col min="12816" max="12816" width="7.7109375" style="227" customWidth="1"/>
    <col min="12817" max="13056" width="9.140625" style="227"/>
    <col min="13057" max="13057" width="5.7109375" style="227" customWidth="1"/>
    <col min="13058" max="13058" width="5.28515625" style="227" customWidth="1"/>
    <col min="13059" max="13059" width="3.7109375" style="227" customWidth="1"/>
    <col min="13060" max="13060" width="52.5703125" style="227" customWidth="1"/>
    <col min="13061" max="13061" width="6.28515625" style="227" customWidth="1"/>
    <col min="13062" max="13062" width="7" style="227" customWidth="1"/>
    <col min="13063" max="13067" width="6.28515625" style="227" customWidth="1"/>
    <col min="13068" max="13069" width="4.7109375" style="227" customWidth="1"/>
    <col min="13070" max="13071" width="6.28515625" style="227" customWidth="1"/>
    <col min="13072" max="13072" width="7.7109375" style="227" customWidth="1"/>
    <col min="13073" max="13312" width="9.140625" style="227"/>
    <col min="13313" max="13313" width="5.7109375" style="227" customWidth="1"/>
    <col min="13314" max="13314" width="5.28515625" style="227" customWidth="1"/>
    <col min="13315" max="13315" width="3.7109375" style="227" customWidth="1"/>
    <col min="13316" max="13316" width="52.5703125" style="227" customWidth="1"/>
    <col min="13317" max="13317" width="6.28515625" style="227" customWidth="1"/>
    <col min="13318" max="13318" width="7" style="227" customWidth="1"/>
    <col min="13319" max="13323" width="6.28515625" style="227" customWidth="1"/>
    <col min="13324" max="13325" width="4.7109375" style="227" customWidth="1"/>
    <col min="13326" max="13327" width="6.28515625" style="227" customWidth="1"/>
    <col min="13328" max="13328" width="7.7109375" style="227" customWidth="1"/>
    <col min="13329" max="13568" width="9.140625" style="227"/>
    <col min="13569" max="13569" width="5.7109375" style="227" customWidth="1"/>
    <col min="13570" max="13570" width="5.28515625" style="227" customWidth="1"/>
    <col min="13571" max="13571" width="3.7109375" style="227" customWidth="1"/>
    <col min="13572" max="13572" width="52.5703125" style="227" customWidth="1"/>
    <col min="13573" max="13573" width="6.28515625" style="227" customWidth="1"/>
    <col min="13574" max="13574" width="7" style="227" customWidth="1"/>
    <col min="13575" max="13579" width="6.28515625" style="227" customWidth="1"/>
    <col min="13580" max="13581" width="4.7109375" style="227" customWidth="1"/>
    <col min="13582" max="13583" width="6.28515625" style="227" customWidth="1"/>
    <col min="13584" max="13584" width="7.7109375" style="227" customWidth="1"/>
    <col min="13585" max="13824" width="9.140625" style="227"/>
    <col min="13825" max="13825" width="5.7109375" style="227" customWidth="1"/>
    <col min="13826" max="13826" width="5.28515625" style="227" customWidth="1"/>
    <col min="13827" max="13827" width="3.7109375" style="227" customWidth="1"/>
    <col min="13828" max="13828" width="52.5703125" style="227" customWidth="1"/>
    <col min="13829" max="13829" width="6.28515625" style="227" customWidth="1"/>
    <col min="13830" max="13830" width="7" style="227" customWidth="1"/>
    <col min="13831" max="13835" width="6.28515625" style="227" customWidth="1"/>
    <col min="13836" max="13837" width="4.7109375" style="227" customWidth="1"/>
    <col min="13838" max="13839" width="6.28515625" style="227" customWidth="1"/>
    <col min="13840" max="13840" width="7.7109375" style="227" customWidth="1"/>
    <col min="13841" max="14080" width="9.140625" style="227"/>
    <col min="14081" max="14081" width="5.7109375" style="227" customWidth="1"/>
    <col min="14082" max="14082" width="5.28515625" style="227" customWidth="1"/>
    <col min="14083" max="14083" width="3.7109375" style="227" customWidth="1"/>
    <col min="14084" max="14084" width="52.5703125" style="227" customWidth="1"/>
    <col min="14085" max="14085" width="6.28515625" style="227" customWidth="1"/>
    <col min="14086" max="14086" width="7" style="227" customWidth="1"/>
    <col min="14087" max="14091" width="6.28515625" style="227" customWidth="1"/>
    <col min="14092" max="14093" width="4.7109375" style="227" customWidth="1"/>
    <col min="14094" max="14095" width="6.28515625" style="227" customWidth="1"/>
    <col min="14096" max="14096" width="7.7109375" style="227" customWidth="1"/>
    <col min="14097" max="14336" width="9.140625" style="227"/>
    <col min="14337" max="14337" width="5.7109375" style="227" customWidth="1"/>
    <col min="14338" max="14338" width="5.28515625" style="227" customWidth="1"/>
    <col min="14339" max="14339" width="3.7109375" style="227" customWidth="1"/>
    <col min="14340" max="14340" width="52.5703125" style="227" customWidth="1"/>
    <col min="14341" max="14341" width="6.28515625" style="227" customWidth="1"/>
    <col min="14342" max="14342" width="7" style="227" customWidth="1"/>
    <col min="14343" max="14347" width="6.28515625" style="227" customWidth="1"/>
    <col min="14348" max="14349" width="4.7109375" style="227" customWidth="1"/>
    <col min="14350" max="14351" width="6.28515625" style="227" customWidth="1"/>
    <col min="14352" max="14352" width="7.7109375" style="227" customWidth="1"/>
    <col min="14353" max="14592" width="9.140625" style="227"/>
    <col min="14593" max="14593" width="5.7109375" style="227" customWidth="1"/>
    <col min="14594" max="14594" width="5.28515625" style="227" customWidth="1"/>
    <col min="14595" max="14595" width="3.7109375" style="227" customWidth="1"/>
    <col min="14596" max="14596" width="52.5703125" style="227" customWidth="1"/>
    <col min="14597" max="14597" width="6.28515625" style="227" customWidth="1"/>
    <col min="14598" max="14598" width="7" style="227" customWidth="1"/>
    <col min="14599" max="14603" width="6.28515625" style="227" customWidth="1"/>
    <col min="14604" max="14605" width="4.7109375" style="227" customWidth="1"/>
    <col min="14606" max="14607" width="6.28515625" style="227" customWidth="1"/>
    <col min="14608" max="14608" width="7.7109375" style="227" customWidth="1"/>
    <col min="14609" max="14848" width="9.140625" style="227"/>
    <col min="14849" max="14849" width="5.7109375" style="227" customWidth="1"/>
    <col min="14850" max="14850" width="5.28515625" style="227" customWidth="1"/>
    <col min="14851" max="14851" width="3.7109375" style="227" customWidth="1"/>
    <col min="14852" max="14852" width="52.5703125" style="227" customWidth="1"/>
    <col min="14853" max="14853" width="6.28515625" style="227" customWidth="1"/>
    <col min="14854" max="14854" width="7" style="227" customWidth="1"/>
    <col min="14855" max="14859" width="6.28515625" style="227" customWidth="1"/>
    <col min="14860" max="14861" width="4.7109375" style="227" customWidth="1"/>
    <col min="14862" max="14863" width="6.28515625" style="227" customWidth="1"/>
    <col min="14864" max="14864" width="7.7109375" style="227" customWidth="1"/>
    <col min="14865" max="15104" width="9.140625" style="227"/>
    <col min="15105" max="15105" width="5.7109375" style="227" customWidth="1"/>
    <col min="15106" max="15106" width="5.28515625" style="227" customWidth="1"/>
    <col min="15107" max="15107" width="3.7109375" style="227" customWidth="1"/>
    <col min="15108" max="15108" width="52.5703125" style="227" customWidth="1"/>
    <col min="15109" max="15109" width="6.28515625" style="227" customWidth="1"/>
    <col min="15110" max="15110" width="7" style="227" customWidth="1"/>
    <col min="15111" max="15115" width="6.28515625" style="227" customWidth="1"/>
    <col min="15116" max="15117" width="4.7109375" style="227" customWidth="1"/>
    <col min="15118" max="15119" width="6.28515625" style="227" customWidth="1"/>
    <col min="15120" max="15120" width="7.7109375" style="227" customWidth="1"/>
    <col min="15121" max="15360" width="9.140625" style="227"/>
    <col min="15361" max="15361" width="5.7109375" style="227" customWidth="1"/>
    <col min="15362" max="15362" width="5.28515625" style="227" customWidth="1"/>
    <col min="15363" max="15363" width="3.7109375" style="227" customWidth="1"/>
    <col min="15364" max="15364" width="52.5703125" style="227" customWidth="1"/>
    <col min="15365" max="15365" width="6.28515625" style="227" customWidth="1"/>
    <col min="15366" max="15366" width="7" style="227" customWidth="1"/>
    <col min="15367" max="15371" width="6.28515625" style="227" customWidth="1"/>
    <col min="15372" max="15373" width="4.7109375" style="227" customWidth="1"/>
    <col min="15374" max="15375" width="6.28515625" style="227" customWidth="1"/>
    <col min="15376" max="15376" width="7.7109375" style="227" customWidth="1"/>
    <col min="15377" max="15616" width="9.140625" style="227"/>
    <col min="15617" max="15617" width="5.7109375" style="227" customWidth="1"/>
    <col min="15618" max="15618" width="5.28515625" style="227" customWidth="1"/>
    <col min="15619" max="15619" width="3.7109375" style="227" customWidth="1"/>
    <col min="15620" max="15620" width="52.5703125" style="227" customWidth="1"/>
    <col min="15621" max="15621" width="6.28515625" style="227" customWidth="1"/>
    <col min="15622" max="15622" width="7" style="227" customWidth="1"/>
    <col min="15623" max="15627" width="6.28515625" style="227" customWidth="1"/>
    <col min="15628" max="15629" width="4.7109375" style="227" customWidth="1"/>
    <col min="15630" max="15631" width="6.28515625" style="227" customWidth="1"/>
    <col min="15632" max="15632" width="7.7109375" style="227" customWidth="1"/>
    <col min="15633" max="15872" width="9.140625" style="227"/>
    <col min="15873" max="15873" width="5.7109375" style="227" customWidth="1"/>
    <col min="15874" max="15874" width="5.28515625" style="227" customWidth="1"/>
    <col min="15875" max="15875" width="3.7109375" style="227" customWidth="1"/>
    <col min="15876" max="15876" width="52.5703125" style="227" customWidth="1"/>
    <col min="15877" max="15877" width="6.28515625" style="227" customWidth="1"/>
    <col min="15878" max="15878" width="7" style="227" customWidth="1"/>
    <col min="15879" max="15883" width="6.28515625" style="227" customWidth="1"/>
    <col min="15884" max="15885" width="4.7109375" style="227" customWidth="1"/>
    <col min="15886" max="15887" width="6.28515625" style="227" customWidth="1"/>
    <col min="15888" max="15888" width="7.7109375" style="227" customWidth="1"/>
    <col min="15889" max="16128" width="9.140625" style="227"/>
    <col min="16129" max="16129" width="5.7109375" style="227" customWidth="1"/>
    <col min="16130" max="16130" width="5.28515625" style="227" customWidth="1"/>
    <col min="16131" max="16131" width="3.7109375" style="227" customWidth="1"/>
    <col min="16132" max="16132" width="52.5703125" style="227" customWidth="1"/>
    <col min="16133" max="16133" width="6.28515625" style="227" customWidth="1"/>
    <col min="16134" max="16134" width="7" style="227" customWidth="1"/>
    <col min="16135" max="16139" width="6.28515625" style="227" customWidth="1"/>
    <col min="16140" max="16141" width="4.7109375" style="227" customWidth="1"/>
    <col min="16142" max="16143" width="6.28515625" style="227" customWidth="1"/>
    <col min="16144" max="16144" width="7.7109375" style="227" customWidth="1"/>
    <col min="16145" max="16384" width="9.140625" style="227"/>
  </cols>
  <sheetData>
    <row r="1" spans="1:16" ht="15.75" customHeight="1" x14ac:dyDescent="0.25">
      <c r="A1" s="459" t="s">
        <v>204</v>
      </c>
      <c r="B1" s="459" t="s">
        <v>205</v>
      </c>
      <c r="C1" s="927" t="s">
        <v>206</v>
      </c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  <c r="P1" s="927"/>
    </row>
    <row r="2" spans="1:16" ht="15" customHeight="1" x14ac:dyDescent="0.25">
      <c r="A2" s="460"/>
      <c r="B2" s="460"/>
      <c r="C2" s="928" t="s">
        <v>0</v>
      </c>
      <c r="D2" s="929" t="s">
        <v>207</v>
      </c>
      <c r="E2" s="930" t="s">
        <v>208</v>
      </c>
      <c r="F2" s="932" t="s">
        <v>209</v>
      </c>
      <c r="G2" s="932"/>
      <c r="H2" s="932"/>
      <c r="I2" s="932"/>
      <c r="J2" s="932"/>
      <c r="K2" s="820"/>
      <c r="L2" s="933" t="s">
        <v>210</v>
      </c>
      <c r="M2" s="934"/>
      <c r="N2" s="930" t="s">
        <v>211</v>
      </c>
      <c r="O2" s="930" t="s">
        <v>212</v>
      </c>
      <c r="P2" s="930" t="s">
        <v>213</v>
      </c>
    </row>
    <row r="3" spans="1:16" ht="15" customHeight="1" x14ac:dyDescent="0.25">
      <c r="A3" s="460"/>
      <c r="B3" s="460"/>
      <c r="C3" s="928"/>
      <c r="D3" s="929"/>
      <c r="E3" s="930"/>
      <c r="F3" s="930" t="s">
        <v>9</v>
      </c>
      <c r="G3" s="939" t="s">
        <v>214</v>
      </c>
      <c r="H3" s="939"/>
      <c r="I3" s="939"/>
      <c r="J3" s="939"/>
      <c r="K3" s="930" t="s">
        <v>215</v>
      </c>
      <c r="L3" s="935"/>
      <c r="M3" s="936"/>
      <c r="N3" s="930"/>
      <c r="O3" s="930"/>
      <c r="P3" s="930"/>
    </row>
    <row r="4" spans="1:16" ht="15" customHeight="1" x14ac:dyDescent="0.25">
      <c r="A4" s="460"/>
      <c r="B4" s="460"/>
      <c r="C4" s="928"/>
      <c r="D4" s="929"/>
      <c r="E4" s="930"/>
      <c r="F4" s="820"/>
      <c r="G4" s="930" t="s">
        <v>216</v>
      </c>
      <c r="H4" s="932" t="s">
        <v>217</v>
      </c>
      <c r="I4" s="820"/>
      <c r="J4" s="820"/>
      <c r="K4" s="820"/>
      <c r="L4" s="935"/>
      <c r="M4" s="936"/>
      <c r="N4" s="930"/>
      <c r="O4" s="930"/>
      <c r="P4" s="930"/>
    </row>
    <row r="5" spans="1:16" ht="15" customHeight="1" x14ac:dyDescent="0.25">
      <c r="A5" s="460"/>
      <c r="B5" s="460"/>
      <c r="C5" s="928"/>
      <c r="D5" s="929"/>
      <c r="E5" s="930"/>
      <c r="F5" s="820"/>
      <c r="G5" s="940"/>
      <c r="H5" s="930" t="s">
        <v>15</v>
      </c>
      <c r="I5" s="930" t="s">
        <v>218</v>
      </c>
      <c r="J5" s="930" t="s">
        <v>219</v>
      </c>
      <c r="K5" s="820"/>
      <c r="L5" s="935"/>
      <c r="M5" s="936"/>
      <c r="N5" s="930"/>
      <c r="O5" s="930"/>
      <c r="P5" s="930"/>
    </row>
    <row r="6" spans="1:16" ht="15" customHeight="1" x14ac:dyDescent="0.25">
      <c r="A6" s="460"/>
      <c r="B6" s="460"/>
      <c r="C6" s="928"/>
      <c r="D6" s="929"/>
      <c r="E6" s="930"/>
      <c r="F6" s="820"/>
      <c r="G6" s="940"/>
      <c r="H6" s="930"/>
      <c r="I6" s="930"/>
      <c r="J6" s="930"/>
      <c r="K6" s="820"/>
      <c r="L6" s="935"/>
      <c r="M6" s="936"/>
      <c r="N6" s="930"/>
      <c r="O6" s="930"/>
      <c r="P6" s="930"/>
    </row>
    <row r="7" spans="1:16" ht="15" customHeight="1" x14ac:dyDescent="0.25">
      <c r="A7" s="460"/>
      <c r="B7" s="460"/>
      <c r="C7" s="928"/>
      <c r="D7" s="929"/>
      <c r="E7" s="930"/>
      <c r="F7" s="820"/>
      <c r="G7" s="940"/>
      <c r="H7" s="930"/>
      <c r="I7" s="930"/>
      <c r="J7" s="930"/>
      <c r="K7" s="820"/>
      <c r="L7" s="935"/>
      <c r="M7" s="936"/>
      <c r="N7" s="930"/>
      <c r="O7" s="930"/>
      <c r="P7" s="930"/>
    </row>
    <row r="8" spans="1:16" ht="15" customHeight="1" x14ac:dyDescent="0.25">
      <c r="A8" s="460"/>
      <c r="B8" s="460"/>
      <c r="C8" s="928"/>
      <c r="D8" s="929"/>
      <c r="E8" s="931"/>
      <c r="F8" s="821"/>
      <c r="G8" s="941"/>
      <c r="H8" s="931"/>
      <c r="I8" s="931"/>
      <c r="J8" s="931"/>
      <c r="K8" s="821"/>
      <c r="L8" s="937"/>
      <c r="M8" s="938"/>
      <c r="N8" s="930"/>
      <c r="O8" s="930"/>
      <c r="P8" s="930"/>
    </row>
    <row r="9" spans="1:16" ht="15" customHeight="1" x14ac:dyDescent="0.25">
      <c r="A9" s="460" t="s">
        <v>220</v>
      </c>
      <c r="B9" s="460" t="s">
        <v>221</v>
      </c>
      <c r="C9" s="370">
        <v>1</v>
      </c>
      <c r="D9" s="476" t="s">
        <v>38</v>
      </c>
      <c r="E9" s="463">
        <v>5</v>
      </c>
      <c r="F9" s="30">
        <f>E9*30</f>
        <v>150</v>
      </c>
      <c r="G9" s="29">
        <f>SUM(H9+I9+J9)</f>
        <v>60</v>
      </c>
      <c r="H9" s="30">
        <v>45</v>
      </c>
      <c r="I9" s="30"/>
      <c r="J9" s="30">
        <v>15</v>
      </c>
      <c r="K9" s="29">
        <f>F9-G9</f>
        <v>90</v>
      </c>
      <c r="L9" s="926">
        <f>G9/15</f>
        <v>4</v>
      </c>
      <c r="M9" s="925"/>
      <c r="N9" s="370" t="s">
        <v>223</v>
      </c>
      <c r="O9" s="465">
        <f t="shared" ref="O9" si="0">G9/F9*100</f>
        <v>40</v>
      </c>
      <c r="P9" s="466" t="s">
        <v>224</v>
      </c>
    </row>
    <row r="10" spans="1:16" ht="15" customHeight="1" x14ac:dyDescent="0.25">
      <c r="A10" s="460" t="s">
        <v>220</v>
      </c>
      <c r="B10" s="460" t="s">
        <v>221</v>
      </c>
      <c r="C10" s="370">
        <v>2</v>
      </c>
      <c r="D10" s="462" t="s">
        <v>200</v>
      </c>
      <c r="E10" s="489">
        <v>2</v>
      </c>
      <c r="F10" s="385">
        <f>E10*30</f>
        <v>60</v>
      </c>
      <c r="G10" s="490">
        <f>SUM(H10+I10+J10)</f>
        <v>30</v>
      </c>
      <c r="H10" s="385"/>
      <c r="I10" s="385"/>
      <c r="J10" s="385">
        <v>30</v>
      </c>
      <c r="K10" s="490">
        <f t="shared" ref="K10" si="1">F10-G10</f>
        <v>30</v>
      </c>
      <c r="L10" s="926">
        <f>G10/15</f>
        <v>2</v>
      </c>
      <c r="M10" s="925"/>
      <c r="N10" s="370"/>
      <c r="O10" s="465">
        <f t="shared" ref="O10:O12" si="2">G10/F10*100</f>
        <v>50</v>
      </c>
      <c r="P10" s="466" t="s">
        <v>222</v>
      </c>
    </row>
    <row r="11" spans="1:16" ht="15" customHeight="1" x14ac:dyDescent="0.25">
      <c r="A11" s="460" t="s">
        <v>114</v>
      </c>
      <c r="B11" s="460" t="s">
        <v>221</v>
      </c>
      <c r="C11" s="370">
        <v>3</v>
      </c>
      <c r="D11" s="476" t="s">
        <v>48</v>
      </c>
      <c r="E11" s="488">
        <v>3</v>
      </c>
      <c r="F11" s="492">
        <f t="shared" ref="F11" si="3">E11*30</f>
        <v>90</v>
      </c>
      <c r="G11" s="381">
        <f t="shared" ref="G11" si="4">SUM(H11+I11+J11)</f>
        <v>45</v>
      </c>
      <c r="H11" s="492">
        <v>30</v>
      </c>
      <c r="I11" s="493"/>
      <c r="J11" s="493">
        <v>15</v>
      </c>
      <c r="K11" s="381">
        <f t="shared" ref="K11:K12" si="5">F11-G11</f>
        <v>45</v>
      </c>
      <c r="L11" s="926">
        <f>G11/15</f>
        <v>3</v>
      </c>
      <c r="M11" s="925"/>
      <c r="N11" s="370" t="s">
        <v>220</v>
      </c>
      <c r="O11" s="465">
        <f>G11/F11*100</f>
        <v>50</v>
      </c>
      <c r="P11" s="466" t="s">
        <v>226</v>
      </c>
    </row>
    <row r="12" spans="1:16" s="494" customFormat="1" ht="15" customHeight="1" x14ac:dyDescent="0.25">
      <c r="A12" s="460" t="s">
        <v>114</v>
      </c>
      <c r="B12" s="460" t="s">
        <v>221</v>
      </c>
      <c r="C12" s="461">
        <v>4</v>
      </c>
      <c r="D12" s="476" t="s">
        <v>172</v>
      </c>
      <c r="E12" s="488">
        <v>4</v>
      </c>
      <c r="F12" s="492">
        <f>E12*30</f>
        <v>120</v>
      </c>
      <c r="G12" s="381">
        <f t="shared" ref="G12" si="6">SUM(H12+I12+J12)</f>
        <v>60</v>
      </c>
      <c r="H12" s="492">
        <v>30</v>
      </c>
      <c r="I12" s="493"/>
      <c r="J12" s="493">
        <v>30</v>
      </c>
      <c r="K12" s="381">
        <f t="shared" si="5"/>
        <v>60</v>
      </c>
      <c r="L12" s="926">
        <f t="shared" ref="L12" si="7">G12/15</f>
        <v>4</v>
      </c>
      <c r="M12" s="925"/>
      <c r="N12" s="551" t="s">
        <v>220</v>
      </c>
      <c r="O12" s="465">
        <f t="shared" si="2"/>
        <v>50</v>
      </c>
      <c r="P12" s="480" t="s">
        <v>226</v>
      </c>
    </row>
    <row r="13" spans="1:16" s="494" customFormat="1" ht="15" customHeight="1" x14ac:dyDescent="0.25">
      <c r="A13" s="460" t="s">
        <v>114</v>
      </c>
      <c r="B13" s="460" t="s">
        <v>221</v>
      </c>
      <c r="C13" s="545">
        <v>5</v>
      </c>
      <c r="D13" s="476" t="s">
        <v>258</v>
      </c>
      <c r="E13" s="463">
        <v>5</v>
      </c>
      <c r="F13" s="467">
        <f t="shared" ref="F13:F15" si="8">E13*30</f>
        <v>150</v>
      </c>
      <c r="G13" s="29">
        <f>SUM(H13+I13+J13)</f>
        <v>60</v>
      </c>
      <c r="H13" s="467">
        <v>16</v>
      </c>
      <c r="I13" s="468"/>
      <c r="J13" s="468">
        <v>44</v>
      </c>
      <c r="K13" s="29">
        <f>F13-G13</f>
        <v>90</v>
      </c>
      <c r="L13" s="926">
        <f t="shared" ref="L13" si="9">G13/15</f>
        <v>4</v>
      </c>
      <c r="M13" s="925"/>
      <c r="N13" s="545" t="s">
        <v>223</v>
      </c>
      <c r="O13" s="465">
        <f>G13/F13*100</f>
        <v>40</v>
      </c>
      <c r="P13" s="480" t="s">
        <v>226</v>
      </c>
    </row>
    <row r="14" spans="1:16" s="494" customFormat="1" ht="15" customHeight="1" x14ac:dyDescent="0.25">
      <c r="A14" s="460" t="s">
        <v>114</v>
      </c>
      <c r="B14" s="460" t="s">
        <v>221</v>
      </c>
      <c r="C14" s="545">
        <v>6</v>
      </c>
      <c r="D14" s="476" t="s">
        <v>332</v>
      </c>
      <c r="E14" s="463">
        <v>4</v>
      </c>
      <c r="F14" s="467">
        <f t="shared" si="8"/>
        <v>120</v>
      </c>
      <c r="G14" s="29">
        <f t="shared" ref="G14:G15" si="10">SUM(H14+I14+J14)</f>
        <v>60</v>
      </c>
      <c r="H14" s="30">
        <v>12</v>
      </c>
      <c r="I14" s="30"/>
      <c r="J14" s="30">
        <v>48</v>
      </c>
      <c r="K14" s="29">
        <f>F14-G14</f>
        <v>60</v>
      </c>
      <c r="L14" s="924">
        <f t="shared" ref="L14" si="11">G14/15</f>
        <v>4</v>
      </c>
      <c r="M14" s="925"/>
      <c r="N14" s="551" t="s">
        <v>223</v>
      </c>
      <c r="O14" s="465">
        <f t="shared" ref="O14" si="12">G14/F14*100</f>
        <v>50</v>
      </c>
      <c r="P14" s="480" t="s">
        <v>226</v>
      </c>
    </row>
    <row r="15" spans="1:16" ht="15" customHeight="1" x14ac:dyDescent="0.25">
      <c r="A15" s="460" t="s">
        <v>114</v>
      </c>
      <c r="B15" s="460" t="s">
        <v>221</v>
      </c>
      <c r="C15" s="461">
        <v>7</v>
      </c>
      <c r="D15" s="476" t="s">
        <v>201</v>
      </c>
      <c r="E15" s="469">
        <v>2</v>
      </c>
      <c r="F15" s="545">
        <f t="shared" si="8"/>
        <v>60</v>
      </c>
      <c r="G15" s="29">
        <f t="shared" si="10"/>
        <v>30</v>
      </c>
      <c r="H15" s="545"/>
      <c r="I15" s="545"/>
      <c r="J15" s="545">
        <v>30</v>
      </c>
      <c r="K15" s="545">
        <f t="shared" ref="K15" si="13">F15-G15</f>
        <v>30</v>
      </c>
      <c r="L15" s="924">
        <f t="shared" ref="L15" si="14">G15/15</f>
        <v>2</v>
      </c>
      <c r="M15" s="925"/>
      <c r="N15" s="461" t="s">
        <v>220</v>
      </c>
      <c r="O15" s="465">
        <f>G15/F15*100</f>
        <v>50</v>
      </c>
      <c r="P15" s="480" t="s">
        <v>226</v>
      </c>
    </row>
    <row r="16" spans="1:16" ht="15" customHeight="1" x14ac:dyDescent="0.25">
      <c r="A16" s="460"/>
      <c r="B16" s="460"/>
      <c r="C16" s="370"/>
      <c r="D16" s="470" t="s">
        <v>14</v>
      </c>
      <c r="E16" s="499">
        <f t="shared" ref="E16:K16" si="15">SUM(E9:E15)</f>
        <v>25</v>
      </c>
      <c r="F16" s="497">
        <f t="shared" si="15"/>
        <v>750</v>
      </c>
      <c r="G16" s="497">
        <f t="shared" si="15"/>
        <v>345</v>
      </c>
      <c r="H16" s="497">
        <f t="shared" si="15"/>
        <v>133</v>
      </c>
      <c r="I16" s="497">
        <f t="shared" si="15"/>
        <v>0</v>
      </c>
      <c r="J16" s="497">
        <f t="shared" si="15"/>
        <v>212</v>
      </c>
      <c r="K16" s="497">
        <f t="shared" si="15"/>
        <v>405</v>
      </c>
      <c r="L16" s="942">
        <f>SUM(L9:M15)</f>
        <v>23</v>
      </c>
      <c r="M16" s="943"/>
      <c r="N16" s="497"/>
      <c r="O16" s="497"/>
      <c r="P16" s="498"/>
    </row>
    <row r="17" spans="1:16" ht="15" customHeight="1" x14ac:dyDescent="0.25">
      <c r="A17" s="460"/>
      <c r="B17" s="460"/>
      <c r="C17" s="460"/>
      <c r="D17" s="471" t="s">
        <v>228</v>
      </c>
      <c r="E17" s="472">
        <f>30-E16</f>
        <v>5</v>
      </c>
      <c r="F17" s="473"/>
      <c r="G17" s="473"/>
      <c r="H17" s="473"/>
      <c r="I17" s="473"/>
      <c r="J17" s="473"/>
      <c r="K17" s="473"/>
      <c r="L17" s="473"/>
      <c r="M17" s="473"/>
      <c r="N17" s="473"/>
      <c r="O17" s="474"/>
      <c r="P17" s="475"/>
    </row>
    <row r="18" spans="1:16" ht="15" customHeight="1" x14ac:dyDescent="0.25">
      <c r="A18" s="460"/>
      <c r="B18" s="460"/>
      <c r="C18" s="927" t="s">
        <v>229</v>
      </c>
      <c r="D18" s="927"/>
      <c r="E18" s="927"/>
      <c r="F18" s="927"/>
      <c r="G18" s="927"/>
      <c r="H18" s="927"/>
      <c r="I18" s="927"/>
      <c r="J18" s="927"/>
      <c r="K18" s="927"/>
      <c r="L18" s="927"/>
      <c r="M18" s="927"/>
      <c r="N18" s="927"/>
      <c r="O18" s="927"/>
      <c r="P18" s="927"/>
    </row>
    <row r="19" spans="1:16" ht="15" customHeight="1" x14ac:dyDescent="0.25">
      <c r="A19" s="460"/>
      <c r="B19" s="460"/>
      <c r="C19" s="928" t="s">
        <v>0</v>
      </c>
      <c r="D19" s="929" t="s">
        <v>207</v>
      </c>
      <c r="E19" s="930" t="s">
        <v>208</v>
      </c>
      <c r="F19" s="932" t="s">
        <v>209</v>
      </c>
      <c r="G19" s="932"/>
      <c r="H19" s="932"/>
      <c r="I19" s="932"/>
      <c r="J19" s="932"/>
      <c r="K19" s="820"/>
      <c r="L19" s="944" t="s">
        <v>210</v>
      </c>
      <c r="M19" s="945"/>
      <c r="N19" s="930" t="s">
        <v>211</v>
      </c>
      <c r="O19" s="930" t="s">
        <v>212</v>
      </c>
      <c r="P19" s="930" t="s">
        <v>213</v>
      </c>
    </row>
    <row r="20" spans="1:16" ht="15" customHeight="1" x14ac:dyDescent="0.25">
      <c r="A20" s="460"/>
      <c r="B20" s="460"/>
      <c r="C20" s="928"/>
      <c r="D20" s="929"/>
      <c r="E20" s="930"/>
      <c r="F20" s="930" t="s">
        <v>9</v>
      </c>
      <c r="G20" s="939" t="s">
        <v>214</v>
      </c>
      <c r="H20" s="939"/>
      <c r="I20" s="939"/>
      <c r="J20" s="939"/>
      <c r="K20" s="930" t="s">
        <v>215</v>
      </c>
      <c r="L20" s="946"/>
      <c r="M20" s="947"/>
      <c r="N20" s="930"/>
      <c r="O20" s="930"/>
      <c r="P20" s="930"/>
    </row>
    <row r="21" spans="1:16" ht="15" customHeight="1" x14ac:dyDescent="0.25">
      <c r="A21" s="460"/>
      <c r="B21" s="460"/>
      <c r="C21" s="928"/>
      <c r="D21" s="929"/>
      <c r="E21" s="930"/>
      <c r="F21" s="820"/>
      <c r="G21" s="930" t="s">
        <v>216</v>
      </c>
      <c r="H21" s="932" t="s">
        <v>217</v>
      </c>
      <c r="I21" s="820"/>
      <c r="J21" s="820"/>
      <c r="K21" s="820"/>
      <c r="L21" s="946"/>
      <c r="M21" s="947"/>
      <c r="N21" s="930"/>
      <c r="O21" s="930"/>
      <c r="P21" s="930"/>
    </row>
    <row r="22" spans="1:16" ht="15" customHeight="1" x14ac:dyDescent="0.25">
      <c r="A22" s="460"/>
      <c r="B22" s="460"/>
      <c r="C22" s="928"/>
      <c r="D22" s="929"/>
      <c r="E22" s="930"/>
      <c r="F22" s="820"/>
      <c r="G22" s="940"/>
      <c r="H22" s="930" t="s">
        <v>15</v>
      </c>
      <c r="I22" s="930" t="s">
        <v>218</v>
      </c>
      <c r="J22" s="930" t="s">
        <v>219</v>
      </c>
      <c r="K22" s="820"/>
      <c r="L22" s="946"/>
      <c r="M22" s="947"/>
      <c r="N22" s="930"/>
      <c r="O22" s="930"/>
      <c r="P22" s="930"/>
    </row>
    <row r="23" spans="1:16" ht="15" customHeight="1" x14ac:dyDescent="0.25">
      <c r="A23" s="460"/>
      <c r="B23" s="460"/>
      <c r="C23" s="928"/>
      <c r="D23" s="929"/>
      <c r="E23" s="930"/>
      <c r="F23" s="820"/>
      <c r="G23" s="940"/>
      <c r="H23" s="930"/>
      <c r="I23" s="930"/>
      <c r="J23" s="930"/>
      <c r="K23" s="820"/>
      <c r="L23" s="946"/>
      <c r="M23" s="947"/>
      <c r="N23" s="930"/>
      <c r="O23" s="930"/>
      <c r="P23" s="930"/>
    </row>
    <row r="24" spans="1:16" ht="15" customHeight="1" x14ac:dyDescent="0.25">
      <c r="A24" s="460"/>
      <c r="B24" s="460"/>
      <c r="C24" s="928"/>
      <c r="D24" s="929"/>
      <c r="E24" s="930"/>
      <c r="F24" s="820"/>
      <c r="G24" s="940"/>
      <c r="H24" s="930"/>
      <c r="I24" s="930"/>
      <c r="J24" s="930"/>
      <c r="K24" s="820"/>
      <c r="L24" s="948"/>
      <c r="M24" s="949"/>
      <c r="N24" s="930"/>
      <c r="O24" s="930"/>
      <c r="P24" s="930"/>
    </row>
    <row r="25" spans="1:16" ht="15" customHeight="1" x14ac:dyDescent="0.25">
      <c r="A25" s="460"/>
      <c r="B25" s="460"/>
      <c r="C25" s="928"/>
      <c r="D25" s="929"/>
      <c r="E25" s="930"/>
      <c r="F25" s="820"/>
      <c r="G25" s="940"/>
      <c r="H25" s="930"/>
      <c r="I25" s="930"/>
      <c r="J25" s="930"/>
      <c r="K25" s="820"/>
      <c r="L25" s="457" t="s">
        <v>22</v>
      </c>
      <c r="M25" s="457" t="s">
        <v>23</v>
      </c>
      <c r="N25" s="930"/>
      <c r="O25" s="930"/>
      <c r="P25" s="930"/>
    </row>
    <row r="26" spans="1:16" ht="15" customHeight="1" x14ac:dyDescent="0.25">
      <c r="A26" s="460" t="s">
        <v>220</v>
      </c>
      <c r="B26" s="460" t="s">
        <v>221</v>
      </c>
      <c r="C26" s="370">
        <v>1</v>
      </c>
      <c r="D26" s="476" t="s">
        <v>200</v>
      </c>
      <c r="E26" s="488">
        <v>3</v>
      </c>
      <c r="F26" s="104">
        <f t="shared" ref="F26:F27" si="16">E26*30</f>
        <v>90</v>
      </c>
      <c r="G26" s="381">
        <f>SUM(H26+I26+J26)</f>
        <v>36</v>
      </c>
      <c r="H26" s="104"/>
      <c r="I26" s="104"/>
      <c r="J26" s="104">
        <v>36</v>
      </c>
      <c r="K26" s="381">
        <f t="shared" ref="K26:K27" si="17">F26-G26</f>
        <v>54</v>
      </c>
      <c r="L26" s="477">
        <f>G26/18</f>
        <v>2</v>
      </c>
      <c r="M26" s="477">
        <f>G26/18</f>
        <v>2</v>
      </c>
      <c r="N26" s="370" t="s">
        <v>231</v>
      </c>
      <c r="O26" s="465">
        <f t="shared" ref="O26:O32" si="18">G26/F26*100</f>
        <v>40</v>
      </c>
      <c r="P26" s="466" t="s">
        <v>222</v>
      </c>
    </row>
    <row r="27" spans="1:16" ht="15" customHeight="1" x14ac:dyDescent="0.25">
      <c r="A27" s="460" t="s">
        <v>220</v>
      </c>
      <c r="B27" s="460" t="s">
        <v>221</v>
      </c>
      <c r="C27" s="370">
        <v>2</v>
      </c>
      <c r="D27" s="476" t="s">
        <v>257</v>
      </c>
      <c r="E27" s="488">
        <v>3</v>
      </c>
      <c r="F27" s="104">
        <f t="shared" si="16"/>
        <v>90</v>
      </c>
      <c r="G27" s="381">
        <f>SUM(H27+I27+J27)</f>
        <v>36</v>
      </c>
      <c r="H27" s="492">
        <v>18</v>
      </c>
      <c r="I27" s="493"/>
      <c r="J27" s="493">
        <v>18</v>
      </c>
      <c r="K27" s="381">
        <f t="shared" si="17"/>
        <v>54</v>
      </c>
      <c r="L27" s="477">
        <f>G27/9</f>
        <v>4</v>
      </c>
      <c r="M27" s="477"/>
      <c r="N27" s="524" t="s">
        <v>232</v>
      </c>
      <c r="O27" s="465">
        <f t="shared" si="18"/>
        <v>40</v>
      </c>
      <c r="P27" s="480" t="s">
        <v>225</v>
      </c>
    </row>
    <row r="28" spans="1:16" ht="15" customHeight="1" x14ac:dyDescent="0.25">
      <c r="A28" s="460" t="s">
        <v>220</v>
      </c>
      <c r="B28" s="460" t="s">
        <v>221</v>
      </c>
      <c r="C28" s="370">
        <v>3</v>
      </c>
      <c r="D28" s="476" t="s">
        <v>233</v>
      </c>
      <c r="E28" s="488">
        <v>3</v>
      </c>
      <c r="F28" s="492">
        <f>E28*30</f>
        <v>90</v>
      </c>
      <c r="G28" s="381">
        <f t="shared" ref="G28" si="19">SUM(H28+I28+J28)</f>
        <v>36</v>
      </c>
      <c r="H28" s="492">
        <v>18</v>
      </c>
      <c r="I28" s="493"/>
      <c r="J28" s="493">
        <v>18</v>
      </c>
      <c r="K28" s="381">
        <f>F28-G28</f>
        <v>54</v>
      </c>
      <c r="L28" s="477"/>
      <c r="M28" s="477">
        <f>G28/9</f>
        <v>4</v>
      </c>
      <c r="N28" s="370" t="s">
        <v>231</v>
      </c>
      <c r="O28" s="465">
        <f>G28/F28*100</f>
        <v>40</v>
      </c>
      <c r="P28" s="466" t="s">
        <v>226</v>
      </c>
    </row>
    <row r="29" spans="1:16" ht="15" customHeight="1" x14ac:dyDescent="0.25">
      <c r="A29" s="460" t="s">
        <v>114</v>
      </c>
      <c r="B29" s="460" t="s">
        <v>221</v>
      </c>
      <c r="C29" s="545">
        <v>4</v>
      </c>
      <c r="D29" s="476" t="s">
        <v>201</v>
      </c>
      <c r="E29" s="469">
        <v>2.5</v>
      </c>
      <c r="F29" s="545">
        <f t="shared" ref="F29:F30" si="20">E29*30</f>
        <v>75</v>
      </c>
      <c r="G29" s="29">
        <f t="shared" ref="G29:G30" si="21">SUM(H29+I29+J29)</f>
        <v>36</v>
      </c>
      <c r="H29" s="545"/>
      <c r="I29" s="545"/>
      <c r="J29" s="545">
        <v>36</v>
      </c>
      <c r="K29" s="545">
        <f t="shared" ref="K29" si="22">F29-G29</f>
        <v>39</v>
      </c>
      <c r="L29" s="543">
        <f>G29/18</f>
        <v>2</v>
      </c>
      <c r="M29" s="543">
        <f>G29/18</f>
        <v>2</v>
      </c>
      <c r="N29" s="545" t="s">
        <v>231</v>
      </c>
      <c r="O29" s="465">
        <f>G29/F29*100</f>
        <v>48</v>
      </c>
      <c r="P29" s="480" t="s">
        <v>226</v>
      </c>
    </row>
    <row r="30" spans="1:16" ht="15" customHeight="1" x14ac:dyDescent="0.25">
      <c r="A30" s="460" t="s">
        <v>114</v>
      </c>
      <c r="B30" s="460" t="s">
        <v>221</v>
      </c>
      <c r="C30" s="545">
        <v>5</v>
      </c>
      <c r="D30" s="476" t="s">
        <v>259</v>
      </c>
      <c r="E30" s="488">
        <v>4</v>
      </c>
      <c r="F30" s="492">
        <f t="shared" si="20"/>
        <v>120</v>
      </c>
      <c r="G30" s="381">
        <f t="shared" si="21"/>
        <v>54</v>
      </c>
      <c r="H30" s="492">
        <v>12</v>
      </c>
      <c r="I30" s="493"/>
      <c r="J30" s="493">
        <v>42</v>
      </c>
      <c r="K30" s="381">
        <f>F30-G30</f>
        <v>66</v>
      </c>
      <c r="L30" s="544">
        <f>G30/9</f>
        <v>6</v>
      </c>
      <c r="M30" s="543"/>
      <c r="N30" s="524" t="s">
        <v>232</v>
      </c>
      <c r="O30" s="465">
        <f t="shared" ref="O30" si="23">G30/F30*100</f>
        <v>45</v>
      </c>
      <c r="P30" s="480" t="s">
        <v>226</v>
      </c>
    </row>
    <row r="31" spans="1:16" ht="15" customHeight="1" x14ac:dyDescent="0.25">
      <c r="A31" s="460" t="s">
        <v>114</v>
      </c>
      <c r="B31" s="460" t="s">
        <v>221</v>
      </c>
      <c r="C31" s="461">
        <v>6</v>
      </c>
      <c r="D31" s="476" t="s">
        <v>115</v>
      </c>
      <c r="E31" s="463">
        <v>5</v>
      </c>
      <c r="F31" s="30">
        <f t="shared" ref="F31:F33" si="24">E31*30</f>
        <v>150</v>
      </c>
      <c r="G31" s="29">
        <f>SUM(H31+I31+J31)</f>
        <v>72</v>
      </c>
      <c r="H31" s="29">
        <v>36</v>
      </c>
      <c r="I31" s="29"/>
      <c r="J31" s="29">
        <v>36</v>
      </c>
      <c r="K31" s="29">
        <f t="shared" ref="K31:K32" si="25">F31-G31</f>
        <v>78</v>
      </c>
      <c r="L31" s="464">
        <f>G31/18</f>
        <v>4</v>
      </c>
      <c r="M31" s="479">
        <f>G31/18</f>
        <v>4</v>
      </c>
      <c r="N31" s="461" t="s">
        <v>230</v>
      </c>
      <c r="O31" s="465">
        <f t="shared" si="18"/>
        <v>48</v>
      </c>
      <c r="P31" s="466" t="s">
        <v>226</v>
      </c>
    </row>
    <row r="32" spans="1:16" ht="15" customHeight="1" x14ac:dyDescent="0.25">
      <c r="A32" s="460" t="s">
        <v>114</v>
      </c>
      <c r="B32" s="460" t="s">
        <v>221</v>
      </c>
      <c r="C32" s="461">
        <v>7</v>
      </c>
      <c r="D32" s="476" t="s">
        <v>171</v>
      </c>
      <c r="E32" s="488">
        <v>5</v>
      </c>
      <c r="F32" s="104">
        <f t="shared" si="24"/>
        <v>150</v>
      </c>
      <c r="G32" s="381">
        <f>SUM(H32+I32+J32)</f>
        <v>72</v>
      </c>
      <c r="H32" s="381">
        <v>36</v>
      </c>
      <c r="I32" s="381"/>
      <c r="J32" s="381">
        <v>36</v>
      </c>
      <c r="K32" s="381">
        <f t="shared" si="25"/>
        <v>78</v>
      </c>
      <c r="L32" s="464">
        <f>G32/18</f>
        <v>4</v>
      </c>
      <c r="M32" s="479">
        <f>G32/18</f>
        <v>4</v>
      </c>
      <c r="N32" s="461" t="s">
        <v>230</v>
      </c>
      <c r="O32" s="465">
        <f t="shared" si="18"/>
        <v>48</v>
      </c>
      <c r="P32" s="480" t="s">
        <v>226</v>
      </c>
    </row>
    <row r="33" spans="1:16" ht="15" customHeight="1" x14ac:dyDescent="0.25">
      <c r="A33" s="460" t="s">
        <v>114</v>
      </c>
      <c r="B33" s="460" t="s">
        <v>221</v>
      </c>
      <c r="C33" s="545">
        <v>8</v>
      </c>
      <c r="D33" s="462" t="s">
        <v>261</v>
      </c>
      <c r="E33" s="463">
        <v>5</v>
      </c>
      <c r="F33" s="467">
        <f t="shared" si="24"/>
        <v>150</v>
      </c>
      <c r="G33" s="29">
        <f t="shared" ref="G33" si="26">SUM(H33+I33+J33)</f>
        <v>72</v>
      </c>
      <c r="H33" s="467">
        <v>18</v>
      </c>
      <c r="I33" s="468"/>
      <c r="J33" s="468">
        <v>54</v>
      </c>
      <c r="K33" s="29">
        <f>F33-G33</f>
        <v>78</v>
      </c>
      <c r="L33" s="543"/>
      <c r="M33" s="543">
        <f>G33/9</f>
        <v>8</v>
      </c>
      <c r="N33" s="545" t="s">
        <v>230</v>
      </c>
      <c r="O33" s="465">
        <f t="shared" ref="O33" si="27">G33/F33*100</f>
        <v>48</v>
      </c>
      <c r="P33" s="480" t="s">
        <v>226</v>
      </c>
    </row>
    <row r="34" spans="1:16" ht="15" customHeight="1" x14ac:dyDescent="0.25">
      <c r="A34" s="460" t="s">
        <v>114</v>
      </c>
      <c r="B34" s="460" t="s">
        <v>221</v>
      </c>
      <c r="C34" s="461">
        <v>9</v>
      </c>
      <c r="D34" s="476" t="s">
        <v>70</v>
      </c>
      <c r="E34" s="485">
        <v>4.5</v>
      </c>
      <c r="F34" s="486">
        <f>E34*30</f>
        <v>135</v>
      </c>
      <c r="G34" s="487">
        <f t="shared" ref="G34" si="28">SUM(H34+I34+J34)</f>
        <v>90</v>
      </c>
      <c r="H34" s="491"/>
      <c r="I34" s="567"/>
      <c r="J34" s="567">
        <v>90</v>
      </c>
      <c r="K34" s="487">
        <f>F34-G34</f>
        <v>45</v>
      </c>
      <c r="L34" s="32"/>
      <c r="M34" s="33"/>
      <c r="N34" s="461" t="s">
        <v>231</v>
      </c>
      <c r="O34" s="465">
        <f>G34/F34*100</f>
        <v>66.666666666666657</v>
      </c>
      <c r="P34" s="466" t="s">
        <v>226</v>
      </c>
    </row>
    <row r="35" spans="1:16" ht="15" customHeight="1" x14ac:dyDescent="0.25">
      <c r="A35" s="460"/>
      <c r="B35" s="460"/>
      <c r="C35" s="370"/>
      <c r="D35" s="478" t="s">
        <v>14</v>
      </c>
      <c r="E35" s="499">
        <f t="shared" ref="E35:M35" si="29">SUM(E26:E34)</f>
        <v>35</v>
      </c>
      <c r="F35" s="497">
        <f t="shared" si="29"/>
        <v>1050</v>
      </c>
      <c r="G35" s="497">
        <f t="shared" si="29"/>
        <v>504</v>
      </c>
      <c r="H35" s="497">
        <f t="shared" si="29"/>
        <v>138</v>
      </c>
      <c r="I35" s="497">
        <f t="shared" si="29"/>
        <v>0</v>
      </c>
      <c r="J35" s="497">
        <f t="shared" si="29"/>
        <v>366</v>
      </c>
      <c r="K35" s="497">
        <f t="shared" si="29"/>
        <v>546</v>
      </c>
      <c r="L35" s="497">
        <f t="shared" si="29"/>
        <v>22</v>
      </c>
      <c r="M35" s="497">
        <f t="shared" si="29"/>
        <v>24</v>
      </c>
      <c r="N35" s="497"/>
      <c r="O35" s="497"/>
      <c r="P35" s="500"/>
    </row>
    <row r="36" spans="1:16" ht="15" customHeight="1" x14ac:dyDescent="0.25">
      <c r="A36" s="460"/>
      <c r="B36" s="460"/>
      <c r="C36" s="460"/>
      <c r="D36" s="471" t="s">
        <v>228</v>
      </c>
      <c r="E36" s="472">
        <f>30-E35</f>
        <v>-5</v>
      </c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475"/>
    </row>
    <row r="37" spans="1:16" ht="15" customHeight="1" x14ac:dyDescent="0.25">
      <c r="A37" s="460"/>
      <c r="B37" s="460"/>
      <c r="C37" s="927" t="s">
        <v>234</v>
      </c>
      <c r="D37" s="927"/>
      <c r="E37" s="927"/>
      <c r="F37" s="927"/>
      <c r="G37" s="927"/>
      <c r="H37" s="927"/>
      <c r="I37" s="927"/>
      <c r="J37" s="927"/>
      <c r="K37" s="927"/>
      <c r="L37" s="927"/>
      <c r="M37" s="927"/>
      <c r="N37" s="927"/>
      <c r="O37" s="927"/>
      <c r="P37" s="927"/>
    </row>
    <row r="38" spans="1:16" ht="15" customHeight="1" x14ac:dyDescent="0.25">
      <c r="A38" s="460"/>
      <c r="B38" s="460"/>
      <c r="C38" s="928" t="s">
        <v>0</v>
      </c>
      <c r="D38" s="929" t="s">
        <v>207</v>
      </c>
      <c r="E38" s="930" t="s">
        <v>208</v>
      </c>
      <c r="F38" s="932" t="s">
        <v>209</v>
      </c>
      <c r="G38" s="932"/>
      <c r="H38" s="932"/>
      <c r="I38" s="932"/>
      <c r="J38" s="932"/>
      <c r="K38" s="820"/>
      <c r="L38" s="930" t="s">
        <v>210</v>
      </c>
      <c r="M38" s="930"/>
      <c r="N38" s="930" t="s">
        <v>211</v>
      </c>
      <c r="O38" s="930" t="s">
        <v>212</v>
      </c>
      <c r="P38" s="930" t="s">
        <v>213</v>
      </c>
    </row>
    <row r="39" spans="1:16" ht="15" customHeight="1" x14ac:dyDescent="0.25">
      <c r="A39" s="460"/>
      <c r="B39" s="460"/>
      <c r="C39" s="928"/>
      <c r="D39" s="929"/>
      <c r="E39" s="930"/>
      <c r="F39" s="930" t="s">
        <v>9</v>
      </c>
      <c r="G39" s="939" t="s">
        <v>214</v>
      </c>
      <c r="H39" s="939"/>
      <c r="I39" s="939"/>
      <c r="J39" s="939"/>
      <c r="K39" s="930" t="s">
        <v>215</v>
      </c>
      <c r="L39" s="930"/>
      <c r="M39" s="930"/>
      <c r="N39" s="930"/>
      <c r="O39" s="930"/>
      <c r="P39" s="930"/>
    </row>
    <row r="40" spans="1:16" ht="15" customHeight="1" x14ac:dyDescent="0.25">
      <c r="A40" s="460"/>
      <c r="B40" s="460"/>
      <c r="C40" s="928"/>
      <c r="D40" s="929"/>
      <c r="E40" s="930"/>
      <c r="F40" s="820"/>
      <c r="G40" s="930" t="s">
        <v>216</v>
      </c>
      <c r="H40" s="932" t="s">
        <v>217</v>
      </c>
      <c r="I40" s="820"/>
      <c r="J40" s="820"/>
      <c r="K40" s="820"/>
      <c r="L40" s="930"/>
      <c r="M40" s="930"/>
      <c r="N40" s="930"/>
      <c r="O40" s="930"/>
      <c r="P40" s="930"/>
    </row>
    <row r="41" spans="1:16" ht="15" customHeight="1" x14ac:dyDescent="0.25">
      <c r="A41" s="460"/>
      <c r="B41" s="460"/>
      <c r="C41" s="928"/>
      <c r="D41" s="929"/>
      <c r="E41" s="930"/>
      <c r="F41" s="820"/>
      <c r="G41" s="940"/>
      <c r="H41" s="930" t="s">
        <v>15</v>
      </c>
      <c r="I41" s="930" t="s">
        <v>218</v>
      </c>
      <c r="J41" s="930" t="s">
        <v>219</v>
      </c>
      <c r="K41" s="820"/>
      <c r="L41" s="930"/>
      <c r="M41" s="930"/>
      <c r="N41" s="930"/>
      <c r="O41" s="930"/>
      <c r="P41" s="930"/>
    </row>
    <row r="42" spans="1:16" ht="15" customHeight="1" x14ac:dyDescent="0.25">
      <c r="A42" s="460"/>
      <c r="B42" s="460"/>
      <c r="C42" s="928"/>
      <c r="D42" s="929"/>
      <c r="E42" s="930"/>
      <c r="F42" s="820"/>
      <c r="G42" s="940"/>
      <c r="H42" s="930"/>
      <c r="I42" s="930"/>
      <c r="J42" s="930"/>
      <c r="K42" s="820"/>
      <c r="L42" s="930"/>
      <c r="M42" s="930"/>
      <c r="N42" s="930"/>
      <c r="O42" s="930"/>
      <c r="P42" s="930"/>
    </row>
    <row r="43" spans="1:16" ht="14.65" customHeight="1" x14ac:dyDescent="0.25">
      <c r="A43" s="460"/>
      <c r="B43" s="460"/>
      <c r="C43" s="928"/>
      <c r="D43" s="929"/>
      <c r="E43" s="930"/>
      <c r="F43" s="820"/>
      <c r="G43" s="940"/>
      <c r="H43" s="930"/>
      <c r="I43" s="930"/>
      <c r="J43" s="930"/>
      <c r="K43" s="820"/>
      <c r="L43" s="930"/>
      <c r="M43" s="930"/>
      <c r="N43" s="930"/>
      <c r="O43" s="930"/>
      <c r="P43" s="930"/>
    </row>
    <row r="44" spans="1:16" ht="30" customHeight="1" x14ac:dyDescent="0.25">
      <c r="A44" s="460"/>
      <c r="B44" s="460"/>
      <c r="C44" s="928"/>
      <c r="D44" s="929"/>
      <c r="E44" s="930"/>
      <c r="F44" s="820"/>
      <c r="G44" s="940"/>
      <c r="H44" s="930"/>
      <c r="I44" s="930"/>
      <c r="J44" s="930"/>
      <c r="K44" s="820"/>
      <c r="L44" s="930"/>
      <c r="M44" s="930"/>
      <c r="N44" s="930"/>
      <c r="O44" s="930"/>
      <c r="P44" s="930"/>
    </row>
    <row r="45" spans="1:16" ht="15" customHeight="1" x14ac:dyDescent="0.25">
      <c r="A45" s="460" t="s">
        <v>220</v>
      </c>
      <c r="B45" s="460" t="s">
        <v>221</v>
      </c>
      <c r="C45" s="545">
        <v>1</v>
      </c>
      <c r="D45" s="462" t="s">
        <v>40</v>
      </c>
      <c r="E45" s="463">
        <v>4</v>
      </c>
      <c r="F45" s="30">
        <f>E45*30</f>
        <v>120</v>
      </c>
      <c r="G45" s="29">
        <f t="shared" ref="G45:G48" si="30">SUM(H45+I45+J45)</f>
        <v>45</v>
      </c>
      <c r="H45" s="30">
        <v>30</v>
      </c>
      <c r="I45" s="30"/>
      <c r="J45" s="30">
        <v>15</v>
      </c>
      <c r="K45" s="29">
        <f>F45-G45</f>
        <v>75</v>
      </c>
      <c r="L45" s="923">
        <f t="shared" ref="L45:L51" si="31">G45/15</f>
        <v>3</v>
      </c>
      <c r="M45" s="923"/>
      <c r="N45" s="545" t="s">
        <v>223</v>
      </c>
      <c r="O45" s="465">
        <f t="shared" ref="O45:O51" si="32">G45/F45*100</f>
        <v>37.5</v>
      </c>
      <c r="P45" s="466" t="s">
        <v>224</v>
      </c>
    </row>
    <row r="46" spans="1:16" ht="15" customHeight="1" x14ac:dyDescent="0.25">
      <c r="A46" s="460" t="s">
        <v>114</v>
      </c>
      <c r="B46" s="460" t="s">
        <v>221</v>
      </c>
      <c r="C46" s="545">
        <v>2</v>
      </c>
      <c r="D46" s="462" t="s">
        <v>333</v>
      </c>
      <c r="E46" s="463">
        <v>4</v>
      </c>
      <c r="F46" s="467">
        <f t="shared" ref="F46:F48" si="33">E46*30</f>
        <v>120</v>
      </c>
      <c r="G46" s="29">
        <f t="shared" si="30"/>
        <v>60</v>
      </c>
      <c r="H46" s="30">
        <v>12</v>
      </c>
      <c r="I46" s="30"/>
      <c r="J46" s="30">
        <v>48</v>
      </c>
      <c r="K46" s="29">
        <f>F46-G46</f>
        <v>60</v>
      </c>
      <c r="L46" s="923">
        <f>G46/15</f>
        <v>4</v>
      </c>
      <c r="M46" s="923"/>
      <c r="N46" s="545" t="s">
        <v>223</v>
      </c>
      <c r="O46" s="465">
        <f>G46/F46*100</f>
        <v>50</v>
      </c>
      <c r="P46" s="480" t="s">
        <v>226</v>
      </c>
    </row>
    <row r="47" spans="1:16" ht="15" customHeight="1" x14ac:dyDescent="0.25">
      <c r="A47" s="460" t="s">
        <v>114</v>
      </c>
      <c r="B47" s="460" t="s">
        <v>221</v>
      </c>
      <c r="C47" s="545">
        <v>3</v>
      </c>
      <c r="D47" s="462" t="s">
        <v>201</v>
      </c>
      <c r="E47" s="469">
        <v>2</v>
      </c>
      <c r="F47" s="545">
        <f t="shared" si="33"/>
        <v>60</v>
      </c>
      <c r="G47" s="29">
        <f t="shared" si="30"/>
        <v>30</v>
      </c>
      <c r="H47" s="545"/>
      <c r="I47" s="545"/>
      <c r="J47" s="545">
        <v>30</v>
      </c>
      <c r="K47" s="545">
        <f t="shared" ref="K47:K48" si="34">F47-G47</f>
        <v>30</v>
      </c>
      <c r="L47" s="923">
        <f>G47/15</f>
        <v>2</v>
      </c>
      <c r="M47" s="923"/>
      <c r="N47" s="545" t="s">
        <v>220</v>
      </c>
      <c r="O47" s="465">
        <f>G47/F47*100</f>
        <v>50</v>
      </c>
      <c r="P47" s="480" t="s">
        <v>226</v>
      </c>
    </row>
    <row r="48" spans="1:16" ht="14.65" customHeight="1" x14ac:dyDescent="0.25">
      <c r="A48" s="460" t="s">
        <v>114</v>
      </c>
      <c r="B48" s="460" t="s">
        <v>221</v>
      </c>
      <c r="C48" s="545">
        <v>4</v>
      </c>
      <c r="D48" s="462" t="s">
        <v>284</v>
      </c>
      <c r="E48" s="463">
        <v>4</v>
      </c>
      <c r="F48" s="467">
        <f t="shared" si="33"/>
        <v>120</v>
      </c>
      <c r="G48" s="29">
        <f t="shared" si="30"/>
        <v>60</v>
      </c>
      <c r="H48" s="30">
        <v>30</v>
      </c>
      <c r="I48" s="30"/>
      <c r="J48" s="30">
        <v>30</v>
      </c>
      <c r="K48" s="29">
        <f t="shared" si="34"/>
        <v>60</v>
      </c>
      <c r="L48" s="923">
        <f>G48/15</f>
        <v>4</v>
      </c>
      <c r="M48" s="923"/>
      <c r="N48" s="545" t="s">
        <v>220</v>
      </c>
      <c r="O48" s="465">
        <f>G48/F48*100</f>
        <v>50</v>
      </c>
      <c r="P48" s="480" t="s">
        <v>226</v>
      </c>
    </row>
    <row r="49" spans="1:16" ht="15" customHeight="1" x14ac:dyDescent="0.25">
      <c r="A49" s="460" t="s">
        <v>114</v>
      </c>
      <c r="B49" s="460" t="s">
        <v>221</v>
      </c>
      <c r="C49" s="545">
        <v>5</v>
      </c>
      <c r="D49" s="462" t="s">
        <v>56</v>
      </c>
      <c r="E49" s="463">
        <v>2</v>
      </c>
      <c r="F49" s="467">
        <f t="shared" ref="F49:F50" si="35">E49*30</f>
        <v>60</v>
      </c>
      <c r="G49" s="29">
        <f t="shared" ref="G49" si="36">SUM(H49+I49+J49)</f>
        <v>30</v>
      </c>
      <c r="H49" s="30">
        <v>16</v>
      </c>
      <c r="I49" s="30"/>
      <c r="J49" s="30">
        <v>14</v>
      </c>
      <c r="K49" s="29">
        <f t="shared" ref="K49:K50" si="37">F49-G49</f>
        <v>30</v>
      </c>
      <c r="L49" s="923">
        <f>G49/15</f>
        <v>2</v>
      </c>
      <c r="M49" s="923"/>
      <c r="N49" s="611"/>
      <c r="O49" s="465">
        <f>G49/F49*100</f>
        <v>50</v>
      </c>
      <c r="P49" s="466" t="s">
        <v>226</v>
      </c>
    </row>
    <row r="50" spans="1:16" ht="14.65" customHeight="1" x14ac:dyDescent="0.25">
      <c r="A50" s="460" t="s">
        <v>220</v>
      </c>
      <c r="B50" s="460" t="s">
        <v>227</v>
      </c>
      <c r="C50" s="545">
        <v>6</v>
      </c>
      <c r="D50" s="462" t="s">
        <v>255</v>
      </c>
      <c r="E50" s="463">
        <v>3</v>
      </c>
      <c r="F50" s="30">
        <f t="shared" si="35"/>
        <v>90</v>
      </c>
      <c r="G50" s="29">
        <f>SUM(H50+I50+J50)</f>
        <v>45</v>
      </c>
      <c r="H50" s="30">
        <v>30</v>
      </c>
      <c r="I50" s="30">
        <v>15</v>
      </c>
      <c r="J50" s="30"/>
      <c r="K50" s="29">
        <f t="shared" si="37"/>
        <v>45</v>
      </c>
      <c r="L50" s="923">
        <f t="shared" ref="L50" si="38">G50/15</f>
        <v>3</v>
      </c>
      <c r="M50" s="923"/>
      <c r="N50" s="545" t="s">
        <v>220</v>
      </c>
      <c r="O50" s="465">
        <f t="shared" ref="O50" si="39">G50/F50*100</f>
        <v>50</v>
      </c>
      <c r="P50" s="466"/>
    </row>
    <row r="51" spans="1:16" ht="30" customHeight="1" x14ac:dyDescent="0.25">
      <c r="A51" s="460" t="s">
        <v>114</v>
      </c>
      <c r="B51" s="460" t="s">
        <v>227</v>
      </c>
      <c r="C51" s="545">
        <v>7</v>
      </c>
      <c r="D51" s="462" t="s">
        <v>295</v>
      </c>
      <c r="E51" s="463">
        <v>5</v>
      </c>
      <c r="F51" s="30">
        <f t="shared" ref="F51" si="40">E51*30</f>
        <v>150</v>
      </c>
      <c r="G51" s="29">
        <f>SUM(H51+I51+J51)</f>
        <v>60</v>
      </c>
      <c r="H51" s="30"/>
      <c r="I51" s="30"/>
      <c r="J51" s="30">
        <v>60</v>
      </c>
      <c r="K51" s="29">
        <f t="shared" ref="K51" si="41">F51-G51</f>
        <v>90</v>
      </c>
      <c r="L51" s="923">
        <f t="shared" si="31"/>
        <v>4</v>
      </c>
      <c r="M51" s="923"/>
      <c r="N51" s="545" t="s">
        <v>220</v>
      </c>
      <c r="O51" s="465">
        <f t="shared" si="32"/>
        <v>40</v>
      </c>
      <c r="P51" s="480" t="s">
        <v>226</v>
      </c>
    </row>
    <row r="52" spans="1:16" ht="15" customHeight="1" x14ac:dyDescent="0.25">
      <c r="A52" s="460"/>
      <c r="B52" s="460"/>
      <c r="C52" s="545"/>
      <c r="D52" s="470" t="s">
        <v>14</v>
      </c>
      <c r="E52" s="499">
        <f t="shared" ref="E52:K52" si="42">SUM(E45:E51)</f>
        <v>24</v>
      </c>
      <c r="F52" s="547">
        <f t="shared" si="42"/>
        <v>720</v>
      </c>
      <c r="G52" s="547">
        <f t="shared" si="42"/>
        <v>330</v>
      </c>
      <c r="H52" s="547">
        <f t="shared" si="42"/>
        <v>118</v>
      </c>
      <c r="I52" s="547">
        <f t="shared" si="42"/>
        <v>15</v>
      </c>
      <c r="J52" s="547">
        <f t="shared" si="42"/>
        <v>197</v>
      </c>
      <c r="K52" s="547">
        <f t="shared" si="42"/>
        <v>390</v>
      </c>
      <c r="L52" s="950">
        <f>SUM(L45:M51)</f>
        <v>22</v>
      </c>
      <c r="M52" s="951"/>
      <c r="N52" s="548"/>
      <c r="O52" s="548"/>
      <c r="P52" s="500"/>
    </row>
    <row r="53" spans="1:16" ht="15" customHeight="1" x14ac:dyDescent="0.25">
      <c r="A53" s="460"/>
      <c r="B53" s="460"/>
      <c r="C53" s="460"/>
      <c r="D53" s="471" t="s">
        <v>228</v>
      </c>
      <c r="E53" s="472">
        <f>30-E52</f>
        <v>6</v>
      </c>
      <c r="F53" s="473"/>
      <c r="G53" s="473"/>
      <c r="H53" s="473"/>
      <c r="I53" s="473"/>
      <c r="J53" s="473"/>
      <c r="K53" s="473"/>
      <c r="L53" s="473"/>
      <c r="M53" s="473"/>
      <c r="N53" s="473"/>
      <c r="O53" s="473"/>
      <c r="P53" s="475"/>
    </row>
    <row r="54" spans="1:16" ht="15" customHeight="1" x14ac:dyDescent="0.25">
      <c r="A54" s="460"/>
      <c r="B54" s="460"/>
      <c r="C54" s="927" t="s">
        <v>235</v>
      </c>
      <c r="D54" s="927"/>
      <c r="E54" s="927"/>
      <c r="F54" s="927"/>
      <c r="G54" s="927"/>
      <c r="H54" s="927"/>
      <c r="I54" s="927"/>
      <c r="J54" s="927"/>
      <c r="K54" s="927"/>
      <c r="L54" s="927"/>
      <c r="M54" s="927"/>
      <c r="N54" s="927"/>
      <c r="O54" s="927"/>
      <c r="P54" s="927"/>
    </row>
    <row r="55" spans="1:16" ht="15" customHeight="1" x14ac:dyDescent="0.25">
      <c r="A55" s="460"/>
      <c r="B55" s="460"/>
      <c r="C55" s="928" t="s">
        <v>0</v>
      </c>
      <c r="D55" s="929" t="s">
        <v>207</v>
      </c>
      <c r="E55" s="930" t="s">
        <v>208</v>
      </c>
      <c r="F55" s="932" t="s">
        <v>209</v>
      </c>
      <c r="G55" s="932"/>
      <c r="H55" s="932"/>
      <c r="I55" s="932"/>
      <c r="J55" s="932"/>
      <c r="K55" s="820"/>
      <c r="L55" s="944" t="s">
        <v>210</v>
      </c>
      <c r="M55" s="945"/>
      <c r="N55" s="930" t="s">
        <v>211</v>
      </c>
      <c r="O55" s="930" t="s">
        <v>212</v>
      </c>
      <c r="P55" s="930" t="s">
        <v>213</v>
      </c>
    </row>
    <row r="56" spans="1:16" ht="15" customHeight="1" x14ac:dyDescent="0.25">
      <c r="A56" s="460"/>
      <c r="B56" s="460"/>
      <c r="C56" s="928"/>
      <c r="D56" s="929"/>
      <c r="E56" s="930"/>
      <c r="F56" s="930" t="s">
        <v>9</v>
      </c>
      <c r="G56" s="939" t="s">
        <v>214</v>
      </c>
      <c r="H56" s="939"/>
      <c r="I56" s="939"/>
      <c r="J56" s="939"/>
      <c r="K56" s="930" t="s">
        <v>215</v>
      </c>
      <c r="L56" s="946"/>
      <c r="M56" s="947"/>
      <c r="N56" s="930"/>
      <c r="O56" s="930"/>
      <c r="P56" s="930"/>
    </row>
    <row r="57" spans="1:16" ht="15" customHeight="1" x14ac:dyDescent="0.25">
      <c r="A57" s="460"/>
      <c r="B57" s="460"/>
      <c r="C57" s="928"/>
      <c r="D57" s="929"/>
      <c r="E57" s="930"/>
      <c r="F57" s="820"/>
      <c r="G57" s="930" t="s">
        <v>216</v>
      </c>
      <c r="H57" s="932" t="s">
        <v>217</v>
      </c>
      <c r="I57" s="820"/>
      <c r="J57" s="820"/>
      <c r="K57" s="820"/>
      <c r="L57" s="946"/>
      <c r="M57" s="947"/>
      <c r="N57" s="930"/>
      <c r="O57" s="930"/>
      <c r="P57" s="930"/>
    </row>
    <row r="58" spans="1:16" ht="15" customHeight="1" x14ac:dyDescent="0.25">
      <c r="A58" s="460"/>
      <c r="B58" s="460"/>
      <c r="C58" s="928"/>
      <c r="D58" s="929"/>
      <c r="E58" s="930"/>
      <c r="F58" s="820"/>
      <c r="G58" s="940"/>
      <c r="H58" s="930" t="s">
        <v>15</v>
      </c>
      <c r="I58" s="930" t="s">
        <v>218</v>
      </c>
      <c r="J58" s="930" t="s">
        <v>219</v>
      </c>
      <c r="K58" s="820"/>
      <c r="L58" s="946"/>
      <c r="M58" s="947"/>
      <c r="N58" s="930"/>
      <c r="O58" s="930"/>
      <c r="P58" s="930"/>
    </row>
    <row r="59" spans="1:16" ht="15" customHeight="1" x14ac:dyDescent="0.25">
      <c r="A59" s="460"/>
      <c r="B59" s="460"/>
      <c r="C59" s="928"/>
      <c r="D59" s="929"/>
      <c r="E59" s="930"/>
      <c r="F59" s="820"/>
      <c r="G59" s="940"/>
      <c r="H59" s="930"/>
      <c r="I59" s="930"/>
      <c r="J59" s="930"/>
      <c r="K59" s="820"/>
      <c r="L59" s="946"/>
      <c r="M59" s="947"/>
      <c r="N59" s="930"/>
      <c r="O59" s="930"/>
      <c r="P59" s="930"/>
    </row>
    <row r="60" spans="1:16" ht="14.25" customHeight="1" x14ac:dyDescent="0.25">
      <c r="A60" s="460"/>
      <c r="B60" s="460"/>
      <c r="C60" s="928"/>
      <c r="D60" s="929"/>
      <c r="E60" s="930"/>
      <c r="F60" s="820"/>
      <c r="G60" s="940"/>
      <c r="H60" s="930"/>
      <c r="I60" s="930"/>
      <c r="J60" s="930"/>
      <c r="K60" s="820"/>
      <c r="L60" s="948"/>
      <c r="M60" s="949"/>
      <c r="N60" s="930"/>
      <c r="O60" s="930"/>
      <c r="P60" s="930"/>
    </row>
    <row r="61" spans="1:16" ht="30" customHeight="1" x14ac:dyDescent="0.25">
      <c r="A61" s="460"/>
      <c r="B61" s="460"/>
      <c r="C61" s="928"/>
      <c r="D61" s="952"/>
      <c r="E61" s="931"/>
      <c r="F61" s="821"/>
      <c r="G61" s="941"/>
      <c r="H61" s="931"/>
      <c r="I61" s="931"/>
      <c r="J61" s="931"/>
      <c r="K61" s="821"/>
      <c r="L61" s="458" t="s">
        <v>24</v>
      </c>
      <c r="M61" s="458" t="s">
        <v>25</v>
      </c>
      <c r="N61" s="931"/>
      <c r="O61" s="931"/>
      <c r="P61" s="931"/>
    </row>
    <row r="62" spans="1:16" ht="15" customHeight="1" x14ac:dyDescent="0.25">
      <c r="A62" s="460" t="s">
        <v>220</v>
      </c>
      <c r="B62" s="460" t="s">
        <v>221</v>
      </c>
      <c r="C62" s="496">
        <v>1</v>
      </c>
      <c r="D62" s="476" t="s">
        <v>36</v>
      </c>
      <c r="E62" s="463">
        <v>3</v>
      </c>
      <c r="F62" s="30">
        <f>E62*30</f>
        <v>90</v>
      </c>
      <c r="G62" s="29">
        <f t="shared" ref="G62" si="43">SUM(H62+I62+J62)</f>
        <v>36</v>
      </c>
      <c r="H62" s="29">
        <v>18</v>
      </c>
      <c r="I62" s="29"/>
      <c r="J62" s="29">
        <v>18</v>
      </c>
      <c r="K62" s="29">
        <f>F62-G62</f>
        <v>54</v>
      </c>
      <c r="L62" s="495"/>
      <c r="M62" s="479">
        <f>G62/9</f>
        <v>4</v>
      </c>
      <c r="N62" s="496" t="s">
        <v>238</v>
      </c>
      <c r="O62" s="465">
        <f t="shared" ref="O62:O64" si="44">G62/F62*100</f>
        <v>40</v>
      </c>
      <c r="P62" s="466" t="s">
        <v>222</v>
      </c>
    </row>
    <row r="63" spans="1:16" ht="15" customHeight="1" x14ac:dyDescent="0.25">
      <c r="A63" s="460" t="s">
        <v>114</v>
      </c>
      <c r="B63" s="460" t="s">
        <v>221</v>
      </c>
      <c r="C63" s="545">
        <v>2</v>
      </c>
      <c r="D63" s="476" t="s">
        <v>201</v>
      </c>
      <c r="E63" s="469">
        <v>2.5</v>
      </c>
      <c r="F63" s="545">
        <f t="shared" ref="F63:F68" si="45">E63*30</f>
        <v>75</v>
      </c>
      <c r="G63" s="29">
        <f t="shared" ref="G63:G64" si="46">SUM(H63+I63+J63)</f>
        <v>36</v>
      </c>
      <c r="H63" s="545"/>
      <c r="I63" s="545"/>
      <c r="J63" s="545">
        <v>36</v>
      </c>
      <c r="K63" s="545">
        <f t="shared" ref="K63:K68" si="47">F63-G63</f>
        <v>39</v>
      </c>
      <c r="L63" s="544">
        <f>G63/18</f>
        <v>2</v>
      </c>
      <c r="M63" s="543">
        <f>G63/18</f>
        <v>2</v>
      </c>
      <c r="N63" s="545" t="s">
        <v>238</v>
      </c>
      <c r="O63" s="465">
        <f t="shared" si="44"/>
        <v>48</v>
      </c>
      <c r="P63" s="480" t="s">
        <v>226</v>
      </c>
    </row>
    <row r="64" spans="1:16" ht="14.25" customHeight="1" x14ac:dyDescent="0.25">
      <c r="A64" s="460" t="s">
        <v>114</v>
      </c>
      <c r="B64" s="460" t="s">
        <v>221</v>
      </c>
      <c r="C64" s="545">
        <v>3</v>
      </c>
      <c r="D64" s="462" t="s">
        <v>284</v>
      </c>
      <c r="E64" s="463">
        <v>3</v>
      </c>
      <c r="F64" s="467">
        <f t="shared" si="45"/>
        <v>90</v>
      </c>
      <c r="G64" s="29">
        <f t="shared" si="46"/>
        <v>36</v>
      </c>
      <c r="H64" s="30">
        <v>18</v>
      </c>
      <c r="I64" s="30"/>
      <c r="J64" s="30">
        <v>18</v>
      </c>
      <c r="K64" s="29">
        <f t="shared" si="47"/>
        <v>54</v>
      </c>
      <c r="L64" s="544">
        <f>G64/9</f>
        <v>4</v>
      </c>
      <c r="M64" s="543"/>
      <c r="N64" s="524" t="s">
        <v>237</v>
      </c>
      <c r="O64" s="465">
        <f t="shared" si="44"/>
        <v>40</v>
      </c>
      <c r="P64" s="466" t="s">
        <v>226</v>
      </c>
    </row>
    <row r="65" spans="1:16" ht="14.25" customHeight="1" x14ac:dyDescent="0.25">
      <c r="A65" s="460" t="s">
        <v>114</v>
      </c>
      <c r="B65" s="460" t="s">
        <v>221</v>
      </c>
      <c r="C65" s="545">
        <v>4</v>
      </c>
      <c r="D65" s="476" t="s">
        <v>56</v>
      </c>
      <c r="E65" s="485">
        <v>3</v>
      </c>
      <c r="F65" s="491">
        <f t="shared" si="45"/>
        <v>90</v>
      </c>
      <c r="G65" s="487">
        <f t="shared" ref="G65:G66" si="48">SUM(H65+I65+J65)</f>
        <v>36</v>
      </c>
      <c r="H65" s="486">
        <v>18</v>
      </c>
      <c r="I65" s="486"/>
      <c r="J65" s="486">
        <v>18</v>
      </c>
      <c r="K65" s="487">
        <f t="shared" si="47"/>
        <v>54</v>
      </c>
      <c r="L65" s="544">
        <f>G65/18</f>
        <v>2</v>
      </c>
      <c r="M65" s="543">
        <f>G65/18</f>
        <v>2</v>
      </c>
      <c r="N65" s="545" t="s">
        <v>236</v>
      </c>
      <c r="O65" s="465">
        <f>G65/F65*100</f>
        <v>40</v>
      </c>
      <c r="P65" s="466" t="s">
        <v>226</v>
      </c>
    </row>
    <row r="66" spans="1:16" ht="14.25" customHeight="1" x14ac:dyDescent="0.25">
      <c r="A66" s="460" t="s">
        <v>114</v>
      </c>
      <c r="B66" s="460" t="s">
        <v>221</v>
      </c>
      <c r="C66" s="545">
        <v>5</v>
      </c>
      <c r="D66" s="476" t="s">
        <v>177</v>
      </c>
      <c r="E66" s="488">
        <v>1</v>
      </c>
      <c r="F66" s="492">
        <f t="shared" si="45"/>
        <v>30</v>
      </c>
      <c r="G66" s="381">
        <f t="shared" si="48"/>
        <v>18</v>
      </c>
      <c r="H66" s="104"/>
      <c r="I66" s="104"/>
      <c r="J66" s="104">
        <v>18</v>
      </c>
      <c r="K66" s="381">
        <f t="shared" si="47"/>
        <v>12</v>
      </c>
      <c r="L66" s="544"/>
      <c r="M66" s="543">
        <f>G66/9</f>
        <v>2</v>
      </c>
      <c r="N66" s="545" t="s">
        <v>25</v>
      </c>
      <c r="O66" s="465">
        <f>G66/F66*100</f>
        <v>60</v>
      </c>
      <c r="P66" s="466" t="s">
        <v>226</v>
      </c>
    </row>
    <row r="67" spans="1:16" ht="14.25" customHeight="1" x14ac:dyDescent="0.25">
      <c r="A67" s="460" t="s">
        <v>114</v>
      </c>
      <c r="B67" s="460" t="s">
        <v>221</v>
      </c>
      <c r="C67" s="545">
        <v>6</v>
      </c>
      <c r="D67" s="476" t="s">
        <v>168</v>
      </c>
      <c r="E67" s="488">
        <v>5</v>
      </c>
      <c r="F67" s="492">
        <f t="shared" si="45"/>
        <v>150</v>
      </c>
      <c r="G67" s="381">
        <f>SUM(H67+I67+J67)</f>
        <v>72</v>
      </c>
      <c r="H67" s="492">
        <v>36</v>
      </c>
      <c r="I67" s="493"/>
      <c r="J67" s="493">
        <v>36</v>
      </c>
      <c r="K67" s="381">
        <f t="shared" si="47"/>
        <v>78</v>
      </c>
      <c r="L67" s="544">
        <f>G67/18</f>
        <v>4</v>
      </c>
      <c r="M67" s="543">
        <f>G67/18</f>
        <v>4</v>
      </c>
      <c r="N67" s="545" t="s">
        <v>236</v>
      </c>
      <c r="O67" s="465">
        <f t="shared" ref="O67" si="49">G67/F67*100</f>
        <v>48</v>
      </c>
      <c r="P67" s="466" t="s">
        <v>226</v>
      </c>
    </row>
    <row r="68" spans="1:16" ht="15" customHeight="1" x14ac:dyDescent="0.25">
      <c r="A68" s="460" t="s">
        <v>114</v>
      </c>
      <c r="B68" s="460" t="s">
        <v>221</v>
      </c>
      <c r="C68" s="545">
        <v>7</v>
      </c>
      <c r="D68" s="462" t="s">
        <v>294</v>
      </c>
      <c r="E68" s="463">
        <v>3</v>
      </c>
      <c r="F68" s="467">
        <f t="shared" si="45"/>
        <v>90</v>
      </c>
      <c r="G68" s="29">
        <f>SUM(H68+I68+J68)</f>
        <v>36</v>
      </c>
      <c r="H68" s="467">
        <v>18</v>
      </c>
      <c r="I68" s="468"/>
      <c r="J68" s="468">
        <v>18</v>
      </c>
      <c r="K68" s="29">
        <f t="shared" si="47"/>
        <v>54</v>
      </c>
      <c r="L68" s="543"/>
      <c r="M68" s="543">
        <f>G68/9</f>
        <v>4</v>
      </c>
      <c r="N68" s="545" t="s">
        <v>238</v>
      </c>
      <c r="O68" s="465">
        <f>G68/F68*100</f>
        <v>40</v>
      </c>
      <c r="P68" s="466" t="s">
        <v>296</v>
      </c>
    </row>
    <row r="69" spans="1:16" ht="15.75" customHeight="1" x14ac:dyDescent="0.25">
      <c r="A69" s="460" t="s">
        <v>114</v>
      </c>
      <c r="B69" s="460" t="s">
        <v>221</v>
      </c>
      <c r="C69" s="501">
        <v>8</v>
      </c>
      <c r="D69" s="476" t="s">
        <v>72</v>
      </c>
      <c r="E69" s="463">
        <v>4.5</v>
      </c>
      <c r="F69" s="30">
        <f>E69*30</f>
        <v>135</v>
      </c>
      <c r="G69" s="29">
        <f t="shared" ref="G69" si="50">SUM(H69+I69+J69)</f>
        <v>90</v>
      </c>
      <c r="H69" s="467"/>
      <c r="I69" s="468"/>
      <c r="J69" s="468">
        <v>90</v>
      </c>
      <c r="K69" s="29">
        <f>F69-G69</f>
        <v>45</v>
      </c>
      <c r="L69" s="32"/>
      <c r="M69" s="33"/>
      <c r="N69" s="501" t="s">
        <v>238</v>
      </c>
      <c r="O69" s="465">
        <f>G69/F69*100</f>
        <v>66.666666666666657</v>
      </c>
      <c r="P69" s="466" t="s">
        <v>226</v>
      </c>
    </row>
    <row r="70" spans="1:16" ht="30" customHeight="1" x14ac:dyDescent="0.25">
      <c r="A70" s="460" t="s">
        <v>220</v>
      </c>
      <c r="B70" s="460" t="s">
        <v>227</v>
      </c>
      <c r="C70" s="501">
        <v>9</v>
      </c>
      <c r="D70" s="476" t="s">
        <v>256</v>
      </c>
      <c r="E70" s="463">
        <v>3</v>
      </c>
      <c r="F70" s="467">
        <f>E70*30</f>
        <v>90</v>
      </c>
      <c r="G70" s="467">
        <f>H70+I70+J70</f>
        <v>36</v>
      </c>
      <c r="H70" s="30">
        <v>18</v>
      </c>
      <c r="I70" s="30"/>
      <c r="J70" s="30">
        <v>18</v>
      </c>
      <c r="K70" s="29">
        <f>F70-G70</f>
        <v>54</v>
      </c>
      <c r="L70" s="502">
        <f>G70/9</f>
        <v>4</v>
      </c>
      <c r="M70" s="33"/>
      <c r="N70" s="524" t="s">
        <v>239</v>
      </c>
      <c r="O70" s="465">
        <f>G70/F70*100</f>
        <v>40</v>
      </c>
      <c r="P70" s="480"/>
    </row>
    <row r="71" spans="1:16" ht="30" customHeight="1" x14ac:dyDescent="0.25">
      <c r="A71" s="460" t="s">
        <v>220</v>
      </c>
      <c r="B71" s="460" t="s">
        <v>227</v>
      </c>
      <c r="C71" s="545">
        <v>10</v>
      </c>
      <c r="D71" s="476" t="s">
        <v>317</v>
      </c>
      <c r="E71" s="463">
        <v>3</v>
      </c>
      <c r="F71" s="467">
        <f>E71*30</f>
        <v>90</v>
      </c>
      <c r="G71" s="467">
        <f>H71+I71+J71</f>
        <v>36</v>
      </c>
      <c r="H71" s="30">
        <v>18</v>
      </c>
      <c r="I71" s="30"/>
      <c r="J71" s="30">
        <v>18</v>
      </c>
      <c r="K71" s="29">
        <f>F71-G71</f>
        <v>54</v>
      </c>
      <c r="L71" s="543"/>
      <c r="M71" s="543">
        <f>G71/9</f>
        <v>4</v>
      </c>
      <c r="N71" s="545" t="s">
        <v>238</v>
      </c>
      <c r="O71" s="465">
        <f>G71/F71*100</f>
        <v>40</v>
      </c>
      <c r="P71" s="480"/>
    </row>
    <row r="72" spans="1:16" ht="30" customHeight="1" x14ac:dyDescent="0.25">
      <c r="A72" s="460" t="s">
        <v>114</v>
      </c>
      <c r="B72" s="460" t="s">
        <v>227</v>
      </c>
      <c r="C72" s="501">
        <v>11</v>
      </c>
      <c r="D72" s="478" t="s">
        <v>297</v>
      </c>
      <c r="E72" s="485">
        <v>5</v>
      </c>
      <c r="F72" s="491">
        <f t="shared" ref="F72" si="51">E72*30</f>
        <v>150</v>
      </c>
      <c r="G72" s="491">
        <f>H72+I72+J72</f>
        <v>72</v>
      </c>
      <c r="H72" s="486">
        <v>18</v>
      </c>
      <c r="I72" s="486"/>
      <c r="J72" s="486">
        <v>54</v>
      </c>
      <c r="K72" s="487">
        <f t="shared" ref="K72" si="52">F72-G72</f>
        <v>78</v>
      </c>
      <c r="L72" s="502">
        <f>G72/9</f>
        <v>8</v>
      </c>
      <c r="M72" s="502"/>
      <c r="N72" s="524" t="s">
        <v>239</v>
      </c>
      <c r="O72" s="465">
        <f t="shared" ref="O72" si="53">G72/F72*100</f>
        <v>48</v>
      </c>
      <c r="P72" s="480" t="s">
        <v>226</v>
      </c>
    </row>
    <row r="73" spans="1:16" ht="15.75" customHeight="1" x14ac:dyDescent="0.25">
      <c r="A73" s="460"/>
      <c r="B73" s="460"/>
      <c r="C73" s="370"/>
      <c r="D73" s="478" t="s">
        <v>14</v>
      </c>
      <c r="E73" s="497">
        <f t="shared" ref="E73:M73" si="54">SUM(E62:E72)</f>
        <v>36</v>
      </c>
      <c r="F73" s="497">
        <f t="shared" si="54"/>
        <v>1080</v>
      </c>
      <c r="G73" s="497">
        <f t="shared" si="54"/>
        <v>504</v>
      </c>
      <c r="H73" s="497">
        <f t="shared" si="54"/>
        <v>162</v>
      </c>
      <c r="I73" s="497">
        <f t="shared" si="54"/>
        <v>0</v>
      </c>
      <c r="J73" s="497">
        <f t="shared" si="54"/>
        <v>342</v>
      </c>
      <c r="K73" s="497">
        <f t="shared" si="54"/>
        <v>576</v>
      </c>
      <c r="L73" s="497">
        <f t="shared" si="54"/>
        <v>24</v>
      </c>
      <c r="M73" s="497">
        <f t="shared" si="54"/>
        <v>22</v>
      </c>
      <c r="N73" s="497"/>
      <c r="O73" s="497"/>
      <c r="P73" s="506"/>
    </row>
    <row r="74" spans="1:16" ht="15.75" customHeight="1" x14ac:dyDescent="0.25">
      <c r="A74" s="460"/>
      <c r="B74" s="460"/>
      <c r="C74" s="460"/>
      <c r="D74" s="471" t="s">
        <v>228</v>
      </c>
      <c r="E74" s="472">
        <f>30-E73</f>
        <v>-6</v>
      </c>
      <c r="F74" s="473"/>
      <c r="G74" s="473"/>
      <c r="H74" s="473"/>
      <c r="I74" s="473"/>
      <c r="J74" s="473"/>
      <c r="K74" s="473"/>
      <c r="L74" s="473"/>
      <c r="M74" s="473"/>
      <c r="N74" s="473"/>
      <c r="O74" s="474"/>
      <c r="P74" s="475"/>
    </row>
    <row r="75" spans="1:16" ht="15.75" customHeight="1" x14ac:dyDescent="0.25">
      <c r="A75" s="460"/>
      <c r="B75" s="460"/>
      <c r="C75" s="927" t="s">
        <v>241</v>
      </c>
      <c r="D75" s="927"/>
      <c r="E75" s="927"/>
      <c r="F75" s="927"/>
      <c r="G75" s="927"/>
      <c r="H75" s="927"/>
      <c r="I75" s="927"/>
      <c r="J75" s="927"/>
      <c r="K75" s="927"/>
      <c r="L75" s="927"/>
      <c r="M75" s="927"/>
      <c r="N75" s="927"/>
      <c r="O75" s="927"/>
      <c r="P75" s="927"/>
    </row>
    <row r="76" spans="1:16" ht="15.75" customHeight="1" x14ac:dyDescent="0.25">
      <c r="A76" s="460"/>
      <c r="B76" s="460"/>
      <c r="C76" s="928" t="s">
        <v>0</v>
      </c>
      <c r="D76" s="929" t="s">
        <v>207</v>
      </c>
      <c r="E76" s="930" t="s">
        <v>208</v>
      </c>
      <c r="F76" s="932" t="s">
        <v>209</v>
      </c>
      <c r="G76" s="932"/>
      <c r="H76" s="932"/>
      <c r="I76" s="932"/>
      <c r="J76" s="932"/>
      <c r="K76" s="820"/>
      <c r="L76" s="933" t="s">
        <v>210</v>
      </c>
      <c r="M76" s="934"/>
      <c r="N76" s="930" t="s">
        <v>211</v>
      </c>
      <c r="O76" s="930" t="s">
        <v>212</v>
      </c>
      <c r="P76" s="930" t="s">
        <v>213</v>
      </c>
    </row>
    <row r="77" spans="1:16" ht="15" customHeight="1" x14ac:dyDescent="0.25">
      <c r="A77" s="460"/>
      <c r="B77" s="460"/>
      <c r="C77" s="928"/>
      <c r="D77" s="929"/>
      <c r="E77" s="930"/>
      <c r="F77" s="930" t="s">
        <v>9</v>
      </c>
      <c r="G77" s="939" t="s">
        <v>214</v>
      </c>
      <c r="H77" s="939"/>
      <c r="I77" s="939"/>
      <c r="J77" s="939"/>
      <c r="K77" s="930" t="s">
        <v>215</v>
      </c>
      <c r="L77" s="935"/>
      <c r="M77" s="936"/>
      <c r="N77" s="930"/>
      <c r="O77" s="930"/>
      <c r="P77" s="930"/>
    </row>
    <row r="78" spans="1:16" ht="15" customHeight="1" x14ac:dyDescent="0.25">
      <c r="A78" s="460"/>
      <c r="B78" s="460"/>
      <c r="C78" s="928"/>
      <c r="D78" s="929"/>
      <c r="E78" s="930"/>
      <c r="F78" s="820"/>
      <c r="G78" s="930" t="s">
        <v>216</v>
      </c>
      <c r="H78" s="932" t="s">
        <v>217</v>
      </c>
      <c r="I78" s="820"/>
      <c r="J78" s="820"/>
      <c r="K78" s="820"/>
      <c r="L78" s="935"/>
      <c r="M78" s="936"/>
      <c r="N78" s="930"/>
      <c r="O78" s="930"/>
      <c r="P78" s="930"/>
    </row>
    <row r="79" spans="1:16" ht="15" customHeight="1" x14ac:dyDescent="0.25">
      <c r="A79" s="460"/>
      <c r="B79" s="460"/>
      <c r="C79" s="928"/>
      <c r="D79" s="929"/>
      <c r="E79" s="930"/>
      <c r="F79" s="820"/>
      <c r="G79" s="940"/>
      <c r="H79" s="930" t="s">
        <v>15</v>
      </c>
      <c r="I79" s="930" t="s">
        <v>218</v>
      </c>
      <c r="J79" s="930" t="s">
        <v>219</v>
      </c>
      <c r="K79" s="820"/>
      <c r="L79" s="935"/>
      <c r="M79" s="936"/>
      <c r="N79" s="930"/>
      <c r="O79" s="930"/>
      <c r="P79" s="930"/>
    </row>
    <row r="80" spans="1:16" ht="15" customHeight="1" x14ac:dyDescent="0.25">
      <c r="A80" s="460"/>
      <c r="B80" s="460"/>
      <c r="C80" s="928"/>
      <c r="D80" s="929"/>
      <c r="E80" s="930"/>
      <c r="F80" s="820"/>
      <c r="G80" s="940"/>
      <c r="H80" s="930"/>
      <c r="I80" s="930"/>
      <c r="J80" s="930"/>
      <c r="K80" s="820"/>
      <c r="L80" s="935"/>
      <c r="M80" s="936"/>
      <c r="N80" s="930"/>
      <c r="O80" s="930"/>
      <c r="P80" s="930"/>
    </row>
    <row r="81" spans="1:16" ht="15" customHeight="1" x14ac:dyDescent="0.25">
      <c r="A81" s="460"/>
      <c r="B81" s="460"/>
      <c r="C81" s="928"/>
      <c r="D81" s="929"/>
      <c r="E81" s="930"/>
      <c r="F81" s="820"/>
      <c r="G81" s="940"/>
      <c r="H81" s="930"/>
      <c r="I81" s="930"/>
      <c r="J81" s="930"/>
      <c r="K81" s="820"/>
      <c r="L81" s="935"/>
      <c r="M81" s="936"/>
      <c r="N81" s="930"/>
      <c r="O81" s="930"/>
      <c r="P81" s="930"/>
    </row>
    <row r="82" spans="1:16" ht="14.65" customHeight="1" x14ac:dyDescent="0.25">
      <c r="A82" s="460"/>
      <c r="B82" s="460"/>
      <c r="C82" s="928"/>
      <c r="D82" s="929"/>
      <c r="E82" s="931"/>
      <c r="F82" s="821"/>
      <c r="G82" s="941"/>
      <c r="H82" s="931"/>
      <c r="I82" s="931"/>
      <c r="J82" s="931"/>
      <c r="K82" s="821"/>
      <c r="L82" s="937"/>
      <c r="M82" s="938"/>
      <c r="N82" s="930"/>
      <c r="O82" s="930"/>
      <c r="P82" s="930"/>
    </row>
    <row r="83" spans="1:16" ht="15" customHeight="1" x14ac:dyDescent="0.25">
      <c r="A83" s="460" t="s">
        <v>114</v>
      </c>
      <c r="B83" s="460" t="s">
        <v>221</v>
      </c>
      <c r="C83" s="504">
        <v>1</v>
      </c>
      <c r="D83" s="476" t="s">
        <v>334</v>
      </c>
      <c r="E83" s="463">
        <v>4</v>
      </c>
      <c r="F83" s="467">
        <f t="shared" ref="F83:F85" si="55">E83*30</f>
        <v>120</v>
      </c>
      <c r="G83" s="29">
        <f t="shared" ref="G83:G85" si="56">SUM(H83+I83+J83)</f>
        <v>60</v>
      </c>
      <c r="H83" s="30">
        <v>12</v>
      </c>
      <c r="I83" s="30"/>
      <c r="J83" s="30">
        <v>48</v>
      </c>
      <c r="K83" s="29">
        <f>F83-G83</f>
        <v>60</v>
      </c>
      <c r="L83" s="925">
        <f>G83/15</f>
        <v>4</v>
      </c>
      <c r="M83" s="923"/>
      <c r="N83" s="545" t="s">
        <v>223</v>
      </c>
      <c r="O83" s="465">
        <f>G83/F83*100</f>
        <v>50</v>
      </c>
      <c r="P83" s="466" t="s">
        <v>226</v>
      </c>
    </row>
    <row r="84" spans="1:16" ht="15.75" customHeight="1" x14ac:dyDescent="0.25">
      <c r="A84" s="460" t="s">
        <v>114</v>
      </c>
      <c r="B84" s="460" t="s">
        <v>221</v>
      </c>
      <c r="C84" s="545">
        <v>2</v>
      </c>
      <c r="D84" s="462" t="s">
        <v>201</v>
      </c>
      <c r="E84" s="574">
        <v>2</v>
      </c>
      <c r="F84" s="546">
        <f t="shared" si="55"/>
        <v>60</v>
      </c>
      <c r="G84" s="381">
        <f t="shared" si="56"/>
        <v>30</v>
      </c>
      <c r="H84" s="546"/>
      <c r="I84" s="546"/>
      <c r="J84" s="546">
        <v>30</v>
      </c>
      <c r="K84" s="546">
        <f t="shared" ref="K84:K85" si="57">F84-G84</f>
        <v>30</v>
      </c>
      <c r="L84" s="923">
        <f>G84/15</f>
        <v>2</v>
      </c>
      <c r="M84" s="923"/>
      <c r="N84" s="545" t="s">
        <v>220</v>
      </c>
      <c r="O84" s="465">
        <f>G84/F84*100</f>
        <v>50</v>
      </c>
      <c r="P84" s="480" t="s">
        <v>226</v>
      </c>
    </row>
    <row r="85" spans="1:16" ht="15.75" customHeight="1" x14ac:dyDescent="0.25">
      <c r="A85" s="460" t="s">
        <v>114</v>
      </c>
      <c r="B85" s="460" t="s">
        <v>221</v>
      </c>
      <c r="C85" s="504">
        <v>3</v>
      </c>
      <c r="D85" s="476" t="s">
        <v>175</v>
      </c>
      <c r="E85" s="463">
        <v>4</v>
      </c>
      <c r="F85" s="467">
        <f t="shared" si="55"/>
        <v>120</v>
      </c>
      <c r="G85" s="29">
        <f t="shared" si="56"/>
        <v>60</v>
      </c>
      <c r="H85" s="30">
        <v>30</v>
      </c>
      <c r="I85" s="30"/>
      <c r="J85" s="30">
        <v>30</v>
      </c>
      <c r="K85" s="29">
        <f t="shared" si="57"/>
        <v>60</v>
      </c>
      <c r="L85" s="925">
        <f>G85/15</f>
        <v>4</v>
      </c>
      <c r="M85" s="923"/>
      <c r="N85" s="504" t="s">
        <v>223</v>
      </c>
      <c r="O85" s="465">
        <f>G85/F85*100</f>
        <v>50</v>
      </c>
      <c r="P85" s="466" t="s">
        <v>226</v>
      </c>
    </row>
    <row r="86" spans="1:16" ht="15" customHeight="1" x14ac:dyDescent="0.25">
      <c r="A86" s="460" t="s">
        <v>114</v>
      </c>
      <c r="B86" s="460" t="s">
        <v>221</v>
      </c>
      <c r="C86" s="504">
        <v>4</v>
      </c>
      <c r="D86" s="476" t="s">
        <v>58</v>
      </c>
      <c r="E86" s="488">
        <v>4</v>
      </c>
      <c r="F86" s="492">
        <f t="shared" ref="F86:F88" si="58">E86*30</f>
        <v>120</v>
      </c>
      <c r="G86" s="381">
        <f t="shared" ref="G86" si="59">SUM(H86+I86+J86)</f>
        <v>60</v>
      </c>
      <c r="H86" s="104">
        <v>30</v>
      </c>
      <c r="I86" s="104"/>
      <c r="J86" s="104">
        <v>30</v>
      </c>
      <c r="K86" s="381">
        <f t="shared" ref="K86:K88" si="60">F86-G86</f>
        <v>60</v>
      </c>
      <c r="L86" s="925">
        <f>G86/15</f>
        <v>4</v>
      </c>
      <c r="M86" s="923"/>
      <c r="N86" s="504" t="s">
        <v>220</v>
      </c>
      <c r="O86" s="465">
        <f>G86/F86*100</f>
        <v>50</v>
      </c>
      <c r="P86" s="466" t="s">
        <v>226</v>
      </c>
    </row>
    <row r="87" spans="1:16" ht="15" customHeight="1" x14ac:dyDescent="0.25">
      <c r="A87" s="460" t="s">
        <v>114</v>
      </c>
      <c r="B87" s="460" t="s">
        <v>221</v>
      </c>
      <c r="C87" s="546">
        <v>5</v>
      </c>
      <c r="D87" s="595" t="s">
        <v>285</v>
      </c>
      <c r="E87" s="488">
        <v>4</v>
      </c>
      <c r="F87" s="492">
        <f t="shared" ref="F87" si="61">E87*30</f>
        <v>120</v>
      </c>
      <c r="G87" s="381">
        <f t="shared" ref="G87" si="62">SUM(H87+I87+J87)</f>
        <v>60</v>
      </c>
      <c r="H87" s="104">
        <v>30</v>
      </c>
      <c r="I87" s="104"/>
      <c r="J87" s="104">
        <v>30</v>
      </c>
      <c r="K87" s="381">
        <f t="shared" ref="K87" si="63">F87-G87</f>
        <v>60</v>
      </c>
      <c r="L87" s="953">
        <f>G87/15</f>
        <v>4</v>
      </c>
      <c r="M87" s="954"/>
      <c r="N87" s="546" t="s">
        <v>220</v>
      </c>
      <c r="O87" s="596">
        <f>G87/F87*100</f>
        <v>50</v>
      </c>
      <c r="P87" s="597" t="s">
        <v>247</v>
      </c>
    </row>
    <row r="88" spans="1:16" ht="30" customHeight="1" x14ac:dyDescent="0.25">
      <c r="A88" s="460" t="s">
        <v>114</v>
      </c>
      <c r="B88" s="460" t="s">
        <v>227</v>
      </c>
      <c r="C88" s="545">
        <v>6</v>
      </c>
      <c r="D88" s="462" t="s">
        <v>306</v>
      </c>
      <c r="E88" s="463">
        <v>5</v>
      </c>
      <c r="F88" s="467">
        <f t="shared" si="58"/>
        <v>150</v>
      </c>
      <c r="G88" s="467">
        <f>H88+I88+J88</f>
        <v>60</v>
      </c>
      <c r="H88" s="30"/>
      <c r="I88" s="30"/>
      <c r="J88" s="30">
        <v>60</v>
      </c>
      <c r="K88" s="29">
        <f t="shared" si="60"/>
        <v>90</v>
      </c>
      <c r="L88" s="923">
        <f t="shared" ref="L88" si="64">G88/15</f>
        <v>4</v>
      </c>
      <c r="M88" s="923"/>
      <c r="N88" s="545" t="s">
        <v>220</v>
      </c>
      <c r="O88" s="465">
        <f t="shared" ref="O88" si="65">G88/F88*100</f>
        <v>40</v>
      </c>
      <c r="P88" s="480" t="s">
        <v>226</v>
      </c>
    </row>
    <row r="89" spans="1:16" ht="15" customHeight="1" x14ac:dyDescent="0.25">
      <c r="A89" s="460"/>
      <c r="B89" s="460"/>
      <c r="C89" s="504"/>
      <c r="D89" s="478" t="s">
        <v>14</v>
      </c>
      <c r="E89" s="499">
        <f t="shared" ref="E89:L89" si="66">SUM(E83:E88)</f>
        <v>23</v>
      </c>
      <c r="F89" s="497">
        <f t="shared" si="66"/>
        <v>690</v>
      </c>
      <c r="G89" s="497">
        <f t="shared" si="66"/>
        <v>330</v>
      </c>
      <c r="H89" s="497">
        <f t="shared" si="66"/>
        <v>102</v>
      </c>
      <c r="I89" s="497">
        <f t="shared" si="66"/>
        <v>0</v>
      </c>
      <c r="J89" s="497">
        <f t="shared" si="66"/>
        <v>228</v>
      </c>
      <c r="K89" s="497">
        <f t="shared" si="66"/>
        <v>360</v>
      </c>
      <c r="L89" s="950">
        <f t="shared" si="66"/>
        <v>22</v>
      </c>
      <c r="M89" s="951"/>
      <c r="N89" s="497"/>
      <c r="O89" s="497"/>
      <c r="P89" s="500"/>
    </row>
    <row r="90" spans="1:16" ht="15" customHeight="1" x14ac:dyDescent="0.25">
      <c r="A90" s="460"/>
      <c r="B90" s="460"/>
      <c r="C90" s="460"/>
      <c r="D90" s="471" t="s">
        <v>228</v>
      </c>
      <c r="E90" s="472">
        <f>30-E89</f>
        <v>7</v>
      </c>
      <c r="F90" s="474"/>
      <c r="G90" s="474"/>
      <c r="H90" s="474"/>
      <c r="I90" s="474"/>
      <c r="J90" s="474"/>
      <c r="K90" s="474"/>
      <c r="L90" s="474"/>
      <c r="M90" s="474"/>
      <c r="N90" s="474"/>
      <c r="O90" s="474"/>
      <c r="P90" s="475"/>
    </row>
    <row r="91" spans="1:16" ht="14.45" customHeight="1" x14ac:dyDescent="0.25">
      <c r="A91" s="460"/>
      <c r="B91" s="460"/>
      <c r="C91" s="927" t="s">
        <v>242</v>
      </c>
      <c r="D91" s="927"/>
      <c r="E91" s="927"/>
      <c r="F91" s="927"/>
      <c r="G91" s="927"/>
      <c r="H91" s="927"/>
      <c r="I91" s="927"/>
      <c r="J91" s="927"/>
      <c r="K91" s="927"/>
      <c r="L91" s="927"/>
      <c r="M91" s="927"/>
      <c r="N91" s="927"/>
      <c r="O91" s="927"/>
      <c r="P91" s="927"/>
    </row>
    <row r="92" spans="1:16" ht="14.45" customHeight="1" x14ac:dyDescent="0.25">
      <c r="A92" s="460"/>
      <c r="B92" s="460"/>
      <c r="C92" s="928" t="s">
        <v>0</v>
      </c>
      <c r="D92" s="929" t="s">
        <v>207</v>
      </c>
      <c r="E92" s="930" t="s">
        <v>208</v>
      </c>
      <c r="F92" s="932" t="s">
        <v>209</v>
      </c>
      <c r="G92" s="932"/>
      <c r="H92" s="932"/>
      <c r="I92" s="932"/>
      <c r="J92" s="932"/>
      <c r="K92" s="820"/>
      <c r="L92" s="944" t="s">
        <v>210</v>
      </c>
      <c r="M92" s="945"/>
      <c r="N92" s="930" t="s">
        <v>211</v>
      </c>
      <c r="O92" s="930" t="s">
        <v>212</v>
      </c>
      <c r="P92" s="930" t="s">
        <v>213</v>
      </c>
    </row>
    <row r="93" spans="1:16" ht="14.45" customHeight="1" x14ac:dyDescent="0.25">
      <c r="A93" s="460"/>
      <c r="B93" s="460"/>
      <c r="C93" s="928"/>
      <c r="D93" s="929"/>
      <c r="E93" s="930"/>
      <c r="F93" s="930" t="s">
        <v>9</v>
      </c>
      <c r="G93" s="939" t="s">
        <v>214</v>
      </c>
      <c r="H93" s="939"/>
      <c r="I93" s="939"/>
      <c r="J93" s="939"/>
      <c r="K93" s="930" t="s">
        <v>215</v>
      </c>
      <c r="L93" s="946"/>
      <c r="M93" s="947"/>
      <c r="N93" s="930"/>
      <c r="O93" s="930"/>
      <c r="P93" s="930"/>
    </row>
    <row r="94" spans="1:16" ht="14.45" customHeight="1" x14ac:dyDescent="0.25">
      <c r="A94" s="460"/>
      <c r="B94" s="460"/>
      <c r="C94" s="928"/>
      <c r="D94" s="929"/>
      <c r="E94" s="930"/>
      <c r="F94" s="820"/>
      <c r="G94" s="930" t="s">
        <v>216</v>
      </c>
      <c r="H94" s="932" t="s">
        <v>217</v>
      </c>
      <c r="I94" s="820"/>
      <c r="J94" s="820"/>
      <c r="K94" s="820"/>
      <c r="L94" s="946"/>
      <c r="M94" s="947"/>
      <c r="N94" s="930"/>
      <c r="O94" s="930"/>
      <c r="P94" s="930"/>
    </row>
    <row r="95" spans="1:16" ht="14.45" customHeight="1" x14ac:dyDescent="0.25">
      <c r="A95" s="460"/>
      <c r="B95" s="460"/>
      <c r="C95" s="928"/>
      <c r="D95" s="929"/>
      <c r="E95" s="930"/>
      <c r="F95" s="820"/>
      <c r="G95" s="940"/>
      <c r="H95" s="930" t="s">
        <v>15</v>
      </c>
      <c r="I95" s="930" t="s">
        <v>218</v>
      </c>
      <c r="J95" s="930" t="s">
        <v>219</v>
      </c>
      <c r="K95" s="820"/>
      <c r="L95" s="946"/>
      <c r="M95" s="947"/>
      <c r="N95" s="930"/>
      <c r="O95" s="930"/>
      <c r="P95" s="930"/>
    </row>
    <row r="96" spans="1:16" ht="28.9" customHeight="1" x14ac:dyDescent="0.25">
      <c r="A96" s="460"/>
      <c r="B96" s="460"/>
      <c r="C96" s="928"/>
      <c r="D96" s="929"/>
      <c r="E96" s="930"/>
      <c r="F96" s="820"/>
      <c r="G96" s="940"/>
      <c r="H96" s="930"/>
      <c r="I96" s="930"/>
      <c r="J96" s="930"/>
      <c r="K96" s="820"/>
      <c r="L96" s="946"/>
      <c r="M96" s="947"/>
      <c r="N96" s="930"/>
      <c r="O96" s="930"/>
      <c r="P96" s="930"/>
    </row>
    <row r="97" spans="1:16" ht="14.45" customHeight="1" x14ac:dyDescent="0.25">
      <c r="A97" s="460"/>
      <c r="B97" s="460"/>
      <c r="C97" s="928"/>
      <c r="D97" s="929"/>
      <c r="E97" s="930"/>
      <c r="F97" s="820"/>
      <c r="G97" s="940"/>
      <c r="H97" s="930"/>
      <c r="I97" s="930"/>
      <c r="J97" s="930"/>
      <c r="K97" s="820"/>
      <c r="L97" s="948"/>
      <c r="M97" s="949"/>
      <c r="N97" s="930"/>
      <c r="O97" s="930"/>
      <c r="P97" s="930"/>
    </row>
    <row r="98" spans="1:16" ht="15" customHeight="1" x14ac:dyDescent="0.25">
      <c r="A98" s="460"/>
      <c r="B98" s="460"/>
      <c r="C98" s="928"/>
      <c r="D98" s="952"/>
      <c r="E98" s="931"/>
      <c r="F98" s="821"/>
      <c r="G98" s="941"/>
      <c r="H98" s="931"/>
      <c r="I98" s="931"/>
      <c r="J98" s="931"/>
      <c r="K98" s="821"/>
      <c r="L98" s="458" t="s">
        <v>26</v>
      </c>
      <c r="M98" s="458" t="s">
        <v>27</v>
      </c>
      <c r="N98" s="931"/>
      <c r="O98" s="931"/>
      <c r="P98" s="931"/>
    </row>
    <row r="99" spans="1:16" ht="15" customHeight="1" x14ac:dyDescent="0.25">
      <c r="A99" s="460" t="s">
        <v>114</v>
      </c>
      <c r="B99" s="460" t="s">
        <v>221</v>
      </c>
      <c r="C99" s="545">
        <v>1</v>
      </c>
      <c r="D99" s="476" t="s">
        <v>201</v>
      </c>
      <c r="E99" s="469">
        <v>2.5</v>
      </c>
      <c r="F99" s="545">
        <f t="shared" ref="F99" si="67">E99*30</f>
        <v>75</v>
      </c>
      <c r="G99" s="29">
        <f t="shared" ref="G99" si="68">SUM(H99+I99+J99)</f>
        <v>36</v>
      </c>
      <c r="H99" s="545"/>
      <c r="I99" s="545"/>
      <c r="J99" s="545">
        <v>36</v>
      </c>
      <c r="K99" s="545">
        <f t="shared" ref="K99" si="69">F99-G99</f>
        <v>39</v>
      </c>
      <c r="L99" s="544">
        <f>G99/18</f>
        <v>2</v>
      </c>
      <c r="M99" s="543">
        <f>G99/18</f>
        <v>2</v>
      </c>
      <c r="N99" s="545" t="s">
        <v>244</v>
      </c>
      <c r="O99" s="465">
        <f t="shared" ref="O99" si="70">G99/F99*100</f>
        <v>48</v>
      </c>
      <c r="P99" s="480" t="s">
        <v>226</v>
      </c>
    </row>
    <row r="100" spans="1:16" ht="15.75" customHeight="1" x14ac:dyDescent="0.25">
      <c r="A100" s="460" t="s">
        <v>114</v>
      </c>
      <c r="B100" s="460" t="s">
        <v>221</v>
      </c>
      <c r="C100" s="504">
        <v>2</v>
      </c>
      <c r="D100" s="462" t="s">
        <v>58</v>
      </c>
      <c r="E100" s="463">
        <v>5</v>
      </c>
      <c r="F100" s="467">
        <f t="shared" ref="F100:F104" si="71">E100*30</f>
        <v>150</v>
      </c>
      <c r="G100" s="29">
        <f t="shared" ref="G100:G103" si="72">SUM(H100+I100+J100)</f>
        <v>72</v>
      </c>
      <c r="H100" s="30">
        <v>36</v>
      </c>
      <c r="I100" s="30"/>
      <c r="J100" s="30">
        <v>36</v>
      </c>
      <c r="K100" s="29">
        <f t="shared" ref="K100:K102" si="73">F100-G100</f>
        <v>78</v>
      </c>
      <c r="L100" s="503">
        <f>G100/18</f>
        <v>4</v>
      </c>
      <c r="M100" s="505">
        <f>G100/18</f>
        <v>4</v>
      </c>
      <c r="N100" s="504" t="s">
        <v>245</v>
      </c>
      <c r="O100" s="465">
        <f>G100/F100*100</f>
        <v>48</v>
      </c>
      <c r="P100" s="466" t="s">
        <v>226</v>
      </c>
    </row>
    <row r="101" spans="1:16" ht="15.75" customHeight="1" x14ac:dyDescent="0.25">
      <c r="A101" s="460" t="s">
        <v>114</v>
      </c>
      <c r="B101" s="460" t="s">
        <v>221</v>
      </c>
      <c r="C101" s="504">
        <v>3</v>
      </c>
      <c r="D101" s="462" t="s">
        <v>176</v>
      </c>
      <c r="E101" s="463">
        <v>1</v>
      </c>
      <c r="F101" s="467">
        <f t="shared" si="71"/>
        <v>30</v>
      </c>
      <c r="G101" s="29">
        <f t="shared" si="72"/>
        <v>18</v>
      </c>
      <c r="H101" s="30"/>
      <c r="I101" s="30"/>
      <c r="J101" s="30">
        <v>18</v>
      </c>
      <c r="K101" s="29">
        <f t="shared" si="73"/>
        <v>12</v>
      </c>
      <c r="L101" s="503"/>
      <c r="M101" s="505">
        <f>G101/9</f>
        <v>2</v>
      </c>
      <c r="N101" s="504" t="s">
        <v>27</v>
      </c>
      <c r="O101" s="465">
        <f>G101/F101*100</f>
        <v>60</v>
      </c>
      <c r="P101" s="466" t="s">
        <v>226</v>
      </c>
    </row>
    <row r="102" spans="1:16" ht="15.75" customHeight="1" x14ac:dyDescent="0.25">
      <c r="A102" s="460" t="s">
        <v>114</v>
      </c>
      <c r="B102" s="460" t="s">
        <v>221</v>
      </c>
      <c r="C102" s="504">
        <v>4</v>
      </c>
      <c r="D102" s="476" t="s">
        <v>285</v>
      </c>
      <c r="E102" s="488">
        <v>3</v>
      </c>
      <c r="F102" s="492">
        <f t="shared" si="71"/>
        <v>90</v>
      </c>
      <c r="G102" s="381">
        <f t="shared" si="72"/>
        <v>36</v>
      </c>
      <c r="H102" s="104">
        <v>18</v>
      </c>
      <c r="I102" s="104"/>
      <c r="J102" s="104">
        <v>18</v>
      </c>
      <c r="K102" s="381">
        <f t="shared" si="73"/>
        <v>54</v>
      </c>
      <c r="L102" s="503">
        <f>G102/9</f>
        <v>4</v>
      </c>
      <c r="M102" s="505"/>
      <c r="N102" s="524" t="s">
        <v>243</v>
      </c>
      <c r="O102" s="465">
        <f>G102/F102*100</f>
        <v>40</v>
      </c>
      <c r="P102" s="466" t="s">
        <v>247</v>
      </c>
    </row>
    <row r="103" spans="1:16" ht="15.75" customHeight="1" x14ac:dyDescent="0.25">
      <c r="A103" s="460" t="s">
        <v>114</v>
      </c>
      <c r="B103" s="460" t="s">
        <v>221</v>
      </c>
      <c r="C103" s="504">
        <v>5</v>
      </c>
      <c r="D103" s="476" t="s">
        <v>53</v>
      </c>
      <c r="E103" s="488">
        <v>3</v>
      </c>
      <c r="F103" s="492">
        <f t="shared" si="71"/>
        <v>90</v>
      </c>
      <c r="G103" s="381">
        <f t="shared" si="72"/>
        <v>36</v>
      </c>
      <c r="H103" s="492">
        <v>8</v>
      </c>
      <c r="I103" s="493"/>
      <c r="J103" s="493">
        <v>28</v>
      </c>
      <c r="K103" s="381">
        <f>F103-G103</f>
        <v>54</v>
      </c>
      <c r="L103" s="505"/>
      <c r="M103" s="505">
        <f>G103/9</f>
        <v>4</v>
      </c>
      <c r="N103" s="504" t="s">
        <v>244</v>
      </c>
      <c r="O103" s="465">
        <f t="shared" ref="O103" si="74">G103/F103*100</f>
        <v>40</v>
      </c>
      <c r="P103" s="466" t="s">
        <v>226</v>
      </c>
    </row>
    <row r="104" spans="1:16" ht="15.75" customHeight="1" x14ac:dyDescent="0.25">
      <c r="A104" s="460" t="s">
        <v>114</v>
      </c>
      <c r="B104" s="460" t="s">
        <v>221</v>
      </c>
      <c r="C104" s="545">
        <v>6</v>
      </c>
      <c r="D104" s="476" t="s">
        <v>170</v>
      </c>
      <c r="E104" s="463">
        <v>3</v>
      </c>
      <c r="F104" s="467">
        <f t="shared" si="71"/>
        <v>90</v>
      </c>
      <c r="G104" s="29">
        <f t="shared" ref="G104" si="75">SUM(H104+I104+J104)</f>
        <v>36</v>
      </c>
      <c r="H104" s="30">
        <v>18</v>
      </c>
      <c r="I104" s="30">
        <v>9</v>
      </c>
      <c r="J104" s="30">
        <v>9</v>
      </c>
      <c r="K104" s="29">
        <f t="shared" ref="K104" si="76">F104-G104</f>
        <v>54</v>
      </c>
      <c r="L104" s="544"/>
      <c r="M104" s="543">
        <f>G104/9</f>
        <v>4</v>
      </c>
      <c r="N104" s="545" t="s">
        <v>244</v>
      </c>
      <c r="O104" s="465">
        <f t="shared" ref="O104" si="77">G104/F104*100</f>
        <v>40</v>
      </c>
      <c r="P104" s="466" t="s">
        <v>240</v>
      </c>
    </row>
    <row r="105" spans="1:16" ht="15.75" customHeight="1" x14ac:dyDescent="0.25">
      <c r="A105" s="460" t="s">
        <v>114</v>
      </c>
      <c r="B105" s="460" t="s">
        <v>221</v>
      </c>
      <c r="C105" s="504">
        <v>7</v>
      </c>
      <c r="D105" s="476" t="s">
        <v>291</v>
      </c>
      <c r="E105" s="485">
        <v>4.5</v>
      </c>
      <c r="F105" s="486">
        <f>E105*30</f>
        <v>135</v>
      </c>
      <c r="G105" s="487">
        <f t="shared" ref="G105" si="78">SUM(H105+I105+J105)</f>
        <v>90</v>
      </c>
      <c r="H105" s="491"/>
      <c r="I105" s="567"/>
      <c r="J105" s="567">
        <v>90</v>
      </c>
      <c r="K105" s="487">
        <f>F105-G105</f>
        <v>45</v>
      </c>
      <c r="L105" s="32"/>
      <c r="M105" s="33"/>
      <c r="N105" s="504" t="s">
        <v>244</v>
      </c>
      <c r="O105" s="465">
        <f>G105/F105*100</f>
        <v>66.666666666666657</v>
      </c>
      <c r="P105" s="466" t="s">
        <v>226</v>
      </c>
    </row>
    <row r="106" spans="1:16" ht="30" customHeight="1" x14ac:dyDescent="0.25">
      <c r="A106" s="460" t="s">
        <v>114</v>
      </c>
      <c r="B106" s="460" t="s">
        <v>227</v>
      </c>
      <c r="C106" s="504">
        <v>8</v>
      </c>
      <c r="D106" s="476" t="s">
        <v>307</v>
      </c>
      <c r="E106" s="463">
        <v>5</v>
      </c>
      <c r="F106" s="467">
        <f>E106*30</f>
        <v>150</v>
      </c>
      <c r="G106" s="467">
        <f>H106+I106+J106</f>
        <v>54</v>
      </c>
      <c r="H106" s="30"/>
      <c r="I106" s="30"/>
      <c r="J106" s="30">
        <v>54</v>
      </c>
      <c r="K106" s="29">
        <f>F106-G106</f>
        <v>96</v>
      </c>
      <c r="L106" s="505">
        <f>G106/9</f>
        <v>6</v>
      </c>
      <c r="M106" s="33"/>
      <c r="N106" s="524" t="s">
        <v>246</v>
      </c>
      <c r="O106" s="465">
        <f>G106/F106*100</f>
        <v>36</v>
      </c>
      <c r="P106" s="480" t="s">
        <v>226</v>
      </c>
    </row>
    <row r="107" spans="1:16" ht="45" customHeight="1" x14ac:dyDescent="0.25">
      <c r="A107" s="460" t="s">
        <v>114</v>
      </c>
      <c r="B107" s="460" t="s">
        <v>227</v>
      </c>
      <c r="C107" s="545">
        <v>9</v>
      </c>
      <c r="D107" s="476" t="s">
        <v>336</v>
      </c>
      <c r="E107" s="485">
        <v>5</v>
      </c>
      <c r="F107" s="491">
        <f t="shared" ref="F107" si="79">E107*30</f>
        <v>150</v>
      </c>
      <c r="G107" s="491">
        <f>H107+I107+J107</f>
        <v>72</v>
      </c>
      <c r="H107" s="486">
        <v>12</v>
      </c>
      <c r="I107" s="486"/>
      <c r="J107" s="486">
        <v>60</v>
      </c>
      <c r="K107" s="487">
        <f t="shared" ref="K107" si="80">F107-G107</f>
        <v>78</v>
      </c>
      <c r="L107" s="543">
        <f>G107/9</f>
        <v>8</v>
      </c>
      <c r="M107" s="543"/>
      <c r="N107" s="524" t="s">
        <v>246</v>
      </c>
      <c r="O107" s="465">
        <f t="shared" ref="O107" si="81">G107/F107*100</f>
        <v>48</v>
      </c>
      <c r="P107" s="480" t="s">
        <v>226</v>
      </c>
    </row>
    <row r="108" spans="1:16" ht="45" customHeight="1" x14ac:dyDescent="0.25">
      <c r="A108" s="460" t="s">
        <v>114</v>
      </c>
      <c r="B108" s="460" t="s">
        <v>227</v>
      </c>
      <c r="C108" s="504">
        <v>10</v>
      </c>
      <c r="D108" s="476" t="s">
        <v>328</v>
      </c>
      <c r="E108" s="485">
        <v>5</v>
      </c>
      <c r="F108" s="491">
        <f t="shared" ref="F108" si="82">E108*30</f>
        <v>150</v>
      </c>
      <c r="G108" s="491">
        <f>H108+I108+J108</f>
        <v>54</v>
      </c>
      <c r="H108" s="486">
        <v>28</v>
      </c>
      <c r="I108" s="486"/>
      <c r="J108" s="486">
        <v>26</v>
      </c>
      <c r="K108" s="487">
        <f t="shared" ref="K108" si="83">F108-G108</f>
        <v>96</v>
      </c>
      <c r="L108" s="505"/>
      <c r="M108" s="543">
        <f>G108/9</f>
        <v>6</v>
      </c>
      <c r="N108" s="545" t="s">
        <v>245</v>
      </c>
      <c r="O108" s="465">
        <f t="shared" ref="O108" si="84">G108/F108*100</f>
        <v>36</v>
      </c>
      <c r="P108" s="480" t="s">
        <v>226</v>
      </c>
    </row>
    <row r="109" spans="1:16" ht="15" customHeight="1" x14ac:dyDescent="0.25">
      <c r="A109" s="460"/>
      <c r="B109" s="460"/>
      <c r="C109" s="370"/>
      <c r="D109" s="470" t="s">
        <v>14</v>
      </c>
      <c r="E109" s="499">
        <f t="shared" ref="E109:M109" si="85">SUM(E99:E108)</f>
        <v>37</v>
      </c>
      <c r="F109" s="547">
        <f t="shared" si="85"/>
        <v>1110</v>
      </c>
      <c r="G109" s="547">
        <f t="shared" si="85"/>
        <v>504</v>
      </c>
      <c r="H109" s="547">
        <f t="shared" si="85"/>
        <v>120</v>
      </c>
      <c r="I109" s="547">
        <f t="shared" si="85"/>
        <v>9</v>
      </c>
      <c r="J109" s="547">
        <f t="shared" si="85"/>
        <v>375</v>
      </c>
      <c r="K109" s="547">
        <f t="shared" si="85"/>
        <v>606</v>
      </c>
      <c r="L109" s="547">
        <f t="shared" si="85"/>
        <v>24</v>
      </c>
      <c r="M109" s="547">
        <f t="shared" si="85"/>
        <v>22</v>
      </c>
      <c r="N109" s="422"/>
      <c r="O109" s="422"/>
      <c r="P109" s="500"/>
    </row>
    <row r="110" spans="1:16" ht="15" customHeight="1" x14ac:dyDescent="0.25">
      <c r="A110" s="460"/>
      <c r="B110" s="460"/>
      <c r="C110" s="460"/>
      <c r="D110" s="471" t="s">
        <v>228</v>
      </c>
      <c r="E110" s="472">
        <f>30-E109</f>
        <v>-7</v>
      </c>
      <c r="F110" s="473"/>
      <c r="G110" s="473"/>
      <c r="H110" s="473"/>
      <c r="I110" s="473"/>
      <c r="J110" s="473"/>
      <c r="K110" s="473"/>
      <c r="L110" s="473"/>
      <c r="M110" s="473"/>
      <c r="N110" s="473"/>
      <c r="O110" s="473"/>
      <c r="P110" s="475"/>
    </row>
    <row r="111" spans="1:16" ht="15" customHeight="1" x14ac:dyDescent="0.25">
      <c r="A111" s="460"/>
      <c r="B111" s="460"/>
      <c r="C111" s="927" t="s">
        <v>248</v>
      </c>
      <c r="D111" s="927"/>
      <c r="E111" s="927"/>
      <c r="F111" s="927"/>
      <c r="G111" s="927"/>
      <c r="H111" s="927"/>
      <c r="I111" s="927"/>
      <c r="J111" s="927"/>
      <c r="K111" s="927"/>
      <c r="L111" s="927"/>
      <c r="M111" s="927"/>
      <c r="N111" s="927"/>
      <c r="O111" s="927"/>
      <c r="P111" s="927"/>
    </row>
    <row r="112" spans="1:16" ht="15" customHeight="1" x14ac:dyDescent="0.25">
      <c r="A112" s="460"/>
      <c r="B112" s="460"/>
      <c r="C112" s="928" t="s">
        <v>0</v>
      </c>
      <c r="D112" s="929" t="s">
        <v>207</v>
      </c>
      <c r="E112" s="930" t="s">
        <v>208</v>
      </c>
      <c r="F112" s="932" t="s">
        <v>209</v>
      </c>
      <c r="G112" s="932"/>
      <c r="H112" s="932"/>
      <c r="I112" s="932"/>
      <c r="J112" s="932"/>
      <c r="K112" s="820"/>
      <c r="L112" s="930" t="s">
        <v>210</v>
      </c>
      <c r="M112" s="930"/>
      <c r="N112" s="930" t="s">
        <v>211</v>
      </c>
      <c r="O112" s="930" t="s">
        <v>212</v>
      </c>
      <c r="P112" s="930" t="s">
        <v>213</v>
      </c>
    </row>
    <row r="113" spans="1:16" ht="14.65" customHeight="1" x14ac:dyDescent="0.25">
      <c r="A113" s="460"/>
      <c r="B113" s="460"/>
      <c r="C113" s="928"/>
      <c r="D113" s="929"/>
      <c r="E113" s="930"/>
      <c r="F113" s="930" t="s">
        <v>9</v>
      </c>
      <c r="G113" s="939" t="s">
        <v>214</v>
      </c>
      <c r="H113" s="939"/>
      <c r="I113" s="939"/>
      <c r="J113" s="939"/>
      <c r="K113" s="930" t="s">
        <v>215</v>
      </c>
      <c r="L113" s="930"/>
      <c r="M113" s="930"/>
      <c r="N113" s="930"/>
      <c r="O113" s="930"/>
      <c r="P113" s="930"/>
    </row>
    <row r="114" spans="1:16" ht="15" customHeight="1" x14ac:dyDescent="0.25">
      <c r="A114" s="460"/>
      <c r="B114" s="460"/>
      <c r="C114" s="928"/>
      <c r="D114" s="929"/>
      <c r="E114" s="930"/>
      <c r="F114" s="820"/>
      <c r="G114" s="930" t="s">
        <v>216</v>
      </c>
      <c r="H114" s="932" t="s">
        <v>217</v>
      </c>
      <c r="I114" s="820"/>
      <c r="J114" s="820"/>
      <c r="K114" s="820"/>
      <c r="L114" s="930"/>
      <c r="M114" s="930"/>
      <c r="N114" s="930"/>
      <c r="O114" s="930"/>
      <c r="P114" s="930"/>
    </row>
    <row r="115" spans="1:16" ht="15.75" customHeight="1" x14ac:dyDescent="0.25">
      <c r="A115" s="460"/>
      <c r="B115" s="460"/>
      <c r="C115" s="928"/>
      <c r="D115" s="929"/>
      <c r="E115" s="930"/>
      <c r="F115" s="820"/>
      <c r="G115" s="940"/>
      <c r="H115" s="930" t="s">
        <v>15</v>
      </c>
      <c r="I115" s="930" t="s">
        <v>218</v>
      </c>
      <c r="J115" s="930" t="s">
        <v>219</v>
      </c>
      <c r="K115" s="820"/>
      <c r="L115" s="930"/>
      <c r="M115" s="930"/>
      <c r="N115" s="930"/>
      <c r="O115" s="930"/>
      <c r="P115" s="930"/>
    </row>
    <row r="116" spans="1:16" ht="15.75" customHeight="1" x14ac:dyDescent="0.25">
      <c r="A116" s="460"/>
      <c r="B116" s="460"/>
      <c r="C116" s="928"/>
      <c r="D116" s="929"/>
      <c r="E116" s="930"/>
      <c r="F116" s="820"/>
      <c r="G116" s="940"/>
      <c r="H116" s="930"/>
      <c r="I116" s="930"/>
      <c r="J116" s="930"/>
      <c r="K116" s="820"/>
      <c r="L116" s="930"/>
      <c r="M116" s="930"/>
      <c r="N116" s="930"/>
      <c r="O116" s="930"/>
      <c r="P116" s="930"/>
    </row>
    <row r="117" spans="1:16" ht="15" customHeight="1" x14ac:dyDescent="0.25">
      <c r="A117" s="460"/>
      <c r="B117" s="460"/>
      <c r="C117" s="928"/>
      <c r="D117" s="929"/>
      <c r="E117" s="930"/>
      <c r="F117" s="820"/>
      <c r="G117" s="940"/>
      <c r="H117" s="930"/>
      <c r="I117" s="930"/>
      <c r="J117" s="930"/>
      <c r="K117" s="820"/>
      <c r="L117" s="930"/>
      <c r="M117" s="930"/>
      <c r="N117" s="930"/>
      <c r="O117" s="930"/>
      <c r="P117" s="930"/>
    </row>
    <row r="118" spans="1:16" ht="15" customHeight="1" x14ac:dyDescent="0.25">
      <c r="A118" s="460"/>
      <c r="B118" s="460"/>
      <c r="C118" s="928"/>
      <c r="D118" s="929"/>
      <c r="E118" s="931"/>
      <c r="F118" s="821"/>
      <c r="G118" s="941"/>
      <c r="H118" s="931"/>
      <c r="I118" s="931"/>
      <c r="J118" s="931"/>
      <c r="K118" s="821"/>
      <c r="L118" s="930"/>
      <c r="M118" s="930"/>
      <c r="N118" s="930"/>
      <c r="O118" s="930"/>
      <c r="P118" s="930"/>
    </row>
    <row r="119" spans="1:16" ht="15" customHeight="1" x14ac:dyDescent="0.25">
      <c r="A119" s="460" t="s">
        <v>220</v>
      </c>
      <c r="B119" s="460" t="s">
        <v>221</v>
      </c>
      <c r="C119" s="508">
        <v>1</v>
      </c>
      <c r="D119" s="476" t="s">
        <v>44</v>
      </c>
      <c r="E119" s="488">
        <v>3</v>
      </c>
      <c r="F119" s="104">
        <f t="shared" ref="F119:F124" si="86">E119*30</f>
        <v>90</v>
      </c>
      <c r="G119" s="381">
        <f t="shared" ref="G119:G123" si="87">SUM(H119+I119+J119)</f>
        <v>30</v>
      </c>
      <c r="H119" s="513">
        <v>15</v>
      </c>
      <c r="I119" s="513">
        <v>15</v>
      </c>
      <c r="J119" s="513"/>
      <c r="K119" s="381">
        <f t="shared" ref="K119:K121" si="88">F119-G119</f>
        <v>60</v>
      </c>
      <c r="L119" s="923">
        <f t="shared" ref="L119" si="89">G119/15</f>
        <v>2</v>
      </c>
      <c r="M119" s="923"/>
      <c r="N119" s="508" t="s">
        <v>220</v>
      </c>
      <c r="O119" s="465">
        <f>G119/F119*100</f>
        <v>33.333333333333329</v>
      </c>
      <c r="P119" s="466" t="s">
        <v>240</v>
      </c>
    </row>
    <row r="120" spans="1:16" ht="15" customHeight="1" x14ac:dyDescent="0.25">
      <c r="A120" s="460" t="s">
        <v>114</v>
      </c>
      <c r="B120" s="460" t="s">
        <v>221</v>
      </c>
      <c r="C120" s="551">
        <v>2</v>
      </c>
      <c r="D120" s="462" t="s">
        <v>201</v>
      </c>
      <c r="E120" s="574">
        <v>2</v>
      </c>
      <c r="F120" s="552">
        <f t="shared" si="86"/>
        <v>60</v>
      </c>
      <c r="G120" s="381">
        <f t="shared" si="87"/>
        <v>30</v>
      </c>
      <c r="H120" s="552"/>
      <c r="I120" s="552"/>
      <c r="J120" s="552">
        <v>30</v>
      </c>
      <c r="K120" s="552">
        <f t="shared" si="88"/>
        <v>30</v>
      </c>
      <c r="L120" s="923">
        <f>G120/15</f>
        <v>2</v>
      </c>
      <c r="M120" s="923"/>
      <c r="N120" s="551" t="s">
        <v>220</v>
      </c>
      <c r="O120" s="465">
        <f>G120/F120*100</f>
        <v>50</v>
      </c>
      <c r="P120" s="480" t="s">
        <v>226</v>
      </c>
    </row>
    <row r="121" spans="1:16" ht="15" customHeight="1" x14ac:dyDescent="0.25">
      <c r="A121" s="460" t="s">
        <v>114</v>
      </c>
      <c r="B121" s="460" t="s">
        <v>221</v>
      </c>
      <c r="C121" s="551">
        <v>3</v>
      </c>
      <c r="D121" s="476" t="s">
        <v>181</v>
      </c>
      <c r="E121" s="488">
        <v>4</v>
      </c>
      <c r="F121" s="492">
        <f t="shared" ref="F121:F123" si="90">E121*30</f>
        <v>120</v>
      </c>
      <c r="G121" s="381">
        <f t="shared" si="87"/>
        <v>60</v>
      </c>
      <c r="H121" s="492">
        <v>30</v>
      </c>
      <c r="I121" s="493"/>
      <c r="J121" s="493">
        <v>30</v>
      </c>
      <c r="K121" s="381">
        <f t="shared" si="88"/>
        <v>60</v>
      </c>
      <c r="L121" s="923">
        <f t="shared" ref="L121:L123" si="91">G121/15</f>
        <v>4</v>
      </c>
      <c r="M121" s="923"/>
      <c r="N121" s="551" t="s">
        <v>223</v>
      </c>
      <c r="O121" s="465">
        <f t="shared" ref="O121:O123" si="92">G121/F121*100</f>
        <v>50</v>
      </c>
      <c r="P121" s="466" t="s">
        <v>226</v>
      </c>
    </row>
    <row r="122" spans="1:16" ht="15" customHeight="1" x14ac:dyDescent="0.25">
      <c r="A122" s="460" t="s">
        <v>114</v>
      </c>
      <c r="B122" s="460" t="s">
        <v>221</v>
      </c>
      <c r="C122" s="551">
        <v>4</v>
      </c>
      <c r="D122" s="476" t="s">
        <v>173</v>
      </c>
      <c r="E122" s="463">
        <v>4</v>
      </c>
      <c r="F122" s="467">
        <f t="shared" si="90"/>
        <v>120</v>
      </c>
      <c r="G122" s="29">
        <f t="shared" si="87"/>
        <v>60</v>
      </c>
      <c r="H122" s="467">
        <v>30</v>
      </c>
      <c r="I122" s="468"/>
      <c r="J122" s="468">
        <v>30</v>
      </c>
      <c r="K122" s="29">
        <f>F122-G122</f>
        <v>60</v>
      </c>
      <c r="L122" s="923">
        <f t="shared" si="91"/>
        <v>4</v>
      </c>
      <c r="M122" s="923"/>
      <c r="N122" s="551" t="s">
        <v>223</v>
      </c>
      <c r="O122" s="465">
        <f t="shared" si="92"/>
        <v>50</v>
      </c>
      <c r="P122" s="466" t="s">
        <v>226</v>
      </c>
    </row>
    <row r="123" spans="1:16" ht="30" customHeight="1" x14ac:dyDescent="0.25">
      <c r="A123" s="460" t="s">
        <v>114</v>
      </c>
      <c r="B123" s="460" t="s">
        <v>227</v>
      </c>
      <c r="C123" s="551">
        <v>5</v>
      </c>
      <c r="D123" s="462" t="s">
        <v>312</v>
      </c>
      <c r="E123" s="485">
        <v>5</v>
      </c>
      <c r="F123" s="491">
        <f t="shared" si="90"/>
        <v>150</v>
      </c>
      <c r="G123" s="29">
        <f t="shared" si="87"/>
        <v>60</v>
      </c>
      <c r="H123" s="486"/>
      <c r="I123" s="486"/>
      <c r="J123" s="486">
        <v>60</v>
      </c>
      <c r="K123" s="487">
        <f t="shared" ref="K123" si="93">F123-G123</f>
        <v>90</v>
      </c>
      <c r="L123" s="926">
        <f t="shared" si="91"/>
        <v>4</v>
      </c>
      <c r="M123" s="925"/>
      <c r="N123" s="551" t="s">
        <v>220</v>
      </c>
      <c r="O123" s="465">
        <f t="shared" si="92"/>
        <v>40</v>
      </c>
      <c r="P123" s="480" t="s">
        <v>226</v>
      </c>
    </row>
    <row r="124" spans="1:16" ht="29.1" customHeight="1" x14ac:dyDescent="0.25">
      <c r="A124" s="460" t="s">
        <v>114</v>
      </c>
      <c r="B124" s="460" t="s">
        <v>227</v>
      </c>
      <c r="C124" s="508">
        <v>6</v>
      </c>
      <c r="D124" s="462" t="s">
        <v>330</v>
      </c>
      <c r="E124" s="485">
        <v>6</v>
      </c>
      <c r="F124" s="491">
        <f t="shared" si="86"/>
        <v>180</v>
      </c>
      <c r="G124" s="491">
        <f>H124+I124+J124</f>
        <v>60</v>
      </c>
      <c r="H124" s="486">
        <v>30</v>
      </c>
      <c r="I124" s="486"/>
      <c r="J124" s="486">
        <v>30</v>
      </c>
      <c r="K124" s="487">
        <f t="shared" ref="K124" si="94">F124-G124</f>
        <v>120</v>
      </c>
      <c r="L124" s="926">
        <f t="shared" ref="L124" si="95">G124/15</f>
        <v>4</v>
      </c>
      <c r="M124" s="925"/>
      <c r="N124" s="508" t="s">
        <v>223</v>
      </c>
      <c r="O124" s="465">
        <f t="shared" ref="O124" si="96">G124/F124*100</f>
        <v>33.333333333333329</v>
      </c>
      <c r="P124" s="480" t="s">
        <v>226</v>
      </c>
    </row>
    <row r="125" spans="1:16" ht="14.45" customHeight="1" x14ac:dyDescent="0.25">
      <c r="A125" s="460"/>
      <c r="B125" s="460"/>
      <c r="C125" s="508"/>
      <c r="D125" s="470" t="s">
        <v>14</v>
      </c>
      <c r="E125" s="499">
        <f t="shared" ref="E125:L125" si="97">SUM(E119:E124)</f>
        <v>24</v>
      </c>
      <c r="F125" s="511">
        <f t="shared" si="97"/>
        <v>720</v>
      </c>
      <c r="G125" s="511">
        <f t="shared" si="97"/>
        <v>300</v>
      </c>
      <c r="H125" s="511">
        <f t="shared" si="97"/>
        <v>105</v>
      </c>
      <c r="I125" s="511">
        <f t="shared" si="97"/>
        <v>15</v>
      </c>
      <c r="J125" s="511">
        <f t="shared" si="97"/>
        <v>180</v>
      </c>
      <c r="K125" s="511">
        <f t="shared" si="97"/>
        <v>420</v>
      </c>
      <c r="L125" s="950">
        <f t="shared" si="97"/>
        <v>20</v>
      </c>
      <c r="M125" s="951"/>
      <c r="N125" s="511"/>
      <c r="O125" s="511"/>
      <c r="P125" s="506"/>
    </row>
    <row r="126" spans="1:16" ht="14.65" customHeight="1" x14ac:dyDescent="0.25">
      <c r="A126" s="460"/>
      <c r="B126" s="460"/>
      <c r="C126" s="460"/>
      <c r="D126" s="471" t="s">
        <v>228</v>
      </c>
      <c r="E126" s="472">
        <f>30-E125</f>
        <v>6</v>
      </c>
      <c r="F126" s="474"/>
      <c r="G126" s="474"/>
      <c r="H126" s="474"/>
      <c r="I126" s="474"/>
      <c r="J126" s="474"/>
      <c r="K126" s="474"/>
      <c r="L126" s="474"/>
      <c r="M126" s="474"/>
      <c r="N126" s="474"/>
      <c r="O126" s="474"/>
      <c r="P126" s="475"/>
    </row>
    <row r="127" spans="1:16" ht="14.45" customHeight="1" x14ac:dyDescent="0.25">
      <c r="A127" s="460"/>
      <c r="B127" s="460"/>
      <c r="C127" s="927" t="s">
        <v>249</v>
      </c>
      <c r="D127" s="927"/>
      <c r="E127" s="927"/>
      <c r="F127" s="927"/>
      <c r="G127" s="927"/>
      <c r="H127" s="927"/>
      <c r="I127" s="927"/>
      <c r="J127" s="927"/>
      <c r="K127" s="927"/>
      <c r="L127" s="927"/>
      <c r="M127" s="927"/>
      <c r="N127" s="927"/>
      <c r="O127" s="927"/>
      <c r="P127" s="927"/>
    </row>
    <row r="128" spans="1:16" ht="15.75" customHeight="1" x14ac:dyDescent="0.25">
      <c r="A128" s="460"/>
      <c r="B128" s="460"/>
      <c r="C128" s="928" t="s">
        <v>0</v>
      </c>
      <c r="D128" s="929" t="s">
        <v>207</v>
      </c>
      <c r="E128" s="930" t="s">
        <v>208</v>
      </c>
      <c r="F128" s="932" t="s">
        <v>209</v>
      </c>
      <c r="G128" s="932"/>
      <c r="H128" s="932"/>
      <c r="I128" s="932"/>
      <c r="J128" s="932"/>
      <c r="K128" s="820"/>
      <c r="L128" s="955" t="s">
        <v>210</v>
      </c>
      <c r="M128" s="955"/>
      <c r="N128" s="930" t="s">
        <v>211</v>
      </c>
      <c r="O128" s="930" t="s">
        <v>212</v>
      </c>
      <c r="P128" s="930" t="s">
        <v>213</v>
      </c>
    </row>
    <row r="129" spans="1:16" ht="15.75" customHeight="1" x14ac:dyDescent="0.25">
      <c r="A129" s="460"/>
      <c r="B129" s="460"/>
      <c r="C129" s="928"/>
      <c r="D129" s="929"/>
      <c r="E129" s="930"/>
      <c r="F129" s="930" t="s">
        <v>9</v>
      </c>
      <c r="G129" s="939" t="s">
        <v>214</v>
      </c>
      <c r="H129" s="939"/>
      <c r="I129" s="939"/>
      <c r="J129" s="939"/>
      <c r="K129" s="930" t="s">
        <v>215</v>
      </c>
      <c r="L129" s="955"/>
      <c r="M129" s="955"/>
      <c r="N129" s="930"/>
      <c r="O129" s="930"/>
      <c r="P129" s="930"/>
    </row>
    <row r="130" spans="1:16" ht="15.75" customHeight="1" x14ac:dyDescent="0.25">
      <c r="A130" s="460"/>
      <c r="B130" s="460"/>
      <c r="C130" s="928"/>
      <c r="D130" s="929"/>
      <c r="E130" s="930"/>
      <c r="F130" s="820"/>
      <c r="G130" s="930" t="s">
        <v>216</v>
      </c>
      <c r="H130" s="932" t="s">
        <v>217</v>
      </c>
      <c r="I130" s="820"/>
      <c r="J130" s="820"/>
      <c r="K130" s="820"/>
      <c r="L130" s="955"/>
      <c r="M130" s="955"/>
      <c r="N130" s="930"/>
      <c r="O130" s="930"/>
      <c r="P130" s="930"/>
    </row>
    <row r="131" spans="1:16" s="520" customFormat="1" ht="15.75" customHeight="1" x14ac:dyDescent="0.25">
      <c r="A131" s="460"/>
      <c r="B131" s="460"/>
      <c r="C131" s="928"/>
      <c r="D131" s="929"/>
      <c r="E131" s="930"/>
      <c r="F131" s="820"/>
      <c r="G131" s="940"/>
      <c r="H131" s="930" t="s">
        <v>15</v>
      </c>
      <c r="I131" s="930" t="s">
        <v>218</v>
      </c>
      <c r="J131" s="930" t="s">
        <v>219</v>
      </c>
      <c r="K131" s="820"/>
      <c r="L131" s="955"/>
      <c r="M131" s="955"/>
      <c r="N131" s="930"/>
      <c r="O131" s="930"/>
      <c r="P131" s="930"/>
    </row>
    <row r="132" spans="1:16" s="520" customFormat="1" ht="15.75" customHeight="1" x14ac:dyDescent="0.25">
      <c r="A132" s="460"/>
      <c r="B132" s="460"/>
      <c r="C132" s="928"/>
      <c r="D132" s="929"/>
      <c r="E132" s="930"/>
      <c r="F132" s="820"/>
      <c r="G132" s="940"/>
      <c r="H132" s="930"/>
      <c r="I132" s="930"/>
      <c r="J132" s="930"/>
      <c r="K132" s="820"/>
      <c r="L132" s="955"/>
      <c r="M132" s="955"/>
      <c r="N132" s="930"/>
      <c r="O132" s="930"/>
      <c r="P132" s="930"/>
    </row>
    <row r="133" spans="1:16" s="520" customFormat="1" ht="15.75" customHeight="1" x14ac:dyDescent="0.25">
      <c r="A133" s="460"/>
      <c r="B133" s="460"/>
      <c r="C133" s="928"/>
      <c r="D133" s="929"/>
      <c r="E133" s="930"/>
      <c r="F133" s="820"/>
      <c r="G133" s="940"/>
      <c r="H133" s="930"/>
      <c r="I133" s="930"/>
      <c r="J133" s="930"/>
      <c r="K133" s="820"/>
      <c r="L133" s="955"/>
      <c r="M133" s="955"/>
      <c r="N133" s="930"/>
      <c r="O133" s="930"/>
      <c r="P133" s="930"/>
    </row>
    <row r="134" spans="1:16" s="520" customFormat="1" ht="15.75" customHeight="1" x14ac:dyDescent="0.25">
      <c r="A134" s="460"/>
      <c r="B134" s="460"/>
      <c r="C134" s="928"/>
      <c r="D134" s="929"/>
      <c r="E134" s="931"/>
      <c r="F134" s="821"/>
      <c r="G134" s="941"/>
      <c r="H134" s="931"/>
      <c r="I134" s="931"/>
      <c r="J134" s="931"/>
      <c r="K134" s="821"/>
      <c r="L134" s="457" t="s">
        <v>28</v>
      </c>
      <c r="M134" s="457" t="s">
        <v>29</v>
      </c>
      <c r="N134" s="930"/>
      <c r="O134" s="930"/>
      <c r="P134" s="930"/>
    </row>
    <row r="135" spans="1:16" s="520" customFormat="1" ht="15.75" customHeight="1" x14ac:dyDescent="0.25">
      <c r="A135" s="460" t="s">
        <v>114</v>
      </c>
      <c r="B135" s="460" t="s">
        <v>221</v>
      </c>
      <c r="C135" s="551">
        <v>1</v>
      </c>
      <c r="D135" s="476" t="s">
        <v>201</v>
      </c>
      <c r="E135" s="469">
        <v>2.5</v>
      </c>
      <c r="F135" s="551">
        <f t="shared" ref="F135:F139" si="98">E135*30</f>
        <v>75</v>
      </c>
      <c r="G135" s="29">
        <f t="shared" ref="G135:G137" si="99">SUM(H135+I135+J135)</f>
        <v>34</v>
      </c>
      <c r="H135" s="551"/>
      <c r="I135" s="551"/>
      <c r="J135" s="551">
        <v>34</v>
      </c>
      <c r="K135" s="551">
        <f t="shared" ref="K135:K136" si="100">F135-G135</f>
        <v>41</v>
      </c>
      <c r="L135" s="550">
        <f>G135/18</f>
        <v>1.8888888888888888</v>
      </c>
      <c r="M135" s="553">
        <f>G135/18</f>
        <v>1.8888888888888888</v>
      </c>
      <c r="N135" s="551" t="s">
        <v>252</v>
      </c>
      <c r="O135" s="465">
        <f t="shared" ref="O135" si="101">G135/F135*100</f>
        <v>45.333333333333329</v>
      </c>
      <c r="P135" s="480" t="s">
        <v>226</v>
      </c>
    </row>
    <row r="136" spans="1:16" s="520" customFormat="1" ht="15.75" customHeight="1" x14ac:dyDescent="0.25">
      <c r="A136" s="460" t="s">
        <v>114</v>
      </c>
      <c r="B136" s="460" t="s">
        <v>221</v>
      </c>
      <c r="C136" s="551">
        <v>2</v>
      </c>
      <c r="D136" s="476" t="s">
        <v>178</v>
      </c>
      <c r="E136" s="488">
        <v>3</v>
      </c>
      <c r="F136" s="492">
        <f t="shared" ref="F136" si="102">E136*30</f>
        <v>90</v>
      </c>
      <c r="G136" s="381">
        <f t="shared" ref="G136" si="103">SUM(H136+I136+J136)</f>
        <v>36</v>
      </c>
      <c r="H136" s="492">
        <v>18</v>
      </c>
      <c r="I136" s="493"/>
      <c r="J136" s="493">
        <v>18</v>
      </c>
      <c r="K136" s="381">
        <f t="shared" si="100"/>
        <v>54</v>
      </c>
      <c r="L136" s="553">
        <f>G136/9</f>
        <v>4</v>
      </c>
      <c r="M136" s="553"/>
      <c r="N136" s="524" t="s">
        <v>250</v>
      </c>
      <c r="O136" s="465">
        <f>G136/F136*100</f>
        <v>40</v>
      </c>
      <c r="P136" s="466" t="s">
        <v>226</v>
      </c>
    </row>
    <row r="137" spans="1:16" s="520" customFormat="1" ht="15.75" customHeight="1" x14ac:dyDescent="0.25">
      <c r="A137" s="460" t="s">
        <v>114</v>
      </c>
      <c r="B137" s="460" t="s">
        <v>221</v>
      </c>
      <c r="C137" s="551">
        <v>3</v>
      </c>
      <c r="D137" s="476" t="s">
        <v>174</v>
      </c>
      <c r="E137" s="488">
        <v>4</v>
      </c>
      <c r="F137" s="492">
        <f t="shared" si="98"/>
        <v>120</v>
      </c>
      <c r="G137" s="381">
        <f t="shared" si="99"/>
        <v>52</v>
      </c>
      <c r="H137" s="492">
        <v>26</v>
      </c>
      <c r="I137" s="493"/>
      <c r="J137" s="493">
        <v>26</v>
      </c>
      <c r="K137" s="381">
        <f>F137-G137</f>
        <v>68</v>
      </c>
      <c r="L137" s="553">
        <f>36/9</f>
        <v>4</v>
      </c>
      <c r="M137" s="553">
        <f>16/8</f>
        <v>2</v>
      </c>
      <c r="N137" s="551" t="s">
        <v>251</v>
      </c>
      <c r="O137" s="465">
        <f t="shared" ref="O137" si="104">G137/F137*100</f>
        <v>43.333333333333336</v>
      </c>
      <c r="P137" s="466" t="s">
        <v>226</v>
      </c>
    </row>
    <row r="138" spans="1:16" s="521" customFormat="1" ht="15.75" customHeight="1" x14ac:dyDescent="0.25">
      <c r="A138" s="460" t="s">
        <v>114</v>
      </c>
      <c r="B138" s="460" t="s">
        <v>221</v>
      </c>
      <c r="C138" s="508">
        <v>4</v>
      </c>
      <c r="D138" s="476" t="s">
        <v>61</v>
      </c>
      <c r="E138" s="488">
        <v>4</v>
      </c>
      <c r="F138" s="492">
        <f>E138*30</f>
        <v>120</v>
      </c>
      <c r="G138" s="381">
        <f>SUM(H138+I138+J138)</f>
        <v>52</v>
      </c>
      <c r="H138" s="492">
        <v>26</v>
      </c>
      <c r="I138" s="493"/>
      <c r="J138" s="493">
        <v>26</v>
      </c>
      <c r="K138" s="381">
        <f>F138-G138</f>
        <v>68</v>
      </c>
      <c r="L138" s="553">
        <f>36/9</f>
        <v>4</v>
      </c>
      <c r="M138" s="553">
        <f>16/8</f>
        <v>2</v>
      </c>
      <c r="N138" s="508" t="s">
        <v>251</v>
      </c>
      <c r="O138" s="465">
        <f>G138/F138*100</f>
        <v>43.333333333333336</v>
      </c>
      <c r="P138" s="466" t="s">
        <v>226</v>
      </c>
    </row>
    <row r="139" spans="1:16" s="521" customFormat="1" ht="15.75" customHeight="1" x14ac:dyDescent="0.25">
      <c r="A139" s="460" t="s">
        <v>114</v>
      </c>
      <c r="B139" s="460" t="s">
        <v>221</v>
      </c>
      <c r="C139" s="508">
        <v>5</v>
      </c>
      <c r="D139" s="476" t="s">
        <v>180</v>
      </c>
      <c r="E139" s="488">
        <v>3</v>
      </c>
      <c r="F139" s="492">
        <f t="shared" si="98"/>
        <v>90</v>
      </c>
      <c r="G139" s="381">
        <f>SUM(H139+I139+J139)</f>
        <v>32</v>
      </c>
      <c r="H139" s="492">
        <v>16</v>
      </c>
      <c r="I139" s="493"/>
      <c r="J139" s="493">
        <v>16</v>
      </c>
      <c r="K139" s="381">
        <f>F139-G139</f>
        <v>58</v>
      </c>
      <c r="L139" s="33"/>
      <c r="M139" s="510">
        <f>G139/8</f>
        <v>4</v>
      </c>
      <c r="N139" s="551" t="s">
        <v>252</v>
      </c>
      <c r="O139" s="465">
        <f t="shared" ref="O139:O143" si="105">G139/F139*100</f>
        <v>35.555555555555557</v>
      </c>
      <c r="P139" s="466" t="s">
        <v>247</v>
      </c>
    </row>
    <row r="140" spans="1:16" s="521" customFormat="1" ht="15.75" customHeight="1" x14ac:dyDescent="0.25">
      <c r="A140" s="460" t="s">
        <v>114</v>
      </c>
      <c r="B140" s="460" t="s">
        <v>221</v>
      </c>
      <c r="C140" s="508">
        <v>6</v>
      </c>
      <c r="D140" s="476" t="s">
        <v>76</v>
      </c>
      <c r="E140" s="488">
        <v>6.5</v>
      </c>
      <c r="F140" s="104">
        <f>E140*30</f>
        <v>195</v>
      </c>
      <c r="G140" s="381">
        <f t="shared" ref="G140" si="106">SUM(H140+I140+J140)</f>
        <v>132</v>
      </c>
      <c r="H140" s="492"/>
      <c r="I140" s="493"/>
      <c r="J140" s="493">
        <v>132</v>
      </c>
      <c r="K140" s="381">
        <f>F140-G140</f>
        <v>63</v>
      </c>
      <c r="L140" s="32"/>
      <c r="M140" s="33"/>
      <c r="N140" s="508" t="s">
        <v>252</v>
      </c>
      <c r="O140" s="465">
        <f>G140/F140*100</f>
        <v>67.692307692307693</v>
      </c>
      <c r="P140" s="466" t="s">
        <v>226</v>
      </c>
    </row>
    <row r="141" spans="1:16" ht="15" customHeight="1" x14ac:dyDescent="0.25">
      <c r="A141" s="460" t="s">
        <v>114</v>
      </c>
      <c r="B141" s="460" t="s">
        <v>221</v>
      </c>
      <c r="C141" s="508">
        <v>7</v>
      </c>
      <c r="D141" s="476" t="s">
        <v>167</v>
      </c>
      <c r="E141" s="463">
        <v>3</v>
      </c>
      <c r="F141" s="30">
        <f>E141*30</f>
        <v>90</v>
      </c>
      <c r="G141" s="29">
        <f>SUM(H141+I141+J141)</f>
        <v>0</v>
      </c>
      <c r="H141" s="467"/>
      <c r="I141" s="468"/>
      <c r="J141" s="468"/>
      <c r="K141" s="29">
        <f>F141-G141</f>
        <v>90</v>
      </c>
      <c r="L141" s="509"/>
      <c r="M141" s="510"/>
      <c r="N141" s="508" t="s">
        <v>29</v>
      </c>
      <c r="O141" s="465"/>
      <c r="P141" s="480" t="s">
        <v>226</v>
      </c>
    </row>
    <row r="142" spans="1:16" ht="31.15" customHeight="1" x14ac:dyDescent="0.25">
      <c r="A142" s="460" t="s">
        <v>114</v>
      </c>
      <c r="B142" s="460" t="s">
        <v>227</v>
      </c>
      <c r="C142" s="508">
        <v>8</v>
      </c>
      <c r="D142" s="476" t="s">
        <v>318</v>
      </c>
      <c r="E142" s="485">
        <v>5</v>
      </c>
      <c r="F142" s="491">
        <f t="shared" ref="F142" si="107">E142*30</f>
        <v>150</v>
      </c>
      <c r="G142" s="491">
        <f>H142+I142+J142</f>
        <v>72</v>
      </c>
      <c r="H142" s="486">
        <v>12</v>
      </c>
      <c r="I142" s="486"/>
      <c r="J142" s="486">
        <v>60</v>
      </c>
      <c r="K142" s="487">
        <f t="shared" ref="K142" si="108">F142-G142</f>
        <v>78</v>
      </c>
      <c r="L142" s="510">
        <f>G142/9</f>
        <v>8</v>
      </c>
      <c r="M142" s="510"/>
      <c r="N142" s="524" t="s">
        <v>250</v>
      </c>
      <c r="O142" s="465">
        <f t="shared" ref="O142" si="109">G142/F142*100</f>
        <v>48</v>
      </c>
      <c r="P142" s="480" t="s">
        <v>226</v>
      </c>
    </row>
    <row r="143" spans="1:16" ht="31.15" customHeight="1" x14ac:dyDescent="0.25">
      <c r="A143" s="460" t="s">
        <v>114</v>
      </c>
      <c r="B143" s="460" t="s">
        <v>227</v>
      </c>
      <c r="C143" s="508">
        <v>9</v>
      </c>
      <c r="D143" s="462" t="s">
        <v>331</v>
      </c>
      <c r="E143" s="514">
        <v>5</v>
      </c>
      <c r="F143" s="491">
        <f t="shared" ref="F143" si="110">E143*30</f>
        <v>150</v>
      </c>
      <c r="G143" s="491">
        <f t="shared" ref="G143" si="111">H143+I143+J143</f>
        <v>64</v>
      </c>
      <c r="H143" s="507">
        <v>32</v>
      </c>
      <c r="I143" s="507"/>
      <c r="J143" s="507">
        <v>32</v>
      </c>
      <c r="K143" s="487">
        <f t="shared" ref="K143" si="112">F143-G143</f>
        <v>86</v>
      </c>
      <c r="L143" s="33"/>
      <c r="M143" s="510">
        <f>G143/8</f>
        <v>8</v>
      </c>
      <c r="N143" s="508" t="s">
        <v>252</v>
      </c>
      <c r="O143" s="465">
        <f t="shared" si="105"/>
        <v>42.666666666666671</v>
      </c>
      <c r="P143" s="480" t="s">
        <v>226</v>
      </c>
    </row>
    <row r="144" spans="1:16" ht="15.75" x14ac:dyDescent="0.25">
      <c r="A144" s="460"/>
      <c r="B144" s="460"/>
      <c r="C144" s="508"/>
      <c r="D144" s="470" t="s">
        <v>14</v>
      </c>
      <c r="E144" s="499">
        <f t="shared" ref="E144:M144" si="113">SUM(E135:E143)</f>
        <v>36</v>
      </c>
      <c r="F144" s="512">
        <f t="shared" si="113"/>
        <v>1080</v>
      </c>
      <c r="G144" s="512">
        <f t="shared" si="113"/>
        <v>474</v>
      </c>
      <c r="H144" s="512">
        <f t="shared" si="113"/>
        <v>130</v>
      </c>
      <c r="I144" s="512">
        <f t="shared" si="113"/>
        <v>0</v>
      </c>
      <c r="J144" s="512">
        <f t="shared" si="113"/>
        <v>344</v>
      </c>
      <c r="K144" s="512">
        <f t="shared" si="113"/>
        <v>606</v>
      </c>
      <c r="L144" s="512">
        <f t="shared" si="113"/>
        <v>21.888888888888889</v>
      </c>
      <c r="M144" s="512">
        <f t="shared" si="113"/>
        <v>17.888888888888889</v>
      </c>
      <c r="N144" s="422"/>
      <c r="O144" s="422"/>
      <c r="P144" s="500"/>
    </row>
    <row r="145" spans="1:16" ht="15.75" x14ac:dyDescent="0.25">
      <c r="A145" s="460"/>
      <c r="B145" s="460"/>
      <c r="C145" s="460"/>
      <c r="D145" s="471" t="s">
        <v>228</v>
      </c>
      <c r="E145" s="472">
        <f>30-E144</f>
        <v>-6</v>
      </c>
      <c r="F145" s="473"/>
      <c r="G145" s="473"/>
      <c r="H145" s="473"/>
      <c r="I145" s="473"/>
      <c r="J145" s="473"/>
      <c r="K145" s="473"/>
      <c r="L145" s="473"/>
      <c r="M145" s="473"/>
      <c r="N145" s="473"/>
      <c r="O145" s="473"/>
      <c r="P145" s="475"/>
    </row>
    <row r="146" spans="1:16" ht="15.75" x14ac:dyDescent="0.25">
      <c r="A146" s="460"/>
      <c r="B146" s="460"/>
      <c r="C146" s="460"/>
      <c r="D146" s="481"/>
      <c r="E146" s="474"/>
      <c r="F146" s="474"/>
      <c r="G146" s="474"/>
      <c r="H146" s="474"/>
      <c r="I146" s="474"/>
      <c r="J146" s="474"/>
      <c r="K146" s="474"/>
      <c r="L146" s="474"/>
      <c r="M146" s="474"/>
      <c r="N146" s="474"/>
      <c r="O146" s="474"/>
      <c r="P146" s="475"/>
    </row>
    <row r="147" spans="1:16" ht="15.75" x14ac:dyDescent="0.25">
      <c r="A147" s="516"/>
      <c r="B147" s="516"/>
      <c r="C147" s="516"/>
      <c r="D147" s="517" t="s">
        <v>14</v>
      </c>
      <c r="E147" s="515">
        <f>E148+E149</f>
        <v>240</v>
      </c>
      <c r="F147" s="515">
        <f>F148+F149</f>
        <v>7200</v>
      </c>
      <c r="G147" s="515">
        <f>F147/F147*100</f>
        <v>100</v>
      </c>
      <c r="H147" s="516"/>
      <c r="I147" s="518"/>
      <c r="J147" s="518"/>
      <c r="K147" s="518"/>
      <c r="L147" s="518"/>
      <c r="M147" s="518"/>
      <c r="N147" s="518"/>
      <c r="O147" s="518"/>
      <c r="P147" s="519"/>
    </row>
    <row r="148" spans="1:16" ht="15.75" x14ac:dyDescent="0.25">
      <c r="A148" s="516"/>
      <c r="B148" s="516" t="s">
        <v>221</v>
      </c>
      <c r="C148" s="516"/>
      <c r="D148" s="517" t="s">
        <v>111</v>
      </c>
      <c r="E148" s="516">
        <f>SUMIF(B9:B145,B148,E9:E145)</f>
        <v>180</v>
      </c>
      <c r="F148" s="516">
        <f>E148*30</f>
        <v>5400</v>
      </c>
      <c r="G148" s="516">
        <f>F148/F147*100</f>
        <v>75</v>
      </c>
      <c r="H148" s="516"/>
      <c r="I148" s="518"/>
      <c r="J148" s="518"/>
      <c r="K148" s="518"/>
      <c r="L148" s="518"/>
      <c r="M148" s="518"/>
      <c r="N148" s="518"/>
      <c r="O148" s="518"/>
      <c r="P148" s="519"/>
    </row>
    <row r="149" spans="1:16" ht="15.75" x14ac:dyDescent="0.25">
      <c r="A149" s="516"/>
      <c r="B149" s="516" t="s">
        <v>227</v>
      </c>
      <c r="C149" s="516"/>
      <c r="D149" s="517" t="s">
        <v>112</v>
      </c>
      <c r="E149" s="516">
        <f>SUMIF(B9:B145,B149,E9:E145)</f>
        <v>60</v>
      </c>
      <c r="F149" s="516">
        <f t="shared" ref="F149:F157" si="114">E149*30</f>
        <v>1800</v>
      </c>
      <c r="G149" s="516">
        <f>F149/F147*100</f>
        <v>25</v>
      </c>
      <c r="H149" s="516"/>
      <c r="I149" s="518"/>
      <c r="J149" s="518"/>
      <c r="K149" s="518"/>
      <c r="L149" s="518"/>
      <c r="M149" s="518"/>
      <c r="N149" s="518"/>
      <c r="O149" s="518"/>
      <c r="P149" s="519"/>
    </row>
    <row r="150" spans="1:16" ht="15.75" x14ac:dyDescent="0.25">
      <c r="A150" s="516"/>
      <c r="B150" s="516"/>
      <c r="C150" s="516"/>
      <c r="D150" s="517"/>
      <c r="E150" s="516"/>
      <c r="F150" s="516"/>
      <c r="G150" s="516"/>
      <c r="H150" s="516"/>
      <c r="I150" s="518"/>
      <c r="J150" s="518"/>
      <c r="K150" s="518"/>
      <c r="L150" s="518"/>
      <c r="M150" s="518"/>
      <c r="N150" s="518"/>
      <c r="O150" s="518"/>
      <c r="P150" s="519"/>
    </row>
    <row r="151" spans="1:16" ht="15.75" x14ac:dyDescent="0.25">
      <c r="A151" s="516"/>
      <c r="B151" s="516"/>
      <c r="C151" s="516"/>
      <c r="D151" s="517" t="s">
        <v>253</v>
      </c>
      <c r="E151" s="515">
        <f>E152+E153</f>
        <v>35</v>
      </c>
      <c r="F151" s="515">
        <f>F152+F153</f>
        <v>1050</v>
      </c>
      <c r="G151" s="515">
        <f>F151/$F$151*100</f>
        <v>100</v>
      </c>
      <c r="H151" s="516"/>
      <c r="I151" s="518"/>
      <c r="J151" s="518"/>
      <c r="K151" s="518"/>
      <c r="L151" s="518"/>
      <c r="M151" s="518"/>
      <c r="N151" s="518"/>
      <c r="O151" s="518"/>
      <c r="P151" s="519"/>
    </row>
    <row r="152" spans="1:16" ht="15.75" x14ac:dyDescent="0.25">
      <c r="A152" s="516" t="s">
        <v>220</v>
      </c>
      <c r="B152" s="516" t="s">
        <v>221</v>
      </c>
      <c r="C152" s="516"/>
      <c r="D152" s="517" t="s">
        <v>111</v>
      </c>
      <c r="E152" s="516">
        <f>SUMIFS(E9:E145,A9:A145,A152,B9:B145,B152)</f>
        <v>26</v>
      </c>
      <c r="F152" s="516">
        <f t="shared" si="114"/>
        <v>780</v>
      </c>
      <c r="G152" s="516">
        <f>F152/F151*100</f>
        <v>74.285714285714292</v>
      </c>
      <c r="H152" s="516"/>
      <c r="I152" s="518"/>
      <c r="J152" s="518"/>
      <c r="K152" s="518"/>
      <c r="L152" s="518"/>
      <c r="M152" s="518"/>
      <c r="N152" s="518"/>
      <c r="O152" s="518"/>
      <c r="P152" s="519"/>
    </row>
    <row r="153" spans="1:16" ht="15.75" x14ac:dyDescent="0.25">
      <c r="A153" s="516" t="s">
        <v>220</v>
      </c>
      <c r="B153" s="516" t="s">
        <v>227</v>
      </c>
      <c r="C153" s="516"/>
      <c r="D153" s="517" t="s">
        <v>112</v>
      </c>
      <c r="E153" s="516">
        <f>SUMIFS(E9:E145,A9:A145,A153,B9:B145,B153)</f>
        <v>9</v>
      </c>
      <c r="F153" s="516">
        <f t="shared" si="114"/>
        <v>270</v>
      </c>
      <c r="G153" s="516">
        <f>F153/F151*100</f>
        <v>25.714285714285712</v>
      </c>
      <c r="H153" s="516"/>
      <c r="I153" s="518"/>
      <c r="J153" s="518"/>
      <c r="K153" s="518"/>
      <c r="L153" s="518"/>
      <c r="M153" s="518"/>
      <c r="N153" s="518"/>
      <c r="O153" s="518"/>
      <c r="P153" s="519"/>
    </row>
    <row r="154" spans="1:16" ht="15.75" x14ac:dyDescent="0.25">
      <c r="A154" s="516"/>
      <c r="B154" s="516"/>
      <c r="C154" s="516"/>
      <c r="D154" s="517"/>
      <c r="E154" s="516"/>
      <c r="F154" s="516"/>
      <c r="G154" s="516"/>
      <c r="H154" s="516"/>
      <c r="I154" s="518"/>
      <c r="J154" s="518"/>
      <c r="K154" s="518"/>
      <c r="L154" s="518"/>
      <c r="M154" s="518"/>
      <c r="N154" s="518"/>
      <c r="O154" s="518"/>
      <c r="P154" s="519"/>
    </row>
    <row r="155" spans="1:16" ht="15.75" x14ac:dyDescent="0.25">
      <c r="A155" s="516"/>
      <c r="B155" s="516"/>
      <c r="C155" s="516"/>
      <c r="D155" s="517" t="s">
        <v>254</v>
      </c>
      <c r="E155" s="515">
        <f>E156+E157</f>
        <v>205</v>
      </c>
      <c r="F155" s="515">
        <f>F156+F157</f>
        <v>6150</v>
      </c>
      <c r="G155" s="515">
        <f>F155/$F$155*100</f>
        <v>100</v>
      </c>
      <c r="H155" s="518"/>
      <c r="I155" s="518"/>
      <c r="J155" s="518"/>
      <c r="K155" s="518"/>
      <c r="L155" s="518"/>
      <c r="M155" s="518"/>
      <c r="N155" s="518"/>
      <c r="O155" s="518"/>
      <c r="P155" s="519"/>
    </row>
    <row r="156" spans="1:16" ht="15.75" x14ac:dyDescent="0.25">
      <c r="A156" s="516" t="s">
        <v>114</v>
      </c>
      <c r="B156" s="516" t="s">
        <v>221</v>
      </c>
      <c r="C156" s="516"/>
      <c r="D156" s="517" t="s">
        <v>111</v>
      </c>
      <c r="E156" s="516">
        <f>SUMIFS(E9:E145,A9:A145,A156,B9:B145,B156)</f>
        <v>154</v>
      </c>
      <c r="F156" s="516">
        <f t="shared" si="114"/>
        <v>4620</v>
      </c>
      <c r="G156" s="518">
        <f>F156/F155*100</f>
        <v>75.121951219512198</v>
      </c>
      <c r="H156" s="518"/>
      <c r="I156" s="518"/>
      <c r="J156" s="518"/>
      <c r="K156" s="518"/>
      <c r="L156" s="518"/>
      <c r="M156" s="518"/>
      <c r="N156" s="518"/>
      <c r="O156" s="518"/>
      <c r="P156" s="519"/>
    </row>
    <row r="157" spans="1:16" ht="15.75" x14ac:dyDescent="0.25">
      <c r="A157" s="516" t="s">
        <v>114</v>
      </c>
      <c r="B157" s="516" t="s">
        <v>227</v>
      </c>
      <c r="C157" s="516"/>
      <c r="D157" s="517" t="s">
        <v>112</v>
      </c>
      <c r="E157" s="516">
        <f>SUMIFS(E9:E145,A9:A145,A157,B9:B145,B157)</f>
        <v>51</v>
      </c>
      <c r="F157" s="516">
        <f t="shared" si="114"/>
        <v>1530</v>
      </c>
      <c r="G157" s="518">
        <f>F157/F155*100</f>
        <v>24.878048780487806</v>
      </c>
      <c r="H157" s="518"/>
      <c r="I157" s="518"/>
      <c r="J157" s="518"/>
      <c r="K157" s="518"/>
      <c r="L157" s="518"/>
      <c r="M157" s="518"/>
      <c r="N157" s="518"/>
      <c r="O157" s="518"/>
      <c r="P157" s="519"/>
    </row>
  </sheetData>
  <mergeCells count="166">
    <mergeCell ref="L124:M124"/>
    <mergeCell ref="F129:F134"/>
    <mergeCell ref="G129:J129"/>
    <mergeCell ref="K129:K134"/>
    <mergeCell ref="G130:G134"/>
    <mergeCell ref="H130:J130"/>
    <mergeCell ref="H131:H134"/>
    <mergeCell ref="I131:I134"/>
    <mergeCell ref="J131:J134"/>
    <mergeCell ref="L125:M125"/>
    <mergeCell ref="C127:P127"/>
    <mergeCell ref="C128:C134"/>
    <mergeCell ref="D128:D134"/>
    <mergeCell ref="E128:E134"/>
    <mergeCell ref="F128:K128"/>
    <mergeCell ref="L128:M133"/>
    <mergeCell ref="N128:N134"/>
    <mergeCell ref="O128:O134"/>
    <mergeCell ref="P128:P134"/>
    <mergeCell ref="H114:J114"/>
    <mergeCell ref="H115:H118"/>
    <mergeCell ref="I115:I118"/>
    <mergeCell ref="J115:J118"/>
    <mergeCell ref="C111:P111"/>
    <mergeCell ref="C112:C118"/>
    <mergeCell ref="D112:D118"/>
    <mergeCell ref="E112:E118"/>
    <mergeCell ref="F112:K112"/>
    <mergeCell ref="L112:M118"/>
    <mergeCell ref="N112:N118"/>
    <mergeCell ref="O112:O118"/>
    <mergeCell ref="P112:P118"/>
    <mergeCell ref="F113:F118"/>
    <mergeCell ref="L123:M123"/>
    <mergeCell ref="L119:M119"/>
    <mergeCell ref="L88:M88"/>
    <mergeCell ref="L89:M89"/>
    <mergeCell ref="C91:P91"/>
    <mergeCell ref="C92:C98"/>
    <mergeCell ref="D92:D98"/>
    <mergeCell ref="E92:E98"/>
    <mergeCell ref="F92:K92"/>
    <mergeCell ref="L92:M97"/>
    <mergeCell ref="N92:N98"/>
    <mergeCell ref="O92:O98"/>
    <mergeCell ref="P92:P98"/>
    <mergeCell ref="F93:F98"/>
    <mergeCell ref="G93:J93"/>
    <mergeCell ref="K93:K98"/>
    <mergeCell ref="G94:G98"/>
    <mergeCell ref="H94:J94"/>
    <mergeCell ref="H95:H98"/>
    <mergeCell ref="I95:I98"/>
    <mergeCell ref="J95:J98"/>
    <mergeCell ref="G113:J113"/>
    <mergeCell ref="K113:K118"/>
    <mergeCell ref="G114:G118"/>
    <mergeCell ref="L86:M86"/>
    <mergeCell ref="L84:M84"/>
    <mergeCell ref="L87:M87"/>
    <mergeCell ref="C75:P75"/>
    <mergeCell ref="C76:C82"/>
    <mergeCell ref="D76:D82"/>
    <mergeCell ref="E76:E82"/>
    <mergeCell ref="F76:K76"/>
    <mergeCell ref="L76:M82"/>
    <mergeCell ref="N76:N82"/>
    <mergeCell ref="O76:O82"/>
    <mergeCell ref="P76:P82"/>
    <mergeCell ref="F77:F82"/>
    <mergeCell ref="L85:M85"/>
    <mergeCell ref="L83:M83"/>
    <mergeCell ref="G77:J77"/>
    <mergeCell ref="K77:K82"/>
    <mergeCell ref="G78:G82"/>
    <mergeCell ref="H78:J78"/>
    <mergeCell ref="H79:H82"/>
    <mergeCell ref="I79:I82"/>
    <mergeCell ref="J79:J82"/>
    <mergeCell ref="L52:M52"/>
    <mergeCell ref="C54:P54"/>
    <mergeCell ref="C55:C61"/>
    <mergeCell ref="D55:D61"/>
    <mergeCell ref="E55:E61"/>
    <mergeCell ref="F55:K55"/>
    <mergeCell ref="L55:M60"/>
    <mergeCell ref="N55:N61"/>
    <mergeCell ref="O55:O61"/>
    <mergeCell ref="P55:P61"/>
    <mergeCell ref="F56:F61"/>
    <mergeCell ref="G56:J56"/>
    <mergeCell ref="K56:K61"/>
    <mergeCell ref="G57:G61"/>
    <mergeCell ref="H57:J57"/>
    <mergeCell ref="H58:H61"/>
    <mergeCell ref="I58:I61"/>
    <mergeCell ref="J58:J61"/>
    <mergeCell ref="L45:M45"/>
    <mergeCell ref="L51:M51"/>
    <mergeCell ref="L49:M49"/>
    <mergeCell ref="L46:M46"/>
    <mergeCell ref="G39:J39"/>
    <mergeCell ref="K39:K44"/>
    <mergeCell ref="G40:G44"/>
    <mergeCell ref="H40:J40"/>
    <mergeCell ref="H41:H44"/>
    <mergeCell ref="I41:I44"/>
    <mergeCell ref="J41:J44"/>
    <mergeCell ref="L47:M47"/>
    <mergeCell ref="L48:M48"/>
    <mergeCell ref="L50:M50"/>
    <mergeCell ref="C37:P37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H5:H8"/>
    <mergeCell ref="I5:I8"/>
    <mergeCell ref="J5:J8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20:M120"/>
    <mergeCell ref="L121:M121"/>
    <mergeCell ref="L122:M122"/>
    <mergeCell ref="L15:M15"/>
    <mergeCell ref="L9:M9"/>
    <mergeCell ref="L13:M13"/>
    <mergeCell ref="L14:M14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12:M12"/>
    <mergeCell ref="L11:M11"/>
    <mergeCell ref="G3:J3"/>
    <mergeCell ref="K3:K8"/>
    <mergeCell ref="G4:G8"/>
    <mergeCell ref="H4:J4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8" max="16383" man="1"/>
    <brk id="101" max="16383" man="1"/>
    <brk id="129" max="16383" man="1"/>
  </rowBreaks>
  <ignoredErrors>
    <ignoredError sqref="L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2023-24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Пользователь Windows</cp:lastModifiedBy>
  <cp:lastPrinted>2023-03-13T15:04:56Z</cp:lastPrinted>
  <dcterms:created xsi:type="dcterms:W3CDTF">2019-06-23T08:28:53Z</dcterms:created>
  <dcterms:modified xsi:type="dcterms:W3CDTF">2023-11-27T06:10:16Z</dcterms:modified>
</cp:coreProperties>
</file>