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на сайт плани 23-24\плани 23-24 для розміщення на сайті\051\"/>
    </mc:Choice>
  </mc:AlternateContent>
  <bookViews>
    <workbookView xWindow="-120" yWindow="-120" windowWidth="20730" windowHeight="11160" activeTab="1"/>
  </bookViews>
  <sheets>
    <sheet name="Титул 051" sheetId="2" r:id="rId1"/>
    <sheet name="План 051 денне" sheetId="3" r:id="rId2"/>
    <sheet name="План 051 денне (пропозиції)" sheetId="8" state="hidden" r:id="rId3"/>
    <sheet name="семестровка 2020" sheetId="1" state="hidden" r:id="rId4"/>
    <sheet name="до наказу" sheetId="7" state="hidden" r:id="rId5"/>
    <sheet name="семестровка (2)" sheetId="5" state="hidden" r:id="rId6"/>
    <sheet name="табл. відповідності" sheetId="6" state="hidden" r:id="rId7"/>
  </sheets>
  <definedNames>
    <definedName name="_xlnm._FilterDatabase" localSheetId="1" hidden="1">'План 051 денне'!$W$1:$W$175</definedName>
    <definedName name="_xlnm._FilterDatabase" localSheetId="2" hidden="1">'План 051 денне (пропозиції)'!$W$1:$W$175</definedName>
    <definedName name="_xlnm.Print_Area" localSheetId="1">'План 051 денне'!$A$1:$AD$153</definedName>
    <definedName name="_xlnm.Print_Area" localSheetId="2">'План 051 денне (пропозиції)'!$A$1:$AD$153</definedName>
    <definedName name="_xlnm.Print_Area" localSheetId="3">'семестровка 2020'!$A$1:$P$162</definedName>
    <definedName name="_xlnm.Print_Area" localSheetId="6">'табл. відповідності'!$A$1:$AD$163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" i="8" l="1"/>
  <c r="M121" i="8" l="1"/>
  <c r="M118" i="8"/>
  <c r="I121" i="8" l="1"/>
  <c r="I118" i="8"/>
  <c r="I119" i="8"/>
  <c r="I145" i="8" l="1"/>
  <c r="H145" i="8"/>
  <c r="M145" i="8" s="1"/>
  <c r="I144" i="8"/>
  <c r="H144" i="8"/>
  <c r="M144" i="8" s="1"/>
  <c r="I143" i="8"/>
  <c r="I141" i="8" s="1"/>
  <c r="H143" i="8"/>
  <c r="M143" i="8" s="1"/>
  <c r="I142" i="8"/>
  <c r="H142" i="8"/>
  <c r="M142" i="8" s="1"/>
  <c r="M141" i="8" s="1"/>
  <c r="L141" i="8"/>
  <c r="K141" i="8"/>
  <c r="J141" i="8"/>
  <c r="H141" i="8"/>
  <c r="G141" i="8"/>
  <c r="M140" i="8"/>
  <c r="I139" i="8"/>
  <c r="H139" i="8"/>
  <c r="M139" i="8" s="1"/>
  <c r="I138" i="8"/>
  <c r="H138" i="8"/>
  <c r="H137" i="8" s="1"/>
  <c r="L137" i="8"/>
  <c r="J137" i="8"/>
  <c r="I137" i="8"/>
  <c r="G137" i="8"/>
  <c r="AC126" i="8"/>
  <c r="AB126" i="8"/>
  <c r="AA126" i="8"/>
  <c r="Z126" i="8"/>
  <c r="Y126" i="8"/>
  <c r="AO123" i="8"/>
  <c r="AL123" i="8"/>
  <c r="AI123" i="8"/>
  <c r="AC123" i="8"/>
  <c r="AB123" i="8"/>
  <c r="AB124" i="8" s="1"/>
  <c r="AA123" i="8"/>
  <c r="Z123" i="8"/>
  <c r="Z124" i="8" s="1"/>
  <c r="Y123" i="8"/>
  <c r="S123" i="8"/>
  <c r="R123" i="8"/>
  <c r="Q123" i="8"/>
  <c r="P123" i="8"/>
  <c r="O123" i="8"/>
  <c r="N123" i="8"/>
  <c r="L123" i="8"/>
  <c r="K123" i="8"/>
  <c r="H122" i="8"/>
  <c r="H121" i="8"/>
  <c r="AV121" i="8" s="1"/>
  <c r="AQ120" i="8"/>
  <c r="AP120" i="8"/>
  <c r="AN120" i="8"/>
  <c r="AM120" i="8"/>
  <c r="AK120" i="8"/>
  <c r="AJ120" i="8"/>
  <c r="AH120" i="8"/>
  <c r="AG120" i="8"/>
  <c r="I120" i="8"/>
  <c r="H120" i="8"/>
  <c r="M120" i="8" s="1"/>
  <c r="M119" i="8"/>
  <c r="H119" i="8"/>
  <c r="AV119" i="8" s="1"/>
  <c r="AV118" i="8"/>
  <c r="H118" i="8"/>
  <c r="AV117" i="8"/>
  <c r="H117" i="8"/>
  <c r="AV116" i="8"/>
  <c r="H116" i="8"/>
  <c r="AV115" i="8"/>
  <c r="H115" i="8"/>
  <c r="M115" i="8" s="1"/>
  <c r="AV114" i="8"/>
  <c r="AV113" i="8"/>
  <c r="AV112" i="8"/>
  <c r="AQ111" i="8"/>
  <c r="AP111" i="8"/>
  <c r="AN111" i="8"/>
  <c r="AM111" i="8"/>
  <c r="AK111" i="8"/>
  <c r="AJ111" i="8"/>
  <c r="AH111" i="8"/>
  <c r="AG111" i="8"/>
  <c r="H111" i="8"/>
  <c r="H110" i="8"/>
  <c r="AV110" i="8" s="1"/>
  <c r="AQ109" i="8"/>
  <c r="AP109" i="8"/>
  <c r="AN109" i="8"/>
  <c r="AN123" i="8" s="1"/>
  <c r="AM109" i="8"/>
  <c r="AK109" i="8"/>
  <c r="AJ109" i="8"/>
  <c r="AH109" i="8"/>
  <c r="AH123" i="8" s="1"/>
  <c r="AG109" i="8"/>
  <c r="J109" i="8"/>
  <c r="I109" i="8"/>
  <c r="AV109" i="8" s="1"/>
  <c r="H109" i="8"/>
  <c r="AV108" i="8"/>
  <c r="H108" i="8"/>
  <c r="AV107" i="8"/>
  <c r="I107" i="8"/>
  <c r="H107" i="8"/>
  <c r="M107" i="8" s="1"/>
  <c r="AQ106" i="8"/>
  <c r="AP106" i="8"/>
  <c r="AN106" i="8"/>
  <c r="AM106" i="8"/>
  <c r="AK106" i="8"/>
  <c r="AJ106" i="8"/>
  <c r="AH106" i="8"/>
  <c r="AG106" i="8"/>
  <c r="I106" i="8"/>
  <c r="H106" i="8"/>
  <c r="AV106" i="8" s="1"/>
  <c r="I105" i="8"/>
  <c r="AV105" i="8" s="1"/>
  <c r="H105" i="8"/>
  <c r="AQ104" i="8"/>
  <c r="AP104" i="8"/>
  <c r="AN104" i="8"/>
  <c r="AM104" i="8"/>
  <c r="AK104" i="8"/>
  <c r="AJ104" i="8"/>
  <c r="AH104" i="8"/>
  <c r="AG104" i="8"/>
  <c r="V104" i="8"/>
  <c r="J104" i="8"/>
  <c r="H104" i="8"/>
  <c r="H103" i="8"/>
  <c r="AV103" i="8" s="1"/>
  <c r="I102" i="8"/>
  <c r="AV102" i="8" s="1"/>
  <c r="H102" i="8"/>
  <c r="M102" i="8" s="1"/>
  <c r="I101" i="8"/>
  <c r="H101" i="8"/>
  <c r="M101" i="8" s="1"/>
  <c r="I100" i="8"/>
  <c r="AV100" i="8" s="1"/>
  <c r="H100" i="8"/>
  <c r="M100" i="8" s="1"/>
  <c r="I99" i="8"/>
  <c r="H99" i="8"/>
  <c r="M99" i="8" s="1"/>
  <c r="AV98" i="8"/>
  <c r="AV97" i="8"/>
  <c r="AQ96" i="8"/>
  <c r="AQ123" i="8" s="1"/>
  <c r="AP96" i="8"/>
  <c r="AN96" i="8"/>
  <c r="AM96" i="8"/>
  <c r="AK96" i="8"/>
  <c r="AK123" i="8" s="1"/>
  <c r="AJ96" i="8"/>
  <c r="AJ123" i="8" s="1"/>
  <c r="AH96" i="8"/>
  <c r="AG96" i="8"/>
  <c r="I96" i="8"/>
  <c r="H96" i="8"/>
  <c r="G96" i="8"/>
  <c r="G123" i="8" s="1"/>
  <c r="AV95" i="8"/>
  <c r="H95" i="8"/>
  <c r="AV94" i="8"/>
  <c r="H94" i="8"/>
  <c r="AV93" i="8"/>
  <c r="H93" i="8"/>
  <c r="AV92" i="8"/>
  <c r="H92" i="8"/>
  <c r="AV91" i="8"/>
  <c r="H91" i="8"/>
  <c r="AV90" i="8"/>
  <c r="AO89" i="8"/>
  <c r="AL89" i="8"/>
  <c r="AI89" i="8"/>
  <c r="AC89" i="8"/>
  <c r="AB89" i="8"/>
  <c r="AA89" i="8"/>
  <c r="Z89" i="8"/>
  <c r="Y89" i="8"/>
  <c r="X89" i="8"/>
  <c r="X124" i="8" s="1"/>
  <c r="W89" i="8"/>
  <c r="W124" i="8" s="1"/>
  <c r="T89" i="8"/>
  <c r="T124" i="8" s="1"/>
  <c r="Q89" i="8"/>
  <c r="P89" i="8"/>
  <c r="O89" i="8"/>
  <c r="N89" i="8"/>
  <c r="K89" i="8"/>
  <c r="H88" i="8"/>
  <c r="AV88" i="8" s="1"/>
  <c r="I87" i="8"/>
  <c r="AV87" i="8" s="1"/>
  <c r="H87" i="8"/>
  <c r="M87" i="8" s="1"/>
  <c r="AQ86" i="8"/>
  <c r="AP86" i="8"/>
  <c r="AN86" i="8"/>
  <c r="AM86" i="8"/>
  <c r="AK86" i="8"/>
  <c r="AJ86" i="8"/>
  <c r="AH86" i="8"/>
  <c r="AG86" i="8"/>
  <c r="L86" i="8"/>
  <c r="I86" i="8"/>
  <c r="AV86" i="8" s="1"/>
  <c r="H86" i="8"/>
  <c r="AV85" i="8"/>
  <c r="H85" i="8"/>
  <c r="AV84" i="8"/>
  <c r="I84" i="8"/>
  <c r="H84" i="8"/>
  <c r="M84" i="8" s="1"/>
  <c r="AQ83" i="8"/>
  <c r="AP83" i="8"/>
  <c r="AM83" i="8"/>
  <c r="AK83" i="8"/>
  <c r="AJ83" i="8"/>
  <c r="AH83" i="8"/>
  <c r="AG83" i="8"/>
  <c r="U83" i="8"/>
  <c r="L83" i="8"/>
  <c r="J83" i="8"/>
  <c r="I83" i="8"/>
  <c r="AV83" i="8" s="1"/>
  <c r="G83" i="8"/>
  <c r="H83" i="8" s="1"/>
  <c r="H82" i="8"/>
  <c r="AV82" i="8" s="1"/>
  <c r="I81" i="8"/>
  <c r="AV81" i="8" s="1"/>
  <c r="H81" i="8"/>
  <c r="M81" i="8" s="1"/>
  <c r="AQ80" i="8"/>
  <c r="AP80" i="8"/>
  <c r="AN80" i="8"/>
  <c r="AM80" i="8"/>
  <c r="AK80" i="8"/>
  <c r="AJ80" i="8"/>
  <c r="AH80" i="8"/>
  <c r="AG80" i="8"/>
  <c r="L80" i="8"/>
  <c r="I80" i="8"/>
  <c r="AV80" i="8" s="1"/>
  <c r="H80" i="8"/>
  <c r="AV79" i="8"/>
  <c r="H79" i="8"/>
  <c r="R78" i="8"/>
  <c r="L78" i="8"/>
  <c r="D78" i="8"/>
  <c r="AQ77" i="8"/>
  <c r="AP77" i="8"/>
  <c r="AN77" i="8"/>
  <c r="AM77" i="8"/>
  <c r="AK77" i="8"/>
  <c r="AJ77" i="8"/>
  <c r="AH77" i="8"/>
  <c r="AH89" i="8" s="1"/>
  <c r="AG77" i="8"/>
  <c r="S77" i="8"/>
  <c r="S78" i="8" s="1"/>
  <c r="R77" i="8"/>
  <c r="R89" i="8" s="1"/>
  <c r="L77" i="8"/>
  <c r="J77" i="8"/>
  <c r="H77" i="8"/>
  <c r="H78" i="8" s="1"/>
  <c r="AV76" i="8"/>
  <c r="J75" i="8"/>
  <c r="D75" i="8"/>
  <c r="AQ74" i="8"/>
  <c r="AP74" i="8"/>
  <c r="AP89" i="8" s="1"/>
  <c r="AN74" i="8"/>
  <c r="AM74" i="8"/>
  <c r="AK74" i="8"/>
  <c r="AJ74" i="8"/>
  <c r="AJ89" i="8" s="1"/>
  <c r="AH74" i="8"/>
  <c r="AG74" i="8"/>
  <c r="Q74" i="8"/>
  <c r="Q75" i="8" s="1"/>
  <c r="L74" i="8"/>
  <c r="L89" i="8" s="1"/>
  <c r="J74" i="8"/>
  <c r="H74" i="8"/>
  <c r="H89" i="8" s="1"/>
  <c r="G74" i="8"/>
  <c r="AV73" i="8"/>
  <c r="H73" i="8"/>
  <c r="AV72" i="8"/>
  <c r="H72" i="8"/>
  <c r="AV71" i="8"/>
  <c r="H71" i="8"/>
  <c r="AV70" i="8"/>
  <c r="H70" i="8"/>
  <c r="AV69" i="8"/>
  <c r="H69" i="8"/>
  <c r="AV68" i="8"/>
  <c r="AV67" i="8"/>
  <c r="X65" i="8"/>
  <c r="W65" i="8"/>
  <c r="V65" i="8"/>
  <c r="U65" i="8"/>
  <c r="T65" i="8"/>
  <c r="S65" i="8"/>
  <c r="R65" i="8"/>
  <c r="Q65" i="8"/>
  <c r="P65" i="8"/>
  <c r="O65" i="8"/>
  <c r="N65" i="8"/>
  <c r="L65" i="8"/>
  <c r="K65" i="8"/>
  <c r="J65" i="8"/>
  <c r="I65" i="8"/>
  <c r="G65" i="8"/>
  <c r="AV64" i="8"/>
  <c r="I63" i="8"/>
  <c r="AV63" i="8" s="1"/>
  <c r="H63" i="8"/>
  <c r="H65" i="8" s="1"/>
  <c r="AV62" i="8"/>
  <c r="AF61" i="8"/>
  <c r="AI139" i="8" s="1"/>
  <c r="X61" i="8"/>
  <c r="W61" i="8"/>
  <c r="V61" i="8"/>
  <c r="U61" i="8"/>
  <c r="T61" i="8"/>
  <c r="S61" i="8"/>
  <c r="R61" i="8"/>
  <c r="Q61" i="8"/>
  <c r="P61" i="8"/>
  <c r="O61" i="8"/>
  <c r="N61" i="8"/>
  <c r="L61" i="8"/>
  <c r="K61" i="8"/>
  <c r="J61" i="8"/>
  <c r="I61" i="8"/>
  <c r="G61" i="8"/>
  <c r="AF60" i="8"/>
  <c r="AI138" i="8" s="1"/>
  <c r="I60" i="8"/>
  <c r="AV60" i="8" s="1"/>
  <c r="H60" i="8"/>
  <c r="M60" i="8" s="1"/>
  <c r="AF59" i="8"/>
  <c r="AI137" i="8" s="1"/>
  <c r="I59" i="8"/>
  <c r="H59" i="8"/>
  <c r="AV59" i="8" s="1"/>
  <c r="AF58" i="8"/>
  <c r="AI136" i="8" s="1"/>
  <c r="I58" i="8"/>
  <c r="AV58" i="8" s="1"/>
  <c r="H58" i="8"/>
  <c r="M58" i="8" s="1"/>
  <c r="H57" i="8"/>
  <c r="AV56" i="8"/>
  <c r="AO55" i="8"/>
  <c r="AL55" i="8"/>
  <c r="AI55" i="8"/>
  <c r="AC55" i="8"/>
  <c r="AB55" i="8"/>
  <c r="AA55" i="8"/>
  <c r="Z55" i="8"/>
  <c r="Y55" i="8"/>
  <c r="W55" i="8"/>
  <c r="Q55" i="8"/>
  <c r="P55" i="8"/>
  <c r="O55" i="8"/>
  <c r="N55" i="8"/>
  <c r="AV54" i="8"/>
  <c r="AQ54" i="8"/>
  <c r="AP54" i="8"/>
  <c r="AN54" i="8"/>
  <c r="AM54" i="8"/>
  <c r="AK54" i="8"/>
  <c r="AJ54" i="8"/>
  <c r="AH54" i="8"/>
  <c r="AG54" i="8"/>
  <c r="AV53" i="8"/>
  <c r="AQ53" i="8"/>
  <c r="AP53" i="8"/>
  <c r="AN53" i="8"/>
  <c r="AM53" i="8"/>
  <c r="AK53" i="8"/>
  <c r="AJ53" i="8"/>
  <c r="AH53" i="8"/>
  <c r="AG53" i="8"/>
  <c r="AQ52" i="8"/>
  <c r="AP52" i="8"/>
  <c r="AN52" i="8"/>
  <c r="AM52" i="8"/>
  <c r="AK52" i="8"/>
  <c r="AJ52" i="8"/>
  <c r="AH52" i="8"/>
  <c r="AG52" i="8"/>
  <c r="I52" i="8"/>
  <c r="AV52" i="8" s="1"/>
  <c r="H52" i="8"/>
  <c r="M52" i="8" s="1"/>
  <c r="G52" i="8"/>
  <c r="AP51" i="8"/>
  <c r="AN51" i="8"/>
  <c r="AM51" i="8"/>
  <c r="AK51" i="8"/>
  <c r="AJ51" i="8"/>
  <c r="AH51" i="8"/>
  <c r="AG51" i="8"/>
  <c r="X51" i="8"/>
  <c r="X55" i="8" s="1"/>
  <c r="X66" i="8" s="1"/>
  <c r="X125" i="8" s="1"/>
  <c r="X126" i="8" s="1"/>
  <c r="K51" i="8"/>
  <c r="K55" i="8" s="1"/>
  <c r="J51" i="8"/>
  <c r="I51" i="8" s="1"/>
  <c r="H51" i="8"/>
  <c r="M51" i="8" s="1"/>
  <c r="AQ50" i="8"/>
  <c r="AP50" i="8"/>
  <c r="AN50" i="8"/>
  <c r="AM50" i="8"/>
  <c r="AK50" i="8"/>
  <c r="AJ50" i="8"/>
  <c r="AH50" i="8"/>
  <c r="AG50" i="8"/>
  <c r="J50" i="8"/>
  <c r="I50" i="8"/>
  <c r="AV50" i="8" s="1"/>
  <c r="G50" i="8"/>
  <c r="H50" i="8" s="1"/>
  <c r="AQ49" i="8"/>
  <c r="AP49" i="8"/>
  <c r="AN49" i="8"/>
  <c r="AM49" i="8"/>
  <c r="AK49" i="8"/>
  <c r="AJ49" i="8"/>
  <c r="AH49" i="8"/>
  <c r="AG49" i="8"/>
  <c r="L49" i="8"/>
  <c r="K49" i="8"/>
  <c r="G49" i="8"/>
  <c r="AQ48" i="8"/>
  <c r="AP48" i="8"/>
  <c r="AN48" i="8"/>
  <c r="AM48" i="8"/>
  <c r="AK48" i="8"/>
  <c r="AJ48" i="8"/>
  <c r="AH48" i="8"/>
  <c r="AG48" i="8"/>
  <c r="I48" i="8"/>
  <c r="AV48" i="8" s="1"/>
  <c r="H48" i="8"/>
  <c r="M48" i="8" s="1"/>
  <c r="AQ47" i="8"/>
  <c r="AP47" i="8"/>
  <c r="AN47" i="8"/>
  <c r="AK47" i="8"/>
  <c r="AJ47" i="8"/>
  <c r="AH47" i="8"/>
  <c r="AG47" i="8"/>
  <c r="T47" i="8"/>
  <c r="AM47" i="8" s="1"/>
  <c r="L47" i="8"/>
  <c r="J47" i="8"/>
  <c r="I47" i="8"/>
  <c r="G47" i="8"/>
  <c r="H47" i="8" s="1"/>
  <c r="M47" i="8" s="1"/>
  <c r="AQ46" i="8"/>
  <c r="AP46" i="8"/>
  <c r="AN46" i="8"/>
  <c r="AM46" i="8"/>
  <c r="AK46" i="8"/>
  <c r="AJ46" i="8"/>
  <c r="AH46" i="8"/>
  <c r="AG46" i="8"/>
  <c r="I46" i="8"/>
  <c r="AV46" i="8" s="1"/>
  <c r="H46" i="8"/>
  <c r="H44" i="8" s="1"/>
  <c r="G46" i="8"/>
  <c r="G163" i="8" s="1"/>
  <c r="AQ45" i="8"/>
  <c r="AP45" i="8"/>
  <c r="AM45" i="8"/>
  <c r="AK45" i="8"/>
  <c r="AJ45" i="8"/>
  <c r="AH45" i="8"/>
  <c r="AG45" i="8"/>
  <c r="U45" i="8"/>
  <c r="U55" i="8" s="1"/>
  <c r="U66" i="8" s="1"/>
  <c r="L45" i="8"/>
  <c r="J45" i="8"/>
  <c r="I45" i="8"/>
  <c r="AV45" i="8" s="1"/>
  <c r="H45" i="8"/>
  <c r="M45" i="8" s="1"/>
  <c r="AQ44" i="8"/>
  <c r="AP44" i="8"/>
  <c r="AN44" i="8"/>
  <c r="AM44" i="8"/>
  <c r="AK44" i="8"/>
  <c r="AJ44" i="8"/>
  <c r="AH44" i="8"/>
  <c r="AG44" i="8"/>
  <c r="L44" i="8"/>
  <c r="J44" i="8"/>
  <c r="I44" i="8"/>
  <c r="AV44" i="8" s="1"/>
  <c r="G44" i="8"/>
  <c r="AQ43" i="8"/>
  <c r="AP43" i="8"/>
  <c r="AN43" i="8"/>
  <c r="AM43" i="8"/>
  <c r="AK43" i="8"/>
  <c r="AJ43" i="8"/>
  <c r="AH43" i="8"/>
  <c r="AG43" i="8"/>
  <c r="I43" i="8"/>
  <c r="AV43" i="8" s="1"/>
  <c r="H43" i="8"/>
  <c r="M43" i="8" s="1"/>
  <c r="AQ42" i="8"/>
  <c r="AP42" i="8"/>
  <c r="AN42" i="8"/>
  <c r="AM42" i="8"/>
  <c r="AK42" i="8"/>
  <c r="AJ42" i="8"/>
  <c r="AH42" i="8"/>
  <c r="AG42" i="8"/>
  <c r="I42" i="8"/>
  <c r="AV42" i="8" s="1"/>
  <c r="H42" i="8"/>
  <c r="M42" i="8" s="1"/>
  <c r="AQ41" i="8"/>
  <c r="AP41" i="8"/>
  <c r="AN41" i="8"/>
  <c r="AM41" i="8"/>
  <c r="AK41" i="8"/>
  <c r="AJ41" i="8"/>
  <c r="AH41" i="8"/>
  <c r="AG41" i="8"/>
  <c r="I41" i="8"/>
  <c r="AV41" i="8" s="1"/>
  <c r="H41" i="8"/>
  <c r="M41" i="8" s="1"/>
  <c r="AQ40" i="8"/>
  <c r="AP40" i="8"/>
  <c r="AN40" i="8"/>
  <c r="AM40" i="8"/>
  <c r="AK40" i="8"/>
  <c r="AJ40" i="8"/>
  <c r="AH40" i="8"/>
  <c r="AG40" i="8"/>
  <c r="L40" i="8"/>
  <c r="J40" i="8"/>
  <c r="I40" i="8" s="1"/>
  <c r="AV40" i="8" s="1"/>
  <c r="H40" i="8"/>
  <c r="M40" i="8" s="1"/>
  <c r="G40" i="8"/>
  <c r="AQ39" i="8"/>
  <c r="AP39" i="8"/>
  <c r="AN39" i="8"/>
  <c r="AM39" i="8"/>
  <c r="AJ39" i="8"/>
  <c r="AH39" i="8"/>
  <c r="AG39" i="8"/>
  <c r="R39" i="8"/>
  <c r="AK39" i="8" s="1"/>
  <c r="L39" i="8"/>
  <c r="J39" i="8"/>
  <c r="I39" i="8"/>
  <c r="AV39" i="8" s="1"/>
  <c r="G39" i="8"/>
  <c r="H39" i="8" s="1"/>
  <c r="M39" i="8" s="1"/>
  <c r="AQ38" i="8"/>
  <c r="AP38" i="8"/>
  <c r="AN38" i="8"/>
  <c r="AM38" i="8"/>
  <c r="AK38" i="8"/>
  <c r="AJ38" i="8"/>
  <c r="AH38" i="8"/>
  <c r="AG38" i="8"/>
  <c r="I38" i="8"/>
  <c r="AV38" i="8" s="1"/>
  <c r="H38" i="8"/>
  <c r="M38" i="8" s="1"/>
  <c r="G38" i="8"/>
  <c r="AQ37" i="8"/>
  <c r="AP37" i="8"/>
  <c r="AN37" i="8"/>
  <c r="AM37" i="8"/>
  <c r="AK37" i="8"/>
  <c r="AJ37" i="8"/>
  <c r="AH37" i="8"/>
  <c r="AG37" i="8"/>
  <c r="I37" i="8"/>
  <c r="AV37" i="8" s="1"/>
  <c r="H37" i="8"/>
  <c r="M37" i="8" s="1"/>
  <c r="AQ36" i="8"/>
  <c r="AP36" i="8"/>
  <c r="AN36" i="8"/>
  <c r="AM36" i="8"/>
  <c r="AK36" i="8"/>
  <c r="AJ36" i="8"/>
  <c r="AH36" i="8"/>
  <c r="AG36" i="8"/>
  <c r="L36" i="8"/>
  <c r="L55" i="8" s="1"/>
  <c r="J36" i="8"/>
  <c r="J55" i="8" s="1"/>
  <c r="H36" i="8"/>
  <c r="G36" i="8"/>
  <c r="AQ35" i="8"/>
  <c r="AP35" i="8"/>
  <c r="AN35" i="8"/>
  <c r="AM35" i="8"/>
  <c r="AJ35" i="8"/>
  <c r="AH35" i="8"/>
  <c r="AG35" i="8"/>
  <c r="R35" i="8"/>
  <c r="R55" i="8" s="1"/>
  <c r="R66" i="8" s="1"/>
  <c r="I35" i="8"/>
  <c r="AV35" i="8" s="1"/>
  <c r="H35" i="8"/>
  <c r="M35" i="8" s="1"/>
  <c r="AQ34" i="8"/>
  <c r="AP34" i="8"/>
  <c r="AN34" i="8"/>
  <c r="AM34" i="8"/>
  <c r="AK34" i="8"/>
  <c r="AJ34" i="8"/>
  <c r="AH34" i="8"/>
  <c r="AG34" i="8"/>
  <c r="I34" i="8"/>
  <c r="H34" i="8"/>
  <c r="AV34" i="8" s="1"/>
  <c r="G34" i="8"/>
  <c r="AQ33" i="8"/>
  <c r="AP33" i="8"/>
  <c r="AN33" i="8"/>
  <c r="AM33" i="8"/>
  <c r="AK33" i="8"/>
  <c r="AJ33" i="8"/>
  <c r="AH33" i="8"/>
  <c r="AG33" i="8"/>
  <c r="I33" i="8"/>
  <c r="H33" i="8"/>
  <c r="H32" i="8" s="1"/>
  <c r="AQ32" i="8"/>
  <c r="AP32" i="8"/>
  <c r="AN32" i="8"/>
  <c r="AM32" i="8"/>
  <c r="AK32" i="8"/>
  <c r="AJ32" i="8"/>
  <c r="AH32" i="8"/>
  <c r="AH55" i="8" s="1"/>
  <c r="AG32" i="8"/>
  <c r="AG55" i="8" s="1"/>
  <c r="I32" i="8"/>
  <c r="AV32" i="8" s="1"/>
  <c r="G32" i="8"/>
  <c r="AV31" i="8"/>
  <c r="AO30" i="8"/>
  <c r="AO151" i="8" s="1"/>
  <c r="AL30" i="8"/>
  <c r="AL151" i="8" s="1"/>
  <c r="AI30" i="8"/>
  <c r="AI151" i="8" s="1"/>
  <c r="AC30" i="8"/>
  <c r="AB30" i="8"/>
  <c r="AA30" i="8"/>
  <c r="Z30" i="8"/>
  <c r="Y30" i="8"/>
  <c r="X30" i="8"/>
  <c r="W30" i="8"/>
  <c r="W66" i="8" s="1"/>
  <c r="W125" i="8" s="1"/>
  <c r="W126" i="8" s="1"/>
  <c r="V30" i="8"/>
  <c r="U30" i="8"/>
  <c r="T30" i="8"/>
  <c r="S30" i="8"/>
  <c r="R30" i="8"/>
  <c r="AQ29" i="8"/>
  <c r="AP29" i="8"/>
  <c r="AN29" i="8"/>
  <c r="AM29" i="8"/>
  <c r="AK29" i="8"/>
  <c r="AJ29" i="8"/>
  <c r="AH29" i="8"/>
  <c r="AG29" i="8"/>
  <c r="I29" i="8"/>
  <c r="AV29" i="8" s="1"/>
  <c r="H29" i="8"/>
  <c r="M29" i="8" s="1"/>
  <c r="I28" i="8"/>
  <c r="AV28" i="8" s="1"/>
  <c r="H28" i="8"/>
  <c r="M28" i="8" s="1"/>
  <c r="AQ27" i="8"/>
  <c r="AP27" i="8"/>
  <c r="AN27" i="8"/>
  <c r="AM27" i="8"/>
  <c r="AK27" i="8"/>
  <c r="AJ27" i="8"/>
  <c r="AH27" i="8"/>
  <c r="AG27" i="8"/>
  <c r="T27" i="8"/>
  <c r="L27" i="8"/>
  <c r="J27" i="8"/>
  <c r="I27" i="8" s="1"/>
  <c r="AV27" i="8" s="1"/>
  <c r="H27" i="8"/>
  <c r="G27" i="8"/>
  <c r="AQ26" i="8"/>
  <c r="AP26" i="8"/>
  <c r="AN26" i="8"/>
  <c r="AM26" i="8"/>
  <c r="AK26" i="8"/>
  <c r="AJ26" i="8"/>
  <c r="AH26" i="8"/>
  <c r="AG26" i="8"/>
  <c r="Q26" i="8"/>
  <c r="L26" i="8"/>
  <c r="J26" i="8"/>
  <c r="I26" i="8" s="1"/>
  <c r="AV26" i="8" s="1"/>
  <c r="H26" i="8"/>
  <c r="M26" i="8" s="1"/>
  <c r="AQ25" i="8"/>
  <c r="AP25" i="8"/>
  <c r="AN25" i="8"/>
  <c r="AM25" i="8"/>
  <c r="AK25" i="8"/>
  <c r="AJ25" i="8"/>
  <c r="AH25" i="8"/>
  <c r="AG25" i="8"/>
  <c r="P25" i="8"/>
  <c r="O25" i="8"/>
  <c r="L25" i="8"/>
  <c r="J25" i="8"/>
  <c r="I25" i="8" s="1"/>
  <c r="AV25" i="8" s="1"/>
  <c r="H25" i="8"/>
  <c r="G25" i="8"/>
  <c r="AQ24" i="8"/>
  <c r="AP24" i="8"/>
  <c r="AN24" i="8"/>
  <c r="AM24" i="8"/>
  <c r="AK24" i="8"/>
  <c r="AJ24" i="8"/>
  <c r="AH24" i="8"/>
  <c r="J24" i="8"/>
  <c r="I24" i="8"/>
  <c r="N24" i="8" s="1"/>
  <c r="AG24" i="8" s="1"/>
  <c r="G24" i="8"/>
  <c r="H24" i="8" s="1"/>
  <c r="M24" i="8" s="1"/>
  <c r="AQ23" i="8"/>
  <c r="AP23" i="8"/>
  <c r="AN23" i="8"/>
  <c r="AM23" i="8"/>
  <c r="AK23" i="8"/>
  <c r="AJ23" i="8"/>
  <c r="AH23" i="8"/>
  <c r="K23" i="8"/>
  <c r="J23" i="8"/>
  <c r="I23" i="8"/>
  <c r="AV23" i="8" s="1"/>
  <c r="G23" i="8"/>
  <c r="H23" i="8" s="1"/>
  <c r="M23" i="8" s="1"/>
  <c r="AQ22" i="8"/>
  <c r="AP22" i="8"/>
  <c r="AN22" i="8"/>
  <c r="AM22" i="8"/>
  <c r="AK22" i="8"/>
  <c r="AJ22" i="8"/>
  <c r="AH22" i="8"/>
  <c r="AG22" i="8"/>
  <c r="K22" i="8"/>
  <c r="K30" i="8" s="1"/>
  <c r="K66" i="8" s="1"/>
  <c r="J22" i="8"/>
  <c r="I22" i="8" s="1"/>
  <c r="AV22" i="8" s="1"/>
  <c r="H22" i="8"/>
  <c r="M22" i="8" s="1"/>
  <c r="G22" i="8"/>
  <c r="AQ21" i="8"/>
  <c r="AP21" i="8"/>
  <c r="AN21" i="8"/>
  <c r="AM21" i="8"/>
  <c r="AK21" i="8"/>
  <c r="AJ21" i="8"/>
  <c r="AH21" i="8"/>
  <c r="AG21" i="8"/>
  <c r="N21" i="8"/>
  <c r="L21" i="8"/>
  <c r="J21" i="8"/>
  <c r="I21" i="8" s="1"/>
  <c r="AV21" i="8" s="1"/>
  <c r="H21" i="8"/>
  <c r="G21" i="8"/>
  <c r="AQ20" i="8"/>
  <c r="AP20" i="8"/>
  <c r="AN20" i="8"/>
  <c r="AM20" i="8"/>
  <c r="AK20" i="8"/>
  <c r="AJ20" i="8"/>
  <c r="AG20" i="8"/>
  <c r="O20" i="8"/>
  <c r="AH20" i="8" s="1"/>
  <c r="L20" i="8"/>
  <c r="J20" i="8"/>
  <c r="I20" i="8"/>
  <c r="AV20" i="8" s="1"/>
  <c r="H20" i="8"/>
  <c r="M20" i="8" s="1"/>
  <c r="AQ19" i="8"/>
  <c r="AP19" i="8"/>
  <c r="AN19" i="8"/>
  <c r="AM19" i="8"/>
  <c r="AK19" i="8"/>
  <c r="AJ19" i="8"/>
  <c r="AH19" i="8"/>
  <c r="AG19" i="8"/>
  <c r="L19" i="8"/>
  <c r="I19" i="8" s="1"/>
  <c r="AV19" i="8" s="1"/>
  <c r="H19" i="8"/>
  <c r="M19" i="8" s="1"/>
  <c r="AQ18" i="8"/>
  <c r="AP18" i="8"/>
  <c r="AN18" i="8"/>
  <c r="AM18" i="8"/>
  <c r="AK18" i="8"/>
  <c r="AJ18" i="8"/>
  <c r="AH18" i="8"/>
  <c r="AG18" i="8"/>
  <c r="P18" i="8"/>
  <c r="O18" i="8"/>
  <c r="L18" i="8"/>
  <c r="J18" i="8"/>
  <c r="I18" i="8" s="1"/>
  <c r="AV18" i="8" s="1"/>
  <c r="H18" i="8"/>
  <c r="AQ17" i="8"/>
  <c r="AP17" i="8"/>
  <c r="AN17" i="8"/>
  <c r="AM17" i="8"/>
  <c r="AK17" i="8"/>
  <c r="AJ17" i="8"/>
  <c r="AH17" i="8"/>
  <c r="I17" i="8"/>
  <c r="G17" i="8"/>
  <c r="H17" i="8" s="1"/>
  <c r="M17" i="8" s="1"/>
  <c r="AQ16" i="8"/>
  <c r="AP16" i="8"/>
  <c r="AN16" i="8"/>
  <c r="AM16" i="8"/>
  <c r="AK16" i="8"/>
  <c r="AJ16" i="8"/>
  <c r="AH16" i="8"/>
  <c r="AG16" i="8"/>
  <c r="I16" i="8"/>
  <c r="AV16" i="8" s="1"/>
  <c r="H16" i="8"/>
  <c r="M16" i="8" s="1"/>
  <c r="AQ15" i="8"/>
  <c r="AP15" i="8"/>
  <c r="AN15" i="8"/>
  <c r="AM15" i="8"/>
  <c r="AK15" i="8"/>
  <c r="AJ15" i="8"/>
  <c r="AH15" i="8"/>
  <c r="AG15" i="8"/>
  <c r="I15" i="8"/>
  <c r="AV15" i="8" s="1"/>
  <c r="H15" i="8"/>
  <c r="M15" i="8" s="1"/>
  <c r="AQ14" i="8"/>
  <c r="AP14" i="8"/>
  <c r="AN14" i="8"/>
  <c r="AM14" i="8"/>
  <c r="AK14" i="8"/>
  <c r="AH14" i="8"/>
  <c r="AG14" i="8"/>
  <c r="I14" i="8"/>
  <c r="AV14" i="8" s="1"/>
  <c r="H14" i="8"/>
  <c r="M14" i="8" s="1"/>
  <c r="AQ13" i="8"/>
  <c r="AP13" i="8"/>
  <c r="AN13" i="8"/>
  <c r="AM13" i="8"/>
  <c r="AK13" i="8"/>
  <c r="AJ13" i="8"/>
  <c r="AG13" i="8"/>
  <c r="L13" i="8"/>
  <c r="I13" i="8"/>
  <c r="O13" i="8" s="1"/>
  <c r="G13" i="8"/>
  <c r="H13" i="8" s="1"/>
  <c r="M13" i="8" s="1"/>
  <c r="AQ12" i="8"/>
  <c r="AP12" i="8"/>
  <c r="AN12" i="8"/>
  <c r="AM12" i="8"/>
  <c r="AK12" i="8"/>
  <c r="AJ12" i="8"/>
  <c r="AH12" i="8"/>
  <c r="I12" i="8"/>
  <c r="AV12" i="8" s="1"/>
  <c r="H12" i="8"/>
  <c r="H11" i="8" s="1"/>
  <c r="H30" i="8" s="1"/>
  <c r="AQ11" i="8"/>
  <c r="AQ30" i="8" s="1"/>
  <c r="AP11" i="8"/>
  <c r="AP30" i="8" s="1"/>
  <c r="AN11" i="8"/>
  <c r="AN30" i="8" s="1"/>
  <c r="AM11" i="8"/>
  <c r="AM30" i="8" s="1"/>
  <c r="AK11" i="8"/>
  <c r="AK30" i="8" s="1"/>
  <c r="AJ11" i="8"/>
  <c r="AH11" i="8"/>
  <c r="AG11" i="8"/>
  <c r="L11" i="8"/>
  <c r="L30" i="8" s="1"/>
  <c r="I11" i="8"/>
  <c r="I30" i="8" s="1"/>
  <c r="AV30" i="8" s="1"/>
  <c r="G11" i="8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102" i="3"/>
  <c r="AV103" i="3"/>
  <c r="AV104" i="3"/>
  <c r="AV105" i="3"/>
  <c r="AV106" i="3"/>
  <c r="AV107" i="3"/>
  <c r="AV108" i="3"/>
  <c r="AV109" i="3"/>
  <c r="AV110" i="3"/>
  <c r="AV111" i="3"/>
  <c r="AV112" i="3"/>
  <c r="AV113" i="3"/>
  <c r="AV114" i="3"/>
  <c r="AV115" i="3"/>
  <c r="AV116" i="3"/>
  <c r="AV117" i="3"/>
  <c r="AV118" i="3"/>
  <c r="AV119" i="3"/>
  <c r="AV120" i="3"/>
  <c r="AV121" i="3"/>
  <c r="AV12" i="3"/>
  <c r="AF13" i="8" l="1"/>
  <c r="AG138" i="8" s="1"/>
  <c r="AF14" i="8"/>
  <c r="AG139" i="8" s="1"/>
  <c r="O30" i="8"/>
  <c r="O66" i="8" s="1"/>
  <c r="AH13" i="8"/>
  <c r="AH30" i="8" s="1"/>
  <c r="AH151" i="8" s="1"/>
  <c r="J66" i="8"/>
  <c r="AV17" i="8"/>
  <c r="M18" i="8"/>
  <c r="M21" i="8"/>
  <c r="M25" i="8"/>
  <c r="M27" i="8"/>
  <c r="AF32" i="8"/>
  <c r="AM55" i="8"/>
  <c r="L66" i="8"/>
  <c r="AV47" i="8"/>
  <c r="H49" i="8"/>
  <c r="M50" i="8"/>
  <c r="M49" i="8" s="1"/>
  <c r="AV51" i="8"/>
  <c r="I49" i="8"/>
  <c r="G66" i="8"/>
  <c r="N17" i="8"/>
  <c r="AG17" i="8" s="1"/>
  <c r="N23" i="8"/>
  <c r="AG23" i="8" s="1"/>
  <c r="AV24" i="8"/>
  <c r="J30" i="8"/>
  <c r="M33" i="8"/>
  <c r="AV33" i="8"/>
  <c r="M34" i="8"/>
  <c r="M46" i="8"/>
  <c r="M44" i="8" s="1"/>
  <c r="H55" i="8"/>
  <c r="T55" i="8"/>
  <c r="T66" i="8" s="1"/>
  <c r="T125" i="8" s="1"/>
  <c r="T126" i="8" s="1"/>
  <c r="H61" i="8"/>
  <c r="M57" i="8"/>
  <c r="AV61" i="8"/>
  <c r="M80" i="8"/>
  <c r="M86" i="8"/>
  <c r="AV96" i="8"/>
  <c r="H123" i="8"/>
  <c r="H124" i="8" s="1"/>
  <c r="M96" i="8"/>
  <c r="M106" i="8"/>
  <c r="M12" i="8"/>
  <c r="M11" i="8" s="1"/>
  <c r="M30" i="8" s="1"/>
  <c r="P13" i="8"/>
  <c r="AV13" i="8"/>
  <c r="Q14" i="8"/>
  <c r="N12" i="8"/>
  <c r="P20" i="8"/>
  <c r="AJ55" i="8"/>
  <c r="AP55" i="8"/>
  <c r="I55" i="8"/>
  <c r="G55" i="8"/>
  <c r="AK35" i="8"/>
  <c r="AK55" i="8" s="1"/>
  <c r="AK151" i="8" s="1"/>
  <c r="I36" i="8"/>
  <c r="AV36" i="8" s="1"/>
  <c r="S39" i="8"/>
  <c r="S55" i="8" s="1"/>
  <c r="S66" i="8" s="1"/>
  <c r="V45" i="8"/>
  <c r="V55" i="8" s="1"/>
  <c r="V66" i="8" s="1"/>
  <c r="AN45" i="8"/>
  <c r="AN55" i="8" s="1"/>
  <c r="AN151" i="8" s="1"/>
  <c r="J49" i="8"/>
  <c r="AQ51" i="8"/>
  <c r="AQ55" i="8" s="1"/>
  <c r="AQ151" i="8" s="1"/>
  <c r="AV57" i="8"/>
  <c r="M59" i="8"/>
  <c r="AF62" i="8"/>
  <c r="AI140" i="8" s="1"/>
  <c r="H66" i="8"/>
  <c r="M63" i="8"/>
  <c r="M65" i="8" s="1"/>
  <c r="AV65" i="8"/>
  <c r="J89" i="8"/>
  <c r="I74" i="8"/>
  <c r="AG89" i="8"/>
  <c r="AM89" i="8"/>
  <c r="H75" i="8"/>
  <c r="J78" i="8"/>
  <c r="I77" i="8"/>
  <c r="M83" i="8"/>
  <c r="AN83" i="8"/>
  <c r="AN89" i="8" s="1"/>
  <c r="V83" i="8"/>
  <c r="V89" i="8" s="1"/>
  <c r="V124" i="8" s="1"/>
  <c r="G89" i="8"/>
  <c r="S89" i="8"/>
  <c r="S124" i="8" s="1"/>
  <c r="U89" i="8"/>
  <c r="U124" i="8" s="1"/>
  <c r="U125" i="8" s="1"/>
  <c r="U126" i="8" s="1"/>
  <c r="AF97" i="8"/>
  <c r="AK137" i="8" s="1"/>
  <c r="I104" i="8"/>
  <c r="AV104" i="8" s="1"/>
  <c r="J123" i="8"/>
  <c r="J124" i="8" s="1"/>
  <c r="J125" i="8" s="1"/>
  <c r="M109" i="8"/>
  <c r="M111" i="8"/>
  <c r="AV111" i="8"/>
  <c r="AV120" i="8"/>
  <c r="K124" i="8"/>
  <c r="K125" i="8" s="1"/>
  <c r="N124" i="8"/>
  <c r="P124" i="8"/>
  <c r="R124" i="8"/>
  <c r="R125" i="8" s="1"/>
  <c r="R126" i="8" s="1"/>
  <c r="Y124" i="8"/>
  <c r="AA124" i="8"/>
  <c r="AC124" i="8"/>
  <c r="AK89" i="8"/>
  <c r="AF65" i="8" s="1"/>
  <c r="AJ137" i="8" s="1"/>
  <c r="AQ89" i="8"/>
  <c r="AF67" i="8" s="1"/>
  <c r="AJ139" i="8" s="1"/>
  <c r="L75" i="8"/>
  <c r="G124" i="8"/>
  <c r="I123" i="8"/>
  <c r="AG123" i="8"/>
  <c r="AM123" i="8"/>
  <c r="AF104" i="8" s="1"/>
  <c r="AK138" i="8" s="1"/>
  <c r="AP123" i="8"/>
  <c r="AF105" i="8" s="1"/>
  <c r="AK139" i="8" s="1"/>
  <c r="AV99" i="8"/>
  <c r="AV101" i="8"/>
  <c r="M104" i="8"/>
  <c r="M105" i="8"/>
  <c r="L124" i="8"/>
  <c r="L125" i="8" s="1"/>
  <c r="O124" i="8"/>
  <c r="Q124" i="8"/>
  <c r="M138" i="8"/>
  <c r="M137" i="8" s="1"/>
  <c r="M100" i="3"/>
  <c r="M101" i="3"/>
  <c r="M102" i="3"/>
  <c r="M99" i="3"/>
  <c r="I100" i="3"/>
  <c r="I101" i="3"/>
  <c r="I102" i="3"/>
  <c r="I99" i="3"/>
  <c r="K51" i="3"/>
  <c r="I105" i="3"/>
  <c r="I124" i="8" l="1"/>
  <c r="I125" i="8" s="1"/>
  <c r="AV77" i="8"/>
  <c r="I78" i="8"/>
  <c r="AV78" i="8" s="1"/>
  <c r="AR89" i="8"/>
  <c r="AF64" i="8"/>
  <c r="I75" i="8"/>
  <c r="AV75" i="8" s="1"/>
  <c r="AV74" i="8"/>
  <c r="I89" i="8"/>
  <c r="AV89" i="8" s="1"/>
  <c r="S125" i="8"/>
  <c r="S126" i="8" s="1"/>
  <c r="I66" i="8"/>
  <c r="AV66" i="8" s="1"/>
  <c r="AV55" i="8"/>
  <c r="AF33" i="8"/>
  <c r="AH137" i="8" s="1"/>
  <c r="AG12" i="8"/>
  <c r="AG30" i="8" s="1"/>
  <c r="N30" i="8"/>
  <c r="N66" i="8" s="1"/>
  <c r="N125" i="8" s="1"/>
  <c r="N126" i="8" s="1"/>
  <c r="M123" i="8"/>
  <c r="M61" i="8"/>
  <c r="Y66" i="8"/>
  <c r="AF34" i="8"/>
  <c r="AH138" i="8" s="1"/>
  <c r="AR55" i="8"/>
  <c r="AR123" i="8"/>
  <c r="AF96" i="8"/>
  <c r="G125" i="8"/>
  <c r="Q131" i="8" s="1"/>
  <c r="M77" i="8"/>
  <c r="M78" i="8" s="1"/>
  <c r="AF66" i="8"/>
  <c r="AJ138" i="8" s="1"/>
  <c r="AL138" i="8" s="1"/>
  <c r="M74" i="8"/>
  <c r="V125" i="8"/>
  <c r="V126" i="8" s="1"/>
  <c r="AF35" i="8"/>
  <c r="AH139" i="8" s="1"/>
  <c r="AL139" i="8" s="1"/>
  <c r="Q30" i="8"/>
  <c r="Q66" i="8" s="1"/>
  <c r="Q125" i="8" s="1"/>
  <c r="Q126" i="8" s="1"/>
  <c r="AJ14" i="8"/>
  <c r="AJ30" i="8" s="1"/>
  <c r="P30" i="8"/>
  <c r="P66" i="8" s="1"/>
  <c r="P125" i="8" s="1"/>
  <c r="P126" i="8" s="1"/>
  <c r="H125" i="8"/>
  <c r="M55" i="8"/>
  <c r="M66" i="8" s="1"/>
  <c r="M32" i="8"/>
  <c r="AV49" i="8"/>
  <c r="M36" i="8"/>
  <c r="AH136" i="8"/>
  <c r="AF36" i="8"/>
  <c r="AH140" i="8" s="1"/>
  <c r="O125" i="8"/>
  <c r="O126" i="8" s="1"/>
  <c r="AP151" i="8"/>
  <c r="AM151" i="8"/>
  <c r="H122" i="3"/>
  <c r="H117" i="3"/>
  <c r="H108" i="3"/>
  <c r="H103" i="3"/>
  <c r="H92" i="3"/>
  <c r="H93" i="3"/>
  <c r="H94" i="3"/>
  <c r="H95" i="3"/>
  <c r="H91" i="3"/>
  <c r="H73" i="3"/>
  <c r="H70" i="3"/>
  <c r="H71" i="3"/>
  <c r="H72" i="3"/>
  <c r="H69" i="3"/>
  <c r="L74" i="3"/>
  <c r="K123" i="3"/>
  <c r="K124" i="3" s="1"/>
  <c r="F150" i="5"/>
  <c r="K150" i="5"/>
  <c r="E150" i="5"/>
  <c r="M150" i="5"/>
  <c r="H101" i="3"/>
  <c r="H102" i="3"/>
  <c r="H100" i="3"/>
  <c r="H99" i="3"/>
  <c r="J150" i="5"/>
  <c r="H116" i="3"/>
  <c r="H115" i="3"/>
  <c r="M115" i="3"/>
  <c r="H110" i="3"/>
  <c r="H119" i="3"/>
  <c r="M119" i="3" s="1"/>
  <c r="H118" i="3"/>
  <c r="I107" i="3"/>
  <c r="H107" i="3"/>
  <c r="M107" i="3" s="1"/>
  <c r="H105" i="3"/>
  <c r="M105" i="3"/>
  <c r="H121" i="3"/>
  <c r="I14" i="3"/>
  <c r="Q14" i="3"/>
  <c r="E73" i="5"/>
  <c r="F73" i="5"/>
  <c r="K73" i="5" s="1"/>
  <c r="N123" i="3"/>
  <c r="O123" i="3"/>
  <c r="P123" i="3"/>
  <c r="Q123" i="3"/>
  <c r="R123" i="3"/>
  <c r="S123" i="3"/>
  <c r="W89" i="3"/>
  <c r="T89" i="3"/>
  <c r="P89" i="3"/>
  <c r="O89" i="3"/>
  <c r="N89" i="3"/>
  <c r="X89" i="3"/>
  <c r="K89" i="3"/>
  <c r="H28" i="3"/>
  <c r="I28" i="3"/>
  <c r="M28" i="3" s="1"/>
  <c r="I145" i="3"/>
  <c r="H145" i="3"/>
  <c r="I144" i="3"/>
  <c r="H144" i="3"/>
  <c r="M144" i="3" s="1"/>
  <c r="I143" i="3"/>
  <c r="H143" i="3"/>
  <c r="M143" i="3" s="1"/>
  <c r="M141" i="3" s="1"/>
  <c r="I142" i="3"/>
  <c r="H142" i="3"/>
  <c r="H141" i="3" s="1"/>
  <c r="L141" i="3"/>
  <c r="K141" i="3"/>
  <c r="J141" i="3"/>
  <c r="G141" i="3"/>
  <c r="M73" i="5"/>
  <c r="M145" i="3"/>
  <c r="I141" i="3"/>
  <c r="M142" i="3"/>
  <c r="H88" i="3"/>
  <c r="H85" i="3"/>
  <c r="H82" i="3"/>
  <c r="H79" i="3"/>
  <c r="AI123" i="3"/>
  <c r="AL123" i="3"/>
  <c r="AO123" i="3"/>
  <c r="AQ120" i="3"/>
  <c r="AQ111" i="3"/>
  <c r="AQ109" i="3"/>
  <c r="AQ106" i="3"/>
  <c r="AQ104" i="3"/>
  <c r="AQ96" i="3"/>
  <c r="AP120" i="3"/>
  <c r="AP109" i="3"/>
  <c r="AP104" i="3"/>
  <c r="AP96" i="3"/>
  <c r="AN120" i="3"/>
  <c r="AN111" i="3"/>
  <c r="AN109" i="3"/>
  <c r="AN106" i="3"/>
  <c r="AN96" i="3"/>
  <c r="AM111" i="3"/>
  <c r="AM109" i="3"/>
  <c r="AM106" i="3"/>
  <c r="AM104" i="3"/>
  <c r="AK120" i="3"/>
  <c r="AK111" i="3"/>
  <c r="AK109" i="3"/>
  <c r="AK106" i="3"/>
  <c r="AK104" i="3"/>
  <c r="AK96" i="3"/>
  <c r="AJ120" i="3"/>
  <c r="AJ111" i="3"/>
  <c r="AJ109" i="3"/>
  <c r="AJ106" i="3"/>
  <c r="AJ104" i="3"/>
  <c r="AJ96" i="3"/>
  <c r="AH120" i="3"/>
  <c r="AH111" i="3"/>
  <c r="AH109" i="3"/>
  <c r="AH106" i="3"/>
  <c r="AH104" i="3"/>
  <c r="AH96" i="3"/>
  <c r="AG104" i="3"/>
  <c r="AG106" i="3"/>
  <c r="AG109" i="3"/>
  <c r="AG111" i="3"/>
  <c r="AG120" i="3"/>
  <c r="AG96" i="3"/>
  <c r="AQ123" i="3"/>
  <c r="AG123" i="3"/>
  <c r="AH123" i="3"/>
  <c r="AK123" i="3"/>
  <c r="AI89" i="3"/>
  <c r="AL89" i="3"/>
  <c r="AO89" i="3"/>
  <c r="Y89" i="3"/>
  <c r="Z89" i="3"/>
  <c r="AA89" i="3"/>
  <c r="AB89" i="3"/>
  <c r="AC89" i="3"/>
  <c r="I87" i="3"/>
  <c r="I84" i="3"/>
  <c r="H84" i="3"/>
  <c r="I81" i="3"/>
  <c r="H81" i="3"/>
  <c r="D78" i="3"/>
  <c r="D75" i="3"/>
  <c r="AQ86" i="3"/>
  <c r="AQ83" i="3"/>
  <c r="AQ80" i="3"/>
  <c r="AQ77" i="3"/>
  <c r="AQ74" i="3"/>
  <c r="AP86" i="3"/>
  <c r="AP83" i="3"/>
  <c r="AP80" i="3"/>
  <c r="AP77" i="3"/>
  <c r="AP74" i="3"/>
  <c r="AN86" i="3"/>
  <c r="AN80" i="3"/>
  <c r="AN77" i="3"/>
  <c r="AN74" i="3"/>
  <c r="AM86" i="3"/>
  <c r="AM83" i="3"/>
  <c r="AM80" i="3"/>
  <c r="AM77" i="3"/>
  <c r="AM74" i="3"/>
  <c r="AK86" i="3"/>
  <c r="AK83" i="3"/>
  <c r="AK80" i="3"/>
  <c r="AK74" i="3"/>
  <c r="AJ86" i="3"/>
  <c r="AJ83" i="3"/>
  <c r="AJ80" i="3"/>
  <c r="AJ77" i="3"/>
  <c r="AH86" i="3"/>
  <c r="AH83" i="3"/>
  <c r="AH80" i="3"/>
  <c r="AH77" i="3"/>
  <c r="AH74" i="3"/>
  <c r="AG77" i="3"/>
  <c r="AG80" i="3"/>
  <c r="AG83" i="3"/>
  <c r="AG86" i="3"/>
  <c r="AG74" i="3"/>
  <c r="O55" i="3"/>
  <c r="P55" i="3"/>
  <c r="N55" i="3"/>
  <c r="AK34" i="3"/>
  <c r="AI55" i="3"/>
  <c r="AL55" i="3"/>
  <c r="AO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P54" i="3"/>
  <c r="AP53" i="3"/>
  <c r="AP52" i="3"/>
  <c r="AP51" i="3"/>
  <c r="AP49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N54" i="3"/>
  <c r="AN52" i="3"/>
  <c r="AN51" i="3"/>
  <c r="AN50" i="3"/>
  <c r="AN49" i="3"/>
  <c r="AN48" i="3"/>
  <c r="AN47" i="3"/>
  <c r="AN46" i="3"/>
  <c r="AN44" i="3"/>
  <c r="AN43" i="3"/>
  <c r="AN41" i="3"/>
  <c r="AN40" i="3"/>
  <c r="AN39" i="3"/>
  <c r="AN38" i="3"/>
  <c r="AN37" i="3"/>
  <c r="AN36" i="3"/>
  <c r="AN35" i="3"/>
  <c r="AN34" i="3"/>
  <c r="AN33" i="3"/>
  <c r="AN32" i="3"/>
  <c r="AM54" i="3"/>
  <c r="AM53" i="3"/>
  <c r="AM52" i="3"/>
  <c r="AM51" i="3"/>
  <c r="AM50" i="3"/>
  <c r="AM49" i="3"/>
  <c r="AM48" i="3"/>
  <c r="AM46" i="3"/>
  <c r="AM45" i="3"/>
  <c r="AM44" i="3"/>
  <c r="AM42" i="3"/>
  <c r="AM41" i="3"/>
  <c r="AM40" i="3"/>
  <c r="AM39" i="3"/>
  <c r="AM38" i="3"/>
  <c r="AM37" i="3"/>
  <c r="AM36" i="3"/>
  <c r="AM35" i="3"/>
  <c r="AM34" i="3"/>
  <c r="AM33" i="3"/>
  <c r="AM32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7" i="3"/>
  <c r="AK36" i="3"/>
  <c r="AK33" i="3"/>
  <c r="AK32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0" i="3"/>
  <c r="AJ39" i="3"/>
  <c r="AJ38" i="3"/>
  <c r="AJ37" i="3"/>
  <c r="AJ36" i="3"/>
  <c r="AJ35" i="3"/>
  <c r="AJ34" i="3"/>
  <c r="AJ33" i="3"/>
  <c r="AJ32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2" i="3"/>
  <c r="AI30" i="3"/>
  <c r="AL30" i="3"/>
  <c r="AO30" i="3"/>
  <c r="AP11" i="3"/>
  <c r="AM11" i="3"/>
  <c r="AQ29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7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7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7" i="3"/>
  <c r="AG29" i="3"/>
  <c r="AG11" i="3"/>
  <c r="AL151" i="3"/>
  <c r="AF96" i="3"/>
  <c r="AK136" i="3"/>
  <c r="AO151" i="3"/>
  <c r="AI151" i="3"/>
  <c r="M84" i="3"/>
  <c r="AN30" i="3"/>
  <c r="AH55" i="3"/>
  <c r="M81" i="3"/>
  <c r="AQ30" i="3"/>
  <c r="AG55" i="3"/>
  <c r="AG89" i="3"/>
  <c r="AH89" i="3"/>
  <c r="AF32" i="3"/>
  <c r="AH136" i="3" s="1"/>
  <c r="AF64" i="3"/>
  <c r="AJ136" i="3"/>
  <c r="M140" i="3"/>
  <c r="I139" i="3"/>
  <c r="H139" i="3"/>
  <c r="I138" i="3"/>
  <c r="I137" i="3"/>
  <c r="H138" i="3"/>
  <c r="L137" i="3"/>
  <c r="J137" i="3"/>
  <c r="G137" i="3"/>
  <c r="M138" i="3"/>
  <c r="M139" i="3"/>
  <c r="H137" i="3"/>
  <c r="M137" i="3"/>
  <c r="AA151" i="6"/>
  <c r="X151" i="6"/>
  <c r="W151" i="6"/>
  <c r="V151" i="6"/>
  <c r="S151" i="6"/>
  <c r="U150" i="6"/>
  <c r="T150" i="6"/>
  <c r="Y150" i="6"/>
  <c r="U149" i="6"/>
  <c r="Z149" i="6"/>
  <c r="T149" i="6"/>
  <c r="AB149" i="6"/>
  <c r="U148" i="6"/>
  <c r="T148" i="6"/>
  <c r="AB148" i="6" s="1"/>
  <c r="U147" i="6"/>
  <c r="Z147" i="6" s="1"/>
  <c r="T147" i="6"/>
  <c r="U146" i="6"/>
  <c r="T146" i="6"/>
  <c r="AB146" i="6"/>
  <c r="U145" i="6"/>
  <c r="Z145" i="6" s="1"/>
  <c r="T145" i="6"/>
  <c r="U144" i="6"/>
  <c r="T144" i="6"/>
  <c r="AB144" i="6"/>
  <c r="U143" i="6"/>
  <c r="Z143" i="6"/>
  <c r="T143" i="6"/>
  <c r="T151" i="6"/>
  <c r="AA133" i="6"/>
  <c r="X133" i="6"/>
  <c r="W133" i="6"/>
  <c r="V133" i="6"/>
  <c r="S133" i="6"/>
  <c r="U132" i="6"/>
  <c r="T132" i="6"/>
  <c r="Y132" i="6"/>
  <c r="U131" i="6"/>
  <c r="Z131" i="6"/>
  <c r="T131" i="6"/>
  <c r="AB131" i="6"/>
  <c r="U130" i="6"/>
  <c r="T130" i="6"/>
  <c r="Y130" i="6" s="1"/>
  <c r="U129" i="6"/>
  <c r="Z129" i="6"/>
  <c r="T129" i="6"/>
  <c r="U128" i="6"/>
  <c r="T128" i="6"/>
  <c r="U127" i="6"/>
  <c r="Z127" i="6" s="1"/>
  <c r="T127" i="6"/>
  <c r="U126" i="6"/>
  <c r="T126" i="6"/>
  <c r="AB126" i="6"/>
  <c r="T133" i="6"/>
  <c r="X113" i="6"/>
  <c r="W113" i="6"/>
  <c r="V113" i="6"/>
  <c r="S113" i="6"/>
  <c r="U112" i="6"/>
  <c r="T112" i="6"/>
  <c r="AB112" i="6"/>
  <c r="T111" i="6"/>
  <c r="Y111" i="6"/>
  <c r="U110" i="6"/>
  <c r="Z110" i="6"/>
  <c r="T110" i="6"/>
  <c r="U109" i="6"/>
  <c r="T109" i="6"/>
  <c r="AB109" i="6"/>
  <c r="U108" i="6"/>
  <c r="Z108" i="6"/>
  <c r="T108" i="6"/>
  <c r="U107" i="6"/>
  <c r="T107" i="6"/>
  <c r="AB107" i="6"/>
  <c r="U106" i="6"/>
  <c r="Z106" i="6"/>
  <c r="T106" i="6"/>
  <c r="T113" i="6"/>
  <c r="AA96" i="6"/>
  <c r="X96" i="6"/>
  <c r="W96" i="6"/>
  <c r="V96" i="6"/>
  <c r="S96" i="6"/>
  <c r="U95" i="6"/>
  <c r="Z95" i="6"/>
  <c r="T95" i="6"/>
  <c r="AB95" i="6"/>
  <c r="U94" i="6"/>
  <c r="T94" i="6"/>
  <c r="Y94" i="6" s="1"/>
  <c r="U93" i="6"/>
  <c r="Z93" i="6" s="1"/>
  <c r="T93" i="6"/>
  <c r="U92" i="6"/>
  <c r="T92" i="6"/>
  <c r="AB92" i="6" s="1"/>
  <c r="U91" i="6"/>
  <c r="Z91" i="6" s="1"/>
  <c r="T91" i="6"/>
  <c r="U90" i="6"/>
  <c r="T90" i="6"/>
  <c r="AB90" i="6"/>
  <c r="U89" i="6"/>
  <c r="U96" i="6"/>
  <c r="T89" i="6"/>
  <c r="T96" i="6" s="1"/>
  <c r="X74" i="6"/>
  <c r="W74" i="6"/>
  <c r="V74" i="6"/>
  <c r="S74" i="6"/>
  <c r="U73" i="6"/>
  <c r="T73" i="6"/>
  <c r="AB73" i="6"/>
  <c r="Y73" i="6"/>
  <c r="U72" i="6"/>
  <c r="Z72" i="6" s="1"/>
  <c r="T72" i="6"/>
  <c r="U71" i="6"/>
  <c r="T71" i="6"/>
  <c r="AB71" i="6"/>
  <c r="U70" i="6"/>
  <c r="Z70" i="6"/>
  <c r="T70" i="6"/>
  <c r="U69" i="6"/>
  <c r="T69" i="6"/>
  <c r="AB69" i="6"/>
  <c r="U68" i="6"/>
  <c r="Z68" i="6"/>
  <c r="T68" i="6"/>
  <c r="U67" i="6"/>
  <c r="T67" i="6"/>
  <c r="AB67" i="6"/>
  <c r="U66" i="6"/>
  <c r="Z66" i="6"/>
  <c r="T66" i="6"/>
  <c r="T74" i="6" s="1"/>
  <c r="U53" i="6"/>
  <c r="T53" i="6"/>
  <c r="AB53" i="6"/>
  <c r="U52" i="6"/>
  <c r="Z52" i="6"/>
  <c r="T52" i="6"/>
  <c r="U51" i="6"/>
  <c r="T51" i="6"/>
  <c r="AB51" i="6"/>
  <c r="U50" i="6"/>
  <c r="Z50" i="6"/>
  <c r="T50" i="6"/>
  <c r="U49" i="6"/>
  <c r="T49" i="6"/>
  <c r="AB49" i="6"/>
  <c r="U48" i="6"/>
  <c r="Z48" i="6" s="1"/>
  <c r="T48" i="6"/>
  <c r="X34" i="6"/>
  <c r="W34" i="6"/>
  <c r="V34" i="6"/>
  <c r="S34" i="6"/>
  <c r="S35" i="6"/>
  <c r="U32" i="6"/>
  <c r="T32" i="6"/>
  <c r="U31" i="6"/>
  <c r="Z31" i="6" s="1"/>
  <c r="T31" i="6"/>
  <c r="AB31" i="6"/>
  <c r="U30" i="6"/>
  <c r="T30" i="6"/>
  <c r="Y30" i="6"/>
  <c r="U29" i="6"/>
  <c r="Z29" i="6" s="1"/>
  <c r="T29" i="6"/>
  <c r="AB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/>
  <c r="T13" i="6"/>
  <c r="U12" i="6"/>
  <c r="Z12" i="6" s="1"/>
  <c r="T12" i="6"/>
  <c r="U11" i="6"/>
  <c r="T11" i="6"/>
  <c r="U10" i="6"/>
  <c r="Z10" i="6" s="1"/>
  <c r="T10" i="6"/>
  <c r="E163" i="6"/>
  <c r="F163" i="6" s="1"/>
  <c r="E162" i="6"/>
  <c r="E160" i="6"/>
  <c r="F160" i="6" s="1"/>
  <c r="E159" i="6"/>
  <c r="E156" i="6"/>
  <c r="F156" i="6" s="1"/>
  <c r="E155" i="6"/>
  <c r="M151" i="6"/>
  <c r="J151" i="6"/>
  <c r="I151" i="6"/>
  <c r="H151" i="6"/>
  <c r="E151" i="6"/>
  <c r="E152" i="6"/>
  <c r="G150" i="6"/>
  <c r="F150" i="6"/>
  <c r="G149" i="6"/>
  <c r="L149" i="6"/>
  <c r="F149" i="6"/>
  <c r="G148" i="6"/>
  <c r="F148" i="6"/>
  <c r="F151" i="6" s="1"/>
  <c r="G147" i="6"/>
  <c r="L147" i="6"/>
  <c r="F147" i="6"/>
  <c r="G146" i="6"/>
  <c r="K146" i="6" s="1"/>
  <c r="F146" i="6"/>
  <c r="G145" i="6"/>
  <c r="K145" i="6" s="1"/>
  <c r="K151" i="6" s="1"/>
  <c r="F145" i="6"/>
  <c r="G144" i="6"/>
  <c r="L144" i="6"/>
  <c r="F144" i="6"/>
  <c r="K144" i="6"/>
  <c r="G143" i="6"/>
  <c r="L143" i="6"/>
  <c r="F143" i="6"/>
  <c r="M133" i="6"/>
  <c r="J133" i="6"/>
  <c r="I133" i="6"/>
  <c r="H133" i="6"/>
  <c r="E133" i="6"/>
  <c r="E134" i="6"/>
  <c r="G132" i="6"/>
  <c r="L132" i="6"/>
  <c r="F132" i="6"/>
  <c r="G131" i="6"/>
  <c r="F131" i="6"/>
  <c r="N131" i="6"/>
  <c r="G130" i="6"/>
  <c r="L130" i="6"/>
  <c r="F130" i="6"/>
  <c r="G129" i="6"/>
  <c r="L129" i="6" s="1"/>
  <c r="F129" i="6"/>
  <c r="N129" i="6"/>
  <c r="G128" i="6"/>
  <c r="L128" i="6"/>
  <c r="F128" i="6"/>
  <c r="G127" i="6"/>
  <c r="F127" i="6"/>
  <c r="N127" i="6"/>
  <c r="G126" i="6"/>
  <c r="F126" i="6"/>
  <c r="J113" i="6"/>
  <c r="I113" i="6"/>
  <c r="H113" i="6"/>
  <c r="E113" i="6"/>
  <c r="E114" i="6"/>
  <c r="G112" i="6"/>
  <c r="L112" i="6"/>
  <c r="F112" i="6"/>
  <c r="F111" i="6"/>
  <c r="K111" i="6" s="1"/>
  <c r="G110" i="6"/>
  <c r="F110" i="6"/>
  <c r="G109" i="6"/>
  <c r="L109" i="6" s="1"/>
  <c r="F109" i="6"/>
  <c r="K109" i="6" s="1"/>
  <c r="G108" i="6"/>
  <c r="L108" i="6"/>
  <c r="F108" i="6"/>
  <c r="G107" i="6"/>
  <c r="L107" i="6" s="1"/>
  <c r="L113" i="6" s="1"/>
  <c r="F107" i="6"/>
  <c r="G106" i="6"/>
  <c r="F106" i="6"/>
  <c r="M96" i="6"/>
  <c r="J96" i="6"/>
  <c r="I96" i="6"/>
  <c r="H96" i="6"/>
  <c r="E96" i="6"/>
  <c r="E97" i="6"/>
  <c r="G95" i="6"/>
  <c r="F95" i="6"/>
  <c r="N95" i="6" s="1"/>
  <c r="G94" i="6"/>
  <c r="L94" i="6"/>
  <c r="F94" i="6"/>
  <c r="G93" i="6"/>
  <c r="K93" i="6" s="1"/>
  <c r="F93" i="6"/>
  <c r="G92" i="6"/>
  <c r="F92" i="6"/>
  <c r="G91" i="6"/>
  <c r="F91" i="6"/>
  <c r="G90" i="6"/>
  <c r="L90" i="6"/>
  <c r="F90" i="6"/>
  <c r="G89" i="6"/>
  <c r="G96" i="6" s="1"/>
  <c r="F89" i="6"/>
  <c r="J74" i="6"/>
  <c r="I74" i="6"/>
  <c r="H74" i="6"/>
  <c r="E74" i="6"/>
  <c r="E75" i="6"/>
  <c r="G73" i="6"/>
  <c r="F73" i="6"/>
  <c r="N73" i="6" s="1"/>
  <c r="G72" i="6"/>
  <c r="L72" i="6"/>
  <c r="F72" i="6"/>
  <c r="G71" i="6"/>
  <c r="L71" i="6" s="1"/>
  <c r="F71" i="6"/>
  <c r="G70" i="6"/>
  <c r="K70" i="6" s="1"/>
  <c r="F70" i="6"/>
  <c r="G69" i="6"/>
  <c r="F69" i="6"/>
  <c r="N69" i="6" s="1"/>
  <c r="G68" i="6"/>
  <c r="L68" i="6"/>
  <c r="F68" i="6"/>
  <c r="G67" i="6"/>
  <c r="K67" i="6" s="1"/>
  <c r="F67" i="6"/>
  <c r="G66" i="6"/>
  <c r="F66" i="6"/>
  <c r="K66" i="6" s="1"/>
  <c r="K74" i="6" s="1"/>
  <c r="M56" i="6"/>
  <c r="J56" i="6"/>
  <c r="I56" i="6"/>
  <c r="H56" i="6"/>
  <c r="E56" i="6"/>
  <c r="E57" i="6"/>
  <c r="G55" i="6"/>
  <c r="L55" i="6"/>
  <c r="F55" i="6"/>
  <c r="G54" i="6"/>
  <c r="F54" i="6"/>
  <c r="G53" i="6"/>
  <c r="K53" i="6" s="1"/>
  <c r="K56" i="6" s="1"/>
  <c r="F53" i="6"/>
  <c r="G52" i="6"/>
  <c r="F52" i="6"/>
  <c r="G51" i="6"/>
  <c r="L51" i="6"/>
  <c r="F51" i="6"/>
  <c r="G50" i="6"/>
  <c r="F50" i="6"/>
  <c r="G49" i="6"/>
  <c r="F49" i="6"/>
  <c r="G48" i="6"/>
  <c r="F48" i="6"/>
  <c r="K48" i="6" s="1"/>
  <c r="J35" i="6"/>
  <c r="I35" i="6"/>
  <c r="H35" i="6"/>
  <c r="E35" i="6"/>
  <c r="E36" i="6" s="1"/>
  <c r="G34" i="6"/>
  <c r="F34" i="6"/>
  <c r="G33" i="6"/>
  <c r="F33" i="6"/>
  <c r="K33" i="6" s="1"/>
  <c r="G32" i="6"/>
  <c r="F32" i="6"/>
  <c r="N32" i="6" s="1"/>
  <c r="G31" i="6"/>
  <c r="L31" i="6"/>
  <c r="F31" i="6"/>
  <c r="G30" i="6"/>
  <c r="L30" i="6" s="1"/>
  <c r="F30" i="6"/>
  <c r="N30" i="6"/>
  <c r="G29" i="6"/>
  <c r="L29" i="6"/>
  <c r="F29" i="6"/>
  <c r="G28" i="6"/>
  <c r="L28" i="6" s="1"/>
  <c r="F28" i="6"/>
  <c r="N28" i="6"/>
  <c r="G27" i="6"/>
  <c r="L27" i="6"/>
  <c r="F27" i="6"/>
  <c r="F35" i="6"/>
  <c r="J17" i="6"/>
  <c r="I17" i="6"/>
  <c r="H17" i="6"/>
  <c r="E17" i="6"/>
  <c r="E18" i="6" s="1"/>
  <c r="G16" i="6"/>
  <c r="F16" i="6"/>
  <c r="K16" i="6" s="1"/>
  <c r="G15" i="6"/>
  <c r="F15" i="6"/>
  <c r="N15" i="6" s="1"/>
  <c r="G14" i="6"/>
  <c r="F14" i="6"/>
  <c r="K14" i="6" s="1"/>
  <c r="G13" i="6"/>
  <c r="F13" i="6"/>
  <c r="N13" i="6" s="1"/>
  <c r="G12" i="6"/>
  <c r="F12" i="6"/>
  <c r="K12" i="6" s="1"/>
  <c r="G11" i="6"/>
  <c r="F11" i="6"/>
  <c r="N11" i="6" s="1"/>
  <c r="G10" i="6"/>
  <c r="G17" i="6" s="1"/>
  <c r="F10" i="6"/>
  <c r="N10" i="6" s="1"/>
  <c r="N48" i="6"/>
  <c r="N52" i="6"/>
  <c r="K68" i="6"/>
  <c r="K72" i="6"/>
  <c r="K92" i="6"/>
  <c r="AB94" i="6"/>
  <c r="AB150" i="6"/>
  <c r="AB12" i="6"/>
  <c r="Y13" i="6"/>
  <c r="Y32" i="6"/>
  <c r="Y51" i="6"/>
  <c r="AB52" i="6"/>
  <c r="AB72" i="6"/>
  <c r="Y90" i="6"/>
  <c r="Y92" i="6"/>
  <c r="Y96" i="6" s="1"/>
  <c r="AB93" i="6"/>
  <c r="AB128" i="6"/>
  <c r="AB133" i="6" s="1"/>
  <c r="AB130" i="6"/>
  <c r="Y107" i="6"/>
  <c r="AB108" i="6"/>
  <c r="Y109" i="6"/>
  <c r="AB110" i="6"/>
  <c r="Y112" i="6"/>
  <c r="AB127" i="6"/>
  <c r="Y128" i="6"/>
  <c r="AB129" i="6"/>
  <c r="N67" i="6"/>
  <c r="N89" i="6"/>
  <c r="N93" i="6"/>
  <c r="N107" i="6"/>
  <c r="K108" i="6"/>
  <c r="K130" i="6"/>
  <c r="N147" i="6"/>
  <c r="K14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Y151" i="6" s="1"/>
  <c r="AB145" i="6"/>
  <c r="Y146" i="6"/>
  <c r="AB147" i="6"/>
  <c r="Y148" i="6"/>
  <c r="Y143" i="6"/>
  <c r="AB143" i="6"/>
  <c r="AB151" i="6" s="1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AB96" i="6" s="1"/>
  <c r="Z90" i="6"/>
  <c r="Y91" i="6"/>
  <c r="Z92" i="6"/>
  <c r="Y93" i="6"/>
  <c r="Z94" i="6"/>
  <c r="Y95" i="6"/>
  <c r="Z89" i="6"/>
  <c r="Z96" i="6" s="1"/>
  <c r="Y66" i="6"/>
  <c r="AB66" i="6"/>
  <c r="Z67" i="6"/>
  <c r="Z69" i="6"/>
  <c r="Z71" i="6"/>
  <c r="Z73" i="6"/>
  <c r="Z74" i="6"/>
  <c r="Y68" i="6"/>
  <c r="Y70" i="6"/>
  <c r="Y72" i="6"/>
  <c r="U74" i="6"/>
  <c r="Y48" i="6"/>
  <c r="Z49" i="6"/>
  <c r="Y50" i="6"/>
  <c r="Z51" i="6"/>
  <c r="Y52" i="6"/>
  <c r="Z53" i="6"/>
  <c r="N68" i="6"/>
  <c r="N72" i="6"/>
  <c r="N126" i="6"/>
  <c r="N130" i="6"/>
  <c r="K11" i="6"/>
  <c r="K15" i="6"/>
  <c r="N29" i="6"/>
  <c r="N31" i="6"/>
  <c r="K34" i="6"/>
  <c r="K50" i="6"/>
  <c r="N51" i="6"/>
  <c r="K52" i="6"/>
  <c r="K54" i="6"/>
  <c r="K55" i="6"/>
  <c r="F74" i="6"/>
  <c r="L67" i="6"/>
  <c r="K71" i="6"/>
  <c r="N90" i="6"/>
  <c r="L91" i="6"/>
  <c r="N94" i="6"/>
  <c r="K95" i="6"/>
  <c r="L95" i="6"/>
  <c r="N108" i="6"/>
  <c r="K112" i="6"/>
  <c r="N112" i="6"/>
  <c r="G133" i="6"/>
  <c r="N128" i="6"/>
  <c r="K129" i="6"/>
  <c r="N132" i="6"/>
  <c r="N144" i="6"/>
  <c r="N146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Y34" i="6" s="1"/>
  <c r="N133" i="6"/>
  <c r="L11" i="6"/>
  <c r="L13" i="6"/>
  <c r="L15" i="6"/>
  <c r="K27" i="6"/>
  <c r="N27" i="6"/>
  <c r="K29" i="6"/>
  <c r="K31" i="6"/>
  <c r="L32" i="6"/>
  <c r="G35" i="6"/>
  <c r="L48" i="6"/>
  <c r="K49" i="6"/>
  <c r="K51" i="6"/>
  <c r="L52" i="6"/>
  <c r="G56" i="6"/>
  <c r="K90" i="6"/>
  <c r="K94" i="6"/>
  <c r="G113" i="6"/>
  <c r="K128" i="6"/>
  <c r="K132" i="6"/>
  <c r="K143" i="6"/>
  <c r="K147" i="6"/>
  <c r="F162" i="6"/>
  <c r="E161" i="6"/>
  <c r="L10" i="6"/>
  <c r="F56" i="6"/>
  <c r="N55" i="6"/>
  <c r="K69" i="6"/>
  <c r="L69" i="6"/>
  <c r="K73" i="6"/>
  <c r="L73" i="6"/>
  <c r="G74" i="6"/>
  <c r="L93" i="6"/>
  <c r="L106" i="6"/>
  <c r="L110" i="6"/>
  <c r="K127" i="6"/>
  <c r="L127" i="6"/>
  <c r="K131" i="6"/>
  <c r="L131" i="6"/>
  <c r="N143" i="6"/>
  <c r="L146" i="6"/>
  <c r="K150" i="6"/>
  <c r="L150" i="6"/>
  <c r="F155" i="6"/>
  <c r="F154" i="6" s="1"/>
  <c r="G156" i="6" s="1"/>
  <c r="K89" i="6"/>
  <c r="L126" i="6"/>
  <c r="L133" i="6" s="1"/>
  <c r="L83" i="3"/>
  <c r="J83" i="3"/>
  <c r="I83" i="3" s="1"/>
  <c r="M83" i="3" s="1"/>
  <c r="G83" i="3"/>
  <c r="H83" i="3"/>
  <c r="L47" i="3"/>
  <c r="J47" i="3"/>
  <c r="L80" i="3"/>
  <c r="I80" i="3"/>
  <c r="G47" i="3"/>
  <c r="H47" i="3"/>
  <c r="M47" i="3" s="1"/>
  <c r="G52" i="3"/>
  <c r="H52" i="3"/>
  <c r="M52" i="3" s="1"/>
  <c r="K49" i="3"/>
  <c r="J51" i="3"/>
  <c r="AF61" i="3"/>
  <c r="AI139" i="3" s="1"/>
  <c r="J109" i="3"/>
  <c r="L49" i="3"/>
  <c r="J50" i="3"/>
  <c r="G50" i="3"/>
  <c r="L86" i="3"/>
  <c r="AP89" i="3"/>
  <c r="G46" i="3"/>
  <c r="L123" i="3"/>
  <c r="L124" i="3" s="1"/>
  <c r="J104" i="3"/>
  <c r="J123" i="3" s="1"/>
  <c r="L45" i="3"/>
  <c r="L55" i="3" s="1"/>
  <c r="J45" i="3"/>
  <c r="AF60" i="3"/>
  <c r="AI138" i="3" s="1"/>
  <c r="L27" i="3"/>
  <c r="I27" i="3" s="1"/>
  <c r="J27" i="3"/>
  <c r="G27" i="3"/>
  <c r="H27" i="3" s="1"/>
  <c r="M27" i="3" s="1"/>
  <c r="I52" i="3"/>
  <c r="G96" i="3"/>
  <c r="G123" i="3"/>
  <c r="L40" i="3"/>
  <c r="J40" i="3"/>
  <c r="G40" i="3"/>
  <c r="G34" i="3"/>
  <c r="L77" i="3"/>
  <c r="L78" i="3"/>
  <c r="J77" i="3"/>
  <c r="J78" i="3"/>
  <c r="L39" i="3"/>
  <c r="J39" i="3"/>
  <c r="G39" i="3"/>
  <c r="G38" i="3"/>
  <c r="AK30" i="3"/>
  <c r="AF59" i="3"/>
  <c r="AI137" i="3" s="1"/>
  <c r="J74" i="3"/>
  <c r="J89" i="3" s="1"/>
  <c r="G74" i="3"/>
  <c r="L26" i="3"/>
  <c r="J26" i="3"/>
  <c r="L36" i="3"/>
  <c r="J36" i="3"/>
  <c r="J55" i="3" s="1"/>
  <c r="G36" i="3"/>
  <c r="H41" i="3"/>
  <c r="L18" i="3"/>
  <c r="J18" i="3"/>
  <c r="AF58" i="3"/>
  <c r="AI136" i="3"/>
  <c r="L20" i="3"/>
  <c r="J20" i="3"/>
  <c r="L25" i="3"/>
  <c r="J25" i="3"/>
  <c r="G25" i="3"/>
  <c r="K22" i="3"/>
  <c r="K30" i="3" s="1"/>
  <c r="J22" i="3"/>
  <c r="G22" i="3"/>
  <c r="L19" i="3"/>
  <c r="H19" i="3"/>
  <c r="M19" i="3" s="1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G89" i="3"/>
  <c r="L89" i="3"/>
  <c r="AJ123" i="3"/>
  <c r="AF97" i="3" s="1"/>
  <c r="AK137" i="3" s="1"/>
  <c r="Z151" i="6"/>
  <c r="Z113" i="6"/>
  <c r="G163" i="3"/>
  <c r="J75" i="3"/>
  <c r="L75" i="3"/>
  <c r="H80" i="3"/>
  <c r="AM89" i="3"/>
  <c r="Y133" i="6"/>
  <c r="Z133" i="6"/>
  <c r="Y113" i="6"/>
  <c r="Y74" i="6"/>
  <c r="Z16" i="6"/>
  <c r="Z34" i="6"/>
  <c r="Y16" i="6"/>
  <c r="F161" i="6"/>
  <c r="G163" i="6"/>
  <c r="J49" i="3"/>
  <c r="G55" i="3"/>
  <c r="G49" i="3"/>
  <c r="M80" i="3"/>
  <c r="K55" i="3"/>
  <c r="I47" i="3"/>
  <c r="I41" i="3"/>
  <c r="I19" i="3"/>
  <c r="J30" i="3"/>
  <c r="M153" i="1"/>
  <c r="M154" i="1"/>
  <c r="M155" i="1"/>
  <c r="M156" i="1"/>
  <c r="M157" i="1"/>
  <c r="M158" i="1"/>
  <c r="M159" i="1"/>
  <c r="M160" i="1"/>
  <c r="M161" i="1"/>
  <c r="M152" i="1"/>
  <c r="E107" i="1"/>
  <c r="J107" i="1" s="1"/>
  <c r="F107" i="1"/>
  <c r="F70" i="1"/>
  <c r="E70" i="1"/>
  <c r="K107" i="1"/>
  <c r="G154" i="6"/>
  <c r="G155" i="6"/>
  <c r="G162" i="6"/>
  <c r="G161" i="6"/>
  <c r="M70" i="1"/>
  <c r="AN42" i="3"/>
  <c r="AM43" i="3"/>
  <c r="D165" i="5"/>
  <c r="E165" i="5" s="1"/>
  <c r="D164" i="5"/>
  <c r="E164" i="5" s="1"/>
  <c r="D162" i="5"/>
  <c r="E162" i="5" s="1"/>
  <c r="D161" i="5"/>
  <c r="E161" i="5" s="1"/>
  <c r="D158" i="5"/>
  <c r="E158" i="5" s="1"/>
  <c r="D157" i="5"/>
  <c r="L153" i="5"/>
  <c r="I153" i="5"/>
  <c r="H153" i="5"/>
  <c r="G153" i="5"/>
  <c r="D153" i="5"/>
  <c r="D154" i="5" s="1"/>
  <c r="F151" i="5"/>
  <c r="E151" i="5"/>
  <c r="F149" i="5"/>
  <c r="K149" i="5"/>
  <c r="E149" i="5"/>
  <c r="F148" i="5"/>
  <c r="K148" i="5" s="1"/>
  <c r="E148" i="5"/>
  <c r="J148" i="5" s="1"/>
  <c r="F147" i="5"/>
  <c r="E147" i="5"/>
  <c r="M147" i="5" s="1"/>
  <c r="F146" i="5"/>
  <c r="K146" i="5"/>
  <c r="E146" i="5"/>
  <c r="F145" i="5"/>
  <c r="E145" i="5"/>
  <c r="F144" i="5"/>
  <c r="E144" i="5"/>
  <c r="L134" i="5"/>
  <c r="I134" i="5"/>
  <c r="H134" i="5"/>
  <c r="G134" i="5"/>
  <c r="D134" i="5"/>
  <c r="D135" i="5" s="1"/>
  <c r="F133" i="5"/>
  <c r="K133" i="5" s="1"/>
  <c r="E133" i="5"/>
  <c r="F132" i="5"/>
  <c r="E132" i="5"/>
  <c r="F131" i="5"/>
  <c r="K131" i="5"/>
  <c r="E131" i="5"/>
  <c r="F130" i="5"/>
  <c r="E130" i="5"/>
  <c r="F129" i="5"/>
  <c r="E129" i="5"/>
  <c r="F128" i="5"/>
  <c r="E128" i="5"/>
  <c r="F127" i="5"/>
  <c r="E127" i="5"/>
  <c r="I114" i="5"/>
  <c r="H114" i="5"/>
  <c r="G114" i="5"/>
  <c r="D114" i="5"/>
  <c r="D115" i="5" s="1"/>
  <c r="F113" i="5"/>
  <c r="E113" i="5"/>
  <c r="E112" i="5"/>
  <c r="J112" i="5"/>
  <c r="F111" i="5"/>
  <c r="E111" i="5"/>
  <c r="F110" i="5"/>
  <c r="K110" i="5"/>
  <c r="E110" i="5"/>
  <c r="M110" i="5"/>
  <c r="F109" i="5"/>
  <c r="E109" i="5"/>
  <c r="J109" i="5" s="1"/>
  <c r="F108" i="5"/>
  <c r="E108" i="5"/>
  <c r="F107" i="5"/>
  <c r="M107" i="5" s="1"/>
  <c r="E107" i="5"/>
  <c r="J107" i="5"/>
  <c r="L97" i="5"/>
  <c r="I97" i="5"/>
  <c r="H97" i="5"/>
  <c r="G97" i="5"/>
  <c r="D97" i="5"/>
  <c r="D98" i="5"/>
  <c r="F96" i="5"/>
  <c r="E96" i="5"/>
  <c r="F95" i="5"/>
  <c r="K95" i="5"/>
  <c r="E95" i="5"/>
  <c r="F94" i="5"/>
  <c r="J94" i="5" s="1"/>
  <c r="E94" i="5"/>
  <c r="F93" i="5"/>
  <c r="E93" i="5"/>
  <c r="F92" i="5"/>
  <c r="E92" i="5"/>
  <c r="F91" i="5"/>
  <c r="K91" i="5"/>
  <c r="E91" i="5"/>
  <c r="F90" i="5"/>
  <c r="E90" i="5"/>
  <c r="I75" i="5"/>
  <c r="H75" i="5"/>
  <c r="G75" i="5"/>
  <c r="D75" i="5"/>
  <c r="D76" i="5" s="1"/>
  <c r="F74" i="5"/>
  <c r="J74" i="5" s="1"/>
  <c r="E74" i="5"/>
  <c r="M74" i="5"/>
  <c r="F72" i="5"/>
  <c r="K72" i="5"/>
  <c r="E72" i="5"/>
  <c r="F71" i="5"/>
  <c r="J71" i="5" s="1"/>
  <c r="E71" i="5"/>
  <c r="M71" i="5"/>
  <c r="F70" i="5"/>
  <c r="K70" i="5"/>
  <c r="E70" i="5"/>
  <c r="F69" i="5"/>
  <c r="K69" i="5" s="1"/>
  <c r="E69" i="5"/>
  <c r="F67" i="5"/>
  <c r="E67" i="5"/>
  <c r="F66" i="5"/>
  <c r="E66" i="5"/>
  <c r="E75" i="5"/>
  <c r="L56" i="5"/>
  <c r="I56" i="5"/>
  <c r="H56" i="5"/>
  <c r="G56" i="5"/>
  <c r="D56" i="5"/>
  <c r="D57" i="5"/>
  <c r="F55" i="5"/>
  <c r="E55" i="5"/>
  <c r="M55" i="5" s="1"/>
  <c r="F54" i="5"/>
  <c r="K54" i="5"/>
  <c r="E54" i="5"/>
  <c r="F53" i="5"/>
  <c r="J53" i="5" s="1"/>
  <c r="E53" i="5"/>
  <c r="F52" i="5"/>
  <c r="J52" i="5" s="1"/>
  <c r="E52" i="5"/>
  <c r="F51" i="5"/>
  <c r="K51" i="5"/>
  <c r="E51" i="5"/>
  <c r="F50" i="5"/>
  <c r="K50" i="5" s="1"/>
  <c r="E50" i="5"/>
  <c r="J50" i="5" s="1"/>
  <c r="F48" i="5"/>
  <c r="E48" i="5"/>
  <c r="M48" i="5" s="1"/>
  <c r="I35" i="5"/>
  <c r="H35" i="5"/>
  <c r="G35" i="5"/>
  <c r="D35" i="5"/>
  <c r="D36" i="5" s="1"/>
  <c r="F34" i="5"/>
  <c r="K34" i="5" s="1"/>
  <c r="E34" i="5"/>
  <c r="F33" i="5"/>
  <c r="K33" i="5"/>
  <c r="E33" i="5"/>
  <c r="F32" i="5"/>
  <c r="K32" i="5" s="1"/>
  <c r="E32" i="5"/>
  <c r="F31" i="5"/>
  <c r="K31" i="5"/>
  <c r="E31" i="5"/>
  <c r="F30" i="5"/>
  <c r="E30" i="5"/>
  <c r="J30" i="5" s="1"/>
  <c r="F29" i="5"/>
  <c r="E29" i="5"/>
  <c r="F27" i="5"/>
  <c r="E27" i="5"/>
  <c r="J27" i="5" s="1"/>
  <c r="I17" i="5"/>
  <c r="H17" i="5"/>
  <c r="G17" i="5"/>
  <c r="D17" i="5"/>
  <c r="D18" i="5" s="1"/>
  <c r="F16" i="5"/>
  <c r="E16" i="5"/>
  <c r="F15" i="5"/>
  <c r="K15" i="5"/>
  <c r="E15" i="5"/>
  <c r="F14" i="5"/>
  <c r="E14" i="5"/>
  <c r="F13" i="5"/>
  <c r="E13" i="5"/>
  <c r="F12" i="5"/>
  <c r="E12" i="5"/>
  <c r="F10" i="5"/>
  <c r="E10" i="5"/>
  <c r="Y55" i="3"/>
  <c r="Z55" i="3"/>
  <c r="AA55" i="3"/>
  <c r="AB55" i="3"/>
  <c r="AC55" i="3"/>
  <c r="I46" i="3"/>
  <c r="H46" i="3"/>
  <c r="M46" i="3" s="1"/>
  <c r="I45" i="3"/>
  <c r="H45" i="3"/>
  <c r="M45" i="3" s="1"/>
  <c r="L44" i="3"/>
  <c r="J44" i="3"/>
  <c r="G44" i="3"/>
  <c r="I42" i="3"/>
  <c r="M42" i="3" s="1"/>
  <c r="H42" i="3"/>
  <c r="I104" i="3"/>
  <c r="H104" i="3"/>
  <c r="G131" i="1"/>
  <c r="H131" i="1"/>
  <c r="I131" i="1"/>
  <c r="L131" i="1"/>
  <c r="I48" i="3"/>
  <c r="M48" i="3" s="1"/>
  <c r="H48" i="3"/>
  <c r="F17" i="5"/>
  <c r="J54" i="5"/>
  <c r="M148" i="5"/>
  <c r="M128" i="5"/>
  <c r="J111" i="5"/>
  <c r="M94" i="5"/>
  <c r="M92" i="5"/>
  <c r="M90" i="5"/>
  <c r="F56" i="5"/>
  <c r="M12" i="5"/>
  <c r="M130" i="5"/>
  <c r="J145" i="5"/>
  <c r="M146" i="5"/>
  <c r="J147" i="5"/>
  <c r="J149" i="5"/>
  <c r="M54" i="5"/>
  <c r="J12" i="5"/>
  <c r="J14" i="5"/>
  <c r="M15" i="5"/>
  <c r="J16" i="5"/>
  <c r="M30" i="5"/>
  <c r="J31" i="5"/>
  <c r="M32" i="5"/>
  <c r="J33" i="5"/>
  <c r="M34" i="5"/>
  <c r="J51" i="5"/>
  <c r="K53" i="5"/>
  <c r="M70" i="5"/>
  <c r="M72" i="5"/>
  <c r="M91" i="5"/>
  <c r="J92" i="5"/>
  <c r="M93" i="5"/>
  <c r="M95" i="5"/>
  <c r="F114" i="5"/>
  <c r="M109" i="5"/>
  <c r="M111" i="5"/>
  <c r="J128" i="5"/>
  <c r="J130" i="5"/>
  <c r="M131" i="5"/>
  <c r="J132" i="5"/>
  <c r="M145" i="5"/>
  <c r="M149" i="5"/>
  <c r="D163" i="5"/>
  <c r="I44" i="3"/>
  <c r="H44" i="3"/>
  <c r="K12" i="5"/>
  <c r="J13" i="5"/>
  <c r="J15" i="5"/>
  <c r="K27" i="5"/>
  <c r="K29" i="5"/>
  <c r="M10" i="5"/>
  <c r="M31" i="5"/>
  <c r="M33" i="5"/>
  <c r="K48" i="5"/>
  <c r="M51" i="5"/>
  <c r="J55" i="5"/>
  <c r="K55" i="5"/>
  <c r="J66" i="5"/>
  <c r="E160" i="5"/>
  <c r="F160" i="5" s="1"/>
  <c r="K10" i="5"/>
  <c r="J34" i="5"/>
  <c r="M67" i="5"/>
  <c r="J70" i="5"/>
  <c r="J72" i="5"/>
  <c r="K90" i="5"/>
  <c r="J91" i="5"/>
  <c r="K92" i="5"/>
  <c r="K94" i="5"/>
  <c r="J95" i="5"/>
  <c r="K96" i="5"/>
  <c r="K107" i="5"/>
  <c r="K109" i="5"/>
  <c r="J110" i="5"/>
  <c r="K111" i="5"/>
  <c r="E114" i="5"/>
  <c r="J127" i="5"/>
  <c r="M127" i="5"/>
  <c r="K128" i="5"/>
  <c r="K130" i="5"/>
  <c r="J131" i="5"/>
  <c r="K132" i="5"/>
  <c r="J144" i="5"/>
  <c r="K145" i="5"/>
  <c r="J146" i="5"/>
  <c r="K147" i="5"/>
  <c r="J151" i="5"/>
  <c r="D160" i="5"/>
  <c r="E163" i="5"/>
  <c r="F164" i="5"/>
  <c r="F163" i="5" s="1"/>
  <c r="J90" i="5"/>
  <c r="K127" i="5"/>
  <c r="M104" i="3"/>
  <c r="F162" i="5"/>
  <c r="F165" i="5"/>
  <c r="F161" i="5"/>
  <c r="J153" i="5"/>
  <c r="D154" i="1"/>
  <c r="D153" i="1"/>
  <c r="E153" i="1" s="1"/>
  <c r="D158" i="1"/>
  <c r="E158" i="1"/>
  <c r="D157" i="1"/>
  <c r="D161" i="1"/>
  <c r="D160" i="1"/>
  <c r="F128" i="1"/>
  <c r="J128" i="1" s="1"/>
  <c r="E128" i="1"/>
  <c r="M128" i="1"/>
  <c r="K128" i="1"/>
  <c r="AP106" i="3"/>
  <c r="F15" i="1"/>
  <c r="M15" i="1" s="1"/>
  <c r="I38" i="3"/>
  <c r="H38" i="3"/>
  <c r="I34" i="3"/>
  <c r="I33" i="3"/>
  <c r="I32" i="3" s="1"/>
  <c r="H34" i="3"/>
  <c r="H33" i="3"/>
  <c r="G32" i="3"/>
  <c r="AC126" i="3"/>
  <c r="AB126" i="3"/>
  <c r="AA126" i="3"/>
  <c r="Z126" i="3"/>
  <c r="Y126" i="3"/>
  <c r="AC123" i="3"/>
  <c r="AB123" i="3"/>
  <c r="AB124" i="3" s="1"/>
  <c r="AA123" i="3"/>
  <c r="Z123" i="3"/>
  <c r="Y123" i="3"/>
  <c r="I120" i="3"/>
  <c r="M120" i="3" s="1"/>
  <c r="H120" i="3"/>
  <c r="H111" i="3"/>
  <c r="M111" i="3" s="1"/>
  <c r="I109" i="3"/>
  <c r="H109" i="3"/>
  <c r="M109" i="3" s="1"/>
  <c r="I106" i="3"/>
  <c r="H106" i="3"/>
  <c r="I96" i="3"/>
  <c r="H96" i="3"/>
  <c r="G124" i="3"/>
  <c r="H87" i="3"/>
  <c r="M87" i="3"/>
  <c r="I86" i="3"/>
  <c r="H86" i="3"/>
  <c r="I77" i="3"/>
  <c r="I78" i="3"/>
  <c r="H77" i="3"/>
  <c r="H78" i="3"/>
  <c r="I74" i="3"/>
  <c r="I89" i="3"/>
  <c r="H74" i="3"/>
  <c r="X65" i="3"/>
  <c r="W65" i="3"/>
  <c r="V65" i="3"/>
  <c r="U65" i="3"/>
  <c r="T65" i="3"/>
  <c r="S65" i="3"/>
  <c r="R65" i="3"/>
  <c r="Q65" i="3"/>
  <c r="P65" i="3"/>
  <c r="O65" i="3"/>
  <c r="N65" i="3"/>
  <c r="L65" i="3"/>
  <c r="K65" i="3"/>
  <c r="J65" i="3"/>
  <c r="G65" i="3"/>
  <c r="I63" i="3"/>
  <c r="I65" i="3"/>
  <c r="H63" i="3"/>
  <c r="X61" i="3"/>
  <c r="W61" i="3"/>
  <c r="V61" i="3"/>
  <c r="U61" i="3"/>
  <c r="T61" i="3"/>
  <c r="S61" i="3"/>
  <c r="R61" i="3"/>
  <c r="Q61" i="3"/>
  <c r="N61" i="3"/>
  <c r="L61" i="3"/>
  <c r="K61" i="3"/>
  <c r="K66" i="3" s="1"/>
  <c r="J61" i="3"/>
  <c r="G61" i="3"/>
  <c r="I60" i="3"/>
  <c r="H60" i="3"/>
  <c r="I59" i="3"/>
  <c r="H59" i="3"/>
  <c r="M59" i="3" s="1"/>
  <c r="I58" i="3"/>
  <c r="H58" i="3"/>
  <c r="H57" i="3"/>
  <c r="I43" i="3"/>
  <c r="H43" i="3"/>
  <c r="I51" i="3"/>
  <c r="M51" i="3" s="1"/>
  <c r="H51" i="3"/>
  <c r="I50" i="3"/>
  <c r="H50" i="3"/>
  <c r="I40" i="3"/>
  <c r="M40" i="3" s="1"/>
  <c r="H40" i="3"/>
  <c r="I39" i="3"/>
  <c r="H39" i="3"/>
  <c r="I37" i="3"/>
  <c r="M37" i="3" s="1"/>
  <c r="H37" i="3"/>
  <c r="I36" i="3"/>
  <c r="H36" i="3"/>
  <c r="I35" i="3"/>
  <c r="H35" i="3"/>
  <c r="AC30" i="3"/>
  <c r="AB30" i="3"/>
  <c r="AA30" i="3"/>
  <c r="Z30" i="3"/>
  <c r="Y30" i="3"/>
  <c r="I29" i="3"/>
  <c r="H29" i="3"/>
  <c r="M29" i="3" s="1"/>
  <c r="I26" i="3"/>
  <c r="H26" i="3"/>
  <c r="I25" i="3"/>
  <c r="H25" i="3"/>
  <c r="I24" i="3"/>
  <c r="N24" i="3"/>
  <c r="H24" i="3"/>
  <c r="I23" i="3"/>
  <c r="N23" i="3" s="1"/>
  <c r="H23" i="3"/>
  <c r="M23" i="3" s="1"/>
  <c r="I22" i="3"/>
  <c r="H22" i="3"/>
  <c r="M22" i="3" s="1"/>
  <c r="I21" i="3"/>
  <c r="H21" i="3"/>
  <c r="I20" i="3"/>
  <c r="H20" i="3"/>
  <c r="I18" i="3"/>
  <c r="H18" i="3"/>
  <c r="M18" i="3" s="1"/>
  <c r="I17" i="3"/>
  <c r="N17" i="3"/>
  <c r="AG17" i="3" s="1"/>
  <c r="H17" i="3"/>
  <c r="I16" i="3"/>
  <c r="M16" i="3" s="1"/>
  <c r="H16" i="3"/>
  <c r="I15" i="3"/>
  <c r="I11" i="3" s="1"/>
  <c r="I30" i="3" s="1"/>
  <c r="H15" i="3"/>
  <c r="H14" i="3"/>
  <c r="M14" i="3" s="1"/>
  <c r="I13" i="3"/>
  <c r="H13" i="3"/>
  <c r="H11" i="3" s="1"/>
  <c r="H30" i="3" s="1"/>
  <c r="I12" i="3"/>
  <c r="N12" i="3"/>
  <c r="H12" i="3"/>
  <c r="L11" i="3"/>
  <c r="L30" i="3" s="1"/>
  <c r="G11" i="3"/>
  <c r="G30" i="3" s="1"/>
  <c r="P13" i="3"/>
  <c r="O13" i="3"/>
  <c r="AH13" i="3" s="1"/>
  <c r="H89" i="3"/>
  <c r="H75" i="3"/>
  <c r="I75" i="3"/>
  <c r="H49" i="3"/>
  <c r="AC124" i="3"/>
  <c r="M60" i="3"/>
  <c r="M39" i="3"/>
  <c r="M34" i="3"/>
  <c r="Y124" i="3"/>
  <c r="M86" i="3"/>
  <c r="M89" i="3" s="1"/>
  <c r="O124" i="3"/>
  <c r="AA124" i="3"/>
  <c r="P124" i="3"/>
  <c r="M38" i="3"/>
  <c r="J124" i="3"/>
  <c r="M12" i="3"/>
  <c r="M36" i="3"/>
  <c r="M43" i="3"/>
  <c r="H65" i="3"/>
  <c r="M77" i="3"/>
  <c r="M78" i="3"/>
  <c r="J66" i="3"/>
  <c r="N124" i="3"/>
  <c r="Z124" i="3"/>
  <c r="M17" i="3"/>
  <c r="M20" i="3"/>
  <c r="M25" i="3"/>
  <c r="M35" i="3"/>
  <c r="M63" i="3"/>
  <c r="M65" i="3" s="1"/>
  <c r="M74" i="3"/>
  <c r="M33" i="3"/>
  <c r="M15" i="3"/>
  <c r="M21" i="3"/>
  <c r="M24" i="3"/>
  <c r="M26" i="3"/>
  <c r="M57" i="3"/>
  <c r="I61" i="3"/>
  <c r="D131" i="1"/>
  <c r="M75" i="3"/>
  <c r="J125" i="3"/>
  <c r="E109" i="1"/>
  <c r="J109" i="1"/>
  <c r="D152" i="1"/>
  <c r="E108" i="1"/>
  <c r="D34" i="1"/>
  <c r="AG16" i="3"/>
  <c r="E15" i="1"/>
  <c r="C34" i="2"/>
  <c r="W34" i="2" s="1"/>
  <c r="W38" i="2" s="1"/>
  <c r="E161" i="1"/>
  <c r="E160" i="1"/>
  <c r="E154" i="1"/>
  <c r="L149" i="1"/>
  <c r="I149" i="1"/>
  <c r="H149" i="1"/>
  <c r="G149" i="1"/>
  <c r="D149" i="1"/>
  <c r="D150" i="1" s="1"/>
  <c r="F148" i="1"/>
  <c r="K148" i="1" s="1"/>
  <c r="E148" i="1"/>
  <c r="J148" i="1" s="1"/>
  <c r="F147" i="1"/>
  <c r="K147" i="1"/>
  <c r="E147" i="1"/>
  <c r="F145" i="1"/>
  <c r="K145" i="1" s="1"/>
  <c r="X51" i="3" s="1"/>
  <c r="E145" i="1"/>
  <c r="F144" i="1"/>
  <c r="K144" i="1" s="1"/>
  <c r="E144" i="1"/>
  <c r="F143" i="1"/>
  <c r="K143" i="1"/>
  <c r="E143" i="1"/>
  <c r="F142" i="1"/>
  <c r="K142" i="1" s="1"/>
  <c r="K149" i="1" s="1"/>
  <c r="E142" i="1"/>
  <c r="F141" i="1"/>
  <c r="K141" i="1"/>
  <c r="E141" i="1"/>
  <c r="F146" i="1"/>
  <c r="K146" i="1" s="1"/>
  <c r="E146" i="1"/>
  <c r="J146" i="1" s="1"/>
  <c r="F130" i="1"/>
  <c r="K130" i="1"/>
  <c r="E130" i="1"/>
  <c r="F129" i="1"/>
  <c r="K129" i="1" s="1"/>
  <c r="E129" i="1"/>
  <c r="F127" i="1"/>
  <c r="K127" i="1"/>
  <c r="AP111" i="3"/>
  <c r="AP123" i="3"/>
  <c r="AF105" i="3" s="1"/>
  <c r="AK139" i="3"/>
  <c r="E127" i="1"/>
  <c r="F126" i="1"/>
  <c r="K126" i="1" s="1"/>
  <c r="K131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/>
  <c r="F92" i="1"/>
  <c r="K92" i="1" s="1"/>
  <c r="E92" i="1"/>
  <c r="F106" i="1"/>
  <c r="K106" i="1" s="1"/>
  <c r="U45" i="3" s="1"/>
  <c r="E106" i="1"/>
  <c r="F105" i="1"/>
  <c r="K105" i="1" s="1"/>
  <c r="U83" i="3"/>
  <c r="U89" i="3" s="1"/>
  <c r="U124" i="3" s="1"/>
  <c r="E105" i="1"/>
  <c r="F104" i="1"/>
  <c r="K104" i="1"/>
  <c r="E104" i="1"/>
  <c r="L94" i="1"/>
  <c r="I94" i="1"/>
  <c r="H94" i="1"/>
  <c r="G94" i="1"/>
  <c r="D94" i="1"/>
  <c r="D95" i="1" s="1"/>
  <c r="F91" i="1"/>
  <c r="K91" i="1" s="1"/>
  <c r="T47" i="3" s="1"/>
  <c r="E91" i="1"/>
  <c r="F90" i="1"/>
  <c r="K90" i="1" s="1"/>
  <c r="E90" i="1"/>
  <c r="E94" i="1" s="1"/>
  <c r="F89" i="1"/>
  <c r="K89" i="1"/>
  <c r="E89" i="1"/>
  <c r="F88" i="1"/>
  <c r="K88" i="1" s="1"/>
  <c r="K94" i="1" s="1"/>
  <c r="E88" i="1"/>
  <c r="F87" i="1"/>
  <c r="K87" i="1"/>
  <c r="E87" i="1"/>
  <c r="I72" i="1"/>
  <c r="H72" i="1"/>
  <c r="G72" i="1"/>
  <c r="D72" i="1"/>
  <c r="D73" i="1"/>
  <c r="F71" i="1"/>
  <c r="K71" i="1"/>
  <c r="E71" i="1"/>
  <c r="F93" i="1"/>
  <c r="K93" i="1" s="1"/>
  <c r="T27" i="3"/>
  <c r="AM27" i="3" s="1"/>
  <c r="AM30" i="3" s="1"/>
  <c r="E93" i="1"/>
  <c r="F69" i="1"/>
  <c r="K69" i="1" s="1"/>
  <c r="R77" i="3" s="1"/>
  <c r="E69" i="1"/>
  <c r="J69" i="1" s="1"/>
  <c r="F68" i="1"/>
  <c r="K68" i="1"/>
  <c r="R39" i="3" s="1"/>
  <c r="AK39" i="3" s="1"/>
  <c r="E68" i="1"/>
  <c r="F67" i="1"/>
  <c r="K67" i="1"/>
  <c r="E67" i="1"/>
  <c r="F66" i="1"/>
  <c r="K66" i="1" s="1"/>
  <c r="R35" i="3"/>
  <c r="AK35" i="3" s="1"/>
  <c r="AK55" i="3" s="1"/>
  <c r="E66" i="1"/>
  <c r="F65" i="1"/>
  <c r="K65" i="1" s="1"/>
  <c r="E65" i="1"/>
  <c r="F64" i="1"/>
  <c r="K64" i="1"/>
  <c r="E64" i="1"/>
  <c r="L54" i="1"/>
  <c r="I54" i="1"/>
  <c r="H54" i="1"/>
  <c r="G54" i="1"/>
  <c r="D54" i="1"/>
  <c r="D55" i="1" s="1"/>
  <c r="F52" i="1"/>
  <c r="K52" i="1" s="1"/>
  <c r="Q74" i="3" s="1"/>
  <c r="E52" i="1"/>
  <c r="F51" i="1"/>
  <c r="K51" i="1"/>
  <c r="Q26" i="3" s="1"/>
  <c r="AJ26" i="3" s="1"/>
  <c r="AJ30" i="3" s="1"/>
  <c r="E51" i="1"/>
  <c r="F50" i="1"/>
  <c r="K50" i="1"/>
  <c r="E50" i="1"/>
  <c r="F49" i="1"/>
  <c r="K49" i="1" s="1"/>
  <c r="E49" i="1"/>
  <c r="M49" i="1" s="1"/>
  <c r="F48" i="1"/>
  <c r="K48" i="1"/>
  <c r="E48" i="1"/>
  <c r="F47" i="1"/>
  <c r="K47" i="1" s="1"/>
  <c r="E47" i="1"/>
  <c r="I34" i="1"/>
  <c r="H34" i="1"/>
  <c r="G34" i="1"/>
  <c r="D35" i="1"/>
  <c r="F32" i="1"/>
  <c r="K32" i="1"/>
  <c r="O18" i="3" s="1"/>
  <c r="AH18" i="3"/>
  <c r="E32" i="1"/>
  <c r="F31" i="1"/>
  <c r="M31" i="1" s="1"/>
  <c r="E31" i="1"/>
  <c r="F30" i="1"/>
  <c r="K30" i="1" s="1"/>
  <c r="O20" i="3" s="1"/>
  <c r="E30" i="1"/>
  <c r="F29" i="1"/>
  <c r="K29" i="1" s="1"/>
  <c r="O25" i="3"/>
  <c r="P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/>
  <c r="E14" i="1"/>
  <c r="F13" i="1"/>
  <c r="K13" i="1" s="1"/>
  <c r="AG24" i="3"/>
  <c r="E13" i="1"/>
  <c r="F12" i="1"/>
  <c r="K12" i="1" s="1"/>
  <c r="N21" i="3" s="1"/>
  <c r="E12" i="1"/>
  <c r="J12" i="1" s="1"/>
  <c r="F11" i="1"/>
  <c r="K11" i="1"/>
  <c r="E11" i="1"/>
  <c r="F10" i="1"/>
  <c r="K10" i="1"/>
  <c r="E10" i="1"/>
  <c r="AM96" i="3"/>
  <c r="AN104" i="3"/>
  <c r="AN123" i="3" s="1"/>
  <c r="AR123" i="3" s="1"/>
  <c r="R55" i="3"/>
  <c r="R66" i="3" s="1"/>
  <c r="AK38" i="3"/>
  <c r="T30" i="3"/>
  <c r="AN53" i="3"/>
  <c r="W124" i="3"/>
  <c r="AP48" i="3"/>
  <c r="W30" i="3"/>
  <c r="AP29" i="3"/>
  <c r="AP30" i="3" s="1"/>
  <c r="X124" i="3"/>
  <c r="AQ89" i="3"/>
  <c r="AF67" i="3"/>
  <c r="AJ139" i="3" s="1"/>
  <c r="AG12" i="3"/>
  <c r="AH25" i="3"/>
  <c r="Q55" i="3"/>
  <c r="AJ41" i="3"/>
  <c r="AJ55" i="3" s="1"/>
  <c r="Q30" i="3"/>
  <c r="Q66" i="3" s="1"/>
  <c r="V104" i="3"/>
  <c r="K125" i="1"/>
  <c r="AP50" i="3"/>
  <c r="AP55" i="3" s="1"/>
  <c r="M125" i="1"/>
  <c r="P18" i="3"/>
  <c r="V83" i="3"/>
  <c r="V89" i="3" s="1"/>
  <c r="V124" i="3" s="1"/>
  <c r="K124" i="1"/>
  <c r="F131" i="1"/>
  <c r="E131" i="1"/>
  <c r="K54" i="1"/>
  <c r="J26" i="1"/>
  <c r="J141" i="1"/>
  <c r="J149" i="1" s="1"/>
  <c r="J143" i="1"/>
  <c r="J104" i="1"/>
  <c r="J144" i="1"/>
  <c r="J110" i="1"/>
  <c r="J89" i="1"/>
  <c r="J67" i="1"/>
  <c r="J52" i="1"/>
  <c r="J68" i="1"/>
  <c r="J125" i="1"/>
  <c r="J32" i="1"/>
  <c r="M64" i="1"/>
  <c r="K26" i="1"/>
  <c r="M29" i="1"/>
  <c r="M48" i="1"/>
  <c r="J50" i="1"/>
  <c r="J65" i="1"/>
  <c r="M71" i="1"/>
  <c r="J92" i="1"/>
  <c r="J130" i="1"/>
  <c r="J145" i="1"/>
  <c r="J29" i="1"/>
  <c r="J51" i="1"/>
  <c r="M67" i="1"/>
  <c r="J71" i="1"/>
  <c r="J91" i="1"/>
  <c r="M143" i="1"/>
  <c r="J49" i="1"/>
  <c r="M93" i="1"/>
  <c r="M124" i="1"/>
  <c r="M141" i="1"/>
  <c r="M32" i="1"/>
  <c r="M68" i="1"/>
  <c r="M88" i="1"/>
  <c r="M104" i="1"/>
  <c r="M126" i="1"/>
  <c r="M26" i="1"/>
  <c r="J48" i="1"/>
  <c r="J66" i="1"/>
  <c r="J93" i="1"/>
  <c r="M89" i="1"/>
  <c r="J105" i="1"/>
  <c r="J108" i="1"/>
  <c r="E111" i="1"/>
  <c r="J124" i="1"/>
  <c r="J129" i="1"/>
  <c r="M11" i="1"/>
  <c r="J11" i="1"/>
  <c r="E149" i="1"/>
  <c r="F16" i="1"/>
  <c r="M10" i="1"/>
  <c r="K31" i="1"/>
  <c r="M69" i="1"/>
  <c r="E34" i="1"/>
  <c r="J31" i="1"/>
  <c r="E72" i="1"/>
  <c r="J64" i="1"/>
  <c r="F94" i="1"/>
  <c r="M87" i="1"/>
  <c r="J87" i="1"/>
  <c r="M127" i="1"/>
  <c r="J127" i="1"/>
  <c r="M13" i="1"/>
  <c r="M14" i="1"/>
  <c r="K27" i="1"/>
  <c r="M27" i="1"/>
  <c r="F34" i="1"/>
  <c r="F54" i="1"/>
  <c r="M66" i="1"/>
  <c r="F72" i="1"/>
  <c r="E16" i="1"/>
  <c r="J13" i="1"/>
  <c r="J27" i="1"/>
  <c r="M50" i="1"/>
  <c r="M51" i="1"/>
  <c r="E54" i="1"/>
  <c r="J90" i="1"/>
  <c r="J142" i="1"/>
  <c r="M147" i="1"/>
  <c r="J147" i="1"/>
  <c r="E152" i="1"/>
  <c r="F154" i="1"/>
  <c r="E157" i="1"/>
  <c r="D156" i="1"/>
  <c r="E159" i="1"/>
  <c r="J10" i="1"/>
  <c r="M105" i="1"/>
  <c r="M108" i="1"/>
  <c r="F111" i="1"/>
  <c r="M130" i="1"/>
  <c r="M144" i="1"/>
  <c r="D159" i="1"/>
  <c r="AM120" i="3"/>
  <c r="T124" i="3"/>
  <c r="AM123" i="3"/>
  <c r="P61" i="3"/>
  <c r="O61" i="3"/>
  <c r="F153" i="1"/>
  <c r="F161" i="1"/>
  <c r="K34" i="1"/>
  <c r="F160" i="1"/>
  <c r="F159" i="1" s="1"/>
  <c r="E156" i="1"/>
  <c r="F152" i="1"/>
  <c r="AF104" i="3"/>
  <c r="AF106" i="3" s="1"/>
  <c r="AK140" i="3" s="1"/>
  <c r="AH19" i="3"/>
  <c r="F157" i="1"/>
  <c r="F156" i="1"/>
  <c r="F158" i="1"/>
  <c r="C35" i="2"/>
  <c r="W35" i="2"/>
  <c r="C36" i="2"/>
  <c r="W36" i="2"/>
  <c r="W37" i="2"/>
  <c r="T38" i="2"/>
  <c r="Q38" i="2"/>
  <c r="N38" i="2"/>
  <c r="J38" i="2"/>
  <c r="G38" i="2"/>
  <c r="D132" i="1"/>
  <c r="G66" i="3"/>
  <c r="Y66" i="3" s="1"/>
  <c r="G125" i="3"/>
  <c r="W131" i="3" s="1"/>
  <c r="Q131" i="3"/>
  <c r="Y131" i="3" s="1"/>
  <c r="Y131" i="8" l="1"/>
  <c r="W131" i="8"/>
  <c r="AK136" i="8"/>
  <c r="AF106" i="8"/>
  <c r="AK140" i="8" s="1"/>
  <c r="AJ151" i="8"/>
  <c r="AF12" i="8"/>
  <c r="AG137" i="8" s="1"/>
  <c r="AL137" i="8" s="1"/>
  <c r="M75" i="8"/>
  <c r="M89" i="8"/>
  <c r="M124" i="8" s="1"/>
  <c r="M125" i="8" s="1"/>
  <c r="AG151" i="8"/>
  <c r="AR30" i="8"/>
  <c r="AF11" i="8"/>
  <c r="AJ136" i="8"/>
  <c r="AF68" i="8"/>
  <c r="AJ140" i="8" s="1"/>
  <c r="I123" i="3"/>
  <c r="I124" i="3" s="1"/>
  <c r="K125" i="3"/>
  <c r="M41" i="3"/>
  <c r="L66" i="3"/>
  <c r="L125" i="3" s="1"/>
  <c r="AK138" i="3"/>
  <c r="M106" i="3"/>
  <c r="AG30" i="3"/>
  <c r="AP151" i="3"/>
  <c r="AF14" i="3"/>
  <c r="AG139" i="3" s="1"/>
  <c r="J16" i="1"/>
  <c r="P20" i="3"/>
  <c r="P30" i="3" s="1"/>
  <c r="P66" i="3" s="1"/>
  <c r="P125" i="3" s="1"/>
  <c r="P126" i="3" s="1"/>
  <c r="AH20" i="3"/>
  <c r="O30" i="3"/>
  <c r="O66" i="3" s="1"/>
  <c r="O125" i="3" s="1"/>
  <c r="O126" i="3" s="1"/>
  <c r="AF12" i="3"/>
  <c r="AG137" i="3" s="1"/>
  <c r="R89" i="3"/>
  <c r="R124" i="3" s="1"/>
  <c r="R78" i="3"/>
  <c r="AK77" i="3"/>
  <c r="AK89" i="3" s="1"/>
  <c r="AK151" i="3" s="1"/>
  <c r="S77" i="3"/>
  <c r="AF13" i="3"/>
  <c r="AG138" i="3" s="1"/>
  <c r="AN45" i="3"/>
  <c r="AN55" i="3" s="1"/>
  <c r="AN151" i="3" s="1"/>
  <c r="U55" i="3"/>
  <c r="U66" i="3" s="1"/>
  <c r="U125" i="3" s="1"/>
  <c r="U126" i="3" s="1"/>
  <c r="V45" i="3"/>
  <c r="V55" i="3" s="1"/>
  <c r="V66" i="3" s="1"/>
  <c r="V125" i="3" s="1"/>
  <c r="V126" i="3" s="1"/>
  <c r="AH30" i="3"/>
  <c r="AH151" i="3" s="1"/>
  <c r="AF33" i="3"/>
  <c r="R125" i="3"/>
  <c r="R126" i="3" s="1"/>
  <c r="AG21" i="3"/>
  <c r="N30" i="3"/>
  <c r="N66" i="3" s="1"/>
  <c r="N125" i="3" s="1"/>
  <c r="N126" i="3" s="1"/>
  <c r="Q89" i="3"/>
  <c r="Q124" i="3" s="1"/>
  <c r="Q125" i="3" s="1"/>
  <c r="Q126" i="3" s="1"/>
  <c r="AJ74" i="3"/>
  <c r="AJ89" i="3" s="1"/>
  <c r="Q75" i="3"/>
  <c r="AM47" i="3"/>
  <c r="AM55" i="3" s="1"/>
  <c r="AF34" i="3" s="1"/>
  <c r="AH138" i="3" s="1"/>
  <c r="T55" i="3"/>
  <c r="T66" i="3" s="1"/>
  <c r="T125" i="3" s="1"/>
  <c r="T126" i="3" s="1"/>
  <c r="X55" i="3"/>
  <c r="X66" i="3" s="1"/>
  <c r="X125" i="3" s="1"/>
  <c r="X126" i="3" s="1"/>
  <c r="AQ51" i="3"/>
  <c r="AQ55" i="3" s="1"/>
  <c r="AQ151" i="3" s="1"/>
  <c r="C38" i="2"/>
  <c r="W55" i="3"/>
  <c r="W66" i="3" s="1"/>
  <c r="W125" i="3" s="1"/>
  <c r="W126" i="3" s="1"/>
  <c r="F149" i="1"/>
  <c r="M142" i="1"/>
  <c r="M90" i="1"/>
  <c r="M52" i="1"/>
  <c r="K111" i="1"/>
  <c r="J47" i="1"/>
  <c r="J54" i="1" s="1"/>
  <c r="M28" i="1"/>
  <c r="M47" i="1"/>
  <c r="M148" i="1"/>
  <c r="M149" i="1" s="1"/>
  <c r="J14" i="1"/>
  <c r="M110" i="1"/>
  <c r="M106" i="1"/>
  <c r="M30" i="1"/>
  <c r="M146" i="1"/>
  <c r="M92" i="1"/>
  <c r="M91" i="1"/>
  <c r="M65" i="1"/>
  <c r="M145" i="1"/>
  <c r="M129" i="1"/>
  <c r="M131" i="1" s="1"/>
  <c r="J126" i="1"/>
  <c r="J131" i="1" s="1"/>
  <c r="M12" i="1"/>
  <c r="J30" i="1"/>
  <c r="J28" i="1"/>
  <c r="J34" i="1" s="1"/>
  <c r="J88" i="1"/>
  <c r="J94" i="1" s="1"/>
  <c r="J106" i="1"/>
  <c r="J111" i="1" s="1"/>
  <c r="AN83" i="3"/>
  <c r="AN89" i="3" s="1"/>
  <c r="AF66" i="3" s="1"/>
  <c r="AJ138" i="3" s="1"/>
  <c r="S39" i="3"/>
  <c r="S55" i="3" s="1"/>
  <c r="S66" i="3" s="1"/>
  <c r="J15" i="1"/>
  <c r="K15" i="1"/>
  <c r="K16" i="1" s="1"/>
  <c r="M32" i="3"/>
  <c r="M13" i="3"/>
  <c r="I55" i="3"/>
  <c r="I66" i="3" s="1"/>
  <c r="I49" i="3"/>
  <c r="M50" i="3"/>
  <c r="M49" i="3" s="1"/>
  <c r="M58" i="3"/>
  <c r="M61" i="3" s="1"/>
  <c r="H61" i="3"/>
  <c r="H66" i="3" s="1"/>
  <c r="K74" i="5"/>
  <c r="K71" i="5"/>
  <c r="M27" i="5"/>
  <c r="M50" i="5"/>
  <c r="E35" i="5"/>
  <c r="M53" i="5"/>
  <c r="E17" i="5"/>
  <c r="J10" i="5"/>
  <c r="J17" i="5" s="1"/>
  <c r="K16" i="5"/>
  <c r="M16" i="5"/>
  <c r="K30" i="5"/>
  <c r="K35" i="5" s="1"/>
  <c r="F35" i="5"/>
  <c r="J32" i="5"/>
  <c r="K93" i="5"/>
  <c r="J93" i="5"/>
  <c r="F97" i="5"/>
  <c r="E97" i="5"/>
  <c r="M96" i="5"/>
  <c r="M97" i="5" s="1"/>
  <c r="J96" i="5"/>
  <c r="K108" i="5"/>
  <c r="K114" i="5" s="1"/>
  <c r="M108" i="5"/>
  <c r="J108" i="5"/>
  <c r="K113" i="5"/>
  <c r="M113" i="5"/>
  <c r="J113" i="5"/>
  <c r="K129" i="5"/>
  <c r="F134" i="5"/>
  <c r="M129" i="5"/>
  <c r="J129" i="5"/>
  <c r="E134" i="5"/>
  <c r="M132" i="5"/>
  <c r="M133" i="5"/>
  <c r="J133" i="5"/>
  <c r="K144" i="5"/>
  <c r="M144" i="5"/>
  <c r="M153" i="5" s="1"/>
  <c r="F153" i="5"/>
  <c r="K151" i="5"/>
  <c r="M151" i="5"/>
  <c r="E157" i="5"/>
  <c r="D156" i="5"/>
  <c r="M11" i="3"/>
  <c r="M30" i="3" s="1"/>
  <c r="H123" i="3"/>
  <c r="H124" i="3" s="1"/>
  <c r="M96" i="3"/>
  <c r="H55" i="3"/>
  <c r="H32" i="3"/>
  <c r="K134" i="5"/>
  <c r="M134" i="5"/>
  <c r="K97" i="5"/>
  <c r="J134" i="5"/>
  <c r="M44" i="3"/>
  <c r="K13" i="5"/>
  <c r="K17" i="5" s="1"/>
  <c r="M13" i="5"/>
  <c r="M14" i="5"/>
  <c r="K14" i="5"/>
  <c r="M29" i="5"/>
  <c r="J29" i="5"/>
  <c r="J35" i="5" s="1"/>
  <c r="E56" i="5"/>
  <c r="J48" i="5"/>
  <c r="J56" i="5" s="1"/>
  <c r="K52" i="5"/>
  <c r="K56" i="5" s="1"/>
  <c r="M52" i="5"/>
  <c r="K66" i="5"/>
  <c r="M66" i="5"/>
  <c r="F75" i="5"/>
  <c r="J67" i="5"/>
  <c r="J75" i="5" s="1"/>
  <c r="K67" i="5"/>
  <c r="M69" i="5"/>
  <c r="J69" i="5"/>
  <c r="E153" i="5"/>
  <c r="M107" i="1"/>
  <c r="J70" i="1"/>
  <c r="J72" i="1" s="1"/>
  <c r="K70" i="1"/>
  <c r="K72" i="1" s="1"/>
  <c r="M162" i="1"/>
  <c r="AF62" i="3"/>
  <c r="AI140" i="3" s="1"/>
  <c r="E154" i="6"/>
  <c r="G151" i="6"/>
  <c r="L89" i="6"/>
  <c r="K107" i="6"/>
  <c r="N109" i="6"/>
  <c r="K32" i="6"/>
  <c r="K30" i="6"/>
  <c r="K28" i="6"/>
  <c r="K13" i="6"/>
  <c r="N71" i="6"/>
  <c r="L12" i="6"/>
  <c r="L17" i="6" s="1"/>
  <c r="N12" i="6"/>
  <c r="L14" i="6"/>
  <c r="N14" i="6"/>
  <c r="L16" i="6"/>
  <c r="N16" i="6"/>
  <c r="L33" i="6"/>
  <c r="L35" i="6" s="1"/>
  <c r="N33" i="6"/>
  <c r="N34" i="6"/>
  <c r="L34" i="6"/>
  <c r="L49" i="6"/>
  <c r="N49" i="6"/>
  <c r="N50" i="6"/>
  <c r="L50" i="6"/>
  <c r="L66" i="6"/>
  <c r="L74" i="6" s="1"/>
  <c r="N66" i="6"/>
  <c r="L92" i="6"/>
  <c r="N92" i="6"/>
  <c r="N106" i="6"/>
  <c r="F113" i="6"/>
  <c r="K106" i="6"/>
  <c r="N110" i="6"/>
  <c r="K110" i="6"/>
  <c r="F133" i="6"/>
  <c r="K126" i="6"/>
  <c r="K133" i="6" s="1"/>
  <c r="L148" i="6"/>
  <c r="N148" i="6"/>
  <c r="F159" i="6"/>
  <c r="E158" i="6"/>
  <c r="F17" i="6"/>
  <c r="K10" i="6"/>
  <c r="K17" i="6" s="1"/>
  <c r="L53" i="6"/>
  <c r="N53" i="6"/>
  <c r="N54" i="6"/>
  <c r="L54" i="6"/>
  <c r="L70" i="6"/>
  <c r="N70" i="6"/>
  <c r="N91" i="6"/>
  <c r="N96" i="6" s="1"/>
  <c r="K91" i="6"/>
  <c r="K96" i="6" s="1"/>
  <c r="F96" i="6"/>
  <c r="L145" i="6"/>
  <c r="L151" i="6" s="1"/>
  <c r="N145" i="6"/>
  <c r="J73" i="5"/>
  <c r="AG136" i="8" l="1"/>
  <c r="AL136" i="8" s="1"/>
  <c r="AF15" i="8"/>
  <c r="AG140" i="8" s="1"/>
  <c r="AL140" i="8" s="1"/>
  <c r="I125" i="3"/>
  <c r="M123" i="3"/>
  <c r="M124" i="3" s="1"/>
  <c r="J97" i="5"/>
  <c r="S125" i="3"/>
  <c r="S126" i="3" s="1"/>
  <c r="M94" i="1"/>
  <c r="AR89" i="3"/>
  <c r="AF65" i="3"/>
  <c r="AR55" i="3"/>
  <c r="AL138" i="3"/>
  <c r="AF11" i="3"/>
  <c r="AG151" i="3"/>
  <c r="AR30" i="3"/>
  <c r="N151" i="6"/>
  <c r="G159" i="6"/>
  <c r="F158" i="6"/>
  <c r="K35" i="6"/>
  <c r="L96" i="6"/>
  <c r="K75" i="5"/>
  <c r="H125" i="3"/>
  <c r="K153" i="5"/>
  <c r="J114" i="5"/>
  <c r="AH137" i="3"/>
  <c r="AF35" i="3"/>
  <c r="AH139" i="3" s="1"/>
  <c r="AL139" i="3" s="1"/>
  <c r="M55" i="3"/>
  <c r="M66" i="3" s="1"/>
  <c r="M125" i="3" s="1"/>
  <c r="AM151" i="3"/>
  <c r="S89" i="3"/>
  <c r="S124" i="3" s="1"/>
  <c r="S78" i="3"/>
  <c r="AJ151" i="3"/>
  <c r="K113" i="6"/>
  <c r="L56" i="6"/>
  <c r="E156" i="5"/>
  <c r="F156" i="5" l="1"/>
  <c r="F158" i="5"/>
  <c r="AF15" i="3"/>
  <c r="AG140" i="3" s="1"/>
  <c r="AG136" i="3"/>
  <c r="AL136" i="3" s="1"/>
  <c r="F157" i="5"/>
  <c r="AF36" i="3"/>
  <c r="AH140" i="3" s="1"/>
  <c r="G160" i="6"/>
  <c r="G158" i="6"/>
  <c r="AF68" i="3"/>
  <c r="AJ140" i="3" s="1"/>
  <c r="AJ137" i="3"/>
  <c r="AL137" i="3" s="1"/>
  <c r="AL140" i="3" l="1"/>
</calcChain>
</file>

<file path=xl/comments1.xml><?xml version="1.0" encoding="utf-8"?>
<comments xmlns="http://schemas.openxmlformats.org/spreadsheetml/2006/main">
  <authors>
    <author>Admin</author>
  </authors>
  <commentList>
    <comment ref="AD10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D10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6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C17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<sst xmlns="http://schemas.openxmlformats.org/spreadsheetml/2006/main" count="3618" uniqueCount="599">
  <si>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</si>
  <si>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</si>
  <si>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</si>
  <si>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</si>
  <si>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</si>
  <si>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</si>
  <si>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</si>
  <si>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</si>
  <si>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</si>
  <si>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</si>
  <si>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</si>
  <si>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</si>
  <si>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</si>
  <si>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</si>
  <si>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</si>
  <si>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</si>
  <si>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</si>
  <si>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</si>
  <si>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</si>
  <si>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</si>
  <si>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</si>
  <si>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</si>
  <si>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</si>
  <si>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</si>
  <si>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</si>
  <si>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</si>
  <si>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</si>
  <si>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</si>
  <si>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</si>
  <si>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</si>
  <si>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</si>
  <si>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</si>
  <si>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</si>
  <si>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</si>
  <si>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</si>
  <si>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</si>
  <si>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</si>
  <si>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</si>
  <si>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</si>
  <si>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</si>
  <si>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</si>
  <si>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</si>
  <si>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</si>
  <si>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</si>
  <si>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</si>
  <si>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</si>
  <si>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</si>
  <si>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</si>
  <si>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</si>
  <si>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</si>
  <si>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</si>
  <si>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</si>
  <si>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</si>
  <si>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</si>
  <si>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</si>
  <si>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</si>
  <si>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</si>
  <si>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</si>
  <si>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</si>
  <si>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</si>
  <si>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</si>
  <si>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</si>
  <si>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</si>
  <si>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</si>
  <si>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</si>
  <si>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</si>
  <si>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</si>
  <si>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</si>
  <si>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</si>
  <si>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</si>
  <si>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</si>
  <si>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</si>
  <si>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</si>
  <si>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</si>
  <si>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</si>
  <si>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</si>
  <si>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</si>
  <si>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</si>
  <si>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</si>
  <si>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</si>
  <si>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</si>
  <si>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</si>
  <si>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</si>
  <si>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</si>
  <si>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</si>
  <si>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</si>
  <si>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</si>
  <si>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</si>
  <si>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</si>
  <si>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</si>
  <si>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</si>
  <si>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</si>
  <si>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</si>
  <si>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</si>
  <si>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</si>
  <si>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</si>
  <si>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</si>
  <si>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</si>
  <si>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</si>
  <si>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</si>
  <si>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</si>
  <si>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</si>
  <si>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</si>
  <si>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</si>
  <si>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</si>
  <si>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</si>
  <si>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</si>
  <si>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</si>
  <si>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</si>
  <si>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</si>
  <si>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</si>
  <si>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</si>
  <si>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</si>
  <si>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</si>
  <si>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</si>
  <si>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</si>
  <si>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</si>
  <si>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</si>
  <si>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</si>
  <si>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</si>
  <si>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</si>
  <si>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</si>
  <si>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</si>
  <si>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</si>
  <si>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</si>
  <si>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</si>
  <si>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</si>
  <si>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</si>
  <si>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</si>
  <si>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</si>
  <si>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</si>
  <si>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</si>
  <si>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</si>
  <si>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</si>
  <si>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</si>
  <si>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</si>
  <si>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</si>
  <si>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</si>
  <si>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</si>
  <si>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</si>
  <si>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</si>
  <si>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</si>
  <si>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</si>
  <si>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</si>
  <si>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</si>
  <si>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</si>
  <si>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</si>
  <si>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</si>
  <si>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</si>
  <si>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</si>
  <si>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</si>
  <si>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</si>
  <si>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</si>
  <si>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</si>
  <si>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</si>
  <si>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</si>
  <si>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</si>
  <si>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</si>
  <si>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</si>
  <si>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</si>
  <si>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</si>
  <si>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</si>
  <si>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</si>
  <si>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</si>
  <si>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</si>
  <si>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</si>
  <si>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</si>
  <si>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</si>
  <si>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</si>
  <si>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</si>
  <si>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</si>
  <si>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</si>
  <si>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</si>
  <si>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</si>
  <si>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</si>
  <si>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</si>
  <si>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</si>
  <si>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</si>
  <si>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</si>
  <si>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</si>
  <si>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</si>
  <si>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</si>
  <si>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</si>
  <si>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</si>
  <si>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</si>
  <si>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</si>
  <si>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</si>
  <si>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</si>
  <si>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</si>
  <si>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</si>
  <si>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</si>
  <si>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</si>
  <si>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</si>
  <si>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</si>
  <si>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</si>
  <si>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</si>
  <si>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</si>
  <si>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</si>
  <si>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</si>
  <si>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</si>
  <si>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</si>
  <si>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</si>
  <si>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</si>
  <si>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</si>
  <si>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</si>
  <si>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</si>
  <si>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</si>
  <si>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</si>
  <si>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</si>
  <si>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</si>
  <si>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</si>
  <si>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</si>
  <si>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</si>
  <si>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</si>
  <si>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</si>
  <si>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</si>
  <si>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</si>
  <si>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</si>
  <si>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</si>
  <si>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</si>
  <si>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</si>
  <si>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</si>
  <si>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</si>
  <si>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</si>
  <si>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</si>
  <si>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</si>
  <si>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</si>
  <si>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</si>
  <si>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</si>
  <si>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</si>
  <si>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</si>
  <si>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</si>
  <si>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</si>
  <si>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</si>
  <si>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</si>
  <si>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</si>
  <si>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</si>
  <si>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</si>
  <si>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</si>
  <si>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</si>
  <si>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</si>
  <si>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</si>
  <si>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</si>
  <si>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</si>
  <si>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</si>
  <si>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1.2.16</t>
  </si>
  <si>
    <t>1.2.16.1</t>
  </si>
  <si>
    <t>1.2.16.2</t>
  </si>
  <si>
    <t>1.2.16.3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</si>
  <si>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</si>
  <si>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</si>
  <si>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</si>
  <si>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</si>
  <si>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</si>
  <si>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t>1.1.8.1</t>
  </si>
  <si>
    <t>1.1.8.2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</si>
  <si>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</si>
  <si>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</si>
  <si>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</si>
  <si>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</si>
  <si>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</si>
  <si>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</si>
  <si>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</si>
  <si>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</si>
  <si>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</si>
  <si>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</si>
  <si>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</si>
  <si>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</si>
  <si>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</si>
  <si>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</si>
  <si>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</si>
  <si>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</si>
  <si>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</si>
  <si>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</si>
  <si>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</si>
  <si>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</si>
  <si>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</si>
  <si>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</si>
  <si>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</si>
  <si>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</si>
  <si>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</si>
  <si>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</si>
  <si>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Проектний аналіз (розділ ІІ - "Проектування бізнес-процесів")</t>
  </si>
  <si>
    <t>1.1.15</t>
  </si>
  <si>
    <t xml:space="preserve">Інформаційні технології в управління бізнес-процесами </t>
  </si>
  <si>
    <t>1.4. Атестація</t>
  </si>
  <si>
    <t>Аналіз та прогнозування кон'юнктури товарних ринків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</si>
  <si>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</si>
  <si>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</si>
  <si>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</si>
  <si>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</si>
  <si>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</si>
  <si>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</si>
  <si>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</si>
  <si>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</si>
  <si>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</si>
  <si>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</si>
  <si>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</si>
  <si>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</si>
  <si>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</si>
  <si>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</si>
  <si>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</si>
  <si>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</si>
  <si>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</si>
  <si>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</si>
  <si>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</si>
  <si>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</si>
  <si>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</si>
  <si>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</si>
  <si>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</si>
  <si>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</si>
  <si>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</si>
  <si>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</si>
  <si>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</si>
  <si>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</si>
  <si>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</si>
  <si>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</si>
  <si>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</si>
  <si>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</si>
  <si>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</si>
  <si>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</si>
  <si>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</si>
  <si>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</si>
  <si>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</si>
  <si>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</si>
  <si>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</si>
  <si>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</si>
  <si>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</si>
  <si>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</si>
  <si>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</si>
  <si>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</si>
  <si>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</si>
  <si>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</si>
  <si>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</si>
  <si>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</si>
  <si>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</si>
  <si>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</si>
  <si>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</si>
  <si>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</si>
  <si>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</si>
  <si>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</si>
  <si>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</si>
  <si>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</si>
  <si>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</si>
  <si>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</si>
  <si>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</si>
  <si>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</si>
  <si>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</si>
  <si>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</si>
  <si>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</si>
  <si>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</si>
  <si>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</si>
  <si>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</si>
  <si>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</si>
  <si>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</si>
  <si>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</si>
  <si>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</si>
  <si>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</si>
  <si>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</si>
  <si>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</si>
  <si>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</si>
  <si>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</si>
  <si>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</si>
  <si>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</si>
  <si>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</si>
  <si>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</si>
  <si>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</si>
  <si>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</si>
  <si>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</si>
  <si>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</si>
  <si>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</si>
  <si>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</si>
  <si>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</si>
  <si>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</si>
  <si>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</si>
  <si>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</si>
  <si>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</si>
  <si>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</si>
  <si>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</si>
  <si>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</si>
  <si>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1.1.16</t>
  </si>
  <si>
    <t>Бізнес-планування</t>
  </si>
  <si>
    <t>Технології управління персоналом</t>
  </si>
  <si>
    <t>7</t>
  </si>
  <si>
    <t>Мотивація персоналу та тактика особистої поведінки</t>
  </si>
  <si>
    <t>Поведінкова економіка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</si>
  <si>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</si>
  <si>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</si>
  <si>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</si>
  <si>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</si>
  <si>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</si>
  <si>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</si>
  <si>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</si>
  <si>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</si>
  <si>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</si>
  <si>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</si>
  <si>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</si>
  <si>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</si>
  <si>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</si>
  <si>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</si>
  <si>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</si>
  <si>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</si>
  <si>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</si>
  <si>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</si>
  <si>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</si>
  <si>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</si>
  <si>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</si>
  <si>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</si>
  <si>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</si>
  <si>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</si>
  <si>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</si>
  <si>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</si>
  <si>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</si>
  <si>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</si>
  <si>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</si>
  <si>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</si>
  <si>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</si>
  <si>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</si>
  <si>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</si>
  <si>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</si>
  <si>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</si>
  <si>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</si>
  <si>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</si>
  <si>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</si>
  <si>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</si>
  <si>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</si>
  <si>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</si>
  <si>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</si>
  <si>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</si>
  <si>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</si>
  <si>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</si>
  <si>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</si>
  <si>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</si>
  <si>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</si>
  <si>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</si>
  <si>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</si>
  <si>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</si>
  <si>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</si>
  <si>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</si>
  <si>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</si>
  <si>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</si>
  <si>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</si>
  <si>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 xml:space="preserve">Нач. навч. відділу </t>
  </si>
  <si>
    <t>В. М. Сушко</t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</si>
  <si>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</si>
  <si>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</si>
  <si>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</si>
  <si>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</si>
  <si>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</si>
  <si>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</si>
  <si>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Основи бізнесу / Поведінкова економіка</t>
  </si>
  <si>
    <t>Бухгалтерський  облік</t>
  </si>
  <si>
    <t xml:space="preserve">Економічний аналіз </t>
  </si>
  <si>
    <t>Інвестування</t>
  </si>
  <si>
    <t>Зовнішньоекономічна діяльність / Організація виробництва та нормування</t>
  </si>
  <si>
    <t xml:space="preserve">Економіка  та організація інноваційної діяльності </t>
  </si>
  <si>
    <t xml:space="preserve">Технології управління персоналом / Інформаційні технології в управління бізнес-процесами </t>
  </si>
  <si>
    <t xml:space="preserve">Звітність підприємства / Аналіз та оцінка бізнес-інформації </t>
  </si>
  <si>
    <t xml:space="preserve">Аналіз та прогнозування кон'юнктури товарних ринків / Бізнес-культура та бізнес-айдентика </t>
  </si>
  <si>
    <t>4</t>
  </si>
  <si>
    <t>Бізнес-планування / Логістика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</si>
  <si>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</si>
  <si>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</si>
  <si>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</si>
  <si>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</si>
  <si>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</si>
  <si>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</si>
  <si>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Управління витратами та ціноутворення /Управлінський облік та аналіз</t>
  </si>
  <si>
    <t>Іноземна мова за професійним спрямуванням (розділ 3)</t>
  </si>
  <si>
    <t>Професійна етика</t>
  </si>
  <si>
    <t>Прогнозування соціально-економічних процесів</t>
  </si>
  <si>
    <t>Методи прийняття управлінських рішень</t>
  </si>
  <si>
    <t>8</t>
  </si>
  <si>
    <t>Прогнозування соціально-економічних процесів /Методи прийняття управлінських рішень</t>
  </si>
  <si>
    <t>Самоменеджмент</t>
  </si>
  <si>
    <t>Рекламна діяльність</t>
  </si>
  <si>
    <t>2.2.10</t>
  </si>
  <si>
    <t>Рекламна діяльність/Самоменеджмент</t>
  </si>
  <si>
    <t>Ринок праці / Мотивація персоналу та тактика ососбистої поведінки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</si>
  <si>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</si>
  <si>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</si>
  <si>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</si>
  <si>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</si>
  <si>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</si>
  <si>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</si>
  <si>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</si>
  <si>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</si>
  <si>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</si>
  <si>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</si>
  <si>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</si>
  <si>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</si>
  <si>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</si>
  <si>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</si>
  <si>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</si>
  <si>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</si>
  <si>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</si>
  <si>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</si>
  <si>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5, 5</t>
  </si>
  <si>
    <t>6, 6</t>
  </si>
  <si>
    <t>7, 7, 7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</si>
  <si>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</si>
  <si>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</si>
  <si>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</si>
  <si>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</si>
  <si>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</si>
  <si>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</si>
  <si>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</si>
  <si>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</si>
  <si>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</si>
  <si>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</si>
  <si>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</si>
  <si>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Управління освітнім процесом</t>
  </si>
  <si>
    <t>?</t>
  </si>
  <si>
    <t>Виробнича 1 (економічна)</t>
  </si>
  <si>
    <t>Виробнича 2 (аналітична)</t>
  </si>
  <si>
    <t>Виробнича практика (економічна)</t>
  </si>
  <si>
    <t>Виробнича практика (аналітична)</t>
  </si>
  <si>
    <t>Форма освіти - ДЕННА</t>
  </si>
  <si>
    <t>Рівень вищої освіти - перший (бакалаврський)</t>
  </si>
  <si>
    <t>Цикл</t>
  </si>
  <si>
    <t>Назва освітнього компоненту (дисципліни)</t>
  </si>
  <si>
    <t>Cеместр</t>
  </si>
  <si>
    <t>Поток, групи</t>
  </si>
  <si>
    <t>Кількість годин / тиждень</t>
  </si>
  <si>
    <t>Кількість аудиторних годин</t>
  </si>
  <si>
    <t xml:space="preserve"> в семестрі</t>
  </si>
  <si>
    <t>Кафедра, заякою закріплена дисципліна</t>
  </si>
  <si>
    <t>лекц.</t>
  </si>
  <si>
    <t>лаб.</t>
  </si>
  <si>
    <t>практ.</t>
  </si>
  <si>
    <t>ПЕРШЕ ПІВРІЧЧЯ 2023-24 навч.року</t>
  </si>
  <si>
    <t>Обов'язкові освітні компоненти</t>
  </si>
  <si>
    <t>ЗО</t>
  </si>
  <si>
    <t>2</t>
  </si>
  <si>
    <t>залік</t>
  </si>
  <si>
    <t>Менеджменту</t>
  </si>
  <si>
    <t>1,5</t>
  </si>
  <si>
    <t>Математики та моделювання</t>
  </si>
  <si>
    <t>Філософії та соціально-політичних наук</t>
  </si>
  <si>
    <t>2,5</t>
  </si>
  <si>
    <t>ПО</t>
  </si>
  <si>
    <t>Економіки підприємства</t>
  </si>
  <si>
    <t>курсова робота</t>
  </si>
  <si>
    <t>Фінансів, банківської справи та підприємництва</t>
  </si>
  <si>
    <t>Вибіркові освітні компоненти</t>
  </si>
  <si>
    <t>ЗВ</t>
  </si>
  <si>
    <t>Мовної підготовки</t>
  </si>
  <si>
    <t>ДРУГЕ ПІВРІЧЧЯ 2023-24 навч.року (підсеместр А)</t>
  </si>
  <si>
    <t>0,5</t>
  </si>
  <si>
    <t>ПВ</t>
  </si>
  <si>
    <t>ДРУГЕ ПІВРІЧЧЯ 2023-24 навч.року (підсеместр Б)</t>
  </si>
  <si>
    <t>Обліку, оподаткування та економічної безпеки</t>
  </si>
  <si>
    <r>
      <t>ОСВІТНЯ ПРОГРАМА "</t>
    </r>
    <r>
      <rPr>
        <b/>
        <u/>
        <sz val="12"/>
        <rFont val="Times New Roman"/>
        <family val="1"/>
        <charset val="204"/>
      </rPr>
      <t>051 Економіка та бізнес-аналітика</t>
    </r>
    <r>
      <rPr>
        <b/>
        <sz val="12"/>
        <rFont val="Times New Roman"/>
        <family val="1"/>
        <charset val="204"/>
      </rPr>
      <t>"  група</t>
    </r>
    <r>
      <rPr>
        <b/>
        <u/>
        <sz val="12"/>
        <rFont val="Times New Roman"/>
        <family val="1"/>
        <charset val="204"/>
      </rPr>
      <t xml:space="preserve"> ЕП-23-1</t>
    </r>
  </si>
  <si>
    <r>
      <t xml:space="preserve">КАФЕДРА, за якою закріплені освітні компоненти </t>
    </r>
    <r>
      <rPr>
        <b/>
        <u/>
        <sz val="12"/>
        <rFont val="Times New Roman"/>
        <family val="1"/>
        <charset val="204"/>
      </rPr>
      <t>Економіка підприємства</t>
    </r>
  </si>
  <si>
    <t>Термін освіти - повний (звичайне навчання)</t>
  </si>
  <si>
    <t>ЕП-23-1</t>
  </si>
  <si>
    <t>Українська мова (за професійним спрямуванням)</t>
  </si>
  <si>
    <t>Філософії і соціально-політичних наук</t>
  </si>
  <si>
    <t>ПР</t>
  </si>
  <si>
    <t>диф.залік</t>
  </si>
  <si>
    <r>
      <t>ОСВІТНЯ ПРОГРАМА "</t>
    </r>
    <r>
      <rPr>
        <b/>
        <u/>
        <sz val="12"/>
        <rFont val="Times New Roman"/>
        <family val="1"/>
        <charset val="204"/>
      </rPr>
      <t>051 Економіка та бізнес-аналітика</t>
    </r>
    <r>
      <rPr>
        <b/>
        <sz val="12"/>
        <rFont val="Times New Roman"/>
        <family val="1"/>
        <charset val="204"/>
      </rPr>
      <t>"  група</t>
    </r>
    <r>
      <rPr>
        <b/>
        <u/>
        <sz val="12"/>
        <rFont val="Times New Roman"/>
        <family val="1"/>
        <charset val="204"/>
      </rPr>
      <t xml:space="preserve"> ЕП-22-1</t>
    </r>
  </si>
  <si>
    <t>ЕП-22-1</t>
  </si>
  <si>
    <t>ДРУГЕ ПІВРІЧЧЯ 2022-23 навч.року (підсеместр Б)</t>
  </si>
  <si>
    <t>Еклономіки підприємства</t>
  </si>
  <si>
    <t>Виробнича практика 2 (економічна)</t>
  </si>
  <si>
    <t>Хімії і охорони праці</t>
  </si>
  <si>
    <t>Проєктний аналіз (розділ І)</t>
  </si>
  <si>
    <t>Іноземна мова (за професійним спрямуванням) - 3 частина</t>
  </si>
  <si>
    <t>Ділове листування англійською мовою</t>
  </si>
  <si>
    <t>Проєктний аналіз (розділ ІІ - "Проєктування бізнес-процесів")</t>
  </si>
  <si>
    <t>Курсова робота "Проєктний аналіз"</t>
  </si>
  <si>
    <t>ЕП-24-1</t>
  </si>
  <si>
    <t>ЗВ - 1 дисц.</t>
  </si>
  <si>
    <t>ПВ - 1 дисц.</t>
  </si>
  <si>
    <t>ПВ - обрати 2 дисципліни</t>
  </si>
  <si>
    <t>5-1</t>
  </si>
  <si>
    <t>5-2</t>
  </si>
  <si>
    <t>6-1</t>
  </si>
  <si>
    <t>6-2</t>
  </si>
  <si>
    <t>6-3</t>
  </si>
  <si>
    <t>6-4</t>
  </si>
  <si>
    <t>0</t>
  </si>
  <si>
    <r>
      <t>ОСВІТНЯ ПРОГРАМА "</t>
    </r>
    <r>
      <rPr>
        <b/>
        <u/>
        <sz val="12"/>
        <rFont val="Times New Roman"/>
        <family val="1"/>
        <charset val="204"/>
      </rPr>
      <t>051 Економіка та бізнес-аналітика</t>
    </r>
    <r>
      <rPr>
        <b/>
        <sz val="12"/>
        <rFont val="Times New Roman"/>
        <family val="1"/>
        <charset val="204"/>
      </rPr>
      <t>"  група</t>
    </r>
    <r>
      <rPr>
        <b/>
        <u/>
        <sz val="12"/>
        <rFont val="Times New Roman"/>
        <family val="1"/>
        <charset val="204"/>
      </rPr>
      <t xml:space="preserve"> ЕП-21-1 (план версії 2021 р.)</t>
    </r>
  </si>
  <si>
    <t>ЕП-21-1</t>
  </si>
  <si>
    <t>по нов 3 г</t>
  </si>
  <si>
    <t>4-1</t>
  </si>
  <si>
    <t>4-2</t>
  </si>
  <si>
    <t>ПВ - обрати 3 дисципліни</t>
  </si>
  <si>
    <t>5-3</t>
  </si>
  <si>
    <t>5-4</t>
  </si>
  <si>
    <t>5-5</t>
  </si>
  <si>
    <t>5-6</t>
  </si>
  <si>
    <t>26</t>
  </si>
  <si>
    <t>екзамен</t>
  </si>
  <si>
    <t>курс.робота</t>
  </si>
  <si>
    <t>атестація</t>
  </si>
  <si>
    <t>Вид підсумкового контролю (екзамен, залік, курсова робота/проект)</t>
  </si>
  <si>
    <t>протокол №  9</t>
  </si>
  <si>
    <t>" 27 "  квітня   2023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</si>
</sst>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  <numFmt numFmtId="175" formatCode="#,##0.000_ ;\-#,##0.000\ 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10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3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wrapText="1"/>
    </xf>
    <xf numFmtId="0" fontId="2" fillId="5" borderId="0" xfId="0" applyFont="1" applyFill="1"/>
    <xf numFmtId="0" fontId="2" fillId="5" borderId="1" xfId="0" applyFont="1" applyFill="1" applyBorder="1" applyAlignment="1">
      <alignment horizontal="left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8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165" fontId="3" fillId="5" borderId="0" xfId="0" applyNumberFormat="1" applyFont="1" applyFill="1" applyAlignment="1">
      <alignment horizontal="center" vertical="center"/>
    </xf>
    <xf numFmtId="168" fontId="3" fillId="5" borderId="0" xfId="0" applyNumberFormat="1" applyFont="1" applyFill="1" applyAlignment="1">
      <alignment horizontal="center" vertical="center"/>
    </xf>
    <xf numFmtId="0" fontId="2" fillId="5" borderId="11" xfId="0" applyFont="1" applyFill="1" applyBorder="1" applyAlignment="1">
      <alignment horizontal="left" wrapText="1"/>
    </xf>
    <xf numFmtId="167" fontId="2" fillId="5" borderId="2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vertical="center"/>
    </xf>
    <xf numFmtId="169" fontId="3" fillId="5" borderId="0" xfId="0" applyNumberFormat="1" applyFont="1" applyFill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/>
    <xf numFmtId="167" fontId="2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7" borderId="0" xfId="3" applyNumberFormat="1" applyFont="1" applyFill="1" applyAlignment="1">
      <alignment vertical="center"/>
    </xf>
    <xf numFmtId="170" fontId="11" fillId="7" borderId="0" xfId="3" applyNumberFormat="1" applyFont="1" applyFill="1" applyAlignment="1">
      <alignment vertical="center"/>
    </xf>
    <xf numFmtId="170" fontId="7" fillId="7" borderId="0" xfId="3" applyNumberFormat="1" applyFont="1" applyFill="1" applyAlignment="1">
      <alignment vertical="center"/>
    </xf>
    <xf numFmtId="170" fontId="29" fillId="7" borderId="0" xfId="3" applyNumberFormat="1" applyFont="1" applyFill="1" applyAlignment="1">
      <alignment vertical="center"/>
    </xf>
    <xf numFmtId="170" fontId="29" fillId="4" borderId="0" xfId="3" applyNumberFormat="1" applyFont="1" applyFill="1" applyAlignment="1">
      <alignment vertical="center"/>
    </xf>
    <xf numFmtId="49" fontId="7" fillId="7" borderId="38" xfId="3" applyNumberFormat="1" applyFont="1" applyFill="1" applyBorder="1" applyAlignment="1">
      <alignment vertical="center" wrapText="1"/>
    </xf>
    <xf numFmtId="170" fontId="29" fillId="7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7" borderId="1" xfId="3" applyNumberFormat="1" applyFont="1" applyFill="1" applyBorder="1" applyAlignment="1">
      <alignment vertical="center"/>
    </xf>
    <xf numFmtId="170" fontId="42" fillId="7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7" borderId="1" xfId="3" applyNumberFormat="1" applyFont="1" applyFill="1" applyBorder="1" applyAlignment="1">
      <alignment vertical="center"/>
    </xf>
    <xf numFmtId="170" fontId="43" fillId="4" borderId="1" xfId="3" applyNumberFormat="1" applyFont="1" applyFill="1" applyBorder="1" applyAlignment="1">
      <alignment vertical="center"/>
    </xf>
    <xf numFmtId="170" fontId="40" fillId="7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7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7" borderId="0" xfId="3" applyNumberFormat="1" applyFont="1" applyFill="1" applyAlignment="1">
      <alignment vertical="center"/>
    </xf>
    <xf numFmtId="167" fontId="29" fillId="7" borderId="0" xfId="3" applyNumberFormat="1" applyFont="1" applyFill="1" applyAlignment="1">
      <alignment vertical="center"/>
    </xf>
    <xf numFmtId="166" fontId="7" fillId="7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62" xfId="3" applyNumberFormat="1" applyFont="1" applyBorder="1" applyAlignment="1">
      <alignment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49" fontId="11" fillId="0" borderId="7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49" fontId="27" fillId="0" borderId="62" xfId="0" applyNumberFormat="1" applyFont="1" applyBorder="1" applyAlignment="1">
      <alignment horizontal="center" vertical="center"/>
    </xf>
    <xf numFmtId="49" fontId="7" fillId="0" borderId="77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49" fontId="11" fillId="0" borderId="63" xfId="0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70" fontId="7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left" wrapText="1"/>
    </xf>
    <xf numFmtId="49" fontId="27" fillId="0" borderId="38" xfId="3" applyNumberFormat="1" applyFont="1" applyBorder="1" applyAlignment="1">
      <alignment horizontal="left" vertical="center" wrapText="1"/>
    </xf>
    <xf numFmtId="0" fontId="27" fillId="0" borderId="0" xfId="3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27" fillId="0" borderId="62" xfId="3" applyNumberFormat="1" applyFont="1" applyBorder="1" applyAlignment="1">
      <alignment horizontal="left" vertical="center" wrapText="1"/>
    </xf>
    <xf numFmtId="49" fontId="27" fillId="0" borderId="63" xfId="3" applyNumberFormat="1" applyFont="1" applyBorder="1" applyAlignment="1">
      <alignment horizontal="left" vertical="center" wrapText="1"/>
    </xf>
    <xf numFmtId="49" fontId="27" fillId="0" borderId="63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49" fillId="0" borderId="1" xfId="0" applyFont="1" applyBorder="1" applyAlignment="1">
      <alignment horizontal="left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70" fontId="11" fillId="0" borderId="0" xfId="3" applyNumberFormat="1" applyFont="1" applyAlignment="1">
      <alignment horizontal="right" vertical="center"/>
    </xf>
    <xf numFmtId="170" fontId="40" fillId="0" borderId="0" xfId="3" applyNumberFormat="1" applyFont="1" applyAlignment="1">
      <alignment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49" fontId="11" fillId="0" borderId="33" xfId="3" applyNumberFormat="1" applyFont="1" applyBorder="1" applyAlignment="1">
      <alignment horizontal="center" vertical="center"/>
    </xf>
    <xf numFmtId="49" fontId="11" fillId="0" borderId="59" xfId="3" applyNumberFormat="1" applyFont="1" applyBorder="1" applyAlignment="1">
      <alignment horizontal="center" vertical="center" wrapText="1"/>
    </xf>
    <xf numFmtId="49" fontId="11" fillId="0" borderId="69" xfId="3" applyNumberFormat="1" applyFont="1" applyBorder="1" applyAlignment="1">
      <alignment horizontal="center" vertical="center" wrapText="1"/>
    </xf>
    <xf numFmtId="49" fontId="11" fillId="0" borderId="61" xfId="3" applyNumberFormat="1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49" fontId="11" fillId="0" borderId="38" xfId="0" applyNumberFormat="1" applyFont="1" applyBorder="1" applyAlignment="1">
      <alignment vertical="center" wrapText="1"/>
    </xf>
    <xf numFmtId="49" fontId="11" fillId="0" borderId="71" xfId="0" applyNumberFormat="1" applyFont="1" applyBorder="1" applyAlignment="1">
      <alignment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6" fontId="2" fillId="3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0" fillId="0" borderId="0" xfId="0" applyFill="1"/>
    <xf numFmtId="49" fontId="11" fillId="0" borderId="3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49" fontId="52" fillId="9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left" vertical="center" wrapText="1"/>
    </xf>
    <xf numFmtId="49" fontId="54" fillId="9" borderId="105" xfId="0" applyNumberFormat="1" applyFont="1" applyFill="1" applyBorder="1" applyAlignment="1">
      <alignment vertical="center" wrapText="1"/>
    </xf>
    <xf numFmtId="49" fontId="11" fillId="9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7" fillId="9" borderId="1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>
      <alignment horizontal="center" vertical="center"/>
    </xf>
    <xf numFmtId="49" fontId="7" fillId="0" borderId="1" xfId="3" applyNumberFormat="1" applyFont="1" applyBorder="1" applyAlignment="1">
      <alignment vertical="center" wrapText="1"/>
    </xf>
    <xf numFmtId="49" fontId="7" fillId="0" borderId="38" xfId="0" applyNumberFormat="1" applyFont="1" applyBorder="1" applyAlignment="1">
      <alignment vertical="center" wrapText="1"/>
    </xf>
    <xf numFmtId="49" fontId="7" fillId="9" borderId="21" xfId="0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7" fillId="0" borderId="38" xfId="0" applyNumberFormat="1" applyFont="1" applyFill="1" applyBorder="1" applyAlignment="1">
      <alignment vertical="center" wrapText="1"/>
    </xf>
    <xf numFmtId="49" fontId="7" fillId="0" borderId="7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/>
    </xf>
    <xf numFmtId="0" fontId="7" fillId="0" borderId="78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91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65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75" xfId="3" applyFont="1" applyFill="1" applyBorder="1" applyAlignment="1">
      <alignment horizontal="center" vertical="center"/>
    </xf>
    <xf numFmtId="0" fontId="7" fillId="0" borderId="59" xfId="3" applyFont="1" applyFill="1" applyBorder="1" applyAlignment="1">
      <alignment horizontal="center" vertical="center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70" fontId="11" fillId="0" borderId="18" xfId="3" applyNumberFormat="1" applyFont="1" applyFill="1" applyBorder="1" applyAlignment="1">
      <alignment horizontal="center" vertical="center" wrapText="1"/>
    </xf>
    <xf numFmtId="167" fontId="11" fillId="0" borderId="32" xfId="3" applyNumberFormat="1" applyFont="1" applyFill="1" applyBorder="1" applyAlignment="1">
      <alignment horizontal="center" vertical="center"/>
    </xf>
    <xf numFmtId="1" fontId="11" fillId="0" borderId="29" xfId="3" applyNumberFormat="1" applyFont="1" applyFill="1" applyBorder="1" applyAlignment="1">
      <alignment horizontal="center" vertical="center"/>
    </xf>
    <xf numFmtId="1" fontId="11" fillId="0" borderId="15" xfId="3" applyNumberFormat="1" applyFont="1" applyFill="1" applyBorder="1" applyAlignment="1">
      <alignment horizontal="center" vertical="center"/>
    </xf>
    <xf numFmtId="1" fontId="11" fillId="0" borderId="16" xfId="3" applyNumberFormat="1" applyFont="1" applyFill="1" applyBorder="1" applyAlignment="1">
      <alignment horizontal="center" vertical="center"/>
    </xf>
    <xf numFmtId="1" fontId="11" fillId="0" borderId="31" xfId="3" applyNumberFormat="1" applyFont="1" applyFill="1" applyBorder="1" applyAlignment="1">
      <alignment horizontal="center" vertical="center"/>
    </xf>
    <xf numFmtId="1" fontId="11" fillId="0" borderId="61" xfId="3" applyNumberFormat="1" applyFont="1" applyFill="1" applyBorder="1" applyAlignment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>
      <alignment horizontal="center" vertical="center" wrapText="1"/>
    </xf>
    <xf numFmtId="167" fontId="7" fillId="0" borderId="38" xfId="3" applyNumberFormat="1" applyFont="1" applyFill="1" applyBorder="1" applyAlignment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8" xfId="3" applyNumberFormat="1" applyFont="1" applyFill="1" applyBorder="1" applyAlignment="1">
      <alignment vertical="center"/>
    </xf>
    <xf numFmtId="170" fontId="27" fillId="0" borderId="27" xfId="3" applyNumberFormat="1" applyFont="1" applyFill="1" applyBorder="1" applyAlignment="1">
      <alignment vertical="center"/>
    </xf>
    <xf numFmtId="0" fontId="11" fillId="0" borderId="4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7" xfId="0" applyNumberFormat="1" applyFont="1" applyFill="1" applyBorder="1" applyAlignment="1">
      <alignment horizontal="center" vertical="center" wrapText="1"/>
    </xf>
    <xf numFmtId="167" fontId="7" fillId="0" borderId="38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>
      <alignment horizontal="center" vertical="center"/>
    </xf>
    <xf numFmtId="172" fontId="11" fillId="0" borderId="38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62" xfId="3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>
      <alignment horizontal="center" vertical="center"/>
    </xf>
    <xf numFmtId="171" fontId="30" fillId="0" borderId="27" xfId="3" applyNumberFormat="1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>
      <alignment vertical="center"/>
    </xf>
    <xf numFmtId="0" fontId="7" fillId="0" borderId="27" xfId="3" applyFont="1" applyFill="1" applyBorder="1" applyAlignment="1">
      <alignment horizontal="center" vertical="center" wrapText="1"/>
    </xf>
    <xf numFmtId="170" fontId="11" fillId="0" borderId="48" xfId="3" applyNumberFormat="1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 vertical="center" wrapText="1"/>
    </xf>
    <xf numFmtId="172" fontId="11" fillId="0" borderId="47" xfId="3" applyNumberFormat="1" applyFont="1" applyFill="1" applyBorder="1" applyAlignment="1">
      <alignment horizontal="center" vertical="center"/>
    </xf>
    <xf numFmtId="170" fontId="11" fillId="0" borderId="41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6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170" fontId="11" fillId="0" borderId="22" xfId="3" applyNumberFormat="1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172" fontId="11" fillId="0" borderId="73" xfId="3" applyNumberFormat="1" applyFont="1" applyFill="1" applyBorder="1" applyAlignment="1">
      <alignment horizontal="center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0" fontId="11" fillId="0" borderId="59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167" fontId="28" fillId="0" borderId="59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66" fontId="11" fillId="0" borderId="61" xfId="0" applyNumberFormat="1" applyFont="1" applyFill="1" applyBorder="1" applyAlignment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31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166" fontId="7" fillId="0" borderId="7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6" fillId="0" borderId="49" xfId="3" applyFont="1" applyFill="1" applyBorder="1" applyAlignment="1">
      <alignment horizontal="center" vertical="center" wrapText="1"/>
    </xf>
    <xf numFmtId="1" fontId="27" fillId="0" borderId="37" xfId="3" applyNumberFormat="1" applyFont="1" applyFill="1" applyBorder="1" applyAlignment="1">
      <alignment horizontal="center" vertical="center" wrapText="1"/>
    </xf>
    <xf numFmtId="1" fontId="27" fillId="0" borderId="27" xfId="3" applyNumberFormat="1" applyFont="1" applyFill="1" applyBorder="1" applyAlignment="1">
      <alignment horizontal="center" vertical="center" wrapText="1"/>
    </xf>
    <xf numFmtId="172" fontId="7" fillId="0" borderId="47" xfId="3" applyNumberFormat="1" applyFont="1" applyFill="1" applyBorder="1" applyAlignment="1">
      <alignment horizontal="center" vertical="center"/>
    </xf>
    <xf numFmtId="170" fontId="7" fillId="0" borderId="48" xfId="3" applyNumberFormat="1" applyFont="1" applyFill="1" applyBorder="1" applyAlignment="1">
      <alignment horizontal="center" vertical="center"/>
    </xf>
    <xf numFmtId="0" fontId="6" fillId="0" borderId="3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0" fontId="11" fillId="0" borderId="3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69" fontId="11" fillId="0" borderId="38" xfId="3" applyNumberFormat="1" applyFont="1" applyFill="1" applyBorder="1" applyAlignment="1">
      <alignment horizontal="center" vertical="center"/>
    </xf>
    <xf numFmtId="169" fontId="11" fillId="0" borderId="37" xfId="3" applyNumberFormat="1" applyFont="1" applyFill="1" applyBorder="1" applyAlignment="1">
      <alignment horizontal="center" vertical="center"/>
    </xf>
    <xf numFmtId="169" fontId="11" fillId="0" borderId="62" xfId="3" applyNumberFormat="1" applyFont="1" applyFill="1" applyBorder="1" applyAlignment="1">
      <alignment horizontal="center" vertical="center"/>
    </xf>
    <xf numFmtId="1" fontId="7" fillId="0" borderId="48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1" fontId="7" fillId="0" borderId="3" xfId="3" applyNumberFormat="1" applyFont="1" applyFill="1" applyBorder="1" applyAlignment="1">
      <alignment horizontal="center" vertical="center" wrapText="1"/>
    </xf>
    <xf numFmtId="1" fontId="11" fillId="0" borderId="48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167" fontId="11" fillId="0" borderId="59" xfId="3" applyNumberFormat="1" applyFont="1" applyFill="1" applyBorder="1" applyAlignment="1">
      <alignment horizontal="center" vertical="center" wrapText="1"/>
    </xf>
    <xf numFmtId="1" fontId="11" fillId="0" borderId="59" xfId="3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1" fontId="31" fillId="0" borderId="18" xfId="0" applyNumberFormat="1" applyFont="1" applyFill="1" applyBorder="1" applyAlignment="1">
      <alignment horizontal="center" vertical="center"/>
    </xf>
    <xf numFmtId="167" fontId="11" fillId="0" borderId="61" xfId="0" applyNumberFormat="1" applyFont="1" applyFill="1" applyBorder="1" applyAlignment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5" xfId="3" applyNumberFormat="1" applyFont="1" applyFill="1" applyBorder="1" applyAlignment="1">
      <alignment horizontal="center" vertical="center"/>
    </xf>
    <xf numFmtId="1" fontId="11" fillId="0" borderId="93" xfId="3" applyNumberFormat="1" applyFont="1" applyFill="1" applyBorder="1" applyAlignment="1">
      <alignment horizontal="center" vertical="center"/>
    </xf>
    <xf numFmtId="1" fontId="11" fillId="0" borderId="83" xfId="3" applyNumberFormat="1" applyFont="1" applyFill="1" applyBorder="1" applyAlignment="1">
      <alignment horizontal="center" vertical="center"/>
    </xf>
    <xf numFmtId="167" fontId="11" fillId="0" borderId="82" xfId="3" applyNumberFormat="1" applyFont="1" applyFill="1" applyBorder="1" applyAlignment="1">
      <alignment horizontal="center" vertical="center"/>
    </xf>
    <xf numFmtId="167" fontId="11" fillId="0" borderId="93" xfId="3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171" fontId="31" fillId="0" borderId="34" xfId="0" applyNumberFormat="1" applyFont="1" applyFill="1" applyBorder="1" applyAlignment="1">
      <alignment horizontal="center" vertical="center"/>
    </xf>
    <xf numFmtId="167" fontId="11" fillId="0" borderId="79" xfId="0" applyNumberFormat="1" applyFont="1" applyFill="1" applyBorder="1" applyAlignment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>
      <alignment horizontal="center" vertical="center"/>
    </xf>
    <xf numFmtId="167" fontId="11" fillId="0" borderId="49" xfId="3" applyNumberFormat="1" applyFont="1" applyFill="1" applyBorder="1" applyAlignment="1">
      <alignment horizontal="center" vertical="center"/>
    </xf>
    <xf numFmtId="1" fontId="11" fillId="0" borderId="34" xfId="3" applyNumberFormat="1" applyFont="1" applyFill="1" applyBorder="1" applyAlignment="1">
      <alignment horizontal="center" vertical="center"/>
    </xf>
    <xf numFmtId="167" fontId="11" fillId="0" borderId="33" xfId="3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 wrapText="1"/>
    </xf>
    <xf numFmtId="171" fontId="31" fillId="0" borderId="27" xfId="0" applyNumberFormat="1" applyFont="1" applyFill="1" applyBorder="1" applyAlignment="1">
      <alignment horizontal="center" vertical="center"/>
    </xf>
    <xf numFmtId="167" fontId="11" fillId="0" borderId="62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171" fontId="31" fillId="0" borderId="42" xfId="0" applyNumberFormat="1" applyFont="1" applyFill="1" applyBorder="1" applyAlignment="1">
      <alignment horizontal="center" vertical="center"/>
    </xf>
    <xf numFmtId="167" fontId="11" fillId="0" borderId="63" xfId="0" applyNumberFormat="1" applyFont="1" applyFill="1" applyBorder="1" applyAlignment="1">
      <alignment horizontal="center" vertical="center"/>
    </xf>
    <xf numFmtId="1" fontId="11" fillId="0" borderId="74" xfId="0" applyNumberFormat="1" applyFont="1" applyFill="1" applyBorder="1" applyAlignment="1">
      <alignment horizontal="center" vertical="center"/>
    </xf>
    <xf numFmtId="167" fontId="11" fillId="0" borderId="26" xfId="3" applyNumberFormat="1" applyFont="1" applyFill="1" applyBorder="1" applyAlignment="1">
      <alignment horizontal="center" vertical="center"/>
    </xf>
    <xf numFmtId="167" fontId="11" fillId="0" borderId="37" xfId="3" applyNumberFormat="1" applyFont="1" applyFill="1" applyBorder="1" applyAlignment="1">
      <alignment horizontal="center" vertical="center"/>
    </xf>
    <xf numFmtId="1" fontId="11" fillId="0" borderId="27" xfId="3" applyNumberFormat="1" applyFont="1" applyFill="1" applyBorder="1" applyAlignment="1">
      <alignment horizontal="center" vertical="center"/>
    </xf>
    <xf numFmtId="167" fontId="11" fillId="0" borderId="48" xfId="3" applyNumberFormat="1" applyFont="1" applyFill="1" applyBorder="1" applyAlignment="1">
      <alignment horizontal="center" vertical="center"/>
    </xf>
    <xf numFmtId="167" fontId="11" fillId="0" borderId="0" xfId="3" applyNumberFormat="1" applyFont="1" applyFill="1" applyAlignment="1">
      <alignment horizontal="center" vertical="center"/>
    </xf>
    <xf numFmtId="1" fontId="11" fillId="0" borderId="64" xfId="0" applyNumberFormat="1" applyFont="1" applyFill="1" applyBorder="1" applyAlignment="1">
      <alignment horizontal="center" vertical="center"/>
    </xf>
    <xf numFmtId="1" fontId="11" fillId="0" borderId="67" xfId="0" applyNumberFormat="1" applyFont="1" applyFill="1" applyBorder="1" applyAlignment="1">
      <alignment horizontal="center" vertical="center"/>
    </xf>
    <xf numFmtId="171" fontId="7" fillId="0" borderId="15" xfId="0" applyNumberFormat="1" applyFont="1" applyFill="1" applyBorder="1" applyAlignment="1">
      <alignment horizontal="center" vertical="center"/>
    </xf>
    <xf numFmtId="171" fontId="7" fillId="0" borderId="16" xfId="0" applyNumberFormat="1" applyFont="1" applyFill="1" applyBorder="1" applyAlignment="1">
      <alignment horizontal="center" vertical="center"/>
    </xf>
    <xf numFmtId="171" fontId="7" fillId="0" borderId="31" xfId="0" applyNumberFormat="1" applyFont="1" applyFill="1" applyBorder="1" applyAlignment="1">
      <alignment horizontal="center" vertical="center"/>
    </xf>
    <xf numFmtId="167" fontId="11" fillId="0" borderId="29" xfId="0" applyNumberFormat="1" applyFont="1" applyFill="1" applyBorder="1" applyAlignment="1">
      <alignment horizontal="center" vertical="center"/>
    </xf>
    <xf numFmtId="171" fontId="11" fillId="0" borderId="29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61" xfId="3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171" fontId="7" fillId="0" borderId="22" xfId="0" applyNumberFormat="1" applyFont="1" applyFill="1" applyBorder="1" applyAlignment="1">
      <alignment horizontal="center" vertical="center"/>
    </xf>
    <xf numFmtId="171" fontId="7" fillId="0" borderId="23" xfId="0" applyNumberFormat="1" applyFont="1" applyFill="1" applyBorder="1" applyAlignment="1">
      <alignment horizontal="center" vertical="center"/>
    </xf>
    <xf numFmtId="171" fontId="7" fillId="0" borderId="60" xfId="0" applyNumberFormat="1" applyFont="1" applyFill="1" applyBorder="1" applyAlignment="1">
      <alignment horizontal="center" vertical="center"/>
    </xf>
    <xf numFmtId="167" fontId="11" fillId="0" borderId="74" xfId="0" applyNumberFormat="1" applyFont="1" applyFill="1" applyBorder="1" applyAlignment="1">
      <alignment horizontal="center" vertical="center"/>
    </xf>
    <xf numFmtId="171" fontId="11" fillId="0" borderId="7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171" fontId="11" fillId="0" borderId="63" xfId="3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167" fontId="11" fillId="0" borderId="90" xfId="0" applyNumberFormat="1" applyFont="1" applyFill="1" applyBorder="1" applyAlignment="1">
      <alignment horizontal="center" vertical="center"/>
    </xf>
    <xf numFmtId="1" fontId="11" fillId="0" borderId="90" xfId="0" applyNumberFormat="1" applyFont="1" applyFill="1" applyBorder="1" applyAlignment="1">
      <alignment horizontal="center" vertical="center"/>
    </xf>
    <xf numFmtId="1" fontId="11" fillId="0" borderId="69" xfId="0" applyNumberFormat="1" applyFont="1" applyFill="1" applyBorder="1" applyAlignment="1">
      <alignment horizontal="center" vertical="center"/>
    </xf>
    <xf numFmtId="167" fontId="11" fillId="0" borderId="64" xfId="3" applyNumberFormat="1" applyFont="1" applyFill="1" applyBorder="1" applyAlignment="1">
      <alignment horizontal="center" vertical="center" wrapText="1"/>
    </xf>
    <xf numFmtId="1" fontId="11" fillId="0" borderId="64" xfId="3" applyNumberFormat="1" applyFont="1" applyFill="1" applyBorder="1" applyAlignment="1">
      <alignment horizontal="center" vertical="center" wrapText="1"/>
    </xf>
    <xf numFmtId="171" fontId="11" fillId="0" borderId="12" xfId="3" applyNumberFormat="1" applyFont="1" applyFill="1" applyBorder="1" applyAlignment="1">
      <alignment horizontal="center" vertical="center"/>
    </xf>
    <xf numFmtId="171" fontId="11" fillId="0" borderId="64" xfId="3" applyNumberFormat="1" applyFont="1" applyFill="1" applyBorder="1" applyAlignment="1">
      <alignment horizontal="center" vertical="center"/>
    </xf>
    <xf numFmtId="171" fontId="11" fillId="0" borderId="13" xfId="3" applyNumberFormat="1" applyFont="1" applyFill="1" applyBorder="1" applyAlignment="1">
      <alignment horizontal="center" vertical="center"/>
    </xf>
    <xf numFmtId="166" fontId="11" fillId="0" borderId="64" xfId="3" applyNumberFormat="1" applyFont="1" applyFill="1" applyBorder="1" applyAlignment="1">
      <alignment horizontal="center" vertical="center"/>
    </xf>
    <xf numFmtId="171" fontId="11" fillId="0" borderId="14" xfId="3" applyNumberFormat="1" applyFont="1" applyFill="1" applyBorder="1" applyAlignment="1">
      <alignment horizontal="center" vertical="center"/>
    </xf>
    <xf numFmtId="171" fontId="11" fillId="0" borderId="75" xfId="3" applyNumberFormat="1" applyFont="1" applyFill="1" applyBorder="1" applyAlignment="1">
      <alignment horizontal="center" vertical="center"/>
    </xf>
    <xf numFmtId="171" fontId="11" fillId="0" borderId="59" xfId="3" applyNumberFormat="1" applyFont="1" applyFill="1" applyBorder="1" applyAlignment="1">
      <alignment horizontal="center" vertical="center"/>
    </xf>
    <xf numFmtId="171" fontId="11" fillId="0" borderId="76" xfId="3" applyNumberFormat="1" applyFont="1" applyFill="1" applyBorder="1" applyAlignment="1">
      <alignment horizontal="center" vertical="center"/>
    </xf>
    <xf numFmtId="171" fontId="11" fillId="0" borderId="78" xfId="3" applyNumberFormat="1" applyFont="1" applyFill="1" applyBorder="1" applyAlignment="1">
      <alignment horizontal="center" vertical="center"/>
    </xf>
    <xf numFmtId="171" fontId="11" fillId="0" borderId="28" xfId="3" applyNumberFormat="1" applyFont="1" applyFill="1" applyBorder="1" applyAlignment="1">
      <alignment horizontal="center" vertical="center"/>
    </xf>
    <xf numFmtId="171" fontId="11" fillId="0" borderId="69" xfId="3" applyNumberFormat="1" applyFont="1" applyFill="1" applyBorder="1" applyAlignment="1">
      <alignment horizontal="center" vertical="center"/>
    </xf>
    <xf numFmtId="171" fontId="11" fillId="0" borderId="25" xfId="3" applyNumberFormat="1" applyFont="1" applyFill="1" applyBorder="1" applyAlignment="1">
      <alignment horizontal="center" vertical="center"/>
    </xf>
    <xf numFmtId="166" fontId="11" fillId="0" borderId="59" xfId="3" applyNumberFormat="1" applyFont="1" applyFill="1" applyBorder="1" applyAlignment="1">
      <alignment horizontal="center" vertical="center"/>
    </xf>
    <xf numFmtId="171" fontId="11" fillId="0" borderId="24" xfId="3" applyNumberFormat="1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1" fillId="0" borderId="35" xfId="3" applyFont="1" applyFill="1" applyBorder="1" applyAlignment="1">
      <alignment horizontal="center" vertical="center"/>
    </xf>
    <xf numFmtId="172" fontId="11" fillId="0" borderId="61" xfId="3" applyNumberFormat="1" applyFont="1" applyFill="1" applyBorder="1" applyAlignment="1">
      <alignment horizontal="center" vertical="center"/>
    </xf>
    <xf numFmtId="171" fontId="11" fillId="0" borderId="79" xfId="3" applyNumberFormat="1" applyFont="1" applyFill="1" applyBorder="1" applyAlignment="1">
      <alignment horizontal="center" vertical="center"/>
    </xf>
    <xf numFmtId="171" fontId="11" fillId="0" borderId="10" xfId="3" applyNumberFormat="1" applyFont="1" applyFill="1" applyBorder="1" applyAlignment="1">
      <alignment horizontal="center" vertical="center"/>
    </xf>
    <xf numFmtId="171" fontId="11" fillId="0" borderId="11" xfId="3" applyNumberFormat="1" applyFont="1" applyFill="1" applyBorder="1" applyAlignment="1">
      <alignment horizontal="center" vertical="center"/>
    </xf>
    <xf numFmtId="171" fontId="11" fillId="0" borderId="35" xfId="3" applyNumberFormat="1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172" fontId="11" fillId="0" borderId="62" xfId="3" applyNumberFormat="1" applyFont="1" applyFill="1" applyBorder="1" applyAlignment="1">
      <alignment horizontal="center" vertical="center"/>
    </xf>
    <xf numFmtId="0" fontId="11" fillId="0" borderId="62" xfId="3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48" xfId="3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 vertical="center"/>
    </xf>
    <xf numFmtId="172" fontId="11" fillId="0" borderId="79" xfId="3" applyNumberFormat="1" applyFont="1" applyFill="1" applyBorder="1" applyAlignment="1">
      <alignment horizontal="center" vertical="center"/>
    </xf>
    <xf numFmtId="171" fontId="11" fillId="0" borderId="62" xfId="3" applyNumberFormat="1" applyFont="1" applyFill="1" applyBorder="1" applyAlignment="1">
      <alignment horizontal="center" vertical="center"/>
    </xf>
    <xf numFmtId="171" fontId="11" fillId="0" borderId="26" xfId="3" applyNumberFormat="1" applyFont="1" applyFill="1" applyBorder="1" applyAlignment="1">
      <alignment horizontal="center" vertical="center"/>
    </xf>
    <xf numFmtId="171" fontId="11" fillId="0" borderId="1" xfId="3" applyNumberFormat="1" applyFont="1" applyFill="1" applyBorder="1" applyAlignment="1">
      <alignment horizontal="center" vertical="center"/>
    </xf>
    <xf numFmtId="171" fontId="11" fillId="0" borderId="3" xfId="3" applyNumberFormat="1" applyFont="1" applyFill="1" applyBorder="1" applyAlignment="1">
      <alignment horizontal="center" vertical="center"/>
    </xf>
    <xf numFmtId="167" fontId="11" fillId="0" borderId="69" xfId="3" applyNumberFormat="1" applyFont="1" applyFill="1" applyBorder="1" applyAlignment="1">
      <alignment horizontal="center" vertical="center" wrapText="1"/>
    </xf>
    <xf numFmtId="1" fontId="11" fillId="0" borderId="69" xfId="3" applyNumberFormat="1" applyFont="1" applyFill="1" applyBorder="1" applyAlignment="1">
      <alignment horizontal="center" vertical="center" wrapText="1"/>
    </xf>
    <xf numFmtId="0" fontId="11" fillId="0" borderId="72" xfId="3" applyFont="1" applyFill="1" applyBorder="1" applyAlignment="1">
      <alignment horizontal="center" vertical="center" wrapText="1"/>
    </xf>
    <xf numFmtId="1" fontId="11" fillId="0" borderId="79" xfId="3" applyNumberFormat="1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171" fontId="11" fillId="0" borderId="36" xfId="3" applyNumberFormat="1" applyFont="1" applyFill="1" applyBorder="1" applyAlignment="1">
      <alignment horizontal="center" vertical="center"/>
    </xf>
    <xf numFmtId="171" fontId="11" fillId="0" borderId="48" xfId="3" applyNumberFormat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horizontal="center" vertical="center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1" fontId="11" fillId="0" borderId="62" xfId="3" applyNumberFormat="1" applyFont="1" applyFill="1" applyBorder="1" applyAlignment="1">
      <alignment horizontal="center" vertical="center" wrapText="1"/>
    </xf>
    <xf numFmtId="0" fontId="11" fillId="0" borderId="36" xfId="3" applyFont="1" applyFill="1" applyBorder="1" applyAlignment="1">
      <alignment horizontal="center" vertical="center"/>
    </xf>
    <xf numFmtId="1" fontId="11" fillId="0" borderId="62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49" fontId="11" fillId="0" borderId="25" xfId="3" applyNumberFormat="1" applyFont="1" applyFill="1" applyBorder="1" applyAlignment="1">
      <alignment horizontal="center" vertical="center"/>
    </xf>
    <xf numFmtId="172" fontId="11" fillId="0" borderId="69" xfId="3" applyNumberFormat="1" applyFont="1" applyFill="1" applyBorder="1" applyAlignment="1">
      <alignment horizontal="center" vertical="center"/>
    </xf>
    <xf numFmtId="0" fontId="11" fillId="0" borderId="69" xfId="3" applyFont="1" applyFill="1" applyBorder="1" applyAlignment="1">
      <alignment horizontal="center" vertical="center"/>
    </xf>
    <xf numFmtId="1" fontId="11" fillId="0" borderId="23" xfId="3" applyNumberFormat="1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167" fontId="11" fillId="0" borderId="59" xfId="3" applyNumberFormat="1" applyFont="1" applyFill="1" applyBorder="1" applyAlignment="1">
      <alignment horizontal="center" vertical="center"/>
    </xf>
    <xf numFmtId="1" fontId="11" fillId="0" borderId="59" xfId="3" applyNumberFormat="1" applyFont="1" applyFill="1" applyBorder="1" applyAlignment="1">
      <alignment horizontal="center" vertical="center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70" fontId="11" fillId="0" borderId="0" xfId="3" applyNumberFormat="1" applyFont="1" applyFill="1" applyAlignment="1">
      <alignment horizontal="right" vertical="center"/>
    </xf>
    <xf numFmtId="167" fontId="28" fillId="0" borderId="0" xfId="3" applyNumberFormat="1" applyFont="1" applyFill="1" applyAlignment="1">
      <alignment horizontal="center" vertical="center"/>
    </xf>
    <xf numFmtId="0" fontId="28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170" fontId="7" fillId="0" borderId="0" xfId="3" applyNumberFormat="1" applyFont="1" applyFill="1" applyAlignment="1">
      <alignment horizontal="right" vertical="center"/>
    </xf>
    <xf numFmtId="167" fontId="7" fillId="0" borderId="0" xfId="3" applyNumberFormat="1" applyFont="1" applyFill="1" applyAlignment="1">
      <alignment horizontal="center" vertical="center"/>
    </xf>
    <xf numFmtId="172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horizontal="center" wrapText="1"/>
    </xf>
    <xf numFmtId="170" fontId="7" fillId="0" borderId="0" xfId="3" applyNumberFormat="1" applyFont="1" applyFill="1" applyAlignment="1">
      <alignment vertical="center"/>
    </xf>
    <xf numFmtId="49" fontId="11" fillId="0" borderId="16" xfId="0" applyNumberFormat="1" applyFont="1" applyFill="1" applyBorder="1" applyAlignment="1">
      <alignment horizontal="center" vertical="center" wrapText="1"/>
    </xf>
    <xf numFmtId="170" fontId="11" fillId="0" borderId="18" xfId="0" applyNumberFormat="1" applyFont="1" applyFill="1" applyBorder="1" applyAlignment="1">
      <alignment horizontal="center" vertical="center" wrapText="1"/>
    </xf>
    <xf numFmtId="167" fontId="11" fillId="0" borderId="61" xfId="3" applyNumberFormat="1" applyFont="1" applyFill="1" applyBorder="1" applyAlignment="1">
      <alignment horizontal="center" vertical="center"/>
    </xf>
    <xf numFmtId="167" fontId="11" fillId="0" borderId="17" xfId="3" applyNumberFormat="1" applyFont="1" applyFill="1" applyBorder="1" applyAlignment="1">
      <alignment horizontal="center" vertical="center"/>
    </xf>
    <xf numFmtId="167" fontId="11" fillId="0" borderId="16" xfId="3" applyNumberFormat="1" applyFont="1" applyFill="1" applyBorder="1" applyAlignment="1">
      <alignment horizontal="center" vertical="center"/>
    </xf>
    <xf numFmtId="167" fontId="11" fillId="0" borderId="31" xfId="3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11" fillId="0" borderId="98" xfId="0" applyFont="1" applyFill="1" applyBorder="1" applyAlignment="1">
      <alignment horizontal="center" vertical="center" wrapText="1"/>
    </xf>
    <xf numFmtId="49" fontId="3" fillId="0" borderId="98" xfId="0" applyNumberFormat="1" applyFont="1" applyFill="1" applyBorder="1" applyAlignment="1">
      <alignment horizontal="center" vertical="center" wrapText="1"/>
    </xf>
    <xf numFmtId="165" fontId="11" fillId="0" borderId="99" xfId="0" applyNumberFormat="1" applyFont="1" applyFill="1" applyBorder="1" applyAlignment="1">
      <alignment horizontal="center" vertical="center" wrapText="1"/>
    </xf>
    <xf numFmtId="167" fontId="7" fillId="0" borderId="102" xfId="0" applyNumberFormat="1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 wrapText="1"/>
    </xf>
    <xf numFmtId="0" fontId="7" fillId="0" borderId="79" xfId="3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7" fillId="0" borderId="27" xfId="3" applyFont="1" applyFill="1" applyBorder="1" applyAlignment="1">
      <alignment vertical="center"/>
    </xf>
    <xf numFmtId="167" fontId="7" fillId="0" borderId="103" xfId="0" applyNumberFormat="1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49" fontId="3" fillId="0" borderId="100" xfId="0" applyNumberFormat="1" applyFont="1" applyFill="1" applyBorder="1" applyAlignment="1">
      <alignment horizontal="center" vertical="center" wrapText="1"/>
    </xf>
    <xf numFmtId="49" fontId="11" fillId="0" borderId="100" xfId="0" applyNumberFormat="1" applyFont="1" applyFill="1" applyBorder="1" applyAlignment="1">
      <alignment horizontal="center" vertical="center" wrapText="1"/>
    </xf>
    <xf numFmtId="165" fontId="11" fillId="0" borderId="101" xfId="0" applyNumberFormat="1" applyFont="1" applyFill="1" applyBorder="1" applyAlignment="1">
      <alignment horizontal="center" vertical="center" wrapText="1"/>
    </xf>
    <xf numFmtId="167" fontId="7" fillId="0" borderId="104" xfId="0" applyNumberFormat="1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>
      <alignment horizontal="center" vertical="center" wrapText="1"/>
    </xf>
    <xf numFmtId="167" fontId="11" fillId="0" borderId="17" xfId="0" applyNumberFormat="1" applyFont="1" applyFill="1" applyBorder="1" applyAlignment="1">
      <alignment horizontal="center" vertical="center"/>
    </xf>
    <xf numFmtId="167" fontId="11" fillId="0" borderId="16" xfId="0" applyNumberFormat="1" applyFont="1" applyFill="1" applyBorder="1" applyAlignment="1">
      <alignment horizontal="center" vertical="center"/>
    </xf>
    <xf numFmtId="167" fontId="11" fillId="0" borderId="31" xfId="0" applyNumberFormat="1" applyFont="1" applyFill="1" applyBorder="1" applyAlignment="1">
      <alignment horizontal="center" vertical="center"/>
    </xf>
    <xf numFmtId="0" fontId="27" fillId="0" borderId="16" xfId="3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" fontId="7" fillId="0" borderId="26" xfId="3" applyNumberFormat="1" applyFont="1" applyFill="1" applyBorder="1" applyAlignment="1">
      <alignment horizontal="center" vertical="center"/>
    </xf>
    <xf numFmtId="165" fontId="11" fillId="0" borderId="27" xfId="0" applyNumberFormat="1" applyFont="1" applyFill="1" applyBorder="1" applyAlignment="1">
      <alignment horizontal="center" vertical="center" wrapText="1"/>
    </xf>
    <xf numFmtId="167" fontId="7" fillId="0" borderId="62" xfId="0" applyNumberFormat="1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1" fontId="7" fillId="0" borderId="22" xfId="3" applyNumberFormat="1" applyFont="1" applyFill="1" applyBorder="1" applyAlignment="1">
      <alignment horizontal="center" vertical="center"/>
    </xf>
    <xf numFmtId="1" fontId="7" fillId="0" borderId="39" xfId="3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 wrapText="1"/>
    </xf>
    <xf numFmtId="165" fontId="11" fillId="0" borderId="40" xfId="0" applyNumberFormat="1" applyFont="1" applyFill="1" applyBorder="1" applyAlignment="1">
      <alignment horizontal="center" vertical="center" wrapText="1"/>
    </xf>
    <xf numFmtId="167" fontId="7" fillId="0" borderId="63" xfId="0" applyNumberFormat="1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 wrapTex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center" vertical="center" wrapText="1"/>
    </xf>
    <xf numFmtId="167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27" fillId="0" borderId="0" xfId="3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170" fontId="11" fillId="0" borderId="0" xfId="3" applyNumberFormat="1" applyFont="1" applyFill="1" applyAlignment="1">
      <alignment horizontal="left" vertical="center"/>
    </xf>
    <xf numFmtId="170" fontId="29" fillId="0" borderId="0" xfId="3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170" fontId="29" fillId="0" borderId="0" xfId="3" applyNumberFormat="1" applyFont="1" applyFill="1" applyAlignment="1">
      <alignment horizontal="center" vertical="center" wrapText="1"/>
    </xf>
    <xf numFmtId="0" fontId="29" fillId="0" borderId="0" xfId="3" applyFont="1" applyFill="1" applyAlignment="1">
      <alignment horizontal="center" vertical="center" wrapText="1"/>
    </xf>
    <xf numFmtId="172" fontId="32" fillId="0" borderId="47" xfId="3" applyNumberFormat="1" applyFont="1" applyFill="1" applyBorder="1" applyAlignment="1">
      <alignment horizontal="center" vertical="center"/>
    </xf>
    <xf numFmtId="172" fontId="7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7" fillId="0" borderId="44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2" applyFont="1" applyFill="1"/>
    <xf numFmtId="0" fontId="8" fillId="0" borderId="0" xfId="2" applyFont="1" applyFill="1"/>
    <xf numFmtId="0" fontId="10" fillId="0" borderId="0" xfId="2" applyFont="1" applyFill="1"/>
    <xf numFmtId="0" fontId="14" fillId="0" borderId="0" xfId="2" applyFont="1" applyFill="1"/>
    <xf numFmtId="0" fontId="0" fillId="0" borderId="0" xfId="0" applyFill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74" fontId="27" fillId="7" borderId="0" xfId="3" applyNumberFormat="1" applyFont="1" applyFill="1" applyAlignment="1">
      <alignment vertical="center"/>
    </xf>
    <xf numFmtId="175" fontId="27" fillId="7" borderId="0" xfId="3" applyNumberFormat="1" applyFont="1" applyFill="1" applyAlignment="1">
      <alignment vertical="center"/>
    </xf>
    <xf numFmtId="171" fontId="11" fillId="7" borderId="48" xfId="3" applyNumberFormat="1" applyFont="1" applyFill="1" applyBorder="1" applyAlignment="1">
      <alignment horizontal="center" vertical="center"/>
    </xf>
    <xf numFmtId="171" fontId="11" fillId="7" borderId="1" xfId="3" applyNumberFormat="1" applyFont="1" applyFill="1" applyBorder="1" applyAlignment="1">
      <alignment horizontal="center" vertical="center"/>
    </xf>
    <xf numFmtId="171" fontId="11" fillId="7" borderId="3" xfId="3" applyNumberFormat="1" applyFont="1" applyFill="1" applyBorder="1" applyAlignment="1">
      <alignment horizontal="center" vertical="center"/>
    </xf>
    <xf numFmtId="1" fontId="11" fillId="7" borderId="62" xfId="3" applyNumberFormat="1" applyFont="1" applyFill="1" applyBorder="1" applyAlignment="1">
      <alignment horizontal="center" vertical="center"/>
    </xf>
    <xf numFmtId="1" fontId="11" fillId="7" borderId="48" xfId="3" applyNumberFormat="1" applyFont="1" applyFill="1" applyBorder="1" applyAlignment="1">
      <alignment horizontal="center" vertical="center"/>
    </xf>
    <xf numFmtId="1" fontId="11" fillId="7" borderId="1" xfId="3" applyNumberFormat="1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/>
    </xf>
    <xf numFmtId="0" fontId="11" fillId="7" borderId="3" xfId="3" applyFont="1" applyFill="1" applyBorder="1" applyAlignment="1">
      <alignment horizontal="center" vertical="center"/>
    </xf>
    <xf numFmtId="1" fontId="11" fillId="7" borderId="62" xfId="3" applyNumberFormat="1" applyFont="1" applyFill="1" applyBorder="1" applyAlignment="1">
      <alignment horizontal="center" vertical="center" wrapText="1"/>
    </xf>
    <xf numFmtId="0" fontId="11" fillId="7" borderId="27" xfId="3" applyFont="1" applyFill="1" applyBorder="1" applyAlignment="1">
      <alignment horizontal="center" vertical="center"/>
    </xf>
    <xf numFmtId="0" fontId="11" fillId="7" borderId="27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wrapText="1"/>
    </xf>
    <xf numFmtId="0" fontId="16" fillId="0" borderId="51" xfId="0" applyFont="1" applyFill="1" applyBorder="1" applyAlignment="1">
      <alignment horizontal="center" wrapText="1"/>
    </xf>
    <xf numFmtId="0" fontId="8" fillId="0" borderId="5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9" fillId="0" borderId="44" xfId="2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9" fontId="9" fillId="0" borderId="44" xfId="2" applyNumberFormat="1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vertical="center" wrapText="1"/>
    </xf>
    <xf numFmtId="0" fontId="0" fillId="0" borderId="46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49" xfId="0" applyFont="1" applyFill="1" applyBorder="1" applyAlignment="1">
      <alignment vertical="center" wrapText="1"/>
    </xf>
    <xf numFmtId="0" fontId="0" fillId="0" borderId="4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49" fontId="8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37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35" fillId="0" borderId="26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44" xfId="2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46" xfId="2" applyFont="1" applyFill="1" applyBorder="1" applyAlignment="1">
      <alignment horizontal="center" vertical="center" wrapText="1"/>
    </xf>
    <xf numFmtId="0" fontId="11" fillId="0" borderId="43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 vertical="center" wrapText="1"/>
    </xf>
    <xf numFmtId="0" fontId="11" fillId="0" borderId="20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0" fillId="0" borderId="44" xfId="2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wrapText="1"/>
    </xf>
    <xf numFmtId="0" fontId="16" fillId="0" borderId="43" xfId="0" applyFont="1" applyFill="1" applyBorder="1" applyAlignment="1">
      <alignment wrapText="1"/>
    </xf>
    <xf numFmtId="0" fontId="16" fillId="0" borderId="21" xfId="0" applyFont="1" applyFill="1" applyBorder="1" applyAlignment="1">
      <alignment wrapText="1"/>
    </xf>
    <xf numFmtId="0" fontId="16" fillId="0" borderId="20" xfId="0" applyFont="1" applyFill="1" applyBorder="1" applyAlignment="1">
      <alignment wrapText="1"/>
    </xf>
    <xf numFmtId="0" fontId="16" fillId="0" borderId="35" xfId="0" applyFont="1" applyFill="1" applyBorder="1" applyAlignment="1">
      <alignment wrapText="1"/>
    </xf>
    <xf numFmtId="0" fontId="16" fillId="0" borderId="49" xfId="0" applyFont="1" applyFill="1" applyBorder="1" applyAlignment="1">
      <alignment wrapText="1"/>
    </xf>
    <xf numFmtId="0" fontId="16" fillId="0" borderId="10" xfId="0" applyFont="1" applyFill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9" fillId="0" borderId="0" xfId="2" applyFont="1" applyFill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Fill="1" applyBorder="1" applyAlignment="1">
      <alignment horizontal="center" vertical="center" wrapText="1"/>
    </xf>
    <xf numFmtId="170" fontId="7" fillId="0" borderId="16" xfId="3" applyNumberFormat="1" applyFont="1" applyFill="1" applyBorder="1" applyAlignment="1">
      <alignment horizontal="center" vertical="center" wrapText="1"/>
    </xf>
    <xf numFmtId="170" fontId="7" fillId="0" borderId="18" xfId="3" applyNumberFormat="1" applyFont="1" applyFill="1" applyBorder="1" applyAlignment="1">
      <alignment horizontal="center" vertical="center" wrapText="1"/>
    </xf>
    <xf numFmtId="170" fontId="7" fillId="0" borderId="64" xfId="3" applyNumberFormat="1" applyFont="1" applyFill="1" applyBorder="1" applyAlignment="1">
      <alignment horizontal="center" vertical="center" textRotation="90" wrapText="1"/>
    </xf>
    <xf numFmtId="170" fontId="7" fillId="0" borderId="67" xfId="3" applyNumberFormat="1" applyFont="1" applyFill="1" applyBorder="1" applyAlignment="1">
      <alignment horizontal="center" vertical="center" textRotation="90" wrapText="1"/>
    </xf>
    <xf numFmtId="170" fontId="7" fillId="0" borderId="69" xfId="3" applyNumberFormat="1" applyFont="1" applyFill="1" applyBorder="1" applyAlignment="1">
      <alignment horizontal="center" vertical="center" textRotation="90" wrapText="1"/>
    </xf>
    <xf numFmtId="170" fontId="7" fillId="0" borderId="29" xfId="3" applyNumberFormat="1" applyFont="1" applyFill="1" applyBorder="1" applyAlignment="1">
      <alignment horizontal="center" vertical="center" wrapText="1"/>
    </xf>
    <xf numFmtId="170" fontId="7" fillId="0" borderId="30" xfId="3" applyNumberFormat="1" applyFont="1" applyFill="1" applyBorder="1" applyAlignment="1">
      <alignment horizontal="center" vertical="center" wrapText="1"/>
    </xf>
    <xf numFmtId="170" fontId="7" fillId="0" borderId="32" xfId="3" applyNumberFormat="1" applyFont="1" applyFill="1" applyBorder="1" applyAlignment="1">
      <alignment horizontal="center" vertical="center" wrapText="1"/>
    </xf>
    <xf numFmtId="170" fontId="7" fillId="0" borderId="48" xfId="3" applyNumberFormat="1" applyFont="1" applyFill="1" applyBorder="1" applyAlignment="1">
      <alignment horizontal="center" vertical="center" textRotation="90" wrapText="1"/>
    </xf>
    <xf numFmtId="170" fontId="7" fillId="0" borderId="22" xfId="3" applyNumberFormat="1" applyFont="1" applyFill="1" applyBorder="1" applyAlignment="1">
      <alignment horizontal="center" vertical="center" textRotation="90" wrapText="1"/>
    </xf>
    <xf numFmtId="170" fontId="7" fillId="0" borderId="1" xfId="3" applyNumberFormat="1" applyFont="1" applyFill="1" applyBorder="1" applyAlignment="1">
      <alignment horizontal="center" vertical="center" textRotation="90" wrapText="1"/>
    </xf>
    <xf numFmtId="170" fontId="7" fillId="0" borderId="23" xfId="3" applyNumberFormat="1" applyFont="1" applyFill="1" applyBorder="1" applyAlignment="1">
      <alignment horizontal="center" vertical="center" textRotation="90" wrapText="1"/>
    </xf>
    <xf numFmtId="170" fontId="7" fillId="0" borderId="1" xfId="3" applyNumberFormat="1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>
      <alignment horizontal="center" vertical="center" wrapText="1"/>
    </xf>
    <xf numFmtId="0" fontId="7" fillId="0" borderId="86" xfId="3" applyFont="1" applyFill="1" applyBorder="1" applyAlignment="1">
      <alignment horizontal="center" vertical="center"/>
    </xf>
    <xf numFmtId="0" fontId="7" fillId="0" borderId="92" xfId="3" applyFont="1" applyFill="1" applyBorder="1" applyAlignment="1">
      <alignment horizontal="center" vertical="center"/>
    </xf>
    <xf numFmtId="0" fontId="7" fillId="0" borderId="88" xfId="3" applyFont="1" applyFill="1" applyBorder="1" applyAlignment="1">
      <alignment horizontal="center" vertical="center"/>
    </xf>
    <xf numFmtId="0" fontId="7" fillId="0" borderId="89" xfId="3" applyFont="1" applyFill="1" applyBorder="1" applyAlignment="1">
      <alignment horizontal="center" vertical="center"/>
    </xf>
    <xf numFmtId="170" fontId="7" fillId="0" borderId="3" xfId="3" applyNumberFormat="1" applyFont="1" applyFill="1" applyBorder="1" applyAlignment="1">
      <alignment horizontal="center" vertical="center"/>
    </xf>
    <xf numFmtId="170" fontId="7" fillId="0" borderId="37" xfId="3" applyNumberFormat="1" applyFont="1" applyFill="1" applyBorder="1" applyAlignment="1">
      <alignment horizontal="center" vertical="center"/>
    </xf>
    <xf numFmtId="170" fontId="7" fillId="0" borderId="26" xfId="3" applyNumberFormat="1" applyFont="1" applyFill="1" applyBorder="1" applyAlignment="1">
      <alignment horizontal="center" vertical="center"/>
    </xf>
    <xf numFmtId="170" fontId="7" fillId="0" borderId="42" xfId="3" applyNumberFormat="1" applyFont="1" applyFill="1" applyBorder="1" applyAlignment="1">
      <alignment horizontal="center" vertical="center" textRotation="90" wrapText="1"/>
    </xf>
    <xf numFmtId="170" fontId="7" fillId="0" borderId="66" xfId="3" applyNumberFormat="1" applyFont="1" applyFill="1" applyBorder="1" applyAlignment="1">
      <alignment horizontal="center" vertical="center" textRotation="90" wrapText="1"/>
    </xf>
    <xf numFmtId="170" fontId="7" fillId="0" borderId="21" xfId="3" applyNumberFormat="1" applyFont="1" applyFill="1" applyBorder="1" applyAlignment="1">
      <alignment horizontal="center" vertical="center" textRotation="90" wrapText="1"/>
    </xf>
    <xf numFmtId="170" fontId="7" fillId="0" borderId="87" xfId="3" applyNumberFormat="1" applyFont="1" applyFill="1" applyBorder="1" applyAlignment="1">
      <alignment horizontal="center" vertical="center" textRotation="90" wrapText="1"/>
    </xf>
    <xf numFmtId="170" fontId="7" fillId="0" borderId="27" xfId="3" applyNumberFormat="1" applyFont="1" applyFill="1" applyBorder="1" applyAlignment="1">
      <alignment horizontal="center" vertical="center" textRotation="90" wrapText="1"/>
    </xf>
    <xf numFmtId="170" fontId="7" fillId="0" borderId="40" xfId="3" applyNumberFormat="1" applyFont="1" applyFill="1" applyBorder="1" applyAlignment="1">
      <alignment horizontal="center" vertical="center" textRotation="90" wrapText="1"/>
    </xf>
    <xf numFmtId="170" fontId="7" fillId="0" borderId="2" xfId="3" applyNumberFormat="1" applyFont="1" applyFill="1" applyBorder="1" applyAlignment="1">
      <alignment horizontal="center" vertical="center" textRotation="90" wrapText="1"/>
    </xf>
    <xf numFmtId="170" fontId="7" fillId="0" borderId="68" xfId="3" applyNumberFormat="1" applyFont="1" applyFill="1" applyBorder="1" applyAlignment="1">
      <alignment horizontal="center" vertical="center" textRotation="90" wrapText="1"/>
    </xf>
    <xf numFmtId="170" fontId="7" fillId="0" borderId="9" xfId="3" applyNumberFormat="1" applyFont="1" applyFill="1" applyBorder="1" applyAlignment="1">
      <alignment horizontal="center" vertical="center" textRotation="90" wrapText="1"/>
    </xf>
    <xf numFmtId="170" fontId="7" fillId="0" borderId="41" xfId="3" applyNumberFormat="1" applyFont="1" applyFill="1" applyBorder="1" applyAlignment="1">
      <alignment horizontal="center" vertical="center" textRotation="90" wrapText="1"/>
    </xf>
    <xf numFmtId="170" fontId="7" fillId="0" borderId="65" xfId="3" applyNumberFormat="1" applyFont="1" applyFill="1" applyBorder="1" applyAlignment="1">
      <alignment horizontal="center" vertical="center" textRotation="90" wrapText="1"/>
    </xf>
    <xf numFmtId="170" fontId="7" fillId="0" borderId="8" xfId="3" applyNumberFormat="1" applyFont="1" applyFill="1" applyBorder="1" applyAlignment="1">
      <alignment horizontal="center" vertical="center" textRotation="90" wrapText="1"/>
    </xf>
    <xf numFmtId="0" fontId="11" fillId="0" borderId="59" xfId="3" applyFont="1" applyBorder="1" applyAlignment="1">
      <alignment horizontal="right" vertical="center"/>
    </xf>
    <xf numFmtId="171" fontId="11" fillId="0" borderId="69" xfId="3" applyNumberFormat="1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Fill="1" applyBorder="1" applyAlignment="1">
      <alignment horizontal="right" vertical="center"/>
    </xf>
    <xf numFmtId="0" fontId="33" fillId="0" borderId="49" xfId="0" applyFont="1" applyFill="1" applyBorder="1" applyAlignment="1">
      <alignment horizontal="right" vertical="center"/>
    </xf>
    <xf numFmtId="167" fontId="11" fillId="0" borderId="87" xfId="3" applyNumberFormat="1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/>
    </xf>
    <xf numFmtId="170" fontId="34" fillId="0" borderId="0" xfId="3" applyNumberFormat="1" applyFont="1" applyFill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Fill="1" applyBorder="1" applyAlignment="1">
      <alignment horizontal="center" vertical="center"/>
    </xf>
    <xf numFmtId="167" fontId="28" fillId="0" borderId="24" xfId="3" applyNumberFormat="1" applyFont="1" applyFill="1" applyBorder="1" applyAlignment="1">
      <alignment horizontal="center" vertical="center"/>
    </xf>
    <xf numFmtId="0" fontId="28" fillId="0" borderId="25" xfId="3" applyFont="1" applyFill="1" applyBorder="1" applyAlignment="1">
      <alignment horizontal="center" vertical="center"/>
    </xf>
    <xf numFmtId="167" fontId="11" fillId="0" borderId="24" xfId="3" applyNumberFormat="1" applyFont="1" applyFill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49" fontId="11" fillId="8" borderId="3" xfId="0" applyNumberFormat="1" applyFont="1" applyFill="1" applyBorder="1" applyAlignment="1">
      <alignment horizontal="left" vertical="center"/>
    </xf>
    <xf numFmtId="49" fontId="11" fillId="8" borderId="37" xfId="0" applyNumberFormat="1" applyFont="1" applyFill="1" applyBorder="1" applyAlignment="1">
      <alignment horizontal="left" vertical="center"/>
    </xf>
    <xf numFmtId="49" fontId="11" fillId="8" borderId="26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68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8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7" xfId="0" applyNumberFormat="1" applyFont="1" applyFill="1" applyBorder="1" applyAlignment="1">
      <alignment horizontal="left" vertical="center"/>
    </xf>
    <xf numFmtId="49" fontId="11" fillId="0" borderId="26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 textRotation="90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3" sqref="A3:O4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681" t="s">
        <v>48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2" t="s">
        <v>47</v>
      </c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682"/>
      <c r="AF1" s="682"/>
      <c r="AG1" s="682"/>
      <c r="AH1" s="682"/>
      <c r="AI1" s="682"/>
      <c r="AJ1" s="682"/>
      <c r="AK1" s="682"/>
      <c r="AL1" s="682"/>
      <c r="AM1" s="682"/>
      <c r="AN1" s="21"/>
      <c r="AT1" s="17"/>
      <c r="AU1" s="17"/>
      <c r="AV1" s="17"/>
    </row>
    <row r="2" spans="1:53" ht="30" x14ac:dyDescent="0.4">
      <c r="A2" s="681" t="s">
        <v>49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3" ht="33" customHeight="1" x14ac:dyDescent="0.45">
      <c r="A3" s="680" t="s">
        <v>597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3" t="s">
        <v>50</v>
      </c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4" t="s">
        <v>446</v>
      </c>
      <c r="AO3" s="684"/>
      <c r="AP3" s="684"/>
      <c r="AQ3" s="684"/>
      <c r="AR3" s="684"/>
      <c r="AS3" s="684"/>
      <c r="AT3" s="684"/>
      <c r="AU3" s="684"/>
      <c r="AV3" s="684"/>
      <c r="AW3" s="684"/>
      <c r="AX3" s="684"/>
      <c r="AY3" s="684"/>
      <c r="AZ3" s="684"/>
      <c r="BA3" s="684"/>
    </row>
    <row r="4" spans="1:53" ht="30.75" x14ac:dyDescent="0.45">
      <c r="A4" s="679" t="s">
        <v>598</v>
      </c>
      <c r="B4" s="680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</row>
    <row r="5" spans="1:53" ht="36.75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85" t="s">
        <v>257</v>
      </c>
      <c r="Q5" s="686"/>
      <c r="R5" s="686"/>
      <c r="S5" s="686"/>
      <c r="T5" s="686"/>
      <c r="U5" s="686"/>
      <c r="V5" s="686"/>
      <c r="W5" s="686"/>
      <c r="X5" s="686"/>
      <c r="Y5" s="686"/>
      <c r="Z5" s="686"/>
      <c r="AA5" s="686"/>
      <c r="AB5" s="686"/>
      <c r="AC5" s="686"/>
      <c r="AD5" s="686"/>
      <c r="AE5" s="686"/>
      <c r="AF5" s="686"/>
      <c r="AG5" s="686"/>
      <c r="AH5" s="686"/>
      <c r="AI5" s="686"/>
      <c r="AJ5" s="686"/>
      <c r="AK5" s="686"/>
      <c r="AL5" s="686"/>
      <c r="AM5" s="686"/>
    </row>
    <row r="6" spans="1:53" s="17" customFormat="1" ht="24.75" customHeight="1" x14ac:dyDescent="0.4">
      <c r="A6" s="681" t="s">
        <v>75</v>
      </c>
      <c r="B6" s="681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AO6" s="687"/>
      <c r="AP6" s="687"/>
      <c r="AQ6" s="687"/>
      <c r="AR6" s="687"/>
      <c r="AS6" s="687"/>
      <c r="AT6" s="687"/>
      <c r="AU6" s="687"/>
      <c r="AV6" s="687"/>
      <c r="AW6" s="687"/>
      <c r="AX6" s="687"/>
      <c r="AY6" s="687"/>
      <c r="AZ6" s="687"/>
      <c r="BA6" s="687"/>
    </row>
    <row r="7" spans="1:53" s="17" customFormat="1" ht="27" customHeight="1" x14ac:dyDescent="0.4">
      <c r="A7" s="681" t="s">
        <v>51</v>
      </c>
      <c r="B7" s="681"/>
      <c r="C7" s="681"/>
      <c r="D7" s="681"/>
      <c r="E7" s="681"/>
      <c r="F7" s="681"/>
      <c r="G7" s="681"/>
      <c r="H7" s="681"/>
      <c r="I7" s="681"/>
      <c r="J7" s="681"/>
      <c r="K7" s="681"/>
      <c r="L7" s="681"/>
      <c r="M7" s="681"/>
      <c r="N7" s="681"/>
      <c r="O7" s="681"/>
      <c r="P7" s="684" t="s">
        <v>76</v>
      </c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684"/>
      <c r="AM7" s="25"/>
      <c r="AN7" s="688" t="s">
        <v>80</v>
      </c>
      <c r="AO7" s="689"/>
      <c r="AP7" s="689"/>
      <c r="AQ7" s="689"/>
      <c r="AR7" s="689"/>
      <c r="AS7" s="689"/>
      <c r="AT7" s="689"/>
      <c r="AU7" s="689"/>
      <c r="AV7" s="689"/>
      <c r="AW7" s="689"/>
      <c r="AX7" s="689"/>
      <c r="AY7" s="689"/>
      <c r="AZ7" s="689"/>
      <c r="BA7" s="689"/>
    </row>
    <row r="8" spans="1:53" s="17" customFormat="1" ht="27.75" customHeight="1" x14ac:dyDescent="0.4">
      <c r="P8" s="684" t="s">
        <v>192</v>
      </c>
      <c r="Q8" s="684"/>
      <c r="R8" s="684"/>
      <c r="S8" s="684"/>
      <c r="T8" s="684"/>
      <c r="U8" s="684"/>
      <c r="V8" s="684"/>
      <c r="W8" s="684"/>
      <c r="X8" s="684"/>
      <c r="Y8" s="684"/>
      <c r="Z8" s="684"/>
      <c r="AA8" s="684"/>
      <c r="AB8" s="684"/>
      <c r="AC8" s="684"/>
      <c r="AD8" s="684"/>
      <c r="AE8" s="684"/>
      <c r="AF8" s="684"/>
      <c r="AG8" s="684"/>
      <c r="AH8" s="684"/>
      <c r="AI8" s="684"/>
      <c r="AJ8" s="684"/>
      <c r="AK8" s="684"/>
      <c r="AL8" s="684"/>
      <c r="AM8" s="25"/>
      <c r="AN8" s="688" t="s">
        <v>169</v>
      </c>
      <c r="AO8" s="688"/>
      <c r="AP8" s="688"/>
      <c r="AQ8" s="688"/>
      <c r="AR8" s="688"/>
      <c r="AS8" s="688"/>
      <c r="AT8" s="688"/>
      <c r="AU8" s="688"/>
      <c r="AV8" s="688"/>
      <c r="AW8" s="688"/>
      <c r="AX8" s="688"/>
      <c r="AY8" s="688"/>
      <c r="AZ8" s="688"/>
      <c r="BA8" s="688"/>
    </row>
    <row r="9" spans="1:53" s="17" customFormat="1" ht="27.75" customHeight="1" x14ac:dyDescent="0.4">
      <c r="P9" s="684" t="s">
        <v>191</v>
      </c>
      <c r="Q9" s="684"/>
      <c r="R9" s="684"/>
      <c r="S9" s="684"/>
      <c r="T9" s="684"/>
      <c r="U9" s="684"/>
      <c r="V9" s="684"/>
      <c r="W9" s="684"/>
      <c r="X9" s="684"/>
      <c r="Y9" s="684"/>
      <c r="Z9" s="684"/>
      <c r="AA9" s="684"/>
      <c r="AB9" s="684"/>
      <c r="AC9" s="684"/>
      <c r="AD9" s="684"/>
      <c r="AE9" s="684"/>
      <c r="AF9" s="684"/>
      <c r="AG9" s="684"/>
      <c r="AH9" s="684"/>
      <c r="AI9" s="684"/>
      <c r="AJ9" s="684"/>
      <c r="AK9" s="684"/>
      <c r="AL9" s="684"/>
      <c r="AM9" s="25"/>
      <c r="AN9" s="688"/>
      <c r="AO9" s="688"/>
      <c r="AP9" s="688"/>
      <c r="AQ9" s="688"/>
      <c r="AR9" s="688"/>
      <c r="AS9" s="688"/>
      <c r="AT9" s="688"/>
      <c r="AU9" s="688"/>
      <c r="AV9" s="688"/>
      <c r="AW9" s="688"/>
      <c r="AX9" s="688"/>
      <c r="AY9" s="688"/>
      <c r="AZ9" s="688"/>
      <c r="BA9" s="688"/>
    </row>
    <row r="10" spans="1:53" s="17" customFormat="1" ht="27.75" customHeight="1" x14ac:dyDescent="0.35">
      <c r="P10" s="684" t="s">
        <v>77</v>
      </c>
      <c r="Q10" s="697"/>
      <c r="R10" s="697"/>
      <c r="S10" s="697"/>
      <c r="T10" s="697"/>
      <c r="U10" s="697"/>
      <c r="V10" s="697"/>
      <c r="W10" s="697"/>
      <c r="X10" s="697"/>
      <c r="Y10" s="697"/>
      <c r="Z10" s="697"/>
      <c r="AA10" s="697"/>
      <c r="AB10" s="697"/>
      <c r="AC10" s="697"/>
      <c r="AD10" s="697"/>
      <c r="AE10" s="697"/>
      <c r="AF10" s="697"/>
      <c r="AG10" s="697"/>
      <c r="AH10" s="697"/>
      <c r="AI10" s="697"/>
      <c r="AJ10" s="697"/>
      <c r="AK10" s="697"/>
      <c r="AL10" s="698"/>
      <c r="AM10" s="698"/>
      <c r="AN10" s="688"/>
      <c r="AO10" s="688"/>
      <c r="AP10" s="688"/>
      <c r="AQ10" s="688"/>
      <c r="AR10" s="688"/>
      <c r="AS10" s="688"/>
      <c r="AT10" s="688"/>
      <c r="AU10" s="688"/>
      <c r="AV10" s="688"/>
      <c r="AW10" s="688"/>
      <c r="AX10" s="688"/>
      <c r="AY10" s="688"/>
      <c r="AZ10" s="688"/>
      <c r="BA10" s="688"/>
    </row>
    <row r="11" spans="1:53" s="17" customFormat="1" ht="27.75" customHeight="1" x14ac:dyDescent="0.4">
      <c r="P11" s="684" t="s">
        <v>256</v>
      </c>
      <c r="Q11" s="684"/>
      <c r="R11" s="684"/>
      <c r="S11" s="684"/>
      <c r="T11" s="684"/>
      <c r="U11" s="684"/>
      <c r="V11" s="684"/>
      <c r="W11" s="684"/>
      <c r="X11" s="684"/>
      <c r="Y11" s="684"/>
      <c r="Z11" s="684"/>
      <c r="AA11" s="684"/>
      <c r="AB11" s="684"/>
      <c r="AC11" s="684"/>
      <c r="AD11" s="684"/>
      <c r="AE11" s="684"/>
      <c r="AF11" s="684"/>
      <c r="AG11" s="684"/>
      <c r="AH11" s="684"/>
      <c r="AI11" s="684"/>
      <c r="AJ11" s="684"/>
      <c r="AK11" s="684"/>
      <c r="AL11" s="684"/>
      <c r="AM11" s="684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3" s="17" customFormat="1" ht="27.75" customHeight="1" x14ac:dyDescent="0.4">
      <c r="P12" s="2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27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3" s="17" customFormat="1" ht="27.75" customHeight="1" x14ac:dyDescent="0.4">
      <c r="P13" s="25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s="17" customFormat="1" ht="18.75" x14ac:dyDescent="0.3">
      <c r="A14" s="625"/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5"/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6"/>
      <c r="AP14" s="626"/>
      <c r="AQ14" s="626"/>
      <c r="AR14" s="626"/>
      <c r="AS14" s="626"/>
      <c r="AT14" s="626"/>
      <c r="AU14" s="626"/>
      <c r="AV14" s="626"/>
      <c r="AW14" s="626"/>
      <c r="AX14" s="626"/>
      <c r="AY14" s="626"/>
      <c r="AZ14" s="626"/>
      <c r="BA14" s="626"/>
    </row>
    <row r="15" spans="1:53" s="17" customFormat="1" ht="22.5" x14ac:dyDescent="0.3">
      <c r="A15" s="699" t="s">
        <v>261</v>
      </c>
      <c r="B15" s="699"/>
      <c r="C15" s="699"/>
      <c r="D15" s="699"/>
      <c r="E15" s="699"/>
      <c r="F15" s="699"/>
      <c r="G15" s="699"/>
      <c r="H15" s="699"/>
      <c r="I15" s="699"/>
      <c r="J15" s="699"/>
      <c r="K15" s="699"/>
      <c r="L15" s="699"/>
      <c r="M15" s="699"/>
      <c r="N15" s="699"/>
      <c r="O15" s="699"/>
      <c r="P15" s="699"/>
      <c r="Q15" s="699"/>
      <c r="R15" s="699"/>
      <c r="S15" s="699"/>
      <c r="T15" s="699"/>
      <c r="U15" s="699"/>
      <c r="V15" s="699"/>
      <c r="W15" s="699"/>
      <c r="X15" s="699"/>
      <c r="Y15" s="699"/>
      <c r="Z15" s="699"/>
      <c r="AA15" s="699"/>
      <c r="AB15" s="699"/>
      <c r="AC15" s="699"/>
      <c r="AD15" s="699"/>
      <c r="AE15" s="699"/>
      <c r="AF15" s="699"/>
      <c r="AG15" s="699"/>
      <c r="AH15" s="699"/>
      <c r="AI15" s="699"/>
      <c r="AJ15" s="699"/>
      <c r="AK15" s="699"/>
      <c r="AL15" s="699"/>
      <c r="AM15" s="699"/>
      <c r="AN15" s="699"/>
      <c r="AO15" s="699"/>
      <c r="AP15" s="699"/>
      <c r="AQ15" s="699"/>
      <c r="AR15" s="699"/>
      <c r="AS15" s="699"/>
      <c r="AT15" s="699"/>
      <c r="AU15" s="699"/>
      <c r="AV15" s="699"/>
      <c r="AW15" s="699"/>
      <c r="AX15" s="699"/>
      <c r="AY15" s="699"/>
      <c r="AZ15" s="699"/>
      <c r="BA15" s="699"/>
    </row>
    <row r="16" spans="1:53" s="17" customFormat="1" ht="19.5" thickBot="1" x14ac:dyDescent="0.35">
      <c r="A16" s="627"/>
      <c r="B16" s="627"/>
      <c r="C16" s="627"/>
      <c r="D16" s="627"/>
      <c r="E16" s="627"/>
      <c r="F16" s="627"/>
      <c r="G16" s="627"/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627"/>
      <c r="AC16" s="627"/>
      <c r="AD16" s="627"/>
      <c r="AE16" s="627"/>
      <c r="AF16" s="627"/>
      <c r="AG16" s="627"/>
      <c r="AH16" s="627"/>
      <c r="AI16" s="627"/>
      <c r="AJ16" s="627"/>
      <c r="AK16" s="627"/>
      <c r="AL16" s="627"/>
      <c r="AM16" s="627"/>
      <c r="AN16" s="627"/>
      <c r="AO16" s="627"/>
      <c r="AP16" s="627"/>
      <c r="AQ16" s="627"/>
      <c r="AR16" s="627"/>
      <c r="AS16" s="627"/>
      <c r="AT16" s="627"/>
      <c r="AU16" s="627"/>
      <c r="AV16" s="627"/>
      <c r="AW16" s="627"/>
      <c r="AX16" s="627"/>
      <c r="AY16" s="627"/>
      <c r="AZ16" s="627"/>
      <c r="BA16" s="627"/>
    </row>
    <row r="17" spans="1:53" ht="18" customHeight="1" x14ac:dyDescent="0.25">
      <c r="A17" s="700" t="s">
        <v>52</v>
      </c>
      <c r="B17" s="690" t="s">
        <v>53</v>
      </c>
      <c r="C17" s="691"/>
      <c r="D17" s="691"/>
      <c r="E17" s="692"/>
      <c r="F17" s="690" t="s">
        <v>54</v>
      </c>
      <c r="G17" s="691"/>
      <c r="H17" s="691"/>
      <c r="I17" s="692"/>
      <c r="J17" s="693" t="s">
        <v>55</v>
      </c>
      <c r="K17" s="696"/>
      <c r="L17" s="696"/>
      <c r="M17" s="696"/>
      <c r="N17" s="693" t="s">
        <v>56</v>
      </c>
      <c r="O17" s="696"/>
      <c r="P17" s="696"/>
      <c r="Q17" s="696"/>
      <c r="R17" s="695"/>
      <c r="S17" s="693" t="s">
        <v>57</v>
      </c>
      <c r="T17" s="694"/>
      <c r="U17" s="694"/>
      <c r="V17" s="694"/>
      <c r="W17" s="695"/>
      <c r="X17" s="693" t="s">
        <v>58</v>
      </c>
      <c r="Y17" s="696"/>
      <c r="Z17" s="696"/>
      <c r="AA17" s="695"/>
      <c r="AB17" s="690" t="s">
        <v>59</v>
      </c>
      <c r="AC17" s="691"/>
      <c r="AD17" s="691"/>
      <c r="AE17" s="692"/>
      <c r="AF17" s="690" t="s">
        <v>60</v>
      </c>
      <c r="AG17" s="691"/>
      <c r="AH17" s="691"/>
      <c r="AI17" s="692"/>
      <c r="AJ17" s="693" t="s">
        <v>61</v>
      </c>
      <c r="AK17" s="694"/>
      <c r="AL17" s="694"/>
      <c r="AM17" s="694"/>
      <c r="AN17" s="695"/>
      <c r="AO17" s="693" t="s">
        <v>62</v>
      </c>
      <c r="AP17" s="696"/>
      <c r="AQ17" s="696"/>
      <c r="AR17" s="696"/>
      <c r="AS17" s="702" t="s">
        <v>63</v>
      </c>
      <c r="AT17" s="703"/>
      <c r="AU17" s="703"/>
      <c r="AV17" s="703"/>
      <c r="AW17" s="704"/>
      <c r="AX17" s="693" t="s">
        <v>64</v>
      </c>
      <c r="AY17" s="696"/>
      <c r="AZ17" s="696"/>
      <c r="BA17" s="695"/>
    </row>
    <row r="18" spans="1:53" s="1" customFormat="1" ht="20.25" customHeight="1" thickBot="1" x14ac:dyDescent="0.3">
      <c r="A18" s="701"/>
      <c r="B18" s="566">
        <v>1</v>
      </c>
      <c r="C18" s="236">
        <v>2</v>
      </c>
      <c r="D18" s="236">
        <v>3</v>
      </c>
      <c r="E18" s="568">
        <v>4</v>
      </c>
      <c r="F18" s="566">
        <v>5</v>
      </c>
      <c r="G18" s="236">
        <v>6</v>
      </c>
      <c r="H18" s="236">
        <v>7</v>
      </c>
      <c r="I18" s="568">
        <v>8</v>
      </c>
      <c r="J18" s="566">
        <v>9</v>
      </c>
      <c r="K18" s="236">
        <v>10</v>
      </c>
      <c r="L18" s="236">
        <v>11</v>
      </c>
      <c r="M18" s="628">
        <v>12</v>
      </c>
      <c r="N18" s="566">
        <v>13</v>
      </c>
      <c r="O18" s="236">
        <v>14</v>
      </c>
      <c r="P18" s="236">
        <v>15</v>
      </c>
      <c r="Q18" s="236">
        <v>16</v>
      </c>
      <c r="R18" s="568">
        <v>17</v>
      </c>
      <c r="S18" s="566">
        <v>18</v>
      </c>
      <c r="T18" s="236">
        <v>19</v>
      </c>
      <c r="U18" s="236">
        <v>20</v>
      </c>
      <c r="V18" s="236">
        <v>21</v>
      </c>
      <c r="W18" s="568">
        <v>22</v>
      </c>
      <c r="X18" s="566">
        <v>23</v>
      </c>
      <c r="Y18" s="236">
        <v>24</v>
      </c>
      <c r="Z18" s="236">
        <v>25</v>
      </c>
      <c r="AA18" s="568">
        <v>26</v>
      </c>
      <c r="AB18" s="566">
        <v>27</v>
      </c>
      <c r="AC18" s="236">
        <v>28</v>
      </c>
      <c r="AD18" s="236">
        <v>29</v>
      </c>
      <c r="AE18" s="568">
        <v>30</v>
      </c>
      <c r="AF18" s="566">
        <v>31</v>
      </c>
      <c r="AG18" s="236">
        <v>32</v>
      </c>
      <c r="AH18" s="236">
        <v>33</v>
      </c>
      <c r="AI18" s="568">
        <v>34</v>
      </c>
      <c r="AJ18" s="566">
        <v>35</v>
      </c>
      <c r="AK18" s="236">
        <v>36</v>
      </c>
      <c r="AL18" s="236">
        <v>37</v>
      </c>
      <c r="AM18" s="236">
        <v>38</v>
      </c>
      <c r="AN18" s="568">
        <v>39</v>
      </c>
      <c r="AO18" s="566">
        <v>40</v>
      </c>
      <c r="AP18" s="236">
        <v>41</v>
      </c>
      <c r="AQ18" s="236">
        <v>42</v>
      </c>
      <c r="AR18" s="628">
        <v>43</v>
      </c>
      <c r="AS18" s="566">
        <v>44</v>
      </c>
      <c r="AT18" s="236">
        <v>45</v>
      </c>
      <c r="AU18" s="236">
        <v>46</v>
      </c>
      <c r="AV18" s="236">
        <v>47</v>
      </c>
      <c r="AW18" s="568">
        <v>48</v>
      </c>
      <c r="AX18" s="566">
        <v>49</v>
      </c>
      <c r="AY18" s="236">
        <v>50</v>
      </c>
      <c r="AZ18" s="236">
        <v>51</v>
      </c>
      <c r="BA18" s="568">
        <v>52</v>
      </c>
    </row>
    <row r="19" spans="1:53" ht="20.100000000000001" customHeight="1" thickBot="1" x14ac:dyDescent="0.35">
      <c r="A19" s="629">
        <v>1</v>
      </c>
      <c r="B19" s="388" t="s">
        <v>65</v>
      </c>
      <c r="C19" s="389" t="s">
        <v>65</v>
      </c>
      <c r="D19" s="389" t="s">
        <v>65</v>
      </c>
      <c r="E19" s="630" t="s">
        <v>65</v>
      </c>
      <c r="F19" s="388" t="s">
        <v>65</v>
      </c>
      <c r="G19" s="389" t="s">
        <v>65</v>
      </c>
      <c r="H19" s="389" t="s">
        <v>65</v>
      </c>
      <c r="I19" s="630" t="s">
        <v>65</v>
      </c>
      <c r="J19" s="388" t="s">
        <v>65</v>
      </c>
      <c r="K19" s="389" t="s">
        <v>65</v>
      </c>
      <c r="L19" s="389" t="s">
        <v>65</v>
      </c>
      <c r="M19" s="630" t="s">
        <v>65</v>
      </c>
      <c r="N19" s="388" t="s">
        <v>65</v>
      </c>
      <c r="O19" s="389" t="s">
        <v>65</v>
      </c>
      <c r="P19" s="389" t="s">
        <v>65</v>
      </c>
      <c r="Q19" s="389" t="s">
        <v>14</v>
      </c>
      <c r="R19" s="630" t="s">
        <v>14</v>
      </c>
      <c r="S19" s="388" t="s">
        <v>66</v>
      </c>
      <c r="T19" s="389" t="s">
        <v>65</v>
      </c>
      <c r="U19" s="389" t="s">
        <v>65</v>
      </c>
      <c r="V19" s="389" t="s">
        <v>65</v>
      </c>
      <c r="W19" s="630" t="s">
        <v>65</v>
      </c>
      <c r="X19" s="388" t="s">
        <v>65</v>
      </c>
      <c r="Y19" s="389" t="s">
        <v>65</v>
      </c>
      <c r="Z19" s="389" t="s">
        <v>65</v>
      </c>
      <c r="AA19" s="630" t="s">
        <v>65</v>
      </c>
      <c r="AB19" s="388" t="s">
        <v>65</v>
      </c>
      <c r="AC19" s="389" t="s">
        <v>66</v>
      </c>
      <c r="AD19" s="389" t="s">
        <v>13</v>
      </c>
      <c r="AE19" s="631" t="s">
        <v>13</v>
      </c>
      <c r="AF19" s="388" t="s">
        <v>13</v>
      </c>
      <c r="AG19" s="389" t="s">
        <v>65</v>
      </c>
      <c r="AH19" s="389" t="s">
        <v>65</v>
      </c>
      <c r="AI19" s="630" t="s">
        <v>65</v>
      </c>
      <c r="AJ19" s="389" t="s">
        <v>65</v>
      </c>
      <c r="AK19" s="389" t="s">
        <v>65</v>
      </c>
      <c r="AL19" s="389" t="s">
        <v>65</v>
      </c>
      <c r="AM19" s="389" t="s">
        <v>65</v>
      </c>
      <c r="AN19" s="630" t="s">
        <v>65</v>
      </c>
      <c r="AO19" s="632" t="s">
        <v>65</v>
      </c>
      <c r="AP19" s="389" t="s">
        <v>14</v>
      </c>
      <c r="AQ19" s="389" t="s">
        <v>14</v>
      </c>
      <c r="AR19" s="630" t="s">
        <v>66</v>
      </c>
      <c r="AS19" s="388" t="s">
        <v>66</v>
      </c>
      <c r="AT19" s="389" t="s">
        <v>66</v>
      </c>
      <c r="AU19" s="389" t="s">
        <v>66</v>
      </c>
      <c r="AV19" s="389" t="s">
        <v>66</v>
      </c>
      <c r="AW19" s="630" t="s">
        <v>66</v>
      </c>
      <c r="AX19" s="632" t="s">
        <v>66</v>
      </c>
      <c r="AY19" s="389" t="s">
        <v>66</v>
      </c>
      <c r="AZ19" s="389" t="s">
        <v>66</v>
      </c>
      <c r="BA19" s="630" t="s">
        <v>66</v>
      </c>
    </row>
    <row r="20" spans="1:53" ht="20.100000000000001" customHeight="1" thickBot="1" x14ac:dyDescent="0.35">
      <c r="A20" s="633">
        <v>2</v>
      </c>
      <c r="B20" s="407" t="s">
        <v>65</v>
      </c>
      <c r="C20" s="235" t="s">
        <v>65</v>
      </c>
      <c r="D20" s="235" t="s">
        <v>65</v>
      </c>
      <c r="E20" s="634" t="s">
        <v>65</v>
      </c>
      <c r="F20" s="407" t="s">
        <v>65</v>
      </c>
      <c r="G20" s="235" t="s">
        <v>65</v>
      </c>
      <c r="H20" s="235" t="s">
        <v>65</v>
      </c>
      <c r="I20" s="634" t="s">
        <v>65</v>
      </c>
      <c r="J20" s="407" t="s">
        <v>65</v>
      </c>
      <c r="K20" s="235" t="s">
        <v>65</v>
      </c>
      <c r="L20" s="235" t="s">
        <v>65</v>
      </c>
      <c r="M20" s="634" t="s">
        <v>65</v>
      </c>
      <c r="N20" s="407" t="s">
        <v>65</v>
      </c>
      <c r="O20" s="235" t="s">
        <v>65</v>
      </c>
      <c r="P20" s="235" t="s">
        <v>65</v>
      </c>
      <c r="Q20" s="235" t="s">
        <v>14</v>
      </c>
      <c r="R20" s="634" t="s">
        <v>14</v>
      </c>
      <c r="S20" s="407" t="s">
        <v>66</v>
      </c>
      <c r="T20" s="235" t="s">
        <v>65</v>
      </c>
      <c r="U20" s="235" t="s">
        <v>65</v>
      </c>
      <c r="V20" s="235" t="s">
        <v>65</v>
      </c>
      <c r="W20" s="634" t="s">
        <v>65</v>
      </c>
      <c r="X20" s="407" t="s">
        <v>65</v>
      </c>
      <c r="Y20" s="235" t="s">
        <v>65</v>
      </c>
      <c r="Z20" s="235" t="s">
        <v>65</v>
      </c>
      <c r="AA20" s="634" t="s">
        <v>65</v>
      </c>
      <c r="AB20" s="407" t="s">
        <v>65</v>
      </c>
      <c r="AC20" s="389" t="s">
        <v>66</v>
      </c>
      <c r="AD20" s="235" t="s">
        <v>66</v>
      </c>
      <c r="AE20" s="240" t="s">
        <v>13</v>
      </c>
      <c r="AF20" s="407" t="s">
        <v>13</v>
      </c>
      <c r="AG20" s="235" t="s">
        <v>65</v>
      </c>
      <c r="AH20" s="235" t="s">
        <v>65</v>
      </c>
      <c r="AI20" s="240" t="s">
        <v>65</v>
      </c>
      <c r="AJ20" s="407" t="s">
        <v>65</v>
      </c>
      <c r="AK20" s="235" t="s">
        <v>65</v>
      </c>
      <c r="AL20" s="235" t="s">
        <v>65</v>
      </c>
      <c r="AM20" s="235" t="s">
        <v>65</v>
      </c>
      <c r="AN20" s="634" t="s">
        <v>65</v>
      </c>
      <c r="AO20" s="241" t="s">
        <v>65</v>
      </c>
      <c r="AP20" s="235" t="s">
        <v>14</v>
      </c>
      <c r="AQ20" s="235" t="s">
        <v>14</v>
      </c>
      <c r="AR20" s="634" t="s">
        <v>66</v>
      </c>
      <c r="AS20" s="407" t="s">
        <v>66</v>
      </c>
      <c r="AT20" s="235" t="s">
        <v>66</v>
      </c>
      <c r="AU20" s="235" t="s">
        <v>66</v>
      </c>
      <c r="AV20" s="235" t="s">
        <v>66</v>
      </c>
      <c r="AW20" s="634" t="s">
        <v>66</v>
      </c>
      <c r="AX20" s="241" t="s">
        <v>66</v>
      </c>
      <c r="AY20" s="235" t="s">
        <v>66</v>
      </c>
      <c r="AZ20" s="235" t="s">
        <v>66</v>
      </c>
      <c r="BA20" s="634" t="s">
        <v>66</v>
      </c>
    </row>
    <row r="21" spans="1:53" ht="20.100000000000001" customHeight="1" x14ac:dyDescent="0.3">
      <c r="A21" s="633">
        <v>3</v>
      </c>
      <c r="B21" s="407" t="s">
        <v>65</v>
      </c>
      <c r="C21" s="235" t="s">
        <v>65</v>
      </c>
      <c r="D21" s="235" t="s">
        <v>65</v>
      </c>
      <c r="E21" s="634" t="s">
        <v>65</v>
      </c>
      <c r="F21" s="407" t="s">
        <v>65</v>
      </c>
      <c r="G21" s="235" t="s">
        <v>65</v>
      </c>
      <c r="H21" s="235" t="s">
        <v>65</v>
      </c>
      <c r="I21" s="634" t="s">
        <v>65</v>
      </c>
      <c r="J21" s="407" t="s">
        <v>65</v>
      </c>
      <c r="K21" s="235" t="s">
        <v>65</v>
      </c>
      <c r="L21" s="235" t="s">
        <v>65</v>
      </c>
      <c r="M21" s="634" t="s">
        <v>65</v>
      </c>
      <c r="N21" s="407" t="s">
        <v>65</v>
      </c>
      <c r="O21" s="235" t="s">
        <v>65</v>
      </c>
      <c r="P21" s="235" t="s">
        <v>65</v>
      </c>
      <c r="Q21" s="235" t="s">
        <v>14</v>
      </c>
      <c r="R21" s="634" t="s">
        <v>14</v>
      </c>
      <c r="S21" s="407" t="s">
        <v>66</v>
      </c>
      <c r="T21" s="235" t="s">
        <v>65</v>
      </c>
      <c r="U21" s="235" t="s">
        <v>65</v>
      </c>
      <c r="V21" s="235" t="s">
        <v>65</v>
      </c>
      <c r="W21" s="634" t="s">
        <v>65</v>
      </c>
      <c r="X21" s="407" t="s">
        <v>65</v>
      </c>
      <c r="Y21" s="235" t="s">
        <v>65</v>
      </c>
      <c r="Z21" s="235" t="s">
        <v>65</v>
      </c>
      <c r="AA21" s="634" t="s">
        <v>65</v>
      </c>
      <c r="AB21" s="407" t="s">
        <v>65</v>
      </c>
      <c r="AC21" s="389" t="s">
        <v>66</v>
      </c>
      <c r="AD21" s="235" t="s">
        <v>66</v>
      </c>
      <c r="AE21" s="240" t="s">
        <v>13</v>
      </c>
      <c r="AF21" s="407" t="s">
        <v>13</v>
      </c>
      <c r="AG21" s="235" t="s">
        <v>65</v>
      </c>
      <c r="AH21" s="235" t="s">
        <v>65</v>
      </c>
      <c r="AI21" s="240" t="s">
        <v>65</v>
      </c>
      <c r="AJ21" s="407" t="s">
        <v>65</v>
      </c>
      <c r="AK21" s="235" t="s">
        <v>65</v>
      </c>
      <c r="AL21" s="235" t="s">
        <v>65</v>
      </c>
      <c r="AM21" s="235" t="s">
        <v>65</v>
      </c>
      <c r="AN21" s="634" t="s">
        <v>65</v>
      </c>
      <c r="AO21" s="241" t="s">
        <v>65</v>
      </c>
      <c r="AP21" s="235" t="s">
        <v>14</v>
      </c>
      <c r="AQ21" s="235" t="s">
        <v>14</v>
      </c>
      <c r="AR21" s="634" t="s">
        <v>66</v>
      </c>
      <c r="AS21" s="407" t="s">
        <v>66</v>
      </c>
      <c r="AT21" s="235" t="s">
        <v>66</v>
      </c>
      <c r="AU21" s="235" t="s">
        <v>66</v>
      </c>
      <c r="AV21" s="235" t="s">
        <v>66</v>
      </c>
      <c r="AW21" s="634" t="s">
        <v>66</v>
      </c>
      <c r="AX21" s="241" t="s">
        <v>66</v>
      </c>
      <c r="AY21" s="235" t="s">
        <v>66</v>
      </c>
      <c r="AZ21" s="235" t="s">
        <v>66</v>
      </c>
      <c r="BA21" s="634" t="s">
        <v>66</v>
      </c>
    </row>
    <row r="22" spans="1:53" ht="19.5" customHeight="1" thickBot="1" x14ac:dyDescent="0.35">
      <c r="A22" s="635">
        <v>4</v>
      </c>
      <c r="B22" s="636" t="s">
        <v>65</v>
      </c>
      <c r="C22" s="593" t="s">
        <v>65</v>
      </c>
      <c r="D22" s="593" t="s">
        <v>65</v>
      </c>
      <c r="E22" s="637" t="s">
        <v>65</v>
      </c>
      <c r="F22" s="636" t="s">
        <v>65</v>
      </c>
      <c r="G22" s="593" t="s">
        <v>65</v>
      </c>
      <c r="H22" s="593" t="s">
        <v>65</v>
      </c>
      <c r="I22" s="637" t="s">
        <v>65</v>
      </c>
      <c r="J22" s="636" t="s">
        <v>65</v>
      </c>
      <c r="K22" s="593" t="s">
        <v>65</v>
      </c>
      <c r="L22" s="593" t="s">
        <v>65</v>
      </c>
      <c r="M22" s="637" t="s">
        <v>65</v>
      </c>
      <c r="N22" s="636" t="s">
        <v>65</v>
      </c>
      <c r="O22" s="593" t="s">
        <v>65</v>
      </c>
      <c r="P22" s="593" t="s">
        <v>65</v>
      </c>
      <c r="Q22" s="593" t="s">
        <v>14</v>
      </c>
      <c r="R22" s="637" t="s">
        <v>14</v>
      </c>
      <c r="S22" s="636" t="s">
        <v>66</v>
      </c>
      <c r="T22" s="593" t="s">
        <v>65</v>
      </c>
      <c r="U22" s="593" t="s">
        <v>65</v>
      </c>
      <c r="V22" s="593" t="s">
        <v>65</v>
      </c>
      <c r="W22" s="637" t="s">
        <v>65</v>
      </c>
      <c r="X22" s="636" t="s">
        <v>65</v>
      </c>
      <c r="Y22" s="593" t="s">
        <v>65</v>
      </c>
      <c r="Z22" s="593" t="s">
        <v>65</v>
      </c>
      <c r="AA22" s="594" t="s">
        <v>65</v>
      </c>
      <c r="AB22" s="636" t="s">
        <v>65</v>
      </c>
      <c r="AC22" s="593" t="s">
        <v>65</v>
      </c>
      <c r="AD22" s="593" t="s">
        <v>65</v>
      </c>
      <c r="AE22" s="594" t="s">
        <v>65</v>
      </c>
      <c r="AF22" s="636" t="s">
        <v>65</v>
      </c>
      <c r="AG22" s="593" t="s">
        <v>14</v>
      </c>
      <c r="AH22" s="594" t="s">
        <v>14</v>
      </c>
      <c r="AI22" s="594" t="s">
        <v>66</v>
      </c>
      <c r="AJ22" s="636" t="s">
        <v>13</v>
      </c>
      <c r="AK22" s="593" t="s">
        <v>13</v>
      </c>
      <c r="AL22" s="593" t="s">
        <v>13</v>
      </c>
      <c r="AM22" s="593" t="s">
        <v>13</v>
      </c>
      <c r="AN22" s="637" t="s">
        <v>178</v>
      </c>
      <c r="AO22" s="592" t="s">
        <v>178</v>
      </c>
      <c r="AP22" s="593" t="s">
        <v>67</v>
      </c>
      <c r="AQ22" s="593" t="s">
        <v>67</v>
      </c>
      <c r="AR22" s="637"/>
      <c r="AS22" s="739"/>
      <c r="AT22" s="740"/>
      <c r="AU22" s="740"/>
      <c r="AV22" s="740"/>
      <c r="AW22" s="741"/>
      <c r="AX22" s="638"/>
      <c r="AY22" s="639"/>
      <c r="AZ22" s="639"/>
      <c r="BA22" s="640"/>
    </row>
    <row r="23" spans="1:53" ht="19.5" customHeight="1" x14ac:dyDescent="0.3">
      <c r="A23" s="641"/>
      <c r="B23" s="610"/>
      <c r="C23" s="610"/>
      <c r="D23" s="610"/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10"/>
      <c r="T23" s="610"/>
      <c r="U23" s="610"/>
      <c r="V23" s="610"/>
      <c r="W23" s="610"/>
      <c r="X23" s="610"/>
      <c r="Y23" s="610"/>
      <c r="Z23" s="610"/>
      <c r="AA23" s="610"/>
      <c r="AB23" s="610"/>
      <c r="AC23" s="610"/>
      <c r="AD23" s="610"/>
      <c r="AE23" s="610"/>
      <c r="AF23" s="642"/>
      <c r="AG23" s="642"/>
      <c r="AH23" s="642"/>
      <c r="AI23" s="642"/>
      <c r="AJ23" s="610"/>
      <c r="AK23" s="610"/>
      <c r="AL23" s="610"/>
      <c r="AM23" s="610"/>
      <c r="AN23" s="610"/>
      <c r="AO23" s="610"/>
      <c r="AP23" s="610"/>
      <c r="AQ23" s="610"/>
      <c r="AR23" s="610"/>
      <c r="AS23" s="613"/>
      <c r="AT23" s="643"/>
      <c r="AU23" s="643"/>
      <c r="AV23" s="643"/>
      <c r="AW23" s="643"/>
      <c r="AX23" s="643"/>
      <c r="AY23" s="643"/>
      <c r="AZ23" s="643"/>
      <c r="BA23" s="643"/>
    </row>
    <row r="24" spans="1:53" ht="19.5" customHeight="1" x14ac:dyDescent="0.3">
      <c r="A24" s="641"/>
      <c r="B24" s="610"/>
      <c r="C24" s="610"/>
      <c r="D24" s="610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  <c r="Y24" s="610"/>
      <c r="Z24" s="610"/>
      <c r="AA24" s="610"/>
      <c r="AB24" s="610"/>
      <c r="AC24" s="610"/>
      <c r="AD24" s="610"/>
      <c r="AE24" s="610"/>
      <c r="AF24" s="642"/>
      <c r="AG24" s="642"/>
      <c r="AH24" s="642"/>
      <c r="AI24" s="642"/>
      <c r="AJ24" s="610"/>
      <c r="AK24" s="610"/>
      <c r="AL24" s="610"/>
      <c r="AM24" s="610"/>
      <c r="AN24" s="610"/>
      <c r="AO24" s="610"/>
      <c r="AP24" s="610"/>
      <c r="AQ24" s="610"/>
      <c r="AR24" s="610"/>
      <c r="AS24" s="613"/>
      <c r="AT24" s="643"/>
      <c r="AU24" s="643"/>
      <c r="AV24" s="643"/>
      <c r="AW24" s="643"/>
      <c r="AX24" s="643"/>
      <c r="AY24" s="643"/>
      <c r="AZ24" s="643"/>
      <c r="BA24" s="643"/>
    </row>
    <row r="25" spans="1:53" ht="19.5" customHeight="1" x14ac:dyDescent="0.3">
      <c r="A25" s="641"/>
      <c r="B25" s="610"/>
      <c r="C25" s="610"/>
      <c r="D25" s="610"/>
      <c r="E25" s="610"/>
      <c r="F25" s="610"/>
      <c r="G25" s="610"/>
      <c r="H25" s="610"/>
      <c r="I25" s="610"/>
      <c r="J25" s="610"/>
      <c r="K25" s="610"/>
      <c r="L25" s="610"/>
      <c r="M25" s="610"/>
      <c r="N25" s="610"/>
      <c r="O25" s="610"/>
      <c r="P25" s="610"/>
      <c r="Q25" s="610"/>
      <c r="R25" s="610"/>
      <c r="S25" s="610"/>
      <c r="T25" s="610"/>
      <c r="U25" s="610"/>
      <c r="V25" s="610"/>
      <c r="W25" s="610"/>
      <c r="X25" s="610"/>
      <c r="Y25" s="610"/>
      <c r="Z25" s="610"/>
      <c r="AA25" s="610"/>
      <c r="AB25" s="610"/>
      <c r="AC25" s="610"/>
      <c r="AD25" s="610"/>
      <c r="AE25" s="610"/>
      <c r="AF25" s="642"/>
      <c r="AG25" s="642"/>
      <c r="AH25" s="642"/>
      <c r="AI25" s="642"/>
      <c r="AJ25" s="610"/>
      <c r="AK25" s="610"/>
      <c r="AL25" s="610"/>
      <c r="AM25" s="610"/>
      <c r="AN25" s="610"/>
      <c r="AO25" s="610"/>
      <c r="AP25" s="610"/>
      <c r="AQ25" s="610"/>
      <c r="AR25" s="610"/>
      <c r="AS25" s="613"/>
      <c r="AT25" s="643"/>
      <c r="AU25" s="643"/>
      <c r="AV25" s="643"/>
      <c r="AW25" s="643"/>
      <c r="AX25" s="643"/>
      <c r="AY25" s="643"/>
      <c r="AZ25" s="643"/>
      <c r="BA25" s="643"/>
    </row>
    <row r="26" spans="1:53" ht="20.100000000000001" customHeight="1" x14ac:dyDescent="0.25">
      <c r="A26" s="644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 t="s">
        <v>78</v>
      </c>
      <c r="AA26" s="644"/>
      <c r="AB26" s="644"/>
      <c r="AC26" s="644"/>
      <c r="AD26" s="644"/>
      <c r="AE26" s="644"/>
      <c r="AF26" s="644"/>
      <c r="AG26" s="644"/>
      <c r="AH26" s="644"/>
      <c r="AI26" s="644"/>
      <c r="AJ26" s="644"/>
      <c r="AK26" s="644"/>
      <c r="AL26" s="644"/>
      <c r="AM26" s="644"/>
      <c r="AN26" s="644"/>
      <c r="AO26" s="644"/>
      <c r="AP26" s="644"/>
      <c r="AQ26" s="644"/>
      <c r="AR26" s="644"/>
      <c r="AS26" s="644"/>
      <c r="AT26" s="644"/>
      <c r="AU26" s="644"/>
      <c r="AV26" s="644"/>
      <c r="AW26" s="644"/>
      <c r="AX26" s="644"/>
      <c r="AY26" s="644"/>
      <c r="AZ26" s="644"/>
      <c r="BA26" s="644"/>
    </row>
    <row r="27" spans="1:53" ht="21" customHeight="1" x14ac:dyDescent="0.3">
      <c r="A27" s="742" t="s">
        <v>449</v>
      </c>
      <c r="B27" s="742"/>
      <c r="C27" s="742"/>
      <c r="D27" s="742"/>
      <c r="E27" s="742"/>
      <c r="F27" s="742"/>
      <c r="G27" s="742"/>
      <c r="H27" s="742"/>
      <c r="I27" s="742"/>
      <c r="J27" s="743"/>
      <c r="K27" s="743"/>
      <c r="L27" s="743"/>
      <c r="M27" s="743"/>
      <c r="N27" s="743"/>
      <c r="O27" s="743"/>
      <c r="P27" s="743"/>
      <c r="Q27" s="743"/>
      <c r="R27" s="743"/>
      <c r="S27" s="743"/>
      <c r="T27" s="743"/>
      <c r="U27" s="743"/>
      <c r="V27" s="743"/>
      <c r="W27" s="743"/>
      <c r="X27" s="743"/>
      <c r="Y27" s="743"/>
      <c r="Z27" s="743"/>
      <c r="AA27" s="743"/>
      <c r="AB27" s="743"/>
      <c r="AC27" s="743"/>
      <c r="AD27" s="743"/>
      <c r="AE27" s="743"/>
      <c r="AF27" s="743"/>
      <c r="AG27" s="743"/>
      <c r="AH27" s="743"/>
      <c r="AI27" s="743"/>
      <c r="AJ27" s="743"/>
      <c r="AK27" s="743"/>
      <c r="AL27" s="743"/>
      <c r="AM27" s="743"/>
      <c r="AN27" s="743"/>
      <c r="AO27" s="743"/>
      <c r="AP27" s="743"/>
      <c r="AQ27" s="743"/>
      <c r="AR27" s="743"/>
      <c r="AS27" s="743"/>
      <c r="AT27" s="743"/>
      <c r="AU27" s="743"/>
      <c r="AV27" s="645"/>
      <c r="AW27" s="645"/>
      <c r="AX27" s="645"/>
      <c r="AY27" s="645"/>
      <c r="AZ27" s="645"/>
      <c r="BA27" s="644"/>
    </row>
    <row r="28" spans="1:53" x14ac:dyDescent="0.25">
      <c r="A28" s="644"/>
      <c r="B28" s="644"/>
      <c r="C28" s="644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644"/>
      <c r="O28" s="644"/>
      <c r="P28" s="644"/>
      <c r="Q28" s="644"/>
      <c r="R28" s="644"/>
      <c r="S28" s="644"/>
      <c r="T28" s="644"/>
      <c r="U28" s="644"/>
      <c r="V28" s="644"/>
      <c r="W28" s="644"/>
      <c r="X28" s="644"/>
      <c r="Y28" s="644"/>
      <c r="Z28" s="644"/>
      <c r="AA28" s="644"/>
      <c r="AB28" s="644"/>
      <c r="AC28" s="644"/>
      <c r="AD28" s="644"/>
      <c r="AE28" s="644"/>
      <c r="AF28" s="644"/>
      <c r="AG28" s="644"/>
      <c r="AH28" s="644"/>
      <c r="AI28" s="644"/>
      <c r="AJ28" s="644"/>
      <c r="AK28" s="644"/>
      <c r="AL28" s="644"/>
      <c r="AM28" s="644"/>
      <c r="AN28" s="644"/>
      <c r="AO28" s="644"/>
      <c r="AP28" s="644"/>
      <c r="AQ28" s="644"/>
      <c r="AR28" s="644"/>
      <c r="AS28" s="644"/>
      <c r="AT28" s="644"/>
      <c r="AU28" s="644"/>
      <c r="AV28" s="645"/>
      <c r="AW28" s="645"/>
      <c r="AX28" s="645"/>
      <c r="AY28" s="645"/>
      <c r="AZ28" s="645"/>
      <c r="BA28" s="644"/>
    </row>
    <row r="29" spans="1:53" ht="21.75" customHeight="1" x14ac:dyDescent="0.3">
      <c r="A29" s="646" t="s">
        <v>81</v>
      </c>
      <c r="B29" s="647"/>
      <c r="C29" s="647"/>
      <c r="D29" s="647"/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647"/>
      <c r="P29" s="647"/>
      <c r="Q29" s="647"/>
      <c r="R29" s="647"/>
      <c r="S29" s="647"/>
      <c r="T29" s="647"/>
      <c r="U29" s="647"/>
      <c r="V29" s="647"/>
      <c r="W29" s="647"/>
      <c r="X29" s="647"/>
      <c r="Y29" s="647"/>
      <c r="Z29" s="647"/>
      <c r="AA29" s="803" t="s">
        <v>82</v>
      </c>
      <c r="AB29" s="803"/>
      <c r="AC29" s="803"/>
      <c r="AD29" s="803"/>
      <c r="AE29" s="803"/>
      <c r="AF29" s="803"/>
      <c r="AG29" s="803"/>
      <c r="AH29" s="803"/>
      <c r="AI29" s="803"/>
      <c r="AJ29" s="803"/>
      <c r="AK29" s="803"/>
      <c r="AL29" s="803"/>
      <c r="AM29" s="803"/>
      <c r="AN29" s="646"/>
      <c r="AO29" s="803" t="s">
        <v>279</v>
      </c>
      <c r="AP29" s="803"/>
      <c r="AQ29" s="803"/>
      <c r="AR29" s="803"/>
      <c r="AS29" s="803"/>
      <c r="AT29" s="803"/>
      <c r="AU29" s="803"/>
      <c r="AV29" s="803"/>
      <c r="AW29" s="803"/>
      <c r="AX29" s="803"/>
      <c r="AY29" s="803"/>
      <c r="AZ29" s="803"/>
      <c r="BA29" s="803"/>
    </row>
    <row r="30" spans="1:53" ht="11.25" customHeight="1" x14ac:dyDescent="0.3">
      <c r="A30" s="648"/>
      <c r="B30" s="649"/>
      <c r="C30" s="649"/>
      <c r="D30" s="649"/>
      <c r="E30" s="649"/>
      <c r="F30" s="649"/>
      <c r="G30" s="649"/>
      <c r="H30" s="649"/>
      <c r="I30" s="649"/>
      <c r="J30" s="649"/>
      <c r="K30" s="649"/>
      <c r="L30" s="649"/>
      <c r="M30" s="649"/>
      <c r="N30" s="649"/>
      <c r="O30" s="649"/>
      <c r="P30" s="649"/>
      <c r="Q30" s="649"/>
      <c r="R30" s="649"/>
      <c r="S30" s="649"/>
      <c r="T30" s="649"/>
      <c r="U30" s="649"/>
      <c r="V30" s="649"/>
      <c r="W30" s="649"/>
      <c r="X30" s="649"/>
      <c r="Y30" s="649"/>
      <c r="Z30" s="649"/>
      <c r="AA30" s="649"/>
      <c r="AB30" s="649"/>
      <c r="AC30" s="649"/>
      <c r="AD30" s="649"/>
      <c r="AE30" s="649"/>
      <c r="AF30" s="649"/>
      <c r="AG30" s="649"/>
      <c r="AH30" s="649"/>
      <c r="AI30" s="649"/>
      <c r="AJ30" s="649"/>
      <c r="AK30" s="649"/>
      <c r="AL30" s="649"/>
      <c r="AM30" s="649"/>
      <c r="AN30" s="649"/>
      <c r="AO30" s="649"/>
      <c r="AP30" s="649"/>
      <c r="AQ30" s="649"/>
      <c r="AR30" s="649"/>
      <c r="AS30" s="649"/>
      <c r="AT30" s="649"/>
      <c r="AU30" s="649"/>
      <c r="AV30" s="649"/>
      <c r="AW30" s="649"/>
      <c r="AX30" s="649"/>
      <c r="AY30" s="649"/>
      <c r="AZ30" s="649"/>
      <c r="BA30" s="625"/>
    </row>
    <row r="31" spans="1:53" ht="22.5" customHeight="1" x14ac:dyDescent="0.25">
      <c r="A31" s="744" t="s">
        <v>52</v>
      </c>
      <c r="B31" s="712"/>
      <c r="C31" s="745" t="s">
        <v>68</v>
      </c>
      <c r="D31" s="711"/>
      <c r="E31" s="711"/>
      <c r="F31" s="712"/>
      <c r="G31" s="746" t="s">
        <v>333</v>
      </c>
      <c r="H31" s="747"/>
      <c r="I31" s="748"/>
      <c r="J31" s="710" t="s">
        <v>69</v>
      </c>
      <c r="K31" s="711"/>
      <c r="L31" s="711"/>
      <c r="M31" s="712"/>
      <c r="N31" s="755" t="s">
        <v>448</v>
      </c>
      <c r="O31" s="756"/>
      <c r="P31" s="757"/>
      <c r="Q31" s="710" t="s">
        <v>280</v>
      </c>
      <c r="R31" s="764"/>
      <c r="S31" s="765"/>
      <c r="T31" s="710" t="s">
        <v>70</v>
      </c>
      <c r="U31" s="711"/>
      <c r="V31" s="712"/>
      <c r="W31" s="710" t="s">
        <v>71</v>
      </c>
      <c r="X31" s="711"/>
      <c r="Y31" s="712"/>
      <c r="Z31" s="643"/>
      <c r="AA31" s="719" t="s">
        <v>72</v>
      </c>
      <c r="AB31" s="720"/>
      <c r="AC31" s="720"/>
      <c r="AD31" s="720"/>
      <c r="AE31" s="720"/>
      <c r="AF31" s="721"/>
      <c r="AG31" s="722"/>
      <c r="AH31" s="727" t="s">
        <v>73</v>
      </c>
      <c r="AI31" s="728"/>
      <c r="AJ31" s="728"/>
      <c r="AK31" s="745" t="s">
        <v>74</v>
      </c>
      <c r="AL31" s="827"/>
      <c r="AM31" s="828"/>
      <c r="AN31" s="650"/>
      <c r="AO31" s="832" t="s">
        <v>332</v>
      </c>
      <c r="AP31" s="833"/>
      <c r="AQ31" s="833"/>
      <c r="AR31" s="833"/>
      <c r="AS31" s="755" t="s">
        <v>481</v>
      </c>
      <c r="AT31" s="756"/>
      <c r="AU31" s="756"/>
      <c r="AV31" s="756"/>
      <c r="AW31" s="757"/>
      <c r="AX31" s="727" t="s">
        <v>73</v>
      </c>
      <c r="AY31" s="727"/>
      <c r="AZ31" s="727"/>
      <c r="BA31" s="825"/>
    </row>
    <row r="32" spans="1:53" ht="15.75" customHeight="1" x14ac:dyDescent="0.25">
      <c r="A32" s="713"/>
      <c r="B32" s="715"/>
      <c r="C32" s="713"/>
      <c r="D32" s="714"/>
      <c r="E32" s="714"/>
      <c r="F32" s="715"/>
      <c r="G32" s="749"/>
      <c r="H32" s="750"/>
      <c r="I32" s="751"/>
      <c r="J32" s="713"/>
      <c r="K32" s="714"/>
      <c r="L32" s="714"/>
      <c r="M32" s="715"/>
      <c r="N32" s="758"/>
      <c r="O32" s="759"/>
      <c r="P32" s="760"/>
      <c r="Q32" s="766"/>
      <c r="R32" s="743"/>
      <c r="S32" s="767"/>
      <c r="T32" s="713"/>
      <c r="U32" s="714"/>
      <c r="V32" s="715"/>
      <c r="W32" s="713"/>
      <c r="X32" s="714"/>
      <c r="Y32" s="715"/>
      <c r="Z32" s="643"/>
      <c r="AA32" s="723"/>
      <c r="AB32" s="724"/>
      <c r="AC32" s="724"/>
      <c r="AD32" s="724"/>
      <c r="AE32" s="724"/>
      <c r="AF32" s="725"/>
      <c r="AG32" s="726"/>
      <c r="AH32" s="728"/>
      <c r="AI32" s="728"/>
      <c r="AJ32" s="728"/>
      <c r="AK32" s="829"/>
      <c r="AL32" s="830"/>
      <c r="AM32" s="831"/>
      <c r="AN32" s="650"/>
      <c r="AO32" s="833"/>
      <c r="AP32" s="833"/>
      <c r="AQ32" s="833"/>
      <c r="AR32" s="833"/>
      <c r="AS32" s="758"/>
      <c r="AT32" s="759"/>
      <c r="AU32" s="759"/>
      <c r="AV32" s="759"/>
      <c r="AW32" s="760"/>
      <c r="AX32" s="727"/>
      <c r="AY32" s="727"/>
      <c r="AZ32" s="727"/>
      <c r="BA32" s="825"/>
    </row>
    <row r="33" spans="1:53" ht="42" customHeight="1" x14ac:dyDescent="0.25">
      <c r="A33" s="716"/>
      <c r="B33" s="718"/>
      <c r="C33" s="716"/>
      <c r="D33" s="717"/>
      <c r="E33" s="717"/>
      <c r="F33" s="718"/>
      <c r="G33" s="752"/>
      <c r="H33" s="753"/>
      <c r="I33" s="754"/>
      <c r="J33" s="716"/>
      <c r="K33" s="717"/>
      <c r="L33" s="717"/>
      <c r="M33" s="718"/>
      <c r="N33" s="761"/>
      <c r="O33" s="762"/>
      <c r="P33" s="763"/>
      <c r="Q33" s="768"/>
      <c r="R33" s="769"/>
      <c r="S33" s="770"/>
      <c r="T33" s="716"/>
      <c r="U33" s="717"/>
      <c r="V33" s="718"/>
      <c r="W33" s="716"/>
      <c r="X33" s="717"/>
      <c r="Y33" s="718"/>
      <c r="Z33" s="643"/>
      <c r="AA33" s="732" t="s">
        <v>190</v>
      </c>
      <c r="AB33" s="733"/>
      <c r="AC33" s="733"/>
      <c r="AD33" s="733"/>
      <c r="AE33" s="733"/>
      <c r="AF33" s="734"/>
      <c r="AG33" s="735"/>
      <c r="AH33" s="736">
        <v>2</v>
      </c>
      <c r="AI33" s="737"/>
      <c r="AJ33" s="738"/>
      <c r="AK33" s="826">
        <v>3</v>
      </c>
      <c r="AL33" s="826"/>
      <c r="AM33" s="826"/>
      <c r="AN33" s="650"/>
      <c r="AO33" s="833"/>
      <c r="AP33" s="833"/>
      <c r="AQ33" s="833"/>
      <c r="AR33" s="833"/>
      <c r="AS33" s="758"/>
      <c r="AT33" s="759"/>
      <c r="AU33" s="759"/>
      <c r="AV33" s="759"/>
      <c r="AW33" s="760"/>
      <c r="AX33" s="727"/>
      <c r="AY33" s="727"/>
      <c r="AZ33" s="727"/>
      <c r="BA33" s="825"/>
    </row>
    <row r="34" spans="1:53" ht="26.25" customHeight="1" x14ac:dyDescent="0.3">
      <c r="A34" s="705">
        <v>1</v>
      </c>
      <c r="B34" s="706"/>
      <c r="C34" s="707">
        <f>COUNTIF($B19:$AO19,$B$19)</f>
        <v>33</v>
      </c>
      <c r="D34" s="708"/>
      <c r="E34" s="708"/>
      <c r="F34" s="709"/>
      <c r="G34" s="707">
        <v>4</v>
      </c>
      <c r="H34" s="708"/>
      <c r="I34" s="709"/>
      <c r="J34" s="707">
        <v>3</v>
      </c>
      <c r="K34" s="708"/>
      <c r="L34" s="708"/>
      <c r="M34" s="709"/>
      <c r="N34" s="707"/>
      <c r="O34" s="708"/>
      <c r="P34" s="709"/>
      <c r="Q34" s="729"/>
      <c r="R34" s="730"/>
      <c r="S34" s="731"/>
      <c r="T34" s="707">
        <v>12</v>
      </c>
      <c r="U34" s="779"/>
      <c r="V34" s="780"/>
      <c r="W34" s="707">
        <f>C34+G34+J34+N34+Q34+T34</f>
        <v>52</v>
      </c>
      <c r="X34" s="779"/>
      <c r="Y34" s="781"/>
      <c r="Z34" s="643"/>
      <c r="AA34" s="732" t="s">
        <v>513</v>
      </c>
      <c r="AB34" s="733"/>
      <c r="AC34" s="733"/>
      <c r="AD34" s="733"/>
      <c r="AE34" s="733"/>
      <c r="AF34" s="734"/>
      <c r="AG34" s="735"/>
      <c r="AH34" s="736">
        <v>4</v>
      </c>
      <c r="AI34" s="737"/>
      <c r="AJ34" s="738"/>
      <c r="AK34" s="826">
        <v>2</v>
      </c>
      <c r="AL34" s="826"/>
      <c r="AM34" s="826"/>
      <c r="AN34" s="650"/>
      <c r="AO34" s="833"/>
      <c r="AP34" s="833"/>
      <c r="AQ34" s="833"/>
      <c r="AR34" s="833"/>
      <c r="AS34" s="761"/>
      <c r="AT34" s="762"/>
      <c r="AU34" s="762"/>
      <c r="AV34" s="762"/>
      <c r="AW34" s="763"/>
      <c r="AX34" s="727"/>
      <c r="AY34" s="727"/>
      <c r="AZ34" s="727"/>
      <c r="BA34" s="825"/>
    </row>
    <row r="35" spans="1:53" ht="27" customHeight="1" x14ac:dyDescent="0.3">
      <c r="A35" s="796">
        <v>2</v>
      </c>
      <c r="B35" s="797"/>
      <c r="C35" s="785">
        <f t="shared" ref="C35:C36" si="0">COUNTIF($B20:$AO20,$B$19)</f>
        <v>33</v>
      </c>
      <c r="D35" s="798"/>
      <c r="E35" s="798"/>
      <c r="F35" s="799"/>
      <c r="G35" s="782">
        <v>4</v>
      </c>
      <c r="H35" s="788"/>
      <c r="I35" s="789"/>
      <c r="J35" s="782">
        <v>2</v>
      </c>
      <c r="K35" s="788"/>
      <c r="L35" s="788"/>
      <c r="M35" s="789"/>
      <c r="N35" s="782"/>
      <c r="O35" s="788"/>
      <c r="P35" s="789"/>
      <c r="Q35" s="800"/>
      <c r="R35" s="801"/>
      <c r="S35" s="802"/>
      <c r="T35" s="782">
        <v>13</v>
      </c>
      <c r="U35" s="783"/>
      <c r="V35" s="784"/>
      <c r="W35" s="785">
        <f t="shared" ref="W35:W36" si="1">C35+G35+J35+N35+Q35+T35</f>
        <v>52</v>
      </c>
      <c r="X35" s="786"/>
      <c r="Y35" s="787"/>
      <c r="Z35" s="18"/>
      <c r="AA35" s="790" t="s">
        <v>514</v>
      </c>
      <c r="AB35" s="791"/>
      <c r="AC35" s="791"/>
      <c r="AD35" s="791"/>
      <c r="AE35" s="791"/>
      <c r="AF35" s="791"/>
      <c r="AG35" s="792"/>
      <c r="AH35" s="793">
        <v>6</v>
      </c>
      <c r="AI35" s="794"/>
      <c r="AJ35" s="795"/>
      <c r="AK35" s="805">
        <v>2</v>
      </c>
      <c r="AL35" s="805"/>
      <c r="AM35" s="805"/>
      <c r="AN35" s="28"/>
      <c r="AO35" s="793">
        <v>1</v>
      </c>
      <c r="AP35" s="794"/>
      <c r="AQ35" s="794"/>
      <c r="AR35" s="795"/>
      <c r="AS35" s="818" t="s">
        <v>330</v>
      </c>
      <c r="AT35" s="818"/>
      <c r="AU35" s="818"/>
      <c r="AV35" s="818"/>
      <c r="AW35" s="818"/>
      <c r="AX35" s="818">
        <v>8</v>
      </c>
      <c r="AY35" s="818"/>
      <c r="AZ35" s="818"/>
      <c r="BA35" s="818"/>
    </row>
    <row r="36" spans="1:53" ht="21.75" customHeight="1" x14ac:dyDescent="0.3">
      <c r="A36" s="796">
        <v>3</v>
      </c>
      <c r="B36" s="797"/>
      <c r="C36" s="785">
        <f t="shared" si="0"/>
        <v>33</v>
      </c>
      <c r="D36" s="798"/>
      <c r="E36" s="798"/>
      <c r="F36" s="799"/>
      <c r="G36" s="782">
        <v>4</v>
      </c>
      <c r="H36" s="788"/>
      <c r="I36" s="789"/>
      <c r="J36" s="782">
        <v>2</v>
      </c>
      <c r="K36" s="788"/>
      <c r="L36" s="788"/>
      <c r="M36" s="789"/>
      <c r="N36" s="782"/>
      <c r="O36" s="788"/>
      <c r="P36" s="789"/>
      <c r="Q36" s="800"/>
      <c r="R36" s="801"/>
      <c r="S36" s="802"/>
      <c r="T36" s="782">
        <v>13</v>
      </c>
      <c r="U36" s="783"/>
      <c r="V36" s="784"/>
      <c r="W36" s="785">
        <f t="shared" si="1"/>
        <v>52</v>
      </c>
      <c r="X36" s="786"/>
      <c r="Y36" s="787"/>
      <c r="Z36" s="18"/>
      <c r="AA36" s="806" t="s">
        <v>179</v>
      </c>
      <c r="AB36" s="807"/>
      <c r="AC36" s="807"/>
      <c r="AD36" s="807"/>
      <c r="AE36" s="807"/>
      <c r="AF36" s="807"/>
      <c r="AG36" s="808"/>
      <c r="AH36" s="793">
        <v>8</v>
      </c>
      <c r="AI36" s="812"/>
      <c r="AJ36" s="813"/>
      <c r="AK36" s="805">
        <v>4</v>
      </c>
      <c r="AL36" s="817"/>
      <c r="AM36" s="817"/>
      <c r="AN36" s="28"/>
      <c r="AO36" s="819"/>
      <c r="AP36" s="820"/>
      <c r="AQ36" s="820"/>
      <c r="AR36" s="821"/>
      <c r="AS36" s="818"/>
      <c r="AT36" s="818"/>
      <c r="AU36" s="818"/>
      <c r="AV36" s="818"/>
      <c r="AW36" s="818"/>
      <c r="AX36" s="818"/>
      <c r="AY36" s="818"/>
      <c r="AZ36" s="818"/>
      <c r="BA36" s="818"/>
    </row>
    <row r="37" spans="1:53" ht="25.5" customHeight="1" x14ac:dyDescent="0.3">
      <c r="A37" s="796">
        <v>4</v>
      </c>
      <c r="B37" s="797"/>
      <c r="C37" s="785">
        <v>28</v>
      </c>
      <c r="D37" s="798"/>
      <c r="E37" s="798"/>
      <c r="F37" s="799"/>
      <c r="G37" s="782">
        <v>4</v>
      </c>
      <c r="H37" s="788"/>
      <c r="I37" s="789"/>
      <c r="J37" s="782">
        <v>4</v>
      </c>
      <c r="K37" s="788"/>
      <c r="L37" s="788"/>
      <c r="M37" s="789"/>
      <c r="N37" s="782">
        <v>2</v>
      </c>
      <c r="O37" s="788"/>
      <c r="P37" s="789"/>
      <c r="Q37" s="804">
        <v>2</v>
      </c>
      <c r="R37" s="801"/>
      <c r="S37" s="802"/>
      <c r="T37" s="782">
        <v>2</v>
      </c>
      <c r="U37" s="783"/>
      <c r="V37" s="784"/>
      <c r="W37" s="785">
        <f>C37+G37+J37+N37+Q37+T37</f>
        <v>42</v>
      </c>
      <c r="X37" s="786"/>
      <c r="Y37" s="787"/>
      <c r="Z37" s="18"/>
      <c r="AA37" s="809"/>
      <c r="AB37" s="810"/>
      <c r="AC37" s="810"/>
      <c r="AD37" s="810"/>
      <c r="AE37" s="810"/>
      <c r="AF37" s="810"/>
      <c r="AG37" s="811"/>
      <c r="AH37" s="814"/>
      <c r="AI37" s="815"/>
      <c r="AJ37" s="816"/>
      <c r="AK37" s="817"/>
      <c r="AL37" s="817"/>
      <c r="AM37" s="817"/>
      <c r="AN37" s="29"/>
      <c r="AO37" s="819"/>
      <c r="AP37" s="820"/>
      <c r="AQ37" s="820"/>
      <c r="AR37" s="821"/>
      <c r="AS37" s="818"/>
      <c r="AT37" s="818"/>
      <c r="AU37" s="818"/>
      <c r="AV37" s="818"/>
      <c r="AW37" s="818"/>
      <c r="AX37" s="818"/>
      <c r="AY37" s="818"/>
      <c r="AZ37" s="818"/>
      <c r="BA37" s="818"/>
    </row>
    <row r="38" spans="1:53" ht="34.5" customHeight="1" x14ac:dyDescent="0.25">
      <c r="A38" s="834" t="s">
        <v>23</v>
      </c>
      <c r="B38" s="789"/>
      <c r="C38" s="785">
        <f>SUM(C34:F37)</f>
        <v>127</v>
      </c>
      <c r="D38" s="798"/>
      <c r="E38" s="798"/>
      <c r="F38" s="799"/>
      <c r="G38" s="782">
        <f>SUM(G34:I37)</f>
        <v>16</v>
      </c>
      <c r="H38" s="788"/>
      <c r="I38" s="789"/>
      <c r="J38" s="835">
        <f>SUM(J34:M37)</f>
        <v>11</v>
      </c>
      <c r="K38" s="836"/>
      <c r="L38" s="836"/>
      <c r="M38" s="837"/>
      <c r="N38" s="835">
        <f>SUM(N34:P37)</f>
        <v>2</v>
      </c>
      <c r="O38" s="836"/>
      <c r="P38" s="837"/>
      <c r="Q38" s="804">
        <f>SUM(Q34:S37)</f>
        <v>2</v>
      </c>
      <c r="R38" s="801"/>
      <c r="S38" s="802"/>
      <c r="T38" s="782">
        <f>SUM(T34:V37)</f>
        <v>40</v>
      </c>
      <c r="U38" s="783"/>
      <c r="V38" s="784"/>
      <c r="W38" s="782">
        <f>SUM(W34:Y37)</f>
        <v>198</v>
      </c>
      <c r="X38" s="783"/>
      <c r="Y38" s="784"/>
      <c r="Z38" s="18"/>
      <c r="AA38" s="771"/>
      <c r="AB38" s="772"/>
      <c r="AC38" s="772"/>
      <c r="AD38" s="772"/>
      <c r="AE38" s="772"/>
      <c r="AF38" s="772"/>
      <c r="AG38" s="773"/>
      <c r="AH38" s="774"/>
      <c r="AI38" s="775"/>
      <c r="AJ38" s="776"/>
      <c r="AK38" s="774"/>
      <c r="AL38" s="777"/>
      <c r="AM38" s="778"/>
      <c r="AN38" s="19"/>
      <c r="AO38" s="822"/>
      <c r="AP38" s="823"/>
      <c r="AQ38" s="823"/>
      <c r="AR38" s="824"/>
      <c r="AS38" s="818"/>
      <c r="AT38" s="818"/>
      <c r="AU38" s="818"/>
      <c r="AV38" s="818"/>
      <c r="AW38" s="818"/>
      <c r="AX38" s="818"/>
      <c r="AY38" s="818"/>
      <c r="AZ38" s="818"/>
      <c r="BA38" s="818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75"/>
  <sheetViews>
    <sheetView tabSelected="1" view="pageBreakPreview" zoomScaleNormal="100" zoomScaleSheetLayoutView="10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AV118" sqref="AV118"/>
    </sheetView>
  </sheetViews>
  <sheetFormatPr defaultColWidth="9.140625" defaultRowHeight="15.75" x14ac:dyDescent="0.25"/>
  <cols>
    <col min="1" max="1" width="11.28515625" style="139" customWidth="1"/>
    <col min="2" max="2" width="44.140625" style="34" customWidth="1"/>
    <col min="3" max="3" width="6.7109375" style="621" customWidth="1"/>
    <col min="4" max="4" width="12" style="622" customWidth="1"/>
    <col min="5" max="5" width="7.28515625" style="622" customWidth="1"/>
    <col min="6" max="6" width="6.42578125" style="621" customWidth="1"/>
    <col min="7" max="7" width="7.42578125" style="621" customWidth="1"/>
    <col min="8" max="8" width="9.85546875" style="621" customWidth="1"/>
    <col min="9" max="9" width="8.7109375" style="616" customWidth="1"/>
    <col min="10" max="10" width="8" style="616" customWidth="1"/>
    <col min="11" max="11" width="5.85546875" style="616" customWidth="1"/>
    <col min="12" max="12" width="7.85546875" style="616" customWidth="1"/>
    <col min="13" max="13" width="8.85546875" style="616" customWidth="1"/>
    <col min="14" max="14" width="5.85546875" style="616" customWidth="1"/>
    <col min="15" max="15" width="6" style="616" customWidth="1"/>
    <col min="16" max="17" width="5.5703125" style="616" customWidth="1"/>
    <col min="18" max="18" width="5.85546875" style="616" customWidth="1"/>
    <col min="19" max="19" width="7" style="616" customWidth="1"/>
    <col min="20" max="20" width="5" style="616" customWidth="1"/>
    <col min="21" max="21" width="5.140625" style="616" customWidth="1"/>
    <col min="22" max="22" width="5.42578125" style="616" customWidth="1"/>
    <col min="23" max="23" width="5.140625" style="616" customWidth="1"/>
    <col min="24" max="24" width="4" style="616" customWidth="1"/>
    <col min="25" max="29" width="0" style="34" hidden="1" customWidth="1"/>
    <col min="30" max="30" width="60.42578125" style="34" hidden="1" customWidth="1"/>
    <col min="31" max="32" width="0" style="34" hidden="1" customWidth="1"/>
    <col min="33" max="33" width="10.28515625" style="99" hidden="1" customWidth="1"/>
    <col min="34" max="34" width="9.5703125" style="99" hidden="1" customWidth="1"/>
    <col min="35" max="35" width="0" style="99" hidden="1" customWidth="1"/>
    <col min="36" max="37" width="9.5703125" style="99" hidden="1" customWidth="1"/>
    <col min="38" max="38" width="0" style="99" hidden="1" customWidth="1"/>
    <col min="39" max="40" width="9.5703125" style="99" hidden="1" customWidth="1"/>
    <col min="41" max="41" width="0" style="99" hidden="1" customWidth="1"/>
    <col min="42" max="43" width="9.5703125" style="99" hidden="1" customWidth="1"/>
    <col min="44" max="47" width="0" style="34" hidden="1" customWidth="1"/>
    <col min="48" max="48" width="19.28515625" style="34" customWidth="1"/>
    <col min="49" max="16384" width="9.140625" style="34"/>
  </cols>
  <sheetData>
    <row r="1" spans="1:48" s="30" customFormat="1" ht="18.75" thickBot="1" x14ac:dyDescent="0.3">
      <c r="A1" s="844" t="s">
        <v>317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6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</row>
    <row r="2" spans="1:48" s="30" customFormat="1" x14ac:dyDescent="0.25">
      <c r="A2" s="856" t="s">
        <v>240</v>
      </c>
      <c r="B2" s="859" t="s">
        <v>83</v>
      </c>
      <c r="C2" s="862" t="s">
        <v>84</v>
      </c>
      <c r="D2" s="863"/>
      <c r="E2" s="863"/>
      <c r="F2" s="864"/>
      <c r="G2" s="865" t="s">
        <v>85</v>
      </c>
      <c r="H2" s="868" t="s">
        <v>86</v>
      </c>
      <c r="I2" s="869"/>
      <c r="J2" s="869"/>
      <c r="K2" s="869"/>
      <c r="L2" s="869"/>
      <c r="M2" s="870"/>
      <c r="N2" s="850" t="s">
        <v>318</v>
      </c>
      <c r="O2" s="851"/>
      <c r="P2" s="851"/>
      <c r="Q2" s="851"/>
      <c r="R2" s="851"/>
      <c r="S2" s="851"/>
      <c r="T2" s="851"/>
      <c r="U2" s="851"/>
      <c r="V2" s="851"/>
      <c r="W2" s="851"/>
      <c r="X2" s="852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</row>
    <row r="3" spans="1:48" s="30" customFormat="1" ht="16.5" thickBot="1" x14ac:dyDescent="0.3">
      <c r="A3" s="857"/>
      <c r="B3" s="860"/>
      <c r="C3" s="871" t="s">
        <v>87</v>
      </c>
      <c r="D3" s="873" t="s">
        <v>88</v>
      </c>
      <c r="E3" s="875" t="s">
        <v>89</v>
      </c>
      <c r="F3" s="876"/>
      <c r="G3" s="866"/>
      <c r="H3" s="893" t="s">
        <v>6</v>
      </c>
      <c r="I3" s="881" t="s">
        <v>90</v>
      </c>
      <c r="J3" s="882"/>
      <c r="K3" s="882"/>
      <c r="L3" s="883"/>
      <c r="M3" s="884" t="s">
        <v>91</v>
      </c>
      <c r="N3" s="853"/>
      <c r="O3" s="854"/>
      <c r="P3" s="854"/>
      <c r="Q3" s="854"/>
      <c r="R3" s="854"/>
      <c r="S3" s="854"/>
      <c r="T3" s="854"/>
      <c r="U3" s="854"/>
      <c r="V3" s="854"/>
      <c r="W3" s="854"/>
      <c r="X3" s="855"/>
      <c r="AG3" s="839" t="s">
        <v>96</v>
      </c>
      <c r="AH3" s="839"/>
      <c r="AI3" s="839"/>
      <c r="AJ3" s="839" t="s">
        <v>97</v>
      </c>
      <c r="AK3" s="839"/>
      <c r="AL3" s="839"/>
      <c r="AM3" s="839" t="s">
        <v>98</v>
      </c>
      <c r="AN3" s="839"/>
      <c r="AO3" s="839"/>
      <c r="AP3" s="839" t="s">
        <v>99</v>
      </c>
      <c r="AQ3" s="839"/>
    </row>
    <row r="4" spans="1:48" s="30" customFormat="1" ht="16.5" thickBot="1" x14ac:dyDescent="0.3">
      <c r="A4" s="857"/>
      <c r="B4" s="860"/>
      <c r="C4" s="871"/>
      <c r="D4" s="873"/>
      <c r="E4" s="873" t="s">
        <v>92</v>
      </c>
      <c r="F4" s="888" t="s">
        <v>93</v>
      </c>
      <c r="G4" s="866"/>
      <c r="H4" s="894"/>
      <c r="I4" s="890" t="s">
        <v>23</v>
      </c>
      <c r="J4" s="890" t="s">
        <v>27</v>
      </c>
      <c r="K4" s="890" t="s">
        <v>94</v>
      </c>
      <c r="L4" s="890" t="s">
        <v>95</v>
      </c>
      <c r="M4" s="885"/>
      <c r="N4" s="847" t="s">
        <v>96</v>
      </c>
      <c r="O4" s="848"/>
      <c r="P4" s="849"/>
      <c r="Q4" s="847" t="s">
        <v>97</v>
      </c>
      <c r="R4" s="848"/>
      <c r="S4" s="849"/>
      <c r="T4" s="847" t="s">
        <v>98</v>
      </c>
      <c r="U4" s="848"/>
      <c r="V4" s="849"/>
      <c r="W4" s="847" t="s">
        <v>99</v>
      </c>
      <c r="X4" s="849"/>
      <c r="AG4" s="95">
        <v>1</v>
      </c>
      <c r="AH4" s="95" t="s">
        <v>219</v>
      </c>
      <c r="AI4" s="95" t="s">
        <v>220</v>
      </c>
      <c r="AJ4" s="95">
        <v>3</v>
      </c>
      <c r="AK4" s="95" t="s">
        <v>221</v>
      </c>
      <c r="AL4" s="95" t="s">
        <v>222</v>
      </c>
      <c r="AM4" s="95">
        <v>5</v>
      </c>
      <c r="AN4" s="95" t="s">
        <v>223</v>
      </c>
      <c r="AO4" s="95" t="s">
        <v>224</v>
      </c>
      <c r="AP4" s="95">
        <v>7</v>
      </c>
      <c r="AQ4" s="95">
        <v>8</v>
      </c>
    </row>
    <row r="5" spans="1:48" s="30" customFormat="1" ht="16.5" thickBot="1" x14ac:dyDescent="0.3">
      <c r="A5" s="857"/>
      <c r="B5" s="860"/>
      <c r="C5" s="871"/>
      <c r="D5" s="873"/>
      <c r="E5" s="873"/>
      <c r="F5" s="888"/>
      <c r="G5" s="866"/>
      <c r="H5" s="894"/>
      <c r="I5" s="891"/>
      <c r="J5" s="891"/>
      <c r="K5" s="891"/>
      <c r="L5" s="891"/>
      <c r="M5" s="885"/>
      <c r="N5" s="242">
        <v>1</v>
      </c>
      <c r="O5" s="243" t="s">
        <v>219</v>
      </c>
      <c r="P5" s="244" t="s">
        <v>220</v>
      </c>
      <c r="Q5" s="242">
        <v>3</v>
      </c>
      <c r="R5" s="243" t="s">
        <v>221</v>
      </c>
      <c r="S5" s="245" t="s">
        <v>222</v>
      </c>
      <c r="T5" s="246">
        <v>5</v>
      </c>
      <c r="U5" s="243" t="s">
        <v>223</v>
      </c>
      <c r="V5" s="245" t="s">
        <v>224</v>
      </c>
      <c r="W5" s="242">
        <v>7</v>
      </c>
      <c r="X5" s="245">
        <v>8</v>
      </c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</row>
    <row r="6" spans="1:48" s="30" customFormat="1" ht="16.5" thickBot="1" x14ac:dyDescent="0.3">
      <c r="A6" s="857"/>
      <c r="B6" s="860"/>
      <c r="C6" s="871"/>
      <c r="D6" s="873"/>
      <c r="E6" s="873"/>
      <c r="F6" s="888"/>
      <c r="G6" s="866"/>
      <c r="H6" s="894"/>
      <c r="I6" s="891"/>
      <c r="J6" s="891"/>
      <c r="K6" s="891"/>
      <c r="L6" s="891"/>
      <c r="M6" s="886"/>
      <c r="N6" s="877" t="s">
        <v>331</v>
      </c>
      <c r="O6" s="878"/>
      <c r="P6" s="879"/>
      <c r="Q6" s="879"/>
      <c r="R6" s="879"/>
      <c r="S6" s="879"/>
      <c r="T6" s="879"/>
      <c r="U6" s="879"/>
      <c r="V6" s="879"/>
      <c r="W6" s="879"/>
      <c r="X6" s="880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</row>
    <row r="7" spans="1:48" s="30" customFormat="1" ht="16.5" thickBot="1" x14ac:dyDescent="0.3">
      <c r="A7" s="858"/>
      <c r="B7" s="861"/>
      <c r="C7" s="872"/>
      <c r="D7" s="874"/>
      <c r="E7" s="874"/>
      <c r="F7" s="889"/>
      <c r="G7" s="867"/>
      <c r="H7" s="895"/>
      <c r="I7" s="892"/>
      <c r="J7" s="892"/>
      <c r="K7" s="892"/>
      <c r="L7" s="892"/>
      <c r="M7" s="887"/>
      <c r="N7" s="242">
        <v>15</v>
      </c>
      <c r="O7" s="243">
        <v>9</v>
      </c>
      <c r="P7" s="245">
        <v>9</v>
      </c>
      <c r="Q7" s="242">
        <v>15</v>
      </c>
      <c r="R7" s="243">
        <v>9</v>
      </c>
      <c r="S7" s="245">
        <v>9</v>
      </c>
      <c r="T7" s="242">
        <v>15</v>
      </c>
      <c r="U7" s="243">
        <v>9</v>
      </c>
      <c r="V7" s="245">
        <v>9</v>
      </c>
      <c r="W7" s="242">
        <v>15</v>
      </c>
      <c r="X7" s="245">
        <v>13</v>
      </c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</row>
    <row r="8" spans="1:48" s="30" customFormat="1" ht="16.5" thickBot="1" x14ac:dyDescent="0.3">
      <c r="A8" s="114">
        <v>1</v>
      </c>
      <c r="B8" s="115">
        <v>2</v>
      </c>
      <c r="C8" s="247">
        <v>3</v>
      </c>
      <c r="D8" s="248">
        <v>4</v>
      </c>
      <c r="E8" s="248">
        <v>5</v>
      </c>
      <c r="F8" s="248">
        <v>6</v>
      </c>
      <c r="G8" s="248">
        <v>7</v>
      </c>
      <c r="H8" s="248">
        <v>8</v>
      </c>
      <c r="I8" s="248">
        <v>9</v>
      </c>
      <c r="J8" s="248">
        <v>10</v>
      </c>
      <c r="K8" s="248">
        <v>11</v>
      </c>
      <c r="L8" s="248">
        <v>12</v>
      </c>
      <c r="M8" s="249">
        <v>13</v>
      </c>
      <c r="N8" s="242">
        <v>14</v>
      </c>
      <c r="O8" s="250">
        <v>15</v>
      </c>
      <c r="P8" s="242">
        <v>16</v>
      </c>
      <c r="Q8" s="250">
        <v>17</v>
      </c>
      <c r="R8" s="242">
        <v>18</v>
      </c>
      <c r="S8" s="250">
        <v>19</v>
      </c>
      <c r="T8" s="242">
        <v>20</v>
      </c>
      <c r="U8" s="250">
        <v>21</v>
      </c>
      <c r="V8" s="242">
        <v>22</v>
      </c>
      <c r="W8" s="250">
        <v>23</v>
      </c>
      <c r="X8" s="251">
        <v>24</v>
      </c>
      <c r="Y8" s="32">
        <v>25</v>
      </c>
      <c r="Z8" s="31">
        <v>26</v>
      </c>
      <c r="AA8" s="40">
        <v>27</v>
      </c>
      <c r="AB8" s="31">
        <v>28</v>
      </c>
      <c r="AC8" s="40">
        <v>29</v>
      </c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</row>
    <row r="9" spans="1:48" s="30" customFormat="1" ht="16.5" thickBot="1" x14ac:dyDescent="0.3">
      <c r="A9" s="840" t="s">
        <v>100</v>
      </c>
      <c r="B9" s="841"/>
      <c r="C9" s="842"/>
      <c r="D9" s="842"/>
      <c r="E9" s="842"/>
      <c r="F9" s="842"/>
      <c r="G9" s="842"/>
      <c r="H9" s="842"/>
      <c r="I9" s="842"/>
      <c r="J9" s="842"/>
      <c r="K9" s="842"/>
      <c r="L9" s="842"/>
      <c r="M9" s="842"/>
      <c r="N9" s="841"/>
      <c r="O9" s="841"/>
      <c r="P9" s="841"/>
      <c r="Q9" s="841"/>
      <c r="R9" s="841"/>
      <c r="S9" s="841"/>
      <c r="T9" s="841"/>
      <c r="U9" s="841"/>
      <c r="V9" s="841"/>
      <c r="W9" s="841"/>
      <c r="X9" s="843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</row>
    <row r="10" spans="1:48" s="30" customFormat="1" ht="16.5" thickBot="1" x14ac:dyDescent="0.3">
      <c r="A10" s="918" t="s">
        <v>101</v>
      </c>
      <c r="B10" s="914"/>
      <c r="C10" s="914"/>
      <c r="D10" s="914"/>
      <c r="E10" s="914"/>
      <c r="F10" s="914"/>
      <c r="G10" s="914"/>
      <c r="H10" s="914"/>
      <c r="I10" s="914"/>
      <c r="J10" s="914"/>
      <c r="K10" s="914"/>
      <c r="L10" s="914"/>
      <c r="M10" s="914"/>
      <c r="N10" s="914"/>
      <c r="O10" s="914"/>
      <c r="P10" s="914"/>
      <c r="Q10" s="914"/>
      <c r="R10" s="914"/>
      <c r="S10" s="914"/>
      <c r="T10" s="914"/>
      <c r="U10" s="914"/>
      <c r="V10" s="914"/>
      <c r="W10" s="914"/>
      <c r="X10" s="917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</row>
    <row r="11" spans="1:48" s="33" customFormat="1" x14ac:dyDescent="0.25">
      <c r="A11" s="156" t="s">
        <v>102</v>
      </c>
      <c r="B11" s="117" t="s">
        <v>16</v>
      </c>
      <c r="C11" s="252"/>
      <c r="D11" s="253"/>
      <c r="E11" s="254"/>
      <c r="F11" s="255"/>
      <c r="G11" s="256">
        <f>G12+G13+G14+G15</f>
        <v>12</v>
      </c>
      <c r="H11" s="257">
        <f>SUM(H12:H15)</f>
        <v>360</v>
      </c>
      <c r="I11" s="258">
        <f>SUM(I12:I15)</f>
        <v>162</v>
      </c>
      <c r="J11" s="259"/>
      <c r="K11" s="259"/>
      <c r="L11" s="260">
        <f>SUM(L12:L15)</f>
        <v>162</v>
      </c>
      <c r="M11" s="261">
        <f>SUM(M12:M15)</f>
        <v>198</v>
      </c>
      <c r="N11" s="262"/>
      <c r="O11" s="263"/>
      <c r="P11" s="264"/>
      <c r="Q11" s="265"/>
      <c r="R11" s="263"/>
      <c r="S11" s="264"/>
      <c r="T11" s="265"/>
      <c r="U11" s="263"/>
      <c r="V11" s="264"/>
      <c r="W11" s="265"/>
      <c r="X11" s="264"/>
      <c r="AE11" s="33" t="s">
        <v>96</v>
      </c>
      <c r="AF11" s="105">
        <f>AG30+AH30</f>
        <v>55.5</v>
      </c>
      <c r="AG11" s="96" t="b">
        <f>ISBLANK(N11)</f>
        <v>1</v>
      </c>
      <c r="AH11" s="96" t="b">
        <f>ISBLANK(O11)</f>
        <v>1</v>
      </c>
      <c r="AI11" s="96"/>
      <c r="AJ11" s="96" t="b">
        <f>ISBLANK(Q11)</f>
        <v>1</v>
      </c>
      <c r="AK11" s="96" t="b">
        <f>ISBLANK(R11)</f>
        <v>1</v>
      </c>
      <c r="AL11" s="96"/>
      <c r="AM11" s="96" t="b">
        <f>ISBLANK(T11)</f>
        <v>1</v>
      </c>
      <c r="AN11" s="96" t="b">
        <f>ISBLANK(U11)</f>
        <v>1</v>
      </c>
      <c r="AO11" s="96"/>
      <c r="AP11" s="96" t="b">
        <f>ISBLANK(W11)</f>
        <v>1</v>
      </c>
      <c r="AQ11" s="96" t="b">
        <f>ISBLANK(X11)</f>
        <v>1</v>
      </c>
    </row>
    <row r="12" spans="1:48" s="85" customFormat="1" x14ac:dyDescent="0.25">
      <c r="A12" s="118" t="s">
        <v>103</v>
      </c>
      <c r="B12" s="119" t="s">
        <v>16</v>
      </c>
      <c r="C12" s="266"/>
      <c r="D12" s="267">
        <v>1</v>
      </c>
      <c r="E12" s="268"/>
      <c r="F12" s="269"/>
      <c r="G12" s="270">
        <v>3</v>
      </c>
      <c r="H12" s="271">
        <f t="shared" ref="H12:H29" si="0">G12*30</f>
        <v>90</v>
      </c>
      <c r="I12" s="272">
        <f>J12+K12+L12</f>
        <v>45</v>
      </c>
      <c r="J12" s="273"/>
      <c r="K12" s="273"/>
      <c r="L12" s="274">
        <v>45</v>
      </c>
      <c r="M12" s="275">
        <f t="shared" ref="M12:M29" si="1">H12-I12</f>
        <v>45</v>
      </c>
      <c r="N12" s="276">
        <f>I12/15</f>
        <v>3</v>
      </c>
      <c r="O12" s="277"/>
      <c r="P12" s="278"/>
      <c r="Q12" s="279"/>
      <c r="R12" s="277"/>
      <c r="S12" s="278"/>
      <c r="T12" s="279"/>
      <c r="U12" s="277"/>
      <c r="V12" s="278"/>
      <c r="W12" s="279"/>
      <c r="X12" s="278"/>
      <c r="AE12" s="33" t="s">
        <v>97</v>
      </c>
      <c r="AF12" s="106">
        <f>AJ30+AK30</f>
        <v>10</v>
      </c>
      <c r="AG12" s="96" t="b">
        <f t="shared" ref="AG12:AQ29" si="2">ISBLANK(N12)</f>
        <v>0</v>
      </c>
      <c r="AH12" s="96" t="b">
        <f t="shared" si="2"/>
        <v>1</v>
      </c>
      <c r="AI12" s="97"/>
      <c r="AJ12" s="96" t="b">
        <f t="shared" si="2"/>
        <v>1</v>
      </c>
      <c r="AK12" s="96" t="b">
        <f t="shared" si="2"/>
        <v>1</v>
      </c>
      <c r="AL12" s="97"/>
      <c r="AM12" s="96" t="b">
        <f t="shared" si="2"/>
        <v>1</v>
      </c>
      <c r="AN12" s="96" t="b">
        <f t="shared" si="2"/>
        <v>1</v>
      </c>
      <c r="AO12" s="97"/>
      <c r="AP12" s="96" t="b">
        <f t="shared" si="2"/>
        <v>1</v>
      </c>
      <c r="AQ12" s="96" t="b">
        <f t="shared" si="2"/>
        <v>1</v>
      </c>
      <c r="AV12" s="666">
        <f>I12/H12</f>
        <v>0.5</v>
      </c>
    </row>
    <row r="13" spans="1:48" s="85" customFormat="1" x14ac:dyDescent="0.25">
      <c r="A13" s="118" t="s">
        <v>104</v>
      </c>
      <c r="B13" s="119" t="s">
        <v>16</v>
      </c>
      <c r="C13" s="266"/>
      <c r="D13" s="267">
        <v>2</v>
      </c>
      <c r="E13" s="268"/>
      <c r="F13" s="269"/>
      <c r="G13" s="270">
        <f>'семестровка 2020'!D26</f>
        <v>3</v>
      </c>
      <c r="H13" s="271">
        <f t="shared" si="0"/>
        <v>90</v>
      </c>
      <c r="I13" s="272">
        <f t="shared" ref="I13:I15" si="3">J13+K13+L13</f>
        <v>36</v>
      </c>
      <c r="J13" s="273"/>
      <c r="K13" s="273"/>
      <c r="L13" s="274">
        <f>'семестровка 2020'!I26</f>
        <v>36</v>
      </c>
      <c r="M13" s="275">
        <f t="shared" si="1"/>
        <v>54</v>
      </c>
      <c r="N13" s="276"/>
      <c r="O13" s="277">
        <f>I13/18</f>
        <v>2</v>
      </c>
      <c r="P13" s="278">
        <f>I13/18</f>
        <v>2</v>
      </c>
      <c r="Q13" s="279"/>
      <c r="R13" s="277"/>
      <c r="S13" s="278"/>
      <c r="T13" s="279"/>
      <c r="U13" s="277"/>
      <c r="V13" s="278"/>
      <c r="W13" s="279"/>
      <c r="X13" s="278"/>
      <c r="AE13" s="33" t="s">
        <v>98</v>
      </c>
      <c r="AF13" s="106">
        <f>AM30+AN30</f>
        <v>5</v>
      </c>
      <c r="AG13" s="96" t="b">
        <f t="shared" si="2"/>
        <v>1</v>
      </c>
      <c r="AH13" s="96" t="b">
        <f t="shared" si="2"/>
        <v>0</v>
      </c>
      <c r="AI13" s="97"/>
      <c r="AJ13" s="96" t="b">
        <f t="shared" si="2"/>
        <v>1</v>
      </c>
      <c r="AK13" s="96" t="b">
        <f t="shared" si="2"/>
        <v>1</v>
      </c>
      <c r="AL13" s="97"/>
      <c r="AM13" s="96" t="b">
        <f t="shared" si="2"/>
        <v>1</v>
      </c>
      <c r="AN13" s="96" t="b">
        <f t="shared" si="2"/>
        <v>1</v>
      </c>
      <c r="AO13" s="97"/>
      <c r="AP13" s="96" t="b">
        <f t="shared" si="2"/>
        <v>1</v>
      </c>
      <c r="AQ13" s="96" t="b">
        <f t="shared" si="2"/>
        <v>1</v>
      </c>
      <c r="AV13" s="666">
        <f t="shared" ref="AV13:AV76" si="4">I13/H13</f>
        <v>0.4</v>
      </c>
    </row>
    <row r="14" spans="1:48" s="85" customFormat="1" x14ac:dyDescent="0.25">
      <c r="A14" s="118" t="s">
        <v>105</v>
      </c>
      <c r="B14" s="119" t="s">
        <v>16</v>
      </c>
      <c r="C14" s="266"/>
      <c r="D14" s="267">
        <v>3</v>
      </c>
      <c r="E14" s="280"/>
      <c r="F14" s="269"/>
      <c r="G14" s="270">
        <v>3</v>
      </c>
      <c r="H14" s="271">
        <f t="shared" si="0"/>
        <v>90</v>
      </c>
      <c r="I14" s="272">
        <f t="shared" si="3"/>
        <v>45</v>
      </c>
      <c r="J14" s="273"/>
      <c r="K14" s="273"/>
      <c r="L14" s="274">
        <v>45</v>
      </c>
      <c r="M14" s="275">
        <f t="shared" si="1"/>
        <v>45</v>
      </c>
      <c r="N14" s="276"/>
      <c r="O14" s="277"/>
      <c r="P14" s="278"/>
      <c r="Q14" s="279">
        <f>I14/15</f>
        <v>3</v>
      </c>
      <c r="R14" s="277"/>
      <c r="S14" s="278"/>
      <c r="T14" s="279"/>
      <c r="U14" s="277"/>
      <c r="V14" s="278"/>
      <c r="W14" s="281"/>
      <c r="X14" s="282"/>
      <c r="AE14" s="33" t="s">
        <v>99</v>
      </c>
      <c r="AF14" s="106">
        <f>AP30+AQ30</f>
        <v>4</v>
      </c>
      <c r="AG14" s="96" t="b">
        <f t="shared" si="2"/>
        <v>1</v>
      </c>
      <c r="AH14" s="96" t="b">
        <f t="shared" si="2"/>
        <v>1</v>
      </c>
      <c r="AI14" s="97"/>
      <c r="AJ14" s="96" t="b">
        <f t="shared" si="2"/>
        <v>0</v>
      </c>
      <c r="AK14" s="96" t="b">
        <f t="shared" si="2"/>
        <v>1</v>
      </c>
      <c r="AL14" s="97"/>
      <c r="AM14" s="96" t="b">
        <f t="shared" si="2"/>
        <v>1</v>
      </c>
      <c r="AN14" s="96" t="b">
        <f t="shared" si="2"/>
        <v>1</v>
      </c>
      <c r="AO14" s="97"/>
      <c r="AP14" s="96" t="b">
        <f t="shared" si="2"/>
        <v>1</v>
      </c>
      <c r="AQ14" s="96" t="b">
        <f t="shared" si="2"/>
        <v>1</v>
      </c>
      <c r="AV14" s="666">
        <f t="shared" si="4"/>
        <v>0.5</v>
      </c>
    </row>
    <row r="15" spans="1:48" s="85" customFormat="1" x14ac:dyDescent="0.25">
      <c r="A15" s="118" t="s">
        <v>107</v>
      </c>
      <c r="B15" s="119" t="s">
        <v>16</v>
      </c>
      <c r="C15" s="283"/>
      <c r="D15" s="284" t="s">
        <v>459</v>
      </c>
      <c r="E15" s="284"/>
      <c r="F15" s="285"/>
      <c r="G15" s="286">
        <v>3</v>
      </c>
      <c r="H15" s="271">
        <f t="shared" si="0"/>
        <v>90</v>
      </c>
      <c r="I15" s="272">
        <f t="shared" si="3"/>
        <v>36</v>
      </c>
      <c r="J15" s="287"/>
      <c r="K15" s="287"/>
      <c r="L15" s="288">
        <v>36</v>
      </c>
      <c r="M15" s="275">
        <f t="shared" si="1"/>
        <v>54</v>
      </c>
      <c r="N15" s="289"/>
      <c r="O15" s="290"/>
      <c r="P15" s="291"/>
      <c r="Q15" s="292"/>
      <c r="R15" s="290">
        <v>2</v>
      </c>
      <c r="S15" s="291">
        <v>2</v>
      </c>
      <c r="T15" s="292"/>
      <c r="U15" s="290"/>
      <c r="V15" s="291"/>
      <c r="W15" s="292"/>
      <c r="X15" s="291"/>
      <c r="AF15" s="106">
        <f>SUM(AF11:AF14)</f>
        <v>74.5</v>
      </c>
      <c r="AG15" s="96" t="b">
        <f t="shared" si="2"/>
        <v>1</v>
      </c>
      <c r="AH15" s="96" t="b">
        <f t="shared" si="2"/>
        <v>1</v>
      </c>
      <c r="AI15" s="97"/>
      <c r="AJ15" s="96" t="b">
        <f t="shared" si="2"/>
        <v>1</v>
      </c>
      <c r="AK15" s="96" t="b">
        <f t="shared" si="2"/>
        <v>0</v>
      </c>
      <c r="AL15" s="97"/>
      <c r="AM15" s="96" t="b">
        <f t="shared" si="2"/>
        <v>1</v>
      </c>
      <c r="AN15" s="96" t="b">
        <f t="shared" si="2"/>
        <v>1</v>
      </c>
      <c r="AO15" s="97"/>
      <c r="AP15" s="96" t="b">
        <f t="shared" si="2"/>
        <v>1</v>
      </c>
      <c r="AQ15" s="96" t="b">
        <f t="shared" si="2"/>
        <v>1</v>
      </c>
      <c r="AV15" s="666">
        <f t="shared" si="4"/>
        <v>0.4</v>
      </c>
    </row>
    <row r="16" spans="1:48" s="85" customFormat="1" x14ac:dyDescent="0.25">
      <c r="A16" s="120" t="s">
        <v>108</v>
      </c>
      <c r="B16" s="187" t="s">
        <v>511</v>
      </c>
      <c r="C16" s="266"/>
      <c r="D16" s="293" t="s">
        <v>225</v>
      </c>
      <c r="E16" s="280"/>
      <c r="F16" s="294"/>
      <c r="G16" s="295">
        <v>2</v>
      </c>
      <c r="H16" s="296">
        <f t="shared" si="0"/>
        <v>60</v>
      </c>
      <c r="I16" s="266">
        <f t="shared" ref="I16:I18" si="5">J16+L16</f>
        <v>30</v>
      </c>
      <c r="J16" s="267">
        <v>15</v>
      </c>
      <c r="K16" s="267"/>
      <c r="L16" s="268">
        <v>15</v>
      </c>
      <c r="M16" s="297">
        <f t="shared" si="1"/>
        <v>30</v>
      </c>
      <c r="N16" s="276">
        <v>2</v>
      </c>
      <c r="O16" s="277"/>
      <c r="P16" s="278"/>
      <c r="Q16" s="279"/>
      <c r="R16" s="277"/>
      <c r="S16" s="278"/>
      <c r="T16" s="279"/>
      <c r="U16" s="277"/>
      <c r="V16" s="278"/>
      <c r="W16" s="279"/>
      <c r="X16" s="298"/>
      <c r="AG16" s="96" t="b">
        <f t="shared" si="2"/>
        <v>0</v>
      </c>
      <c r="AH16" s="96" t="b">
        <f t="shared" si="2"/>
        <v>1</v>
      </c>
      <c r="AI16" s="97"/>
      <c r="AJ16" s="96" t="b">
        <f t="shared" si="2"/>
        <v>1</v>
      </c>
      <c r="AK16" s="96" t="b">
        <f t="shared" si="2"/>
        <v>1</v>
      </c>
      <c r="AL16" s="97"/>
      <c r="AM16" s="96" t="b">
        <f t="shared" si="2"/>
        <v>1</v>
      </c>
      <c r="AN16" s="96" t="b">
        <f t="shared" si="2"/>
        <v>1</v>
      </c>
      <c r="AO16" s="97"/>
      <c r="AP16" s="96" t="b">
        <f t="shared" si="2"/>
        <v>1</v>
      </c>
      <c r="AQ16" s="96" t="b">
        <f t="shared" si="2"/>
        <v>1</v>
      </c>
      <c r="AV16" s="666">
        <f t="shared" si="4"/>
        <v>0.5</v>
      </c>
    </row>
    <row r="17" spans="1:48" s="85" customFormat="1" ht="21.75" customHeight="1" x14ac:dyDescent="0.25">
      <c r="A17" s="120" t="s">
        <v>226</v>
      </c>
      <c r="B17" s="187" t="s">
        <v>188</v>
      </c>
      <c r="C17" s="266">
        <v>1</v>
      </c>
      <c r="D17" s="293"/>
      <c r="E17" s="280"/>
      <c r="F17" s="294"/>
      <c r="G17" s="295">
        <f>'семестровка 2020'!D11</f>
        <v>7</v>
      </c>
      <c r="H17" s="296">
        <f t="shared" si="0"/>
        <v>210</v>
      </c>
      <c r="I17" s="266">
        <f t="shared" si="5"/>
        <v>75</v>
      </c>
      <c r="J17" s="267">
        <v>45</v>
      </c>
      <c r="K17" s="267"/>
      <c r="L17" s="268">
        <v>30</v>
      </c>
      <c r="M17" s="297">
        <f t="shared" si="1"/>
        <v>135</v>
      </c>
      <c r="N17" s="276">
        <f>I17/15</f>
        <v>5</v>
      </c>
      <c r="O17" s="277"/>
      <c r="P17" s="278"/>
      <c r="Q17" s="279"/>
      <c r="R17" s="277"/>
      <c r="S17" s="278"/>
      <c r="T17" s="279"/>
      <c r="U17" s="277"/>
      <c r="V17" s="278"/>
      <c r="W17" s="279"/>
      <c r="X17" s="298"/>
      <c r="AG17" s="96" t="b">
        <f t="shared" si="2"/>
        <v>0</v>
      </c>
      <c r="AH17" s="96" t="b">
        <f t="shared" si="2"/>
        <v>1</v>
      </c>
      <c r="AI17" s="97"/>
      <c r="AJ17" s="96" t="b">
        <f t="shared" si="2"/>
        <v>1</v>
      </c>
      <c r="AK17" s="96" t="b">
        <f t="shared" si="2"/>
        <v>1</v>
      </c>
      <c r="AL17" s="97"/>
      <c r="AM17" s="96" t="b">
        <f t="shared" si="2"/>
        <v>1</v>
      </c>
      <c r="AN17" s="96" t="b">
        <f t="shared" si="2"/>
        <v>1</v>
      </c>
      <c r="AO17" s="97"/>
      <c r="AP17" s="96" t="b">
        <f t="shared" si="2"/>
        <v>1</v>
      </c>
      <c r="AQ17" s="96" t="b">
        <f t="shared" si="2"/>
        <v>1</v>
      </c>
      <c r="AV17" s="666">
        <f t="shared" si="4"/>
        <v>0.35714285714285715</v>
      </c>
    </row>
    <row r="18" spans="1:48" s="85" customFormat="1" ht="36.75" customHeight="1" x14ac:dyDescent="0.25">
      <c r="A18" s="120" t="s">
        <v>109</v>
      </c>
      <c r="B18" s="187" t="s">
        <v>110</v>
      </c>
      <c r="C18" s="266"/>
      <c r="D18" s="267">
        <v>2</v>
      </c>
      <c r="E18" s="268"/>
      <c r="F18" s="299"/>
      <c r="G18" s="295">
        <v>3</v>
      </c>
      <c r="H18" s="296">
        <f t="shared" si="0"/>
        <v>90</v>
      </c>
      <c r="I18" s="266">
        <f t="shared" si="5"/>
        <v>36</v>
      </c>
      <c r="J18" s="267">
        <f>'семестровка 2020'!G32</f>
        <v>18</v>
      </c>
      <c r="K18" s="267"/>
      <c r="L18" s="268">
        <f>'семестровка 2020'!I32</f>
        <v>18</v>
      </c>
      <c r="M18" s="297">
        <f t="shared" si="1"/>
        <v>54</v>
      </c>
      <c r="N18" s="276"/>
      <c r="O18" s="277">
        <f>'семестровка 2020'!K32</f>
        <v>2</v>
      </c>
      <c r="P18" s="298">
        <f>O18</f>
        <v>2</v>
      </c>
      <c r="Q18" s="279"/>
      <c r="R18" s="277"/>
      <c r="S18" s="278"/>
      <c r="T18" s="279"/>
      <c r="U18" s="277"/>
      <c r="V18" s="278"/>
      <c r="W18" s="279"/>
      <c r="X18" s="278"/>
      <c r="AG18" s="96" t="b">
        <f t="shared" si="2"/>
        <v>1</v>
      </c>
      <c r="AH18" s="96" t="b">
        <f t="shared" si="2"/>
        <v>0</v>
      </c>
      <c r="AI18" s="97"/>
      <c r="AJ18" s="96" t="b">
        <f t="shared" si="2"/>
        <v>1</v>
      </c>
      <c r="AK18" s="96" t="b">
        <f t="shared" si="2"/>
        <v>1</v>
      </c>
      <c r="AL18" s="97"/>
      <c r="AM18" s="96" t="b">
        <f t="shared" si="2"/>
        <v>1</v>
      </c>
      <c r="AN18" s="96" t="b">
        <f t="shared" si="2"/>
        <v>1</v>
      </c>
      <c r="AO18" s="97"/>
      <c r="AP18" s="96" t="b">
        <f t="shared" si="2"/>
        <v>1</v>
      </c>
      <c r="AQ18" s="96" t="b">
        <f t="shared" si="2"/>
        <v>1</v>
      </c>
      <c r="AV18" s="666">
        <f t="shared" si="4"/>
        <v>0.4</v>
      </c>
    </row>
    <row r="19" spans="1:48" s="85" customFormat="1" ht="19.5" customHeight="1" x14ac:dyDescent="0.25">
      <c r="A19" s="120" t="s">
        <v>111</v>
      </c>
      <c r="B19" s="187" t="s">
        <v>214</v>
      </c>
      <c r="C19" s="266">
        <v>2</v>
      </c>
      <c r="D19" s="267"/>
      <c r="E19" s="268"/>
      <c r="F19" s="299"/>
      <c r="G19" s="295">
        <v>4.5</v>
      </c>
      <c r="H19" s="296">
        <f t="shared" ref="H19" si="6">G19*30</f>
        <v>135</v>
      </c>
      <c r="I19" s="266">
        <f t="shared" ref="I19" si="7">J19+L19</f>
        <v>54</v>
      </c>
      <c r="J19" s="267">
        <v>36</v>
      </c>
      <c r="K19" s="267"/>
      <c r="L19" s="268">
        <f>'семестровка 2020'!I27</f>
        <v>18</v>
      </c>
      <c r="M19" s="297">
        <f t="shared" ref="M19" si="8">H19-I19</f>
        <v>81</v>
      </c>
      <c r="N19" s="276"/>
      <c r="O19" s="277">
        <v>3</v>
      </c>
      <c r="P19" s="298">
        <v>3</v>
      </c>
      <c r="Q19" s="279"/>
      <c r="R19" s="277"/>
      <c r="S19" s="278"/>
      <c r="T19" s="279"/>
      <c r="U19" s="277"/>
      <c r="V19" s="278"/>
      <c r="W19" s="279"/>
      <c r="X19" s="278"/>
      <c r="AG19" s="96" t="b">
        <f t="shared" si="2"/>
        <v>1</v>
      </c>
      <c r="AH19" s="96" t="b">
        <f t="shared" si="2"/>
        <v>0</v>
      </c>
      <c r="AI19" s="97"/>
      <c r="AJ19" s="96" t="b">
        <f t="shared" si="2"/>
        <v>1</v>
      </c>
      <c r="AK19" s="96" t="b">
        <f t="shared" si="2"/>
        <v>1</v>
      </c>
      <c r="AL19" s="97"/>
      <c r="AM19" s="96" t="b">
        <f t="shared" si="2"/>
        <v>1</v>
      </c>
      <c r="AN19" s="96" t="b">
        <f t="shared" si="2"/>
        <v>1</v>
      </c>
      <c r="AO19" s="97"/>
      <c r="AP19" s="96" t="b">
        <f t="shared" si="2"/>
        <v>1</v>
      </c>
      <c r="AQ19" s="96" t="b">
        <f t="shared" si="2"/>
        <v>1</v>
      </c>
      <c r="AV19" s="666">
        <f t="shared" si="4"/>
        <v>0.4</v>
      </c>
    </row>
    <row r="20" spans="1:48" s="85" customFormat="1" x14ac:dyDescent="0.25">
      <c r="A20" s="120" t="s">
        <v>112</v>
      </c>
      <c r="B20" s="187" t="s">
        <v>31</v>
      </c>
      <c r="C20" s="266">
        <v>2</v>
      </c>
      <c r="D20" s="267"/>
      <c r="E20" s="268"/>
      <c r="F20" s="299"/>
      <c r="G20" s="295">
        <v>3</v>
      </c>
      <c r="H20" s="296">
        <f>G20*30</f>
        <v>90</v>
      </c>
      <c r="I20" s="266">
        <f>J20+L20</f>
        <v>54</v>
      </c>
      <c r="J20" s="267">
        <f>'семестровка 2020'!G30</f>
        <v>18</v>
      </c>
      <c r="K20" s="267"/>
      <c r="L20" s="268">
        <f>'семестровка 2020'!I30</f>
        <v>36</v>
      </c>
      <c r="M20" s="297">
        <f>H20-I20</f>
        <v>36</v>
      </c>
      <c r="N20" s="276"/>
      <c r="O20" s="277">
        <f>'семестровка 2020'!K30</f>
        <v>3</v>
      </c>
      <c r="P20" s="298">
        <f>O20</f>
        <v>3</v>
      </c>
      <c r="Q20" s="279"/>
      <c r="R20" s="277"/>
      <c r="S20" s="278"/>
      <c r="T20" s="279"/>
      <c r="U20" s="277"/>
      <c r="V20" s="278"/>
      <c r="W20" s="279"/>
      <c r="X20" s="278"/>
      <c r="AG20" s="96" t="b">
        <f t="shared" si="2"/>
        <v>1</v>
      </c>
      <c r="AH20" s="96" t="b">
        <f t="shared" si="2"/>
        <v>0</v>
      </c>
      <c r="AI20" s="97"/>
      <c r="AJ20" s="96" t="b">
        <f t="shared" si="2"/>
        <v>1</v>
      </c>
      <c r="AK20" s="96" t="b">
        <f t="shared" si="2"/>
        <v>1</v>
      </c>
      <c r="AL20" s="97"/>
      <c r="AM20" s="96" t="b">
        <f t="shared" si="2"/>
        <v>1</v>
      </c>
      <c r="AN20" s="96" t="b">
        <f t="shared" si="2"/>
        <v>1</v>
      </c>
      <c r="AO20" s="97"/>
      <c r="AP20" s="96" t="b">
        <f t="shared" si="2"/>
        <v>1</v>
      </c>
      <c r="AQ20" s="96" t="b">
        <f t="shared" si="2"/>
        <v>1</v>
      </c>
      <c r="AV20" s="666">
        <f t="shared" si="4"/>
        <v>0.6</v>
      </c>
    </row>
    <row r="21" spans="1:48" s="86" customFormat="1" x14ac:dyDescent="0.25">
      <c r="A21" s="120" t="s">
        <v>113</v>
      </c>
      <c r="B21" s="187" t="s">
        <v>20</v>
      </c>
      <c r="C21" s="266">
        <v>1</v>
      </c>
      <c r="D21" s="267"/>
      <c r="E21" s="268"/>
      <c r="F21" s="299"/>
      <c r="G21" s="295">
        <f>'семестровка 2020'!D12</f>
        <v>6</v>
      </c>
      <c r="H21" s="296">
        <f t="shared" si="0"/>
        <v>180</v>
      </c>
      <c r="I21" s="266">
        <f t="shared" ref="I21:I29" si="9">J21+K21+L21</f>
        <v>75</v>
      </c>
      <c r="J21" s="267">
        <f>'семестровка 2020'!G12</f>
        <v>30</v>
      </c>
      <c r="K21" s="267"/>
      <c r="L21" s="268">
        <f>'семестровка 2020'!I12</f>
        <v>45</v>
      </c>
      <c r="M21" s="297">
        <f t="shared" si="1"/>
        <v>105</v>
      </c>
      <c r="N21" s="300">
        <f>'семестровка 2020'!K12</f>
        <v>5</v>
      </c>
      <c r="O21" s="301"/>
      <c r="P21" s="302"/>
      <c r="Q21" s="272"/>
      <c r="R21" s="301"/>
      <c r="S21" s="303"/>
      <c r="T21" s="272"/>
      <c r="U21" s="301"/>
      <c r="V21" s="303"/>
      <c r="W21" s="272"/>
      <c r="X21" s="303"/>
      <c r="AG21" s="96" t="b">
        <f t="shared" si="2"/>
        <v>0</v>
      </c>
      <c r="AH21" s="96" t="b">
        <f t="shared" si="2"/>
        <v>1</v>
      </c>
      <c r="AI21" s="98"/>
      <c r="AJ21" s="96" t="b">
        <f t="shared" si="2"/>
        <v>1</v>
      </c>
      <c r="AK21" s="96" t="b">
        <f t="shared" si="2"/>
        <v>1</v>
      </c>
      <c r="AL21" s="98"/>
      <c r="AM21" s="96" t="b">
        <f t="shared" si="2"/>
        <v>1</v>
      </c>
      <c r="AN21" s="96" t="b">
        <f t="shared" si="2"/>
        <v>1</v>
      </c>
      <c r="AO21" s="98"/>
      <c r="AP21" s="96" t="b">
        <f t="shared" si="2"/>
        <v>1</v>
      </c>
      <c r="AQ21" s="96" t="b">
        <f t="shared" si="2"/>
        <v>1</v>
      </c>
      <c r="AV21" s="666">
        <f t="shared" si="4"/>
        <v>0.41666666666666669</v>
      </c>
    </row>
    <row r="22" spans="1:48" s="85" customFormat="1" ht="31.5" x14ac:dyDescent="0.25">
      <c r="A22" s="120" t="s">
        <v>114</v>
      </c>
      <c r="B22" s="121" t="s">
        <v>35</v>
      </c>
      <c r="C22" s="304">
        <v>2</v>
      </c>
      <c r="D22" s="267"/>
      <c r="E22" s="268"/>
      <c r="F22" s="305"/>
      <c r="G22" s="295">
        <f>'семестровка 2020'!D28</f>
        <v>6</v>
      </c>
      <c r="H22" s="296">
        <f t="shared" si="0"/>
        <v>180</v>
      </c>
      <c r="I22" s="266">
        <f t="shared" si="9"/>
        <v>72</v>
      </c>
      <c r="J22" s="267">
        <f>'семестровка 2020'!G28</f>
        <v>36</v>
      </c>
      <c r="K22" s="267">
        <f>'семестровка 2020'!H28</f>
        <v>36</v>
      </c>
      <c r="L22" s="268"/>
      <c r="M22" s="297">
        <f t="shared" si="1"/>
        <v>108</v>
      </c>
      <c r="N22" s="300"/>
      <c r="O22" s="301">
        <v>4</v>
      </c>
      <c r="P22" s="303">
        <v>4</v>
      </c>
      <c r="Q22" s="272"/>
      <c r="R22" s="301"/>
      <c r="S22" s="303"/>
      <c r="T22" s="272"/>
      <c r="U22" s="301"/>
      <c r="V22" s="303"/>
      <c r="W22" s="272"/>
      <c r="X22" s="303"/>
      <c r="AG22" s="96" t="b">
        <f t="shared" si="2"/>
        <v>1</v>
      </c>
      <c r="AH22" s="96" t="b">
        <f t="shared" si="2"/>
        <v>0</v>
      </c>
      <c r="AI22" s="97"/>
      <c r="AJ22" s="96" t="b">
        <f t="shared" si="2"/>
        <v>1</v>
      </c>
      <c r="AK22" s="96" t="b">
        <f t="shared" si="2"/>
        <v>1</v>
      </c>
      <c r="AL22" s="97"/>
      <c r="AM22" s="96" t="b">
        <f t="shared" si="2"/>
        <v>1</v>
      </c>
      <c r="AN22" s="96" t="b">
        <f t="shared" si="2"/>
        <v>1</v>
      </c>
      <c r="AO22" s="97"/>
      <c r="AP22" s="96" t="b">
        <f t="shared" si="2"/>
        <v>1</v>
      </c>
      <c r="AQ22" s="96" t="b">
        <f t="shared" si="2"/>
        <v>1</v>
      </c>
      <c r="AV22" s="666">
        <f t="shared" si="4"/>
        <v>0.4</v>
      </c>
    </row>
    <row r="23" spans="1:48" s="85" customFormat="1" x14ac:dyDescent="0.25">
      <c r="A23" s="120" t="s">
        <v>143</v>
      </c>
      <c r="B23" s="121" t="s">
        <v>447</v>
      </c>
      <c r="C23" s="304"/>
      <c r="D23" s="267">
        <v>1</v>
      </c>
      <c r="E23" s="267"/>
      <c r="F23" s="305"/>
      <c r="G23" s="306">
        <f>'семестровка 2020'!D14</f>
        <v>5</v>
      </c>
      <c r="H23" s="296">
        <f t="shared" si="0"/>
        <v>150</v>
      </c>
      <c r="I23" s="266">
        <f t="shared" si="9"/>
        <v>60</v>
      </c>
      <c r="J23" s="267">
        <f>'семестровка 2020'!G14</f>
        <v>15</v>
      </c>
      <c r="K23" s="267">
        <f>'семестровка 2020'!H14</f>
        <v>45</v>
      </c>
      <c r="L23" s="268"/>
      <c r="M23" s="297">
        <f t="shared" si="1"/>
        <v>90</v>
      </c>
      <c r="N23" s="300">
        <f>I23/15</f>
        <v>4</v>
      </c>
      <c r="O23" s="301"/>
      <c r="P23" s="303"/>
      <c r="Q23" s="272"/>
      <c r="R23" s="301"/>
      <c r="S23" s="303"/>
      <c r="T23" s="272"/>
      <c r="U23" s="301"/>
      <c r="V23" s="303"/>
      <c r="W23" s="272"/>
      <c r="X23" s="303"/>
      <c r="AD23" s="85" t="s">
        <v>316</v>
      </c>
      <c r="AG23" s="96" t="b">
        <f t="shared" si="2"/>
        <v>0</v>
      </c>
      <c r="AH23" s="96" t="b">
        <f t="shared" si="2"/>
        <v>1</v>
      </c>
      <c r="AI23" s="97"/>
      <c r="AJ23" s="96" t="b">
        <f t="shared" si="2"/>
        <v>1</v>
      </c>
      <c r="AK23" s="96" t="b">
        <f t="shared" si="2"/>
        <v>1</v>
      </c>
      <c r="AL23" s="97"/>
      <c r="AM23" s="96" t="b">
        <f t="shared" si="2"/>
        <v>1</v>
      </c>
      <c r="AN23" s="96" t="b">
        <f t="shared" si="2"/>
        <v>1</v>
      </c>
      <c r="AO23" s="97"/>
      <c r="AP23" s="96" t="b">
        <f t="shared" si="2"/>
        <v>1</v>
      </c>
      <c r="AQ23" s="96" t="b">
        <f t="shared" si="2"/>
        <v>1</v>
      </c>
      <c r="AV23" s="666">
        <f t="shared" si="4"/>
        <v>0.4</v>
      </c>
    </row>
    <row r="24" spans="1:48" s="85" customFormat="1" ht="31.5" x14ac:dyDescent="0.25">
      <c r="A24" s="120" t="s">
        <v>144</v>
      </c>
      <c r="B24" s="187" t="s">
        <v>348</v>
      </c>
      <c r="C24" s="304">
        <v>1</v>
      </c>
      <c r="D24" s="267"/>
      <c r="E24" s="267"/>
      <c r="F24" s="305"/>
      <c r="G24" s="306">
        <f>'семестровка 2020'!D13</f>
        <v>7</v>
      </c>
      <c r="H24" s="296">
        <f t="shared" si="0"/>
        <v>210</v>
      </c>
      <c r="I24" s="266">
        <f t="shared" si="9"/>
        <v>75</v>
      </c>
      <c r="J24" s="267">
        <f>'семестровка 2020'!G13</f>
        <v>30</v>
      </c>
      <c r="K24" s="267"/>
      <c r="L24" s="268">
        <v>45</v>
      </c>
      <c r="M24" s="297">
        <f t="shared" si="1"/>
        <v>135</v>
      </c>
      <c r="N24" s="276">
        <f>I24/15</f>
        <v>5</v>
      </c>
      <c r="O24" s="277"/>
      <c r="P24" s="278"/>
      <c r="Q24" s="279"/>
      <c r="R24" s="277"/>
      <c r="S24" s="278"/>
      <c r="T24" s="279"/>
      <c r="U24" s="277"/>
      <c r="V24" s="278"/>
      <c r="W24" s="279"/>
      <c r="X24" s="278"/>
      <c r="AD24" s="85" t="s">
        <v>315</v>
      </c>
      <c r="AG24" s="96" t="b">
        <f t="shared" si="2"/>
        <v>0</v>
      </c>
      <c r="AH24" s="96" t="b">
        <f t="shared" si="2"/>
        <v>1</v>
      </c>
      <c r="AI24" s="97"/>
      <c r="AJ24" s="96" t="b">
        <f t="shared" si="2"/>
        <v>1</v>
      </c>
      <c r="AK24" s="96" t="b">
        <f t="shared" si="2"/>
        <v>1</v>
      </c>
      <c r="AL24" s="97"/>
      <c r="AM24" s="96" t="b">
        <f t="shared" si="2"/>
        <v>1</v>
      </c>
      <c r="AN24" s="96" t="b">
        <f t="shared" si="2"/>
        <v>1</v>
      </c>
      <c r="AO24" s="97"/>
      <c r="AP24" s="96" t="b">
        <f t="shared" si="2"/>
        <v>1</v>
      </c>
      <c r="AQ24" s="96" t="b">
        <f t="shared" si="2"/>
        <v>1</v>
      </c>
      <c r="AV24" s="666">
        <f t="shared" si="4"/>
        <v>0.35714285714285715</v>
      </c>
    </row>
    <row r="25" spans="1:48" s="85" customFormat="1" x14ac:dyDescent="0.25">
      <c r="A25" s="120" t="s">
        <v>145</v>
      </c>
      <c r="B25" s="121" t="s">
        <v>216</v>
      </c>
      <c r="C25" s="304">
        <v>2</v>
      </c>
      <c r="D25" s="267"/>
      <c r="E25" s="267"/>
      <c r="F25" s="305"/>
      <c r="G25" s="306">
        <f>'семестровка 2020'!D29</f>
        <v>6</v>
      </c>
      <c r="H25" s="296">
        <f t="shared" si="0"/>
        <v>180</v>
      </c>
      <c r="I25" s="266">
        <f t="shared" si="9"/>
        <v>72</v>
      </c>
      <c r="J25" s="267">
        <f>'семестровка 2020'!G29</f>
        <v>36</v>
      </c>
      <c r="K25" s="267"/>
      <c r="L25" s="268">
        <f>'семестровка 2020'!I29</f>
        <v>36</v>
      </c>
      <c r="M25" s="297">
        <f t="shared" si="1"/>
        <v>108</v>
      </c>
      <c r="N25" s="276"/>
      <c r="O25" s="277">
        <f>'семестровка 2020'!K29</f>
        <v>4</v>
      </c>
      <c r="P25" s="278">
        <f>O25</f>
        <v>4</v>
      </c>
      <c r="Q25" s="279"/>
      <c r="R25" s="277"/>
      <c r="S25" s="278"/>
      <c r="T25" s="279"/>
      <c r="U25" s="277"/>
      <c r="V25" s="278"/>
      <c r="W25" s="279"/>
      <c r="X25" s="278"/>
      <c r="AG25" s="96" t="b">
        <f t="shared" si="2"/>
        <v>1</v>
      </c>
      <c r="AH25" s="96" t="b">
        <f t="shared" si="2"/>
        <v>0</v>
      </c>
      <c r="AI25" s="97"/>
      <c r="AJ25" s="96" t="b">
        <f t="shared" si="2"/>
        <v>1</v>
      </c>
      <c r="AK25" s="96" t="b">
        <f t="shared" si="2"/>
        <v>1</v>
      </c>
      <c r="AL25" s="97"/>
      <c r="AM25" s="96" t="b">
        <f t="shared" si="2"/>
        <v>1</v>
      </c>
      <c r="AN25" s="96" t="b">
        <f t="shared" si="2"/>
        <v>1</v>
      </c>
      <c r="AO25" s="97"/>
      <c r="AP25" s="96" t="b">
        <f t="shared" si="2"/>
        <v>1</v>
      </c>
      <c r="AQ25" s="96" t="b">
        <f t="shared" si="2"/>
        <v>1</v>
      </c>
      <c r="AV25" s="666">
        <f t="shared" si="4"/>
        <v>0.4</v>
      </c>
    </row>
    <row r="26" spans="1:48" s="85" customFormat="1" x14ac:dyDescent="0.25">
      <c r="A26" s="120" t="s">
        <v>146</v>
      </c>
      <c r="B26" s="188" t="s">
        <v>37</v>
      </c>
      <c r="C26" s="307"/>
      <c r="D26" s="308">
        <v>3</v>
      </c>
      <c r="E26" s="308"/>
      <c r="F26" s="309"/>
      <c r="G26" s="306">
        <v>4</v>
      </c>
      <c r="H26" s="310">
        <f t="shared" si="0"/>
        <v>120</v>
      </c>
      <c r="I26" s="266">
        <f t="shared" si="9"/>
        <v>60</v>
      </c>
      <c r="J26" s="267">
        <f>'семестровка 2020'!G51</f>
        <v>30</v>
      </c>
      <c r="K26" s="267"/>
      <c r="L26" s="268">
        <f>'семестровка 2020'!I51</f>
        <v>30</v>
      </c>
      <c r="M26" s="297">
        <f t="shared" si="1"/>
        <v>60</v>
      </c>
      <c r="N26" s="311"/>
      <c r="O26" s="312"/>
      <c r="P26" s="313"/>
      <c r="Q26" s="314">
        <f>'семестровка 2020'!K51</f>
        <v>4</v>
      </c>
      <c r="R26" s="312"/>
      <c r="S26" s="313"/>
      <c r="T26" s="314"/>
      <c r="U26" s="312"/>
      <c r="V26" s="313"/>
      <c r="W26" s="314"/>
      <c r="X26" s="313"/>
      <c r="AG26" s="96" t="b">
        <f t="shared" si="2"/>
        <v>1</v>
      </c>
      <c r="AH26" s="96" t="b">
        <f t="shared" si="2"/>
        <v>1</v>
      </c>
      <c r="AI26" s="97"/>
      <c r="AJ26" s="96" t="b">
        <f t="shared" si="2"/>
        <v>0</v>
      </c>
      <c r="AK26" s="96" t="b">
        <f t="shared" si="2"/>
        <v>1</v>
      </c>
      <c r="AL26" s="97"/>
      <c r="AM26" s="96" t="b">
        <f t="shared" si="2"/>
        <v>1</v>
      </c>
      <c r="AN26" s="96" t="b">
        <f t="shared" si="2"/>
        <v>1</v>
      </c>
      <c r="AO26" s="97"/>
      <c r="AP26" s="96" t="b">
        <f t="shared" si="2"/>
        <v>1</v>
      </c>
      <c r="AQ26" s="96" t="b">
        <f t="shared" si="2"/>
        <v>1</v>
      </c>
      <c r="AV26" s="666">
        <f t="shared" si="4"/>
        <v>0.5</v>
      </c>
    </row>
    <row r="27" spans="1:48" s="85" customFormat="1" x14ac:dyDescent="0.25">
      <c r="A27" s="120" t="s">
        <v>281</v>
      </c>
      <c r="B27" s="188" t="s">
        <v>234</v>
      </c>
      <c r="C27" s="307">
        <v>5</v>
      </c>
      <c r="D27" s="308"/>
      <c r="E27" s="308"/>
      <c r="F27" s="309"/>
      <c r="G27" s="306">
        <f>'семестровка 2020'!D93</f>
        <v>5</v>
      </c>
      <c r="H27" s="310">
        <f t="shared" ref="H27:H28" si="10">G27*30</f>
        <v>150</v>
      </c>
      <c r="I27" s="266">
        <f t="shared" ref="I27:I28" si="11">J27+K27+L27</f>
        <v>60</v>
      </c>
      <c r="J27" s="267">
        <f>'семестровка 2020'!G92</f>
        <v>30</v>
      </c>
      <c r="K27" s="267"/>
      <c r="L27" s="268">
        <f>'семестровка 2020'!I93</f>
        <v>30</v>
      </c>
      <c r="M27" s="297">
        <f t="shared" ref="M27:M28" si="12">H27-I27</f>
        <v>90</v>
      </c>
      <c r="N27" s="311"/>
      <c r="O27" s="312"/>
      <c r="P27" s="313"/>
      <c r="Q27" s="314"/>
      <c r="R27" s="312"/>
      <c r="S27" s="313"/>
      <c r="T27" s="314">
        <f>'семестровка 2020'!K93</f>
        <v>4</v>
      </c>
      <c r="U27" s="312"/>
      <c r="V27" s="313"/>
      <c r="W27" s="314"/>
      <c r="X27" s="313"/>
      <c r="AG27" s="96" t="b">
        <f t="shared" si="2"/>
        <v>1</v>
      </c>
      <c r="AH27" s="96" t="b">
        <f t="shared" si="2"/>
        <v>1</v>
      </c>
      <c r="AI27" s="97"/>
      <c r="AJ27" s="96" t="b">
        <f t="shared" si="2"/>
        <v>1</v>
      </c>
      <c r="AK27" s="96" t="b">
        <f t="shared" si="2"/>
        <v>1</v>
      </c>
      <c r="AL27" s="97"/>
      <c r="AM27" s="96" t="b">
        <f t="shared" si="2"/>
        <v>0</v>
      </c>
      <c r="AN27" s="96" t="b">
        <f t="shared" si="2"/>
        <v>1</v>
      </c>
      <c r="AO27" s="97"/>
      <c r="AP27" s="96" t="b">
        <f t="shared" si="2"/>
        <v>1</v>
      </c>
      <c r="AQ27" s="96" t="b">
        <f t="shared" si="2"/>
        <v>1</v>
      </c>
      <c r="AV27" s="666">
        <f t="shared" si="4"/>
        <v>0.4</v>
      </c>
    </row>
    <row r="28" spans="1:48" s="85" customFormat="1" x14ac:dyDescent="0.25">
      <c r="A28" s="120" t="s">
        <v>283</v>
      </c>
      <c r="B28" s="187" t="s">
        <v>479</v>
      </c>
      <c r="C28" s="307"/>
      <c r="D28" s="308">
        <v>8</v>
      </c>
      <c r="E28" s="308"/>
      <c r="F28" s="309"/>
      <c r="G28" s="306">
        <v>4</v>
      </c>
      <c r="H28" s="310">
        <f t="shared" si="10"/>
        <v>120</v>
      </c>
      <c r="I28" s="266">
        <f t="shared" si="11"/>
        <v>39</v>
      </c>
      <c r="J28" s="308">
        <v>13</v>
      </c>
      <c r="K28" s="308"/>
      <c r="L28" s="315">
        <v>26</v>
      </c>
      <c r="M28" s="297">
        <f t="shared" si="12"/>
        <v>81</v>
      </c>
      <c r="N28" s="311"/>
      <c r="O28" s="312"/>
      <c r="P28" s="313"/>
      <c r="Q28" s="314"/>
      <c r="R28" s="312"/>
      <c r="S28" s="313"/>
      <c r="T28" s="314"/>
      <c r="U28" s="312"/>
      <c r="V28" s="313"/>
      <c r="W28" s="314"/>
      <c r="X28" s="313">
        <v>3</v>
      </c>
      <c r="AG28" s="96"/>
      <c r="AH28" s="96"/>
      <c r="AI28" s="97"/>
      <c r="AJ28" s="96"/>
      <c r="AK28" s="96"/>
      <c r="AL28" s="97"/>
      <c r="AM28" s="96"/>
      <c r="AN28" s="96"/>
      <c r="AO28" s="97"/>
      <c r="AP28" s="96"/>
      <c r="AQ28" s="96"/>
      <c r="AV28" s="666">
        <f t="shared" si="4"/>
        <v>0.32500000000000001</v>
      </c>
    </row>
    <row r="29" spans="1:48" s="85" customFormat="1" ht="32.25" thickBot="1" x14ac:dyDescent="0.3">
      <c r="A29" s="120" t="s">
        <v>380</v>
      </c>
      <c r="B29" s="189" t="s">
        <v>43</v>
      </c>
      <c r="C29" s="316"/>
      <c r="D29" s="317">
        <v>7</v>
      </c>
      <c r="E29" s="317"/>
      <c r="F29" s="318"/>
      <c r="G29" s="319">
        <v>4</v>
      </c>
      <c r="H29" s="320">
        <f t="shared" si="0"/>
        <v>120</v>
      </c>
      <c r="I29" s="321">
        <f t="shared" si="9"/>
        <v>60</v>
      </c>
      <c r="J29" s="317">
        <v>30</v>
      </c>
      <c r="K29" s="317"/>
      <c r="L29" s="322">
        <v>30</v>
      </c>
      <c r="M29" s="323">
        <f t="shared" si="1"/>
        <v>60</v>
      </c>
      <c r="N29" s="311"/>
      <c r="O29" s="312"/>
      <c r="P29" s="313"/>
      <c r="Q29" s="314"/>
      <c r="R29" s="312"/>
      <c r="S29" s="313"/>
      <c r="T29" s="314"/>
      <c r="U29" s="312"/>
      <c r="V29" s="313"/>
      <c r="W29" s="314">
        <v>4</v>
      </c>
      <c r="X29" s="313"/>
      <c r="AG29" s="96" t="b">
        <f t="shared" si="2"/>
        <v>1</v>
      </c>
      <c r="AH29" s="96" t="b">
        <f t="shared" si="2"/>
        <v>1</v>
      </c>
      <c r="AI29" s="97"/>
      <c r="AJ29" s="96" t="b">
        <f t="shared" si="2"/>
        <v>1</v>
      </c>
      <c r="AK29" s="96" t="b">
        <f t="shared" si="2"/>
        <v>1</v>
      </c>
      <c r="AL29" s="97"/>
      <c r="AM29" s="96" t="b">
        <f t="shared" si="2"/>
        <v>1</v>
      </c>
      <c r="AN29" s="96" t="b">
        <f t="shared" si="2"/>
        <v>1</v>
      </c>
      <c r="AO29" s="97"/>
      <c r="AP29" s="96" t="b">
        <f t="shared" si="2"/>
        <v>0</v>
      </c>
      <c r="AQ29" s="96" t="b">
        <f t="shared" si="2"/>
        <v>1</v>
      </c>
      <c r="AV29" s="666">
        <f t="shared" si="4"/>
        <v>0.5</v>
      </c>
    </row>
    <row r="30" spans="1:48" s="30" customFormat="1" ht="16.5" thickBot="1" x14ac:dyDescent="0.3">
      <c r="A30" s="898" t="s">
        <v>115</v>
      </c>
      <c r="B30" s="900"/>
      <c r="C30" s="324"/>
      <c r="D30" s="325"/>
      <c r="E30" s="326"/>
      <c r="F30" s="326"/>
      <c r="G30" s="327">
        <f t="shared" ref="G30:M30" si="13">SUM(G16:G29)+G11</f>
        <v>78.5</v>
      </c>
      <c r="H30" s="327">
        <f t="shared" si="13"/>
        <v>2355</v>
      </c>
      <c r="I30" s="327">
        <f t="shared" si="13"/>
        <v>984</v>
      </c>
      <c r="J30" s="327">
        <f t="shared" si="13"/>
        <v>382</v>
      </c>
      <c r="K30" s="327">
        <f t="shared" si="13"/>
        <v>81</v>
      </c>
      <c r="L30" s="327">
        <f t="shared" si="13"/>
        <v>521</v>
      </c>
      <c r="M30" s="327">
        <f t="shared" si="13"/>
        <v>1371</v>
      </c>
      <c r="N30" s="328">
        <f>SUM(N11:N29)</f>
        <v>24</v>
      </c>
      <c r="O30" s="328">
        <f t="shared" ref="O30:W30" si="14">SUM(O11:O29)</f>
        <v>18</v>
      </c>
      <c r="P30" s="328">
        <f t="shared" si="14"/>
        <v>18</v>
      </c>
      <c r="Q30" s="328">
        <f t="shared" si="14"/>
        <v>7</v>
      </c>
      <c r="R30" s="328">
        <f t="shared" si="14"/>
        <v>2</v>
      </c>
      <c r="S30" s="328">
        <f t="shared" si="14"/>
        <v>2</v>
      </c>
      <c r="T30" s="328">
        <f t="shared" si="14"/>
        <v>4</v>
      </c>
      <c r="U30" s="328">
        <f t="shared" si="14"/>
        <v>0</v>
      </c>
      <c r="V30" s="328">
        <f t="shared" si="14"/>
        <v>0</v>
      </c>
      <c r="W30" s="328">
        <f t="shared" si="14"/>
        <v>4</v>
      </c>
      <c r="X30" s="328">
        <f t="shared" ref="X30:AC30" si="15">SUM(X11:X29)</f>
        <v>3</v>
      </c>
      <c r="Y30" s="44">
        <f t="shared" si="15"/>
        <v>0</v>
      </c>
      <c r="Z30" s="39">
        <f t="shared" si="15"/>
        <v>0</v>
      </c>
      <c r="AA30" s="39">
        <f t="shared" si="15"/>
        <v>0</v>
      </c>
      <c r="AB30" s="39">
        <f t="shared" si="15"/>
        <v>0</v>
      </c>
      <c r="AC30" s="39">
        <f t="shared" si="15"/>
        <v>0</v>
      </c>
      <c r="AG30" s="103">
        <f t="shared" ref="AG30:AQ30" si="16">SUMIF(AG11:AG29,FALSE,$G11:$G29)</f>
        <v>30</v>
      </c>
      <c r="AH30" s="103">
        <f t="shared" si="16"/>
        <v>25.5</v>
      </c>
      <c r="AI30" s="103">
        <f t="shared" si="16"/>
        <v>0</v>
      </c>
      <c r="AJ30" s="103">
        <f t="shared" si="16"/>
        <v>7</v>
      </c>
      <c r="AK30" s="103">
        <f t="shared" si="16"/>
        <v>3</v>
      </c>
      <c r="AL30" s="103">
        <f t="shared" si="16"/>
        <v>0</v>
      </c>
      <c r="AM30" s="103">
        <f t="shared" si="16"/>
        <v>5</v>
      </c>
      <c r="AN30" s="103">
        <f t="shared" si="16"/>
        <v>0</v>
      </c>
      <c r="AO30" s="103">
        <f t="shared" si="16"/>
        <v>0</v>
      </c>
      <c r="AP30" s="103">
        <f t="shared" si="16"/>
        <v>4</v>
      </c>
      <c r="AQ30" s="103">
        <f t="shared" si="16"/>
        <v>0</v>
      </c>
      <c r="AR30" s="104">
        <f>SUM(AG30:AQ30)</f>
        <v>74.5</v>
      </c>
      <c r="AV30" s="666">
        <f t="shared" si="4"/>
        <v>0.41783439490445862</v>
      </c>
    </row>
    <row r="31" spans="1:48" ht="16.5" thickBot="1" x14ac:dyDescent="0.3">
      <c r="A31" s="919" t="s">
        <v>116</v>
      </c>
      <c r="B31" s="920"/>
      <c r="C31" s="920"/>
      <c r="D31" s="920"/>
      <c r="E31" s="920"/>
      <c r="F31" s="920"/>
      <c r="G31" s="920"/>
      <c r="H31" s="920"/>
      <c r="I31" s="920"/>
      <c r="J31" s="920"/>
      <c r="K31" s="920"/>
      <c r="L31" s="920"/>
      <c r="M31" s="920"/>
      <c r="N31" s="921"/>
      <c r="O31" s="921"/>
      <c r="P31" s="921"/>
      <c r="Q31" s="921"/>
      <c r="R31" s="921"/>
      <c r="S31" s="921"/>
      <c r="T31" s="921"/>
      <c r="U31" s="921"/>
      <c r="V31" s="921"/>
      <c r="W31" s="921"/>
      <c r="X31" s="922"/>
      <c r="AV31" s="666" t="e">
        <f t="shared" si="4"/>
        <v>#DIV/0!</v>
      </c>
    </row>
    <row r="32" spans="1:48" s="88" customFormat="1" x14ac:dyDescent="0.25">
      <c r="A32" s="122" t="s">
        <v>117</v>
      </c>
      <c r="B32" s="123" t="s">
        <v>124</v>
      </c>
      <c r="C32" s="329"/>
      <c r="D32" s="330"/>
      <c r="E32" s="330"/>
      <c r="F32" s="331"/>
      <c r="G32" s="332">
        <f>SUM(G33:G34)</f>
        <v>6</v>
      </c>
      <c r="H32" s="333">
        <f>SUM(H33:H34)</f>
        <v>180</v>
      </c>
      <c r="I32" s="334">
        <f>I34+I33</f>
        <v>60</v>
      </c>
      <c r="J32" s="335">
        <v>45</v>
      </c>
      <c r="K32" s="335"/>
      <c r="L32" s="336">
        <v>45</v>
      </c>
      <c r="M32" s="337">
        <f>M33+M34</f>
        <v>120</v>
      </c>
      <c r="N32" s="338"/>
      <c r="O32" s="339"/>
      <c r="P32" s="340"/>
      <c r="Q32" s="341"/>
      <c r="R32" s="342"/>
      <c r="S32" s="340"/>
      <c r="T32" s="252"/>
      <c r="U32" s="343"/>
      <c r="V32" s="340"/>
      <c r="W32" s="344"/>
      <c r="X32" s="340"/>
      <c r="AE32" s="33" t="s">
        <v>96</v>
      </c>
      <c r="AF32" s="110">
        <f>AG55+AH55</f>
        <v>0</v>
      </c>
      <c r="AG32" s="96" t="b">
        <f t="shared" ref="AG32:AQ54" si="17">ISBLANK(N32)</f>
        <v>1</v>
      </c>
      <c r="AH32" s="96" t="b">
        <f t="shared" si="17"/>
        <v>1</v>
      </c>
      <c r="AI32" s="100"/>
      <c r="AJ32" s="96" t="b">
        <f t="shared" si="17"/>
        <v>1</v>
      </c>
      <c r="AK32" s="96" t="b">
        <f t="shared" si="17"/>
        <v>1</v>
      </c>
      <c r="AL32" s="100"/>
      <c r="AM32" s="96" t="b">
        <f t="shared" si="17"/>
        <v>1</v>
      </c>
      <c r="AN32" s="96" t="b">
        <f t="shared" si="17"/>
        <v>1</v>
      </c>
      <c r="AO32" s="100"/>
      <c r="AP32" s="96" t="b">
        <f t="shared" si="17"/>
        <v>1</v>
      </c>
      <c r="AQ32" s="96" t="b">
        <f t="shared" si="17"/>
        <v>1</v>
      </c>
      <c r="AV32" s="666">
        <f t="shared" si="4"/>
        <v>0.33333333333333331</v>
      </c>
    </row>
    <row r="33" spans="1:48" s="88" customFormat="1" x14ac:dyDescent="0.25">
      <c r="A33" s="124" t="s">
        <v>228</v>
      </c>
      <c r="B33" s="184" t="s">
        <v>124</v>
      </c>
      <c r="C33" s="345" t="s">
        <v>106</v>
      </c>
      <c r="D33" s="346"/>
      <c r="E33" s="347"/>
      <c r="F33" s="348"/>
      <c r="G33" s="349">
        <v>5</v>
      </c>
      <c r="H33" s="271">
        <f t="shared" ref="H33:H40" si="18">G33*30</f>
        <v>150</v>
      </c>
      <c r="I33" s="272">
        <f t="shared" ref="I33:I35" si="19">J33+L33</f>
        <v>60</v>
      </c>
      <c r="J33" s="350">
        <v>30</v>
      </c>
      <c r="K33" s="350"/>
      <c r="L33" s="351">
        <v>30</v>
      </c>
      <c r="M33" s="275">
        <f t="shared" ref="M33:M40" si="20">H33-I33</f>
        <v>90</v>
      </c>
      <c r="N33" s="352"/>
      <c r="O33" s="353"/>
      <c r="P33" s="354"/>
      <c r="Q33" s="355">
        <v>4</v>
      </c>
      <c r="R33" s="356"/>
      <c r="S33" s="354"/>
      <c r="T33" s="355"/>
      <c r="U33" s="356"/>
      <c r="V33" s="354"/>
      <c r="W33" s="357"/>
      <c r="X33" s="354"/>
      <c r="AD33" s="88" t="s">
        <v>319</v>
      </c>
      <c r="AE33" s="33" t="s">
        <v>97</v>
      </c>
      <c r="AF33" s="110">
        <f>AJ55+AK55</f>
        <v>35</v>
      </c>
      <c r="AG33" s="96" t="b">
        <f t="shared" si="17"/>
        <v>1</v>
      </c>
      <c r="AH33" s="96" t="b">
        <f t="shared" si="17"/>
        <v>1</v>
      </c>
      <c r="AI33" s="100"/>
      <c r="AJ33" s="96" t="b">
        <f t="shared" si="17"/>
        <v>0</v>
      </c>
      <c r="AK33" s="96" t="b">
        <f t="shared" si="17"/>
        <v>1</v>
      </c>
      <c r="AL33" s="100"/>
      <c r="AM33" s="96" t="b">
        <f t="shared" si="17"/>
        <v>1</v>
      </c>
      <c r="AN33" s="96" t="b">
        <f t="shared" si="17"/>
        <v>1</v>
      </c>
      <c r="AO33" s="100"/>
      <c r="AP33" s="96" t="b">
        <f t="shared" si="17"/>
        <v>1</v>
      </c>
      <c r="AQ33" s="96" t="b">
        <f t="shared" si="17"/>
        <v>1</v>
      </c>
      <c r="AV33" s="666">
        <f t="shared" si="4"/>
        <v>0.4</v>
      </c>
    </row>
    <row r="34" spans="1:48" s="88" customFormat="1" x14ac:dyDescent="0.25">
      <c r="A34" s="124" t="s">
        <v>229</v>
      </c>
      <c r="B34" s="184" t="s">
        <v>194</v>
      </c>
      <c r="C34" s="358"/>
      <c r="D34" s="346"/>
      <c r="E34" s="347"/>
      <c r="F34" s="359" t="s">
        <v>157</v>
      </c>
      <c r="G34" s="349">
        <f>'семестровка 2020'!D71</f>
        <v>1</v>
      </c>
      <c r="H34" s="271">
        <f t="shared" si="18"/>
        <v>30</v>
      </c>
      <c r="I34" s="272">
        <f t="shared" si="19"/>
        <v>0</v>
      </c>
      <c r="J34" s="350"/>
      <c r="K34" s="350"/>
      <c r="L34" s="351"/>
      <c r="M34" s="275">
        <f t="shared" si="20"/>
        <v>30</v>
      </c>
      <c r="N34" s="352"/>
      <c r="O34" s="353"/>
      <c r="P34" s="354"/>
      <c r="Q34" s="355"/>
      <c r="R34" s="360" t="s">
        <v>334</v>
      </c>
      <c r="S34" s="354"/>
      <c r="T34" s="355"/>
      <c r="U34" s="356"/>
      <c r="V34" s="354"/>
      <c r="W34" s="357"/>
      <c r="X34" s="354"/>
      <c r="AE34" s="33" t="s">
        <v>98</v>
      </c>
      <c r="AF34" s="110">
        <f>AM55+AN55</f>
        <v>28</v>
      </c>
      <c r="AG34" s="96" t="b">
        <f t="shared" si="17"/>
        <v>1</v>
      </c>
      <c r="AH34" s="96" t="b">
        <f t="shared" si="17"/>
        <v>1</v>
      </c>
      <c r="AI34" s="100"/>
      <c r="AJ34" s="96" t="b">
        <f t="shared" si="17"/>
        <v>1</v>
      </c>
      <c r="AK34" s="96" t="b">
        <f t="shared" si="17"/>
        <v>0</v>
      </c>
      <c r="AL34" s="100"/>
      <c r="AM34" s="96" t="b">
        <f t="shared" si="17"/>
        <v>1</v>
      </c>
      <c r="AN34" s="96" t="b">
        <f t="shared" si="17"/>
        <v>1</v>
      </c>
      <c r="AO34" s="100"/>
      <c r="AP34" s="96" t="b">
        <f t="shared" si="17"/>
        <v>1</v>
      </c>
      <c r="AQ34" s="96" t="b">
        <f t="shared" si="17"/>
        <v>1</v>
      </c>
      <c r="AV34" s="666">
        <f t="shared" si="4"/>
        <v>0</v>
      </c>
    </row>
    <row r="35" spans="1:48" s="88" customFormat="1" ht="31.5" x14ac:dyDescent="0.25">
      <c r="A35" s="125" t="s">
        <v>147</v>
      </c>
      <c r="B35" s="126" t="s">
        <v>38</v>
      </c>
      <c r="C35" s="266">
        <v>4</v>
      </c>
      <c r="D35" s="267"/>
      <c r="E35" s="268"/>
      <c r="F35" s="299"/>
      <c r="G35" s="295">
        <v>5</v>
      </c>
      <c r="H35" s="296">
        <f t="shared" si="18"/>
        <v>150</v>
      </c>
      <c r="I35" s="266">
        <f t="shared" si="19"/>
        <v>54</v>
      </c>
      <c r="J35" s="267">
        <v>36</v>
      </c>
      <c r="K35" s="267"/>
      <c r="L35" s="268">
        <v>18</v>
      </c>
      <c r="M35" s="297">
        <f t="shared" si="20"/>
        <v>96</v>
      </c>
      <c r="N35" s="276"/>
      <c r="O35" s="277"/>
      <c r="P35" s="298"/>
      <c r="Q35" s="279"/>
      <c r="R35" s="277">
        <f>'семестровка 2020'!K66</f>
        <v>3</v>
      </c>
      <c r="S35" s="278">
        <v>3</v>
      </c>
      <c r="T35" s="279"/>
      <c r="U35" s="277"/>
      <c r="V35" s="278"/>
      <c r="W35" s="279"/>
      <c r="X35" s="278"/>
      <c r="AE35" s="33" t="s">
        <v>99</v>
      </c>
      <c r="AF35" s="110">
        <f>AP55+AQ55</f>
        <v>16</v>
      </c>
      <c r="AG35" s="96" t="b">
        <f t="shared" si="17"/>
        <v>1</v>
      </c>
      <c r="AH35" s="96" t="b">
        <f t="shared" si="17"/>
        <v>1</v>
      </c>
      <c r="AI35" s="100"/>
      <c r="AJ35" s="96" t="b">
        <f t="shared" si="17"/>
        <v>1</v>
      </c>
      <c r="AK35" s="96" t="b">
        <f t="shared" si="17"/>
        <v>0</v>
      </c>
      <c r="AL35" s="100"/>
      <c r="AM35" s="96" t="b">
        <f t="shared" si="17"/>
        <v>1</v>
      </c>
      <c r="AN35" s="96" t="b">
        <f t="shared" si="17"/>
        <v>1</v>
      </c>
      <c r="AO35" s="100"/>
      <c r="AP35" s="96" t="b">
        <f t="shared" si="17"/>
        <v>1</v>
      </c>
      <c r="AQ35" s="96" t="b">
        <f t="shared" si="17"/>
        <v>1</v>
      </c>
      <c r="AV35" s="666">
        <f t="shared" si="4"/>
        <v>0.36</v>
      </c>
    </row>
    <row r="36" spans="1:48" s="88" customFormat="1" x14ac:dyDescent="0.25">
      <c r="A36" s="125" t="s">
        <v>148</v>
      </c>
      <c r="B36" s="127" t="s">
        <v>42</v>
      </c>
      <c r="C36" s="304">
        <v>3</v>
      </c>
      <c r="D36" s="267"/>
      <c r="E36" s="268"/>
      <c r="F36" s="305"/>
      <c r="G36" s="295">
        <f>'семестровка 2020'!D49</f>
        <v>5</v>
      </c>
      <c r="H36" s="296">
        <f>G36*30</f>
        <v>150</v>
      </c>
      <c r="I36" s="266">
        <f t="shared" ref="I36:I40" si="21">J36+K36+L36</f>
        <v>60</v>
      </c>
      <c r="J36" s="267">
        <f>'семестровка 2020'!G49</f>
        <v>30</v>
      </c>
      <c r="K36" s="267"/>
      <c r="L36" s="268">
        <f>'семестровка 2020'!I49</f>
        <v>30</v>
      </c>
      <c r="M36" s="297">
        <f>H36-I36</f>
        <v>90</v>
      </c>
      <c r="N36" s="300"/>
      <c r="O36" s="301"/>
      <c r="P36" s="303"/>
      <c r="Q36" s="272">
        <v>4</v>
      </c>
      <c r="R36" s="301"/>
      <c r="S36" s="303"/>
      <c r="T36" s="272"/>
      <c r="U36" s="301"/>
      <c r="V36" s="303"/>
      <c r="W36" s="272"/>
      <c r="X36" s="303"/>
      <c r="AF36" s="110">
        <f>SUM(AF32:AF35)</f>
        <v>79</v>
      </c>
      <c r="AG36" s="96" t="b">
        <f t="shared" si="17"/>
        <v>1</v>
      </c>
      <c r="AH36" s="96" t="b">
        <f t="shared" si="17"/>
        <v>1</v>
      </c>
      <c r="AI36" s="100"/>
      <c r="AJ36" s="96" t="b">
        <f t="shared" si="17"/>
        <v>0</v>
      </c>
      <c r="AK36" s="96" t="b">
        <f t="shared" si="17"/>
        <v>1</v>
      </c>
      <c r="AL36" s="100"/>
      <c r="AM36" s="96" t="b">
        <f t="shared" si="17"/>
        <v>1</v>
      </c>
      <c r="AN36" s="96" t="b">
        <f t="shared" si="17"/>
        <v>1</v>
      </c>
      <c r="AO36" s="100"/>
      <c r="AP36" s="96" t="b">
        <f t="shared" si="17"/>
        <v>1</v>
      </c>
      <c r="AQ36" s="96" t="b">
        <f t="shared" si="17"/>
        <v>1</v>
      </c>
      <c r="AV36" s="666">
        <f t="shared" si="4"/>
        <v>0.4</v>
      </c>
    </row>
    <row r="37" spans="1:48" s="88" customFormat="1" x14ac:dyDescent="0.25">
      <c r="A37" s="125" t="s">
        <v>149</v>
      </c>
      <c r="B37" s="127" t="s">
        <v>217</v>
      </c>
      <c r="C37" s="304">
        <v>4</v>
      </c>
      <c r="D37" s="267"/>
      <c r="E37" s="268"/>
      <c r="F37" s="305"/>
      <c r="G37" s="295">
        <v>5</v>
      </c>
      <c r="H37" s="296">
        <f>G37*30</f>
        <v>150</v>
      </c>
      <c r="I37" s="266">
        <f t="shared" si="21"/>
        <v>72</v>
      </c>
      <c r="J37" s="267">
        <v>36</v>
      </c>
      <c r="K37" s="267"/>
      <c r="L37" s="268">
        <v>36</v>
      </c>
      <c r="M37" s="297">
        <f>H37-I37</f>
        <v>78</v>
      </c>
      <c r="N37" s="300"/>
      <c r="O37" s="301"/>
      <c r="P37" s="303"/>
      <c r="Q37" s="272"/>
      <c r="R37" s="301">
        <v>4</v>
      </c>
      <c r="S37" s="303">
        <v>4</v>
      </c>
      <c r="T37" s="272"/>
      <c r="U37" s="301"/>
      <c r="V37" s="303"/>
      <c r="W37" s="272"/>
      <c r="X37" s="303"/>
      <c r="AG37" s="96" t="b">
        <f t="shared" si="17"/>
        <v>1</v>
      </c>
      <c r="AH37" s="96" t="b">
        <f t="shared" si="17"/>
        <v>1</v>
      </c>
      <c r="AI37" s="100"/>
      <c r="AJ37" s="96" t="b">
        <f t="shared" si="17"/>
        <v>1</v>
      </c>
      <c r="AK37" s="96" t="b">
        <f t="shared" si="17"/>
        <v>0</v>
      </c>
      <c r="AL37" s="100"/>
      <c r="AM37" s="96" t="b">
        <f t="shared" si="17"/>
        <v>1</v>
      </c>
      <c r="AN37" s="96" t="b">
        <f t="shared" si="17"/>
        <v>1</v>
      </c>
      <c r="AO37" s="100"/>
      <c r="AP37" s="96" t="b">
        <f t="shared" si="17"/>
        <v>1</v>
      </c>
      <c r="AQ37" s="96" t="b">
        <f t="shared" si="17"/>
        <v>1</v>
      </c>
      <c r="AV37" s="666">
        <f t="shared" si="4"/>
        <v>0.48</v>
      </c>
    </row>
    <row r="38" spans="1:48" s="88" customFormat="1" x14ac:dyDescent="0.25">
      <c r="A38" s="125" t="s">
        <v>150</v>
      </c>
      <c r="B38" s="126" t="s">
        <v>193</v>
      </c>
      <c r="C38" s="266">
        <v>3</v>
      </c>
      <c r="D38" s="267"/>
      <c r="E38" s="268"/>
      <c r="F38" s="299"/>
      <c r="G38" s="295">
        <f>'семестровка 2020'!D67</f>
        <v>5</v>
      </c>
      <c r="H38" s="296">
        <f>G38*30</f>
        <v>150</v>
      </c>
      <c r="I38" s="266">
        <f t="shared" si="21"/>
        <v>60</v>
      </c>
      <c r="J38" s="267">
        <v>30</v>
      </c>
      <c r="K38" s="267"/>
      <c r="L38" s="268">
        <v>30</v>
      </c>
      <c r="M38" s="297">
        <f>H38-I38</f>
        <v>90</v>
      </c>
      <c r="N38" s="276"/>
      <c r="O38" s="277"/>
      <c r="P38" s="282"/>
      <c r="Q38" s="279">
        <v>4</v>
      </c>
      <c r="R38" s="277"/>
      <c r="S38" s="278"/>
      <c r="T38" s="279"/>
      <c r="U38" s="277"/>
      <c r="V38" s="278"/>
      <c r="W38" s="279"/>
      <c r="X38" s="278"/>
      <c r="AG38" s="96" t="b">
        <f t="shared" si="17"/>
        <v>1</v>
      </c>
      <c r="AH38" s="96" t="b">
        <f t="shared" si="17"/>
        <v>1</v>
      </c>
      <c r="AI38" s="100"/>
      <c r="AJ38" s="96" t="b">
        <f t="shared" si="17"/>
        <v>0</v>
      </c>
      <c r="AK38" s="96" t="b">
        <f t="shared" si="17"/>
        <v>1</v>
      </c>
      <c r="AL38" s="100"/>
      <c r="AM38" s="96" t="b">
        <f t="shared" si="17"/>
        <v>1</v>
      </c>
      <c r="AN38" s="96" t="b">
        <f t="shared" si="17"/>
        <v>1</v>
      </c>
      <c r="AO38" s="100"/>
      <c r="AP38" s="96" t="b">
        <f t="shared" si="17"/>
        <v>1</v>
      </c>
      <c r="AQ38" s="96" t="b">
        <f t="shared" si="17"/>
        <v>1</v>
      </c>
      <c r="AV38" s="666">
        <f t="shared" si="4"/>
        <v>0.4</v>
      </c>
    </row>
    <row r="39" spans="1:48" s="88" customFormat="1" x14ac:dyDescent="0.25">
      <c r="A39" s="125" t="s">
        <v>151</v>
      </c>
      <c r="B39" s="126" t="s">
        <v>39</v>
      </c>
      <c r="C39" s="266"/>
      <c r="D39" s="267">
        <v>4</v>
      </c>
      <c r="E39" s="268"/>
      <c r="F39" s="299"/>
      <c r="G39" s="295">
        <f>'семестровка 2020'!D68</f>
        <v>4</v>
      </c>
      <c r="H39" s="296">
        <f t="shared" si="18"/>
        <v>120</v>
      </c>
      <c r="I39" s="266">
        <f t="shared" si="21"/>
        <v>54</v>
      </c>
      <c r="J39" s="267">
        <f>'семестровка 2020'!G68</f>
        <v>18</v>
      </c>
      <c r="K39" s="267"/>
      <c r="L39" s="268">
        <f>'семестровка 2020'!I68</f>
        <v>36</v>
      </c>
      <c r="M39" s="297">
        <f t="shared" si="20"/>
        <v>66</v>
      </c>
      <c r="N39" s="300"/>
      <c r="O39" s="301"/>
      <c r="P39" s="302"/>
      <c r="Q39" s="272"/>
      <c r="R39" s="301">
        <f>'семестровка 2020'!K68</f>
        <v>3</v>
      </c>
      <c r="S39" s="303">
        <f>R39</f>
        <v>3</v>
      </c>
      <c r="T39" s="272"/>
      <c r="U39" s="301"/>
      <c r="V39" s="303"/>
      <c r="W39" s="272"/>
      <c r="X39" s="303"/>
      <c r="AG39" s="96" t="b">
        <f t="shared" si="17"/>
        <v>1</v>
      </c>
      <c r="AH39" s="96" t="b">
        <f t="shared" si="17"/>
        <v>1</v>
      </c>
      <c r="AI39" s="100"/>
      <c r="AJ39" s="96" t="b">
        <f t="shared" si="17"/>
        <v>1</v>
      </c>
      <c r="AK39" s="96" t="b">
        <f t="shared" si="17"/>
        <v>0</v>
      </c>
      <c r="AL39" s="100"/>
      <c r="AM39" s="96" t="b">
        <f t="shared" si="17"/>
        <v>1</v>
      </c>
      <c r="AN39" s="96" t="b">
        <f t="shared" si="17"/>
        <v>1</v>
      </c>
      <c r="AO39" s="100"/>
      <c r="AP39" s="96" t="b">
        <f t="shared" si="17"/>
        <v>1</v>
      </c>
      <c r="AQ39" s="96" t="b">
        <f t="shared" si="17"/>
        <v>1</v>
      </c>
      <c r="AV39" s="666">
        <f t="shared" si="4"/>
        <v>0.45</v>
      </c>
    </row>
    <row r="40" spans="1:48" s="88" customFormat="1" x14ac:dyDescent="0.25">
      <c r="A40" s="125" t="s">
        <v>152</v>
      </c>
      <c r="B40" s="126" t="s">
        <v>41</v>
      </c>
      <c r="C40" s="266">
        <v>5</v>
      </c>
      <c r="D40" s="267"/>
      <c r="E40" s="268"/>
      <c r="F40" s="299"/>
      <c r="G40" s="295">
        <f>'семестровка 2020'!D88</f>
        <v>5</v>
      </c>
      <c r="H40" s="296">
        <f t="shared" si="18"/>
        <v>150</v>
      </c>
      <c r="I40" s="266">
        <f t="shared" si="21"/>
        <v>60</v>
      </c>
      <c r="J40" s="267">
        <f>'семестровка 2020'!G88</f>
        <v>30</v>
      </c>
      <c r="K40" s="267"/>
      <c r="L40" s="268">
        <f>'семестровка 2020'!I88</f>
        <v>30</v>
      </c>
      <c r="M40" s="297">
        <f t="shared" si="20"/>
        <v>90</v>
      </c>
      <c r="N40" s="300"/>
      <c r="O40" s="301"/>
      <c r="P40" s="302"/>
      <c r="Q40" s="272"/>
      <c r="R40" s="301"/>
      <c r="S40" s="303"/>
      <c r="T40" s="272">
        <v>4</v>
      </c>
      <c r="U40" s="301"/>
      <c r="V40" s="303"/>
      <c r="W40" s="272"/>
      <c r="X40" s="303"/>
      <c r="AG40" s="96" t="b">
        <f t="shared" si="17"/>
        <v>1</v>
      </c>
      <c r="AH40" s="96" t="b">
        <f t="shared" si="17"/>
        <v>1</v>
      </c>
      <c r="AI40" s="100"/>
      <c r="AJ40" s="96" t="b">
        <f t="shared" si="17"/>
        <v>1</v>
      </c>
      <c r="AK40" s="96" t="b">
        <f t="shared" si="17"/>
        <v>1</v>
      </c>
      <c r="AL40" s="100"/>
      <c r="AM40" s="96" t="b">
        <f t="shared" si="17"/>
        <v>0</v>
      </c>
      <c r="AN40" s="96" t="b">
        <f t="shared" si="17"/>
        <v>1</v>
      </c>
      <c r="AO40" s="100"/>
      <c r="AP40" s="96" t="b">
        <f t="shared" si="17"/>
        <v>1</v>
      </c>
      <c r="AQ40" s="96" t="b">
        <f t="shared" si="17"/>
        <v>1</v>
      </c>
      <c r="AV40" s="666">
        <f t="shared" si="4"/>
        <v>0.4</v>
      </c>
    </row>
    <row r="41" spans="1:48" s="88" customFormat="1" x14ac:dyDescent="0.25">
      <c r="A41" s="125" t="s">
        <v>153</v>
      </c>
      <c r="B41" s="126" t="s">
        <v>453</v>
      </c>
      <c r="C41" s="266"/>
      <c r="D41" s="267">
        <v>5</v>
      </c>
      <c r="E41" s="268"/>
      <c r="F41" s="299"/>
      <c r="G41" s="295">
        <v>5</v>
      </c>
      <c r="H41" s="296">
        <f t="shared" ref="H41" si="22">G41*30</f>
        <v>150</v>
      </c>
      <c r="I41" s="266">
        <f t="shared" ref="I41" si="23">J41+K41+L41</f>
        <v>45</v>
      </c>
      <c r="J41" s="267">
        <v>30</v>
      </c>
      <c r="K41" s="267"/>
      <c r="L41" s="268">
        <v>15</v>
      </c>
      <c r="M41" s="297">
        <f>H41-I41</f>
        <v>105</v>
      </c>
      <c r="N41" s="300"/>
      <c r="O41" s="301"/>
      <c r="P41" s="302"/>
      <c r="Q41" s="272"/>
      <c r="R41" s="301"/>
      <c r="S41" s="303"/>
      <c r="T41" s="272">
        <v>3</v>
      </c>
      <c r="U41" s="301"/>
      <c r="V41" s="303"/>
      <c r="W41" s="272"/>
      <c r="X41" s="303"/>
      <c r="AG41" s="96" t="b">
        <f t="shared" si="17"/>
        <v>1</v>
      </c>
      <c r="AH41" s="96" t="b">
        <f t="shared" si="17"/>
        <v>1</v>
      </c>
      <c r="AI41" s="100"/>
      <c r="AJ41" s="96" t="b">
        <f t="shared" si="17"/>
        <v>1</v>
      </c>
      <c r="AK41" s="96" t="b">
        <f t="shared" si="17"/>
        <v>1</v>
      </c>
      <c r="AL41" s="100"/>
      <c r="AM41" s="96" t="b">
        <f t="shared" si="17"/>
        <v>0</v>
      </c>
      <c r="AN41" s="96" t="b">
        <f t="shared" si="17"/>
        <v>1</v>
      </c>
      <c r="AO41" s="100"/>
      <c r="AP41" s="96" t="b">
        <f t="shared" si="17"/>
        <v>1</v>
      </c>
      <c r="AQ41" s="96" t="b">
        <f t="shared" si="17"/>
        <v>1</v>
      </c>
      <c r="AV41" s="666">
        <f t="shared" si="4"/>
        <v>0.3</v>
      </c>
    </row>
    <row r="42" spans="1:48" s="88" customFormat="1" ht="37.5" customHeight="1" x14ac:dyDescent="0.25">
      <c r="A42" s="125" t="s">
        <v>154</v>
      </c>
      <c r="B42" s="127" t="s">
        <v>237</v>
      </c>
      <c r="C42" s="266">
        <v>7</v>
      </c>
      <c r="D42" s="267"/>
      <c r="E42" s="268"/>
      <c r="F42" s="299"/>
      <c r="G42" s="295">
        <v>5</v>
      </c>
      <c r="H42" s="296">
        <f t="shared" ref="H42" si="24">G42*30</f>
        <v>150</v>
      </c>
      <c r="I42" s="266">
        <f t="shared" ref="I42" si="25">J42+K42+L42</f>
        <v>45</v>
      </c>
      <c r="J42" s="267">
        <v>30</v>
      </c>
      <c r="K42" s="267"/>
      <c r="L42" s="268">
        <v>15</v>
      </c>
      <c r="M42" s="297">
        <f t="shared" ref="M42" si="26">H42-I42</f>
        <v>105</v>
      </c>
      <c r="N42" s="276"/>
      <c r="O42" s="277"/>
      <c r="P42" s="282"/>
      <c r="Q42" s="279"/>
      <c r="R42" s="277"/>
      <c r="S42" s="278"/>
      <c r="T42" s="279"/>
      <c r="U42" s="361"/>
      <c r="V42" s="362"/>
      <c r="W42" s="279">
        <v>3</v>
      </c>
      <c r="X42" s="278"/>
      <c r="AG42" s="96" t="b">
        <f t="shared" si="17"/>
        <v>1</v>
      </c>
      <c r="AH42" s="96" t="b">
        <f t="shared" si="17"/>
        <v>1</v>
      </c>
      <c r="AI42" s="100"/>
      <c r="AJ42" s="96" t="b">
        <f t="shared" si="17"/>
        <v>1</v>
      </c>
      <c r="AK42" s="96" t="b">
        <f t="shared" si="17"/>
        <v>1</v>
      </c>
      <c r="AL42" s="100"/>
      <c r="AM42" s="96" t="b">
        <f t="shared" si="17"/>
        <v>1</v>
      </c>
      <c r="AN42" s="96" t="b">
        <f t="shared" si="17"/>
        <v>1</v>
      </c>
      <c r="AO42" s="100"/>
      <c r="AP42" s="96" t="b">
        <f t="shared" si="17"/>
        <v>0</v>
      </c>
      <c r="AQ42" s="96" t="b">
        <f t="shared" si="17"/>
        <v>1</v>
      </c>
      <c r="AV42" s="666">
        <f t="shared" si="4"/>
        <v>0.3</v>
      </c>
    </row>
    <row r="43" spans="1:48" s="89" customFormat="1" x14ac:dyDescent="0.25">
      <c r="A43" s="128" t="s">
        <v>227</v>
      </c>
      <c r="B43" s="127" t="s">
        <v>263</v>
      </c>
      <c r="C43" s="304">
        <v>4</v>
      </c>
      <c r="D43" s="267"/>
      <c r="E43" s="267"/>
      <c r="F43" s="305"/>
      <c r="G43" s="306">
        <v>5</v>
      </c>
      <c r="H43" s="296">
        <f t="shared" ref="H43:H48" si="27">G43*30</f>
        <v>150</v>
      </c>
      <c r="I43" s="266">
        <f>J43+K43+L43</f>
        <v>54</v>
      </c>
      <c r="J43" s="267">
        <v>36</v>
      </c>
      <c r="K43" s="267"/>
      <c r="L43" s="268">
        <v>18</v>
      </c>
      <c r="M43" s="297">
        <f t="shared" ref="M43:M48" si="28">H43-I43</f>
        <v>96</v>
      </c>
      <c r="N43" s="276"/>
      <c r="O43" s="277"/>
      <c r="P43" s="278"/>
      <c r="Q43" s="279"/>
      <c r="R43" s="277">
        <v>3</v>
      </c>
      <c r="S43" s="278">
        <v>3</v>
      </c>
      <c r="T43" s="279"/>
      <c r="U43" s="277"/>
      <c r="V43" s="278"/>
      <c r="W43" s="279"/>
      <c r="X43" s="278"/>
      <c r="AD43" s="89" t="s">
        <v>320</v>
      </c>
      <c r="AG43" s="96" t="b">
        <f t="shared" si="17"/>
        <v>1</v>
      </c>
      <c r="AH43" s="96" t="b">
        <f t="shared" si="17"/>
        <v>1</v>
      </c>
      <c r="AI43" s="101"/>
      <c r="AJ43" s="96" t="b">
        <f t="shared" si="17"/>
        <v>1</v>
      </c>
      <c r="AK43" s="96" t="b">
        <f t="shared" si="17"/>
        <v>0</v>
      </c>
      <c r="AL43" s="101"/>
      <c r="AM43" s="96" t="b">
        <f t="shared" si="17"/>
        <v>1</v>
      </c>
      <c r="AN43" s="96" t="b">
        <f t="shared" si="17"/>
        <v>1</v>
      </c>
      <c r="AO43" s="101"/>
      <c r="AP43" s="96" t="b">
        <f t="shared" si="17"/>
        <v>1</v>
      </c>
      <c r="AQ43" s="96" t="b">
        <f t="shared" si="17"/>
        <v>1</v>
      </c>
      <c r="AV43" s="666">
        <f t="shared" si="4"/>
        <v>0.36</v>
      </c>
    </row>
    <row r="44" spans="1:48" s="85" customFormat="1" x14ac:dyDescent="0.25">
      <c r="A44" s="120" t="s">
        <v>113</v>
      </c>
      <c r="B44" s="121" t="s">
        <v>206</v>
      </c>
      <c r="C44" s="304"/>
      <c r="D44" s="267"/>
      <c r="E44" s="268"/>
      <c r="F44" s="305"/>
      <c r="G44" s="295">
        <f>G45+G46</f>
        <v>8</v>
      </c>
      <c r="H44" s="296">
        <f>H45+H46</f>
        <v>240</v>
      </c>
      <c r="I44" s="266">
        <f>I45+I46</f>
        <v>72</v>
      </c>
      <c r="J44" s="267">
        <f>J45+J46</f>
        <v>36</v>
      </c>
      <c r="K44" s="267"/>
      <c r="L44" s="268">
        <f>L45+L46</f>
        <v>36</v>
      </c>
      <c r="M44" s="297">
        <f>M45+M46</f>
        <v>168</v>
      </c>
      <c r="N44" s="300"/>
      <c r="O44" s="301"/>
      <c r="P44" s="303"/>
      <c r="Q44" s="272"/>
      <c r="R44" s="301"/>
      <c r="S44" s="303"/>
      <c r="T44" s="272"/>
      <c r="U44" s="301"/>
      <c r="V44" s="303"/>
      <c r="W44" s="272"/>
      <c r="X44" s="303"/>
      <c r="AG44" s="96" t="b">
        <f t="shared" si="17"/>
        <v>1</v>
      </c>
      <c r="AH44" s="96" t="b">
        <f t="shared" si="17"/>
        <v>1</v>
      </c>
      <c r="AI44" s="97"/>
      <c r="AJ44" s="96" t="b">
        <f t="shared" si="17"/>
        <v>1</v>
      </c>
      <c r="AK44" s="96" t="b">
        <f t="shared" si="17"/>
        <v>1</v>
      </c>
      <c r="AL44" s="97"/>
      <c r="AM44" s="96" t="b">
        <f t="shared" si="17"/>
        <v>1</v>
      </c>
      <c r="AN44" s="96" t="b">
        <f t="shared" si="17"/>
        <v>1</v>
      </c>
      <c r="AO44" s="97"/>
      <c r="AP44" s="96" t="b">
        <f t="shared" si="17"/>
        <v>1</v>
      </c>
      <c r="AQ44" s="96" t="b">
        <f t="shared" si="17"/>
        <v>1</v>
      </c>
      <c r="AV44" s="666">
        <f t="shared" si="4"/>
        <v>0.3</v>
      </c>
    </row>
    <row r="45" spans="1:48" s="85" customFormat="1" x14ac:dyDescent="0.25">
      <c r="A45" s="129" t="s">
        <v>254</v>
      </c>
      <c r="B45" s="119" t="s">
        <v>206</v>
      </c>
      <c r="C45" s="304">
        <v>6</v>
      </c>
      <c r="D45" s="273"/>
      <c r="E45" s="274"/>
      <c r="F45" s="303"/>
      <c r="G45" s="363">
        <v>7</v>
      </c>
      <c r="H45" s="271">
        <f t="shared" ref="H45:H47" si="29">G45*30</f>
        <v>210</v>
      </c>
      <c r="I45" s="272">
        <f>J45+L45</f>
        <v>72</v>
      </c>
      <c r="J45" s="273">
        <f>'семестровка 2020'!G106</f>
        <v>36</v>
      </c>
      <c r="K45" s="273"/>
      <c r="L45" s="274">
        <f>'семестровка 2020'!I106</f>
        <v>36</v>
      </c>
      <c r="M45" s="275">
        <f t="shared" ref="M45:M47" si="30">H45-I45</f>
        <v>138</v>
      </c>
      <c r="N45" s="300"/>
      <c r="O45" s="301"/>
      <c r="P45" s="303"/>
      <c r="Q45" s="272"/>
      <c r="R45" s="301"/>
      <c r="S45" s="303"/>
      <c r="T45" s="272"/>
      <c r="U45" s="301">
        <f>'семестровка 2020'!K106</f>
        <v>4</v>
      </c>
      <c r="V45" s="303">
        <f>U45</f>
        <v>4</v>
      </c>
      <c r="W45" s="272"/>
      <c r="X45" s="303"/>
      <c r="AG45" s="96" t="b">
        <f t="shared" si="17"/>
        <v>1</v>
      </c>
      <c r="AH45" s="96" t="b">
        <f t="shared" si="17"/>
        <v>1</v>
      </c>
      <c r="AI45" s="97"/>
      <c r="AJ45" s="96" t="b">
        <f t="shared" si="17"/>
        <v>1</v>
      </c>
      <c r="AK45" s="96" t="b">
        <f t="shared" si="17"/>
        <v>1</v>
      </c>
      <c r="AL45" s="97"/>
      <c r="AM45" s="96" t="b">
        <f t="shared" si="17"/>
        <v>1</v>
      </c>
      <c r="AN45" s="96" t="b">
        <f t="shared" si="17"/>
        <v>0</v>
      </c>
      <c r="AO45" s="97"/>
      <c r="AP45" s="96" t="b">
        <f t="shared" si="17"/>
        <v>1</v>
      </c>
      <c r="AQ45" s="96" t="b">
        <f t="shared" si="17"/>
        <v>1</v>
      </c>
      <c r="AV45" s="666">
        <f t="shared" si="4"/>
        <v>0.34285714285714286</v>
      </c>
    </row>
    <row r="46" spans="1:48" s="85" customFormat="1" ht="31.5" x14ac:dyDescent="0.25">
      <c r="A46" s="129" t="s">
        <v>255</v>
      </c>
      <c r="B46" s="119" t="s">
        <v>249</v>
      </c>
      <c r="C46" s="364"/>
      <c r="D46" s="273"/>
      <c r="E46" s="274"/>
      <c r="F46" s="305" t="s">
        <v>156</v>
      </c>
      <c r="G46" s="363">
        <f>'семестровка 2020'!D109</f>
        <v>1</v>
      </c>
      <c r="H46" s="271">
        <f t="shared" si="29"/>
        <v>30</v>
      </c>
      <c r="I46" s="272">
        <f>J46+L46</f>
        <v>0</v>
      </c>
      <c r="J46" s="273"/>
      <c r="K46" s="273"/>
      <c r="L46" s="274"/>
      <c r="M46" s="275">
        <f t="shared" si="30"/>
        <v>30</v>
      </c>
      <c r="N46" s="300"/>
      <c r="O46" s="301"/>
      <c r="P46" s="303"/>
      <c r="Q46" s="272"/>
      <c r="R46" s="301"/>
      <c r="S46" s="303"/>
      <c r="T46" s="272"/>
      <c r="U46" s="365" t="s">
        <v>334</v>
      </c>
      <c r="V46" s="303"/>
      <c r="W46" s="272"/>
      <c r="X46" s="303"/>
      <c r="AG46" s="96" t="b">
        <f t="shared" si="17"/>
        <v>1</v>
      </c>
      <c r="AH46" s="96" t="b">
        <f t="shared" si="17"/>
        <v>1</v>
      </c>
      <c r="AI46" s="97"/>
      <c r="AJ46" s="96" t="b">
        <f t="shared" si="17"/>
        <v>1</v>
      </c>
      <c r="AK46" s="96" t="b">
        <f t="shared" si="17"/>
        <v>1</v>
      </c>
      <c r="AL46" s="97"/>
      <c r="AM46" s="96" t="b">
        <f t="shared" si="17"/>
        <v>1</v>
      </c>
      <c r="AN46" s="96" t="b">
        <f t="shared" si="17"/>
        <v>0</v>
      </c>
      <c r="AO46" s="97"/>
      <c r="AP46" s="96" t="b">
        <f t="shared" si="17"/>
        <v>1</v>
      </c>
      <c r="AQ46" s="96" t="b">
        <f t="shared" si="17"/>
        <v>1</v>
      </c>
      <c r="AV46" s="666">
        <f t="shared" si="4"/>
        <v>0</v>
      </c>
    </row>
    <row r="47" spans="1:48" s="88" customFormat="1" ht="31.5" x14ac:dyDescent="0.25">
      <c r="A47" s="128" t="s">
        <v>243</v>
      </c>
      <c r="B47" s="127" t="s">
        <v>350</v>
      </c>
      <c r="C47" s="304"/>
      <c r="D47" s="267">
        <v>5</v>
      </c>
      <c r="E47" s="267"/>
      <c r="F47" s="305"/>
      <c r="G47" s="306">
        <f>'семестровка 2020'!D91</f>
        <v>4</v>
      </c>
      <c r="H47" s="296">
        <f t="shared" si="29"/>
        <v>120</v>
      </c>
      <c r="I47" s="266">
        <f t="shared" ref="I47" si="31">J47+K47+L47</f>
        <v>45</v>
      </c>
      <c r="J47" s="267">
        <f>'семестровка 2020'!G91</f>
        <v>15</v>
      </c>
      <c r="K47" s="267"/>
      <c r="L47" s="305">
        <f>'семестровка 2020'!I91</f>
        <v>30</v>
      </c>
      <c r="M47" s="297">
        <f t="shared" si="30"/>
        <v>75</v>
      </c>
      <c r="N47" s="366"/>
      <c r="O47" s="367"/>
      <c r="P47" s="305"/>
      <c r="Q47" s="266"/>
      <c r="R47" s="367"/>
      <c r="S47" s="305"/>
      <c r="T47" s="266">
        <f>'семестровка 2020'!K91</f>
        <v>3</v>
      </c>
      <c r="U47" s="277"/>
      <c r="V47" s="278"/>
      <c r="W47" s="279"/>
      <c r="X47" s="278"/>
      <c r="AG47" s="96" t="b">
        <f t="shared" si="17"/>
        <v>1</v>
      </c>
      <c r="AH47" s="96" t="b">
        <f t="shared" si="17"/>
        <v>1</v>
      </c>
      <c r="AI47" s="100"/>
      <c r="AJ47" s="96" t="b">
        <f t="shared" si="17"/>
        <v>1</v>
      </c>
      <c r="AK47" s="96" t="b">
        <f t="shared" si="17"/>
        <v>1</v>
      </c>
      <c r="AL47" s="100"/>
      <c r="AM47" s="96" t="b">
        <f t="shared" si="17"/>
        <v>0</v>
      </c>
      <c r="AN47" s="96" t="b">
        <f t="shared" si="17"/>
        <v>1</v>
      </c>
      <c r="AO47" s="100"/>
      <c r="AP47" s="96" t="b">
        <f t="shared" si="17"/>
        <v>1</v>
      </c>
      <c r="AQ47" s="96" t="b">
        <f t="shared" si="17"/>
        <v>1</v>
      </c>
      <c r="AV47" s="666">
        <f t="shared" si="4"/>
        <v>0.375</v>
      </c>
    </row>
    <row r="48" spans="1:48" s="88" customFormat="1" x14ac:dyDescent="0.25">
      <c r="A48" s="128" t="s">
        <v>244</v>
      </c>
      <c r="B48" s="127" t="s">
        <v>351</v>
      </c>
      <c r="C48" s="304">
        <v>6</v>
      </c>
      <c r="D48" s="267"/>
      <c r="E48" s="267"/>
      <c r="F48" s="305"/>
      <c r="G48" s="306">
        <v>6</v>
      </c>
      <c r="H48" s="296">
        <f t="shared" si="27"/>
        <v>180</v>
      </c>
      <c r="I48" s="368">
        <f>J48+K48+L48</f>
        <v>54</v>
      </c>
      <c r="J48" s="369">
        <v>18</v>
      </c>
      <c r="K48" s="369"/>
      <c r="L48" s="370">
        <v>36</v>
      </c>
      <c r="M48" s="297">
        <f t="shared" si="28"/>
        <v>126</v>
      </c>
      <c r="N48" s="276"/>
      <c r="O48" s="277"/>
      <c r="P48" s="278"/>
      <c r="Q48" s="279"/>
      <c r="R48" s="277"/>
      <c r="S48" s="278"/>
      <c r="T48" s="279"/>
      <c r="U48" s="277">
        <v>3</v>
      </c>
      <c r="V48" s="278">
        <v>3</v>
      </c>
      <c r="W48" s="279"/>
      <c r="X48" s="278"/>
      <c r="AG48" s="96" t="b">
        <f t="shared" si="17"/>
        <v>1</v>
      </c>
      <c r="AH48" s="96" t="b">
        <f t="shared" si="17"/>
        <v>1</v>
      </c>
      <c r="AI48" s="100"/>
      <c r="AJ48" s="96" t="b">
        <f t="shared" si="17"/>
        <v>1</v>
      </c>
      <c r="AK48" s="96" t="b">
        <f t="shared" si="17"/>
        <v>1</v>
      </c>
      <c r="AL48" s="100"/>
      <c r="AM48" s="96" t="b">
        <f t="shared" si="17"/>
        <v>1</v>
      </c>
      <c r="AN48" s="96" t="b">
        <f t="shared" si="17"/>
        <v>0</v>
      </c>
      <c r="AO48" s="100"/>
      <c r="AP48" s="96" t="b">
        <f t="shared" si="17"/>
        <v>1</v>
      </c>
      <c r="AQ48" s="96" t="b">
        <f t="shared" si="17"/>
        <v>1</v>
      </c>
      <c r="AV48" s="666">
        <f t="shared" si="4"/>
        <v>0.3</v>
      </c>
    </row>
    <row r="49" spans="1:48" s="88" customFormat="1" x14ac:dyDescent="0.25">
      <c r="A49" s="125" t="s">
        <v>245</v>
      </c>
      <c r="B49" s="126" t="s">
        <v>232</v>
      </c>
      <c r="C49" s="266"/>
      <c r="D49" s="267"/>
      <c r="E49" s="268"/>
      <c r="F49" s="299"/>
      <c r="G49" s="295">
        <f>G50+G51+G52</f>
        <v>11</v>
      </c>
      <c r="H49" s="371">
        <f t="shared" ref="H49:M49" si="32">H50+H51+H52</f>
        <v>330</v>
      </c>
      <c r="I49" s="371">
        <f t="shared" si="32"/>
        <v>97</v>
      </c>
      <c r="J49" s="371">
        <f t="shared" si="32"/>
        <v>56</v>
      </c>
      <c r="K49" s="371">
        <f t="shared" si="32"/>
        <v>26</v>
      </c>
      <c r="L49" s="372">
        <f t="shared" si="32"/>
        <v>15</v>
      </c>
      <c r="M49" s="373">
        <f t="shared" si="32"/>
        <v>233</v>
      </c>
      <c r="N49" s="276"/>
      <c r="O49" s="277"/>
      <c r="P49" s="282"/>
      <c r="Q49" s="279"/>
      <c r="R49" s="277"/>
      <c r="S49" s="278"/>
      <c r="T49" s="279"/>
      <c r="U49" s="277"/>
      <c r="V49" s="278"/>
      <c r="W49" s="279"/>
      <c r="X49" s="278"/>
      <c r="AG49" s="96" t="b">
        <f t="shared" si="17"/>
        <v>1</v>
      </c>
      <c r="AH49" s="96" t="b">
        <f t="shared" si="17"/>
        <v>1</v>
      </c>
      <c r="AI49" s="100"/>
      <c r="AJ49" s="96" t="b">
        <f t="shared" si="17"/>
        <v>1</v>
      </c>
      <c r="AK49" s="96" t="b">
        <f t="shared" si="17"/>
        <v>1</v>
      </c>
      <c r="AL49" s="100"/>
      <c r="AM49" s="96" t="b">
        <f t="shared" si="17"/>
        <v>1</v>
      </c>
      <c r="AN49" s="96" t="b">
        <f t="shared" si="17"/>
        <v>1</v>
      </c>
      <c r="AO49" s="100"/>
      <c r="AP49" s="96" t="b">
        <f t="shared" si="17"/>
        <v>1</v>
      </c>
      <c r="AQ49" s="96" t="b">
        <f t="shared" si="17"/>
        <v>1</v>
      </c>
      <c r="AV49" s="666">
        <f t="shared" si="4"/>
        <v>0.29393939393939394</v>
      </c>
    </row>
    <row r="50" spans="1:48" s="88" customFormat="1" x14ac:dyDescent="0.25">
      <c r="A50" s="131" t="s">
        <v>246</v>
      </c>
      <c r="B50" s="185" t="s">
        <v>233</v>
      </c>
      <c r="C50" s="374"/>
      <c r="D50" s="375" t="s">
        <v>383</v>
      </c>
      <c r="E50" s="376"/>
      <c r="F50" s="377"/>
      <c r="G50" s="363">
        <f>'семестровка 2020'!D125</f>
        <v>5</v>
      </c>
      <c r="H50" s="271">
        <f>G50*30</f>
        <v>150</v>
      </c>
      <c r="I50" s="272">
        <f t="shared" ref="I50:I52" si="33">J50+K50+L50</f>
        <v>45</v>
      </c>
      <c r="J50" s="378">
        <f>'семестровка 2020'!G125</f>
        <v>30</v>
      </c>
      <c r="K50" s="273"/>
      <c r="L50" s="379">
        <v>15</v>
      </c>
      <c r="M50" s="275">
        <f>H50-I50</f>
        <v>105</v>
      </c>
      <c r="N50" s="300"/>
      <c r="O50" s="301"/>
      <c r="P50" s="303"/>
      <c r="Q50" s="272"/>
      <c r="R50" s="301"/>
      <c r="S50" s="303"/>
      <c r="T50" s="272"/>
      <c r="U50" s="301"/>
      <c r="V50" s="303"/>
      <c r="W50" s="300">
        <v>3</v>
      </c>
      <c r="X50" s="303"/>
      <c r="AG50" s="96" t="b">
        <f t="shared" si="17"/>
        <v>1</v>
      </c>
      <c r="AH50" s="96" t="b">
        <f t="shared" si="17"/>
        <v>1</v>
      </c>
      <c r="AI50" s="100"/>
      <c r="AJ50" s="96" t="b">
        <f t="shared" si="17"/>
        <v>1</v>
      </c>
      <c r="AK50" s="96" t="b">
        <f t="shared" si="17"/>
        <v>1</v>
      </c>
      <c r="AL50" s="100"/>
      <c r="AM50" s="96" t="b">
        <f t="shared" si="17"/>
        <v>1</v>
      </c>
      <c r="AN50" s="96" t="b">
        <f t="shared" si="17"/>
        <v>1</v>
      </c>
      <c r="AO50" s="100"/>
      <c r="AP50" s="96" t="b">
        <f t="shared" si="17"/>
        <v>0</v>
      </c>
      <c r="AQ50" s="96" t="b">
        <f t="shared" si="17"/>
        <v>1</v>
      </c>
      <c r="AV50" s="666">
        <f t="shared" si="4"/>
        <v>0.3</v>
      </c>
    </row>
    <row r="51" spans="1:48" s="88" customFormat="1" ht="31.5" x14ac:dyDescent="0.25">
      <c r="A51" s="131" t="s">
        <v>247</v>
      </c>
      <c r="B51" s="185" t="s">
        <v>282</v>
      </c>
      <c r="C51" s="380">
        <v>8</v>
      </c>
      <c r="D51" s="381"/>
      <c r="E51" s="382"/>
      <c r="F51" s="377"/>
      <c r="G51" s="363">
        <v>5</v>
      </c>
      <c r="H51" s="271">
        <f>G51*30</f>
        <v>150</v>
      </c>
      <c r="I51" s="272">
        <f t="shared" si="33"/>
        <v>52</v>
      </c>
      <c r="J51" s="273">
        <f>'семестровка 2020'!G145</f>
        <v>26</v>
      </c>
      <c r="K51" s="273">
        <f>'семестровка 2020'!H145</f>
        <v>26</v>
      </c>
      <c r="L51" s="274"/>
      <c r="M51" s="275">
        <f>H51-I51</f>
        <v>98</v>
      </c>
      <c r="N51" s="300"/>
      <c r="O51" s="301"/>
      <c r="P51" s="303"/>
      <c r="Q51" s="272"/>
      <c r="R51" s="301"/>
      <c r="S51" s="383"/>
      <c r="T51" s="272"/>
      <c r="U51" s="301"/>
      <c r="V51" s="303"/>
      <c r="W51" s="300"/>
      <c r="X51" s="303">
        <f>'семестровка 2020'!K145</f>
        <v>4</v>
      </c>
      <c r="AG51" s="96" t="b">
        <f t="shared" si="17"/>
        <v>1</v>
      </c>
      <c r="AH51" s="96" t="b">
        <f t="shared" si="17"/>
        <v>1</v>
      </c>
      <c r="AI51" s="100"/>
      <c r="AJ51" s="96" t="b">
        <f t="shared" si="17"/>
        <v>1</v>
      </c>
      <c r="AK51" s="96" t="b">
        <f t="shared" si="17"/>
        <v>1</v>
      </c>
      <c r="AL51" s="100"/>
      <c r="AM51" s="96" t="b">
        <f t="shared" si="17"/>
        <v>1</v>
      </c>
      <c r="AN51" s="96" t="b">
        <f t="shared" si="17"/>
        <v>1</v>
      </c>
      <c r="AO51" s="100"/>
      <c r="AP51" s="96" t="b">
        <f t="shared" si="17"/>
        <v>1</v>
      </c>
      <c r="AQ51" s="96" t="b">
        <f t="shared" si="17"/>
        <v>0</v>
      </c>
      <c r="AV51" s="666">
        <f t="shared" si="4"/>
        <v>0.34666666666666668</v>
      </c>
    </row>
    <row r="52" spans="1:48" s="88" customFormat="1" ht="16.5" thickBot="1" x14ac:dyDescent="0.3">
      <c r="A52" s="132" t="s">
        <v>248</v>
      </c>
      <c r="B52" s="186" t="s">
        <v>202</v>
      </c>
      <c r="C52" s="364"/>
      <c r="D52" s="273"/>
      <c r="E52" s="273"/>
      <c r="F52" s="305" t="s">
        <v>155</v>
      </c>
      <c r="G52" s="363">
        <f>'семестровка 2020'!D146</f>
        <v>1</v>
      </c>
      <c r="H52" s="271">
        <f t="shared" ref="H52" si="34">G52*30</f>
        <v>30</v>
      </c>
      <c r="I52" s="272">
        <f t="shared" si="33"/>
        <v>0</v>
      </c>
      <c r="J52" s="384"/>
      <c r="K52" s="384"/>
      <c r="L52" s="385"/>
      <c r="M52" s="275">
        <f t="shared" ref="M52" si="35">H52-I52</f>
        <v>30</v>
      </c>
      <c r="N52" s="300"/>
      <c r="O52" s="301"/>
      <c r="P52" s="303"/>
      <c r="Q52" s="272"/>
      <c r="R52" s="301"/>
      <c r="S52" s="383"/>
      <c r="T52" s="272"/>
      <c r="U52" s="301"/>
      <c r="V52" s="303"/>
      <c r="W52" s="300"/>
      <c r="X52" s="303" t="s">
        <v>334</v>
      </c>
      <c r="AG52" s="96" t="b">
        <f t="shared" si="17"/>
        <v>1</v>
      </c>
      <c r="AH52" s="96" t="b">
        <f t="shared" si="17"/>
        <v>1</v>
      </c>
      <c r="AI52" s="100"/>
      <c r="AJ52" s="96" t="b">
        <f t="shared" si="17"/>
        <v>1</v>
      </c>
      <c r="AK52" s="96" t="b">
        <f t="shared" si="17"/>
        <v>1</v>
      </c>
      <c r="AL52" s="100"/>
      <c r="AM52" s="96" t="b">
        <f t="shared" si="17"/>
        <v>1</v>
      </c>
      <c r="AN52" s="96" t="b">
        <f t="shared" si="17"/>
        <v>1</v>
      </c>
      <c r="AO52" s="100"/>
      <c r="AP52" s="96" t="b">
        <f t="shared" si="17"/>
        <v>1</v>
      </c>
      <c r="AQ52" s="96" t="b">
        <f t="shared" si="17"/>
        <v>0</v>
      </c>
      <c r="AV52" s="666">
        <f t="shared" si="4"/>
        <v>0</v>
      </c>
    </row>
    <row r="53" spans="1:48" s="88" customFormat="1" ht="16.5" thickBot="1" x14ac:dyDescent="0.3">
      <c r="A53" s="125"/>
      <c r="B53" s="127"/>
      <c r="C53" s="364"/>
      <c r="D53" s="273"/>
      <c r="E53" s="273"/>
      <c r="F53" s="303"/>
      <c r="G53" s="306"/>
      <c r="H53" s="296"/>
      <c r="I53" s="266"/>
      <c r="J53" s="317"/>
      <c r="K53" s="317"/>
      <c r="L53" s="322"/>
      <c r="M53" s="297"/>
      <c r="N53" s="300"/>
      <c r="O53" s="301"/>
      <c r="P53" s="303"/>
      <c r="Q53" s="272"/>
      <c r="R53" s="301"/>
      <c r="S53" s="383"/>
      <c r="T53" s="272"/>
      <c r="U53" s="301"/>
      <c r="V53" s="303"/>
      <c r="W53" s="300"/>
      <c r="X53" s="303"/>
      <c r="AG53" s="96" t="b">
        <f t="shared" si="17"/>
        <v>1</v>
      </c>
      <c r="AH53" s="96" t="b">
        <f t="shared" si="17"/>
        <v>1</v>
      </c>
      <c r="AI53" s="100"/>
      <c r="AJ53" s="96" t="b">
        <f t="shared" si="17"/>
        <v>1</v>
      </c>
      <c r="AK53" s="96" t="b">
        <f t="shared" si="17"/>
        <v>1</v>
      </c>
      <c r="AL53" s="100"/>
      <c r="AM53" s="96" t="b">
        <f t="shared" si="17"/>
        <v>1</v>
      </c>
      <c r="AN53" s="96" t="b">
        <f t="shared" si="17"/>
        <v>1</v>
      </c>
      <c r="AO53" s="100"/>
      <c r="AP53" s="96" t="b">
        <f t="shared" si="17"/>
        <v>1</v>
      </c>
      <c r="AQ53" s="96" t="b">
        <f t="shared" si="17"/>
        <v>1</v>
      </c>
      <c r="AV53" s="666" t="e">
        <f t="shared" si="4"/>
        <v>#DIV/0!</v>
      </c>
    </row>
    <row r="54" spans="1:48" ht="16.5" thickBot="1" x14ac:dyDescent="0.3">
      <c r="A54" s="125"/>
      <c r="B54" s="127"/>
      <c r="C54" s="304"/>
      <c r="D54" s="267"/>
      <c r="E54" s="267"/>
      <c r="F54" s="305"/>
      <c r="G54" s="306"/>
      <c r="H54" s="296"/>
      <c r="I54" s="266"/>
      <c r="J54" s="317"/>
      <c r="K54" s="317"/>
      <c r="L54" s="322"/>
      <c r="M54" s="323"/>
      <c r="N54" s="366"/>
      <c r="O54" s="367"/>
      <c r="P54" s="305"/>
      <c r="Q54" s="266"/>
      <c r="R54" s="367"/>
      <c r="S54" s="305"/>
      <c r="T54" s="266"/>
      <c r="U54" s="301"/>
      <c r="V54" s="303"/>
      <c r="W54" s="272"/>
      <c r="X54" s="303"/>
      <c r="AG54" s="96" t="b">
        <f t="shared" si="17"/>
        <v>1</v>
      </c>
      <c r="AH54" s="96" t="b">
        <f t="shared" si="17"/>
        <v>1</v>
      </c>
      <c r="AJ54" s="96" t="b">
        <f t="shared" si="17"/>
        <v>1</v>
      </c>
      <c r="AK54" s="96" t="b">
        <f t="shared" si="17"/>
        <v>1</v>
      </c>
      <c r="AM54" s="96" t="b">
        <f t="shared" si="17"/>
        <v>1</v>
      </c>
      <c r="AN54" s="96" t="b">
        <f t="shared" si="17"/>
        <v>1</v>
      </c>
      <c r="AP54" s="96" t="b">
        <f t="shared" si="17"/>
        <v>1</v>
      </c>
      <c r="AQ54" s="96" t="b">
        <f t="shared" si="17"/>
        <v>1</v>
      </c>
      <c r="AV54" s="666" t="e">
        <f t="shared" si="4"/>
        <v>#DIV/0!</v>
      </c>
    </row>
    <row r="55" spans="1:48" ht="16.5" thickBot="1" x14ac:dyDescent="0.3">
      <c r="A55" s="898" t="s">
        <v>160</v>
      </c>
      <c r="B55" s="899"/>
      <c r="C55" s="899"/>
      <c r="D55" s="899"/>
      <c r="E55" s="899"/>
      <c r="F55" s="900"/>
      <c r="G55" s="386">
        <f>G33+G34+G35+G36+G37+G38++G39++G40+G41+G42+G43+G45+G46+G47+G48+G50+G51+G52+G53</f>
        <v>79</v>
      </c>
      <c r="H55" s="386">
        <f t="shared" ref="H55:M55" si="36">H33+H34+H35+H36+H37+H38++H39++H40+H41+H42+H43+H45+H46+H47+H48+H50+H51+H52+H53</f>
        <v>2370</v>
      </c>
      <c r="I55" s="386">
        <f t="shared" si="36"/>
        <v>832</v>
      </c>
      <c r="J55" s="386">
        <f t="shared" si="36"/>
        <v>431</v>
      </c>
      <c r="K55" s="386">
        <f t="shared" si="36"/>
        <v>26</v>
      </c>
      <c r="L55" s="386">
        <f t="shared" si="36"/>
        <v>375</v>
      </c>
      <c r="M55" s="386">
        <f t="shared" si="36"/>
        <v>1538</v>
      </c>
      <c r="N55" s="387">
        <f>SUM(N32:N54)</f>
        <v>0</v>
      </c>
      <c r="O55" s="387">
        <f t="shared" ref="O55:X55" si="37">SUM(O32:O54)</f>
        <v>0</v>
      </c>
      <c r="P55" s="387">
        <f t="shared" si="37"/>
        <v>0</v>
      </c>
      <c r="Q55" s="387">
        <f t="shared" si="37"/>
        <v>12</v>
      </c>
      <c r="R55" s="387">
        <f t="shared" si="37"/>
        <v>13</v>
      </c>
      <c r="S55" s="387">
        <f t="shared" si="37"/>
        <v>13</v>
      </c>
      <c r="T55" s="387">
        <f t="shared" si="37"/>
        <v>10</v>
      </c>
      <c r="U55" s="387">
        <f t="shared" si="37"/>
        <v>7</v>
      </c>
      <c r="V55" s="387">
        <f t="shared" si="37"/>
        <v>7</v>
      </c>
      <c r="W55" s="387">
        <f t="shared" si="37"/>
        <v>6</v>
      </c>
      <c r="X55" s="387">
        <f t="shared" si="37"/>
        <v>4</v>
      </c>
      <c r="Y55" s="35">
        <f>SUM(Y32:Y54)</f>
        <v>0</v>
      </c>
      <c r="Z55" s="35">
        <f>SUM(Z32:Z54)</f>
        <v>0</v>
      </c>
      <c r="AA55" s="35">
        <f>SUM(AA32:AA54)</f>
        <v>0</v>
      </c>
      <c r="AB55" s="35">
        <f>SUM(AB32:AB54)</f>
        <v>0</v>
      </c>
      <c r="AC55" s="35">
        <f>SUM(AC32:AC54)</f>
        <v>0</v>
      </c>
      <c r="AD55" s="30"/>
      <c r="AG55" s="107">
        <f>SUMIF(AG32:AG54,FALSE,$G32:$G54)</f>
        <v>0</v>
      </c>
      <c r="AH55" s="107">
        <f t="shared" ref="AH55:AQ55" si="38">SUMIF(AH32:AH54,FALSE,$G32:$G54)</f>
        <v>0</v>
      </c>
      <c r="AI55" s="107">
        <f t="shared" si="38"/>
        <v>0</v>
      </c>
      <c r="AJ55" s="107">
        <f t="shared" si="38"/>
        <v>15</v>
      </c>
      <c r="AK55" s="107">
        <f t="shared" si="38"/>
        <v>20</v>
      </c>
      <c r="AL55" s="107">
        <f t="shared" si="38"/>
        <v>0</v>
      </c>
      <c r="AM55" s="107">
        <f t="shared" si="38"/>
        <v>14</v>
      </c>
      <c r="AN55" s="107">
        <f t="shared" si="38"/>
        <v>14</v>
      </c>
      <c r="AO55" s="107">
        <f t="shared" si="38"/>
        <v>0</v>
      </c>
      <c r="AP55" s="107">
        <f t="shared" si="38"/>
        <v>10</v>
      </c>
      <c r="AQ55" s="107">
        <f t="shared" si="38"/>
        <v>6</v>
      </c>
      <c r="AR55" s="108">
        <f>SUM(AG55:AQ55)</f>
        <v>79</v>
      </c>
      <c r="AV55" s="666">
        <f t="shared" si="4"/>
        <v>0.35105485232067513</v>
      </c>
    </row>
    <row r="56" spans="1:48" ht="16.5" thickBot="1" x14ac:dyDescent="0.3">
      <c r="A56" s="923" t="s">
        <v>161</v>
      </c>
      <c r="B56" s="924"/>
      <c r="C56" s="924"/>
      <c r="D56" s="924"/>
      <c r="E56" s="924"/>
      <c r="F56" s="924"/>
      <c r="G56" s="924"/>
      <c r="H56" s="924"/>
      <c r="I56" s="925"/>
      <c r="J56" s="925"/>
      <c r="K56" s="925"/>
      <c r="L56" s="925"/>
      <c r="M56" s="925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6"/>
      <c r="AV56" s="666" t="e">
        <f t="shared" si="4"/>
        <v>#DIV/0!</v>
      </c>
    </row>
    <row r="57" spans="1:48" s="87" customFormat="1" x14ac:dyDescent="0.25">
      <c r="A57" s="156" t="s">
        <v>133</v>
      </c>
      <c r="B57" s="180" t="s">
        <v>190</v>
      </c>
      <c r="C57" s="388"/>
      <c r="D57" s="389">
        <v>2</v>
      </c>
      <c r="E57" s="389"/>
      <c r="F57" s="390"/>
      <c r="G57" s="391">
        <v>4.5</v>
      </c>
      <c r="H57" s="392">
        <f>G57*30</f>
        <v>135</v>
      </c>
      <c r="I57" s="252">
        <v>0</v>
      </c>
      <c r="J57" s="393"/>
      <c r="K57" s="393"/>
      <c r="L57" s="393"/>
      <c r="M57" s="340">
        <f t="shared" ref="M57:M60" si="39">H57-I57</f>
        <v>135</v>
      </c>
      <c r="N57" s="394"/>
      <c r="O57" s="395"/>
      <c r="P57" s="396"/>
      <c r="Q57" s="397"/>
      <c r="R57" s="398"/>
      <c r="S57" s="396"/>
      <c r="T57" s="397"/>
      <c r="U57" s="398"/>
      <c r="V57" s="396"/>
      <c r="W57" s="397"/>
      <c r="X57" s="396"/>
      <c r="AE57" s="87" t="s">
        <v>335</v>
      </c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V57" s="666">
        <f t="shared" si="4"/>
        <v>0</v>
      </c>
    </row>
    <row r="58" spans="1:48" s="87" customFormat="1" x14ac:dyDescent="0.25">
      <c r="A58" s="120" t="s">
        <v>134</v>
      </c>
      <c r="B58" s="181" t="s">
        <v>515</v>
      </c>
      <c r="C58" s="399"/>
      <c r="D58" s="238" t="s">
        <v>157</v>
      </c>
      <c r="E58" s="238"/>
      <c r="F58" s="400"/>
      <c r="G58" s="401">
        <v>3</v>
      </c>
      <c r="H58" s="402">
        <f>G58*30</f>
        <v>90</v>
      </c>
      <c r="I58" s="266">
        <f>J58+K58+L58</f>
        <v>0</v>
      </c>
      <c r="J58" s="267"/>
      <c r="K58" s="267"/>
      <c r="L58" s="267"/>
      <c r="M58" s="305">
        <f t="shared" si="39"/>
        <v>90</v>
      </c>
      <c r="N58" s="403"/>
      <c r="O58" s="404"/>
      <c r="P58" s="405"/>
      <c r="Q58" s="406"/>
      <c r="R58" s="404"/>
      <c r="S58" s="405"/>
      <c r="T58" s="406"/>
      <c r="U58" s="404"/>
      <c r="V58" s="405"/>
      <c r="W58" s="406"/>
      <c r="X58" s="405"/>
      <c r="AE58" s="33" t="s">
        <v>96</v>
      </c>
      <c r="AF58" s="111">
        <f>G57</f>
        <v>4.5</v>
      </c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V58" s="666">
        <f t="shared" si="4"/>
        <v>0</v>
      </c>
    </row>
    <row r="59" spans="1:48" s="87" customFormat="1" x14ac:dyDescent="0.25">
      <c r="A59" s="120" t="s">
        <v>135</v>
      </c>
      <c r="B59" s="182" t="s">
        <v>516</v>
      </c>
      <c r="C59" s="407"/>
      <c r="D59" s="235" t="s">
        <v>156</v>
      </c>
      <c r="E59" s="235"/>
      <c r="F59" s="408"/>
      <c r="G59" s="409">
        <v>3</v>
      </c>
      <c r="H59" s="402">
        <f>G59*30</f>
        <v>90</v>
      </c>
      <c r="I59" s="266">
        <f>J59+K59+L59</f>
        <v>0</v>
      </c>
      <c r="J59" s="267"/>
      <c r="K59" s="267"/>
      <c r="L59" s="267"/>
      <c r="M59" s="305">
        <f t="shared" si="39"/>
        <v>90</v>
      </c>
      <c r="N59" s="403"/>
      <c r="O59" s="404"/>
      <c r="P59" s="405"/>
      <c r="Q59" s="406"/>
      <c r="R59" s="404"/>
      <c r="S59" s="405"/>
      <c r="T59" s="406"/>
      <c r="U59" s="404"/>
      <c r="V59" s="405"/>
      <c r="W59" s="406"/>
      <c r="X59" s="405"/>
      <c r="AE59" s="33" t="s">
        <v>97</v>
      </c>
      <c r="AF59" s="111">
        <f t="shared" ref="AF59:AF60" si="40">G58</f>
        <v>3</v>
      </c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V59" s="666">
        <f t="shared" si="4"/>
        <v>0</v>
      </c>
    </row>
    <row r="60" spans="1:48" s="87" customFormat="1" ht="16.5" thickBot="1" x14ac:dyDescent="0.3">
      <c r="A60" s="133" t="s">
        <v>187</v>
      </c>
      <c r="B60" s="183" t="s">
        <v>136</v>
      </c>
      <c r="C60" s="410"/>
      <c r="D60" s="237" t="s">
        <v>155</v>
      </c>
      <c r="E60" s="237"/>
      <c r="F60" s="411"/>
      <c r="G60" s="412">
        <v>6</v>
      </c>
      <c r="H60" s="413">
        <f>G60*30</f>
        <v>180</v>
      </c>
      <c r="I60" s="321">
        <f>J60+K60+L60</f>
        <v>0</v>
      </c>
      <c r="J60" s="317"/>
      <c r="K60" s="317"/>
      <c r="L60" s="317"/>
      <c r="M60" s="318">
        <f t="shared" si="39"/>
        <v>180</v>
      </c>
      <c r="N60" s="414"/>
      <c r="O60" s="415"/>
      <c r="P60" s="416"/>
      <c r="Q60" s="417"/>
      <c r="R60" s="415"/>
      <c r="S60" s="416"/>
      <c r="T60" s="417"/>
      <c r="U60" s="415"/>
      <c r="V60" s="416"/>
      <c r="W60" s="417"/>
      <c r="X60" s="416"/>
      <c r="AE60" s="33" t="s">
        <v>98</v>
      </c>
      <c r="AF60" s="111">
        <f t="shared" si="40"/>
        <v>3</v>
      </c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V60" s="666">
        <f t="shared" si="4"/>
        <v>0</v>
      </c>
    </row>
    <row r="61" spans="1:48" s="30" customFormat="1" ht="16.5" thickBot="1" x14ac:dyDescent="0.3">
      <c r="A61" s="927" t="s">
        <v>162</v>
      </c>
      <c r="B61" s="925"/>
      <c r="C61" s="925"/>
      <c r="D61" s="925"/>
      <c r="E61" s="925"/>
      <c r="F61" s="928"/>
      <c r="G61" s="418">
        <f>SUM(G57:G60)</f>
        <v>16.5</v>
      </c>
      <c r="H61" s="419">
        <f>SUM(H57:H60)</f>
        <v>495</v>
      </c>
      <c r="I61" s="420">
        <f t="shared" ref="I61:X61" si="41">SUM(I57:I60)</f>
        <v>0</v>
      </c>
      <c r="J61" s="420">
        <f t="shared" si="41"/>
        <v>0</v>
      </c>
      <c r="K61" s="420">
        <f t="shared" si="41"/>
        <v>0</v>
      </c>
      <c r="L61" s="420">
        <f t="shared" si="41"/>
        <v>0</v>
      </c>
      <c r="M61" s="420">
        <f t="shared" si="41"/>
        <v>495</v>
      </c>
      <c r="N61" s="419">
        <f t="shared" si="41"/>
        <v>0</v>
      </c>
      <c r="O61" s="419">
        <f t="shared" si="41"/>
        <v>0</v>
      </c>
      <c r="P61" s="419">
        <f t="shared" si="41"/>
        <v>0</v>
      </c>
      <c r="Q61" s="419">
        <f t="shared" si="41"/>
        <v>0</v>
      </c>
      <c r="R61" s="419">
        <f t="shared" si="41"/>
        <v>0</v>
      </c>
      <c r="S61" s="419">
        <f t="shared" si="41"/>
        <v>0</v>
      </c>
      <c r="T61" s="419">
        <f t="shared" si="41"/>
        <v>0</v>
      </c>
      <c r="U61" s="419">
        <f t="shared" si="41"/>
        <v>0</v>
      </c>
      <c r="V61" s="419">
        <f t="shared" si="41"/>
        <v>0</v>
      </c>
      <c r="W61" s="419">
        <f t="shared" si="41"/>
        <v>0</v>
      </c>
      <c r="X61" s="419">
        <f t="shared" si="41"/>
        <v>0</v>
      </c>
      <c r="AE61" s="33" t="s">
        <v>99</v>
      </c>
      <c r="AF61" s="111">
        <f>G60+G63</f>
        <v>12</v>
      </c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V61" s="666">
        <f t="shared" si="4"/>
        <v>0</v>
      </c>
    </row>
    <row r="62" spans="1:48" ht="16.5" thickBot="1" x14ac:dyDescent="0.3">
      <c r="A62" s="927" t="s">
        <v>285</v>
      </c>
      <c r="B62" s="925"/>
      <c r="C62" s="925"/>
      <c r="D62" s="925"/>
      <c r="E62" s="925"/>
      <c r="F62" s="925"/>
      <c r="G62" s="925"/>
      <c r="H62" s="925"/>
      <c r="I62" s="925"/>
      <c r="J62" s="925"/>
      <c r="K62" s="925"/>
      <c r="L62" s="925"/>
      <c r="M62" s="925"/>
      <c r="N62" s="925"/>
      <c r="O62" s="925"/>
      <c r="P62" s="925"/>
      <c r="Q62" s="925"/>
      <c r="R62" s="925"/>
      <c r="S62" s="925"/>
      <c r="T62" s="925"/>
      <c r="U62" s="925"/>
      <c r="V62" s="925"/>
      <c r="W62" s="925"/>
      <c r="X62" s="928"/>
      <c r="AF62" s="108">
        <f>SUM(AF58:AF61)</f>
        <v>22.5</v>
      </c>
      <c r="AV62" s="666" t="e">
        <f t="shared" si="4"/>
        <v>#DIV/0!</v>
      </c>
    </row>
    <row r="63" spans="1:48" s="30" customFormat="1" x14ac:dyDescent="0.25">
      <c r="A63" s="122" t="s">
        <v>137</v>
      </c>
      <c r="B63" s="179" t="s">
        <v>330</v>
      </c>
      <c r="C63" s="421">
        <v>8</v>
      </c>
      <c r="D63" s="422"/>
      <c r="E63" s="422"/>
      <c r="F63" s="423"/>
      <c r="G63" s="424">
        <v>6</v>
      </c>
      <c r="H63" s="425">
        <f>G63*30</f>
        <v>180</v>
      </c>
      <c r="I63" s="426">
        <f>J63+K63+L63</f>
        <v>0</v>
      </c>
      <c r="J63" s="427"/>
      <c r="K63" s="427"/>
      <c r="L63" s="428"/>
      <c r="M63" s="429">
        <f t="shared" ref="M63" si="42">H63-I63</f>
        <v>180</v>
      </c>
      <c r="N63" s="430"/>
      <c r="O63" s="431"/>
      <c r="P63" s="428"/>
      <c r="Q63" s="432"/>
      <c r="R63" s="431"/>
      <c r="S63" s="428"/>
      <c r="T63" s="432"/>
      <c r="U63" s="431"/>
      <c r="V63" s="428"/>
      <c r="W63" s="432"/>
      <c r="X63" s="433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V63" s="666">
        <f t="shared" si="4"/>
        <v>0</v>
      </c>
    </row>
    <row r="64" spans="1:48" s="30" customFormat="1" ht="16.5" hidden="1" thickBot="1" x14ac:dyDescent="0.3">
      <c r="A64" s="134"/>
      <c r="B64" s="157"/>
      <c r="C64" s="434"/>
      <c r="D64" s="435"/>
      <c r="E64" s="435"/>
      <c r="F64" s="436"/>
      <c r="G64" s="437"/>
      <c r="H64" s="438"/>
      <c r="I64" s="439"/>
      <c r="J64" s="440"/>
      <c r="K64" s="440"/>
      <c r="L64" s="441"/>
      <c r="M64" s="442"/>
      <c r="N64" s="443"/>
      <c r="O64" s="444"/>
      <c r="P64" s="441"/>
      <c r="Q64" s="445"/>
      <c r="R64" s="444"/>
      <c r="S64" s="441"/>
      <c r="T64" s="445"/>
      <c r="U64" s="444"/>
      <c r="V64" s="441"/>
      <c r="W64" s="445"/>
      <c r="X64" s="446"/>
      <c r="AE64" s="33" t="s">
        <v>96</v>
      </c>
      <c r="AF64" s="109">
        <f>AG89+AH89</f>
        <v>0</v>
      </c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V64" s="666" t="e">
        <f t="shared" si="4"/>
        <v>#DIV/0!</v>
      </c>
    </row>
    <row r="65" spans="1:48" s="30" customFormat="1" ht="16.5" thickBot="1" x14ac:dyDescent="0.3">
      <c r="A65" s="901" t="s">
        <v>163</v>
      </c>
      <c r="B65" s="902"/>
      <c r="C65" s="902"/>
      <c r="D65" s="902"/>
      <c r="E65" s="902"/>
      <c r="F65" s="903"/>
      <c r="G65" s="447">
        <f>SUM(G63:G64)</f>
        <v>6</v>
      </c>
      <c r="H65" s="448">
        <f>SUM(H63:H64)</f>
        <v>180</v>
      </c>
      <c r="I65" s="448">
        <f t="shared" ref="I65:X65" si="43">I63</f>
        <v>0</v>
      </c>
      <c r="J65" s="448">
        <f t="shared" si="43"/>
        <v>0</v>
      </c>
      <c r="K65" s="448">
        <f t="shared" si="43"/>
        <v>0</v>
      </c>
      <c r="L65" s="448">
        <f t="shared" si="43"/>
        <v>0</v>
      </c>
      <c r="M65" s="448">
        <f>SUM(M63:M64)</f>
        <v>180</v>
      </c>
      <c r="N65" s="448">
        <f t="shared" si="43"/>
        <v>0</v>
      </c>
      <c r="O65" s="448">
        <f t="shared" si="43"/>
        <v>0</v>
      </c>
      <c r="P65" s="448">
        <f t="shared" si="43"/>
        <v>0</v>
      </c>
      <c r="Q65" s="448">
        <f t="shared" si="43"/>
        <v>0</v>
      </c>
      <c r="R65" s="448">
        <f t="shared" si="43"/>
        <v>0</v>
      </c>
      <c r="S65" s="448">
        <f t="shared" si="43"/>
        <v>0</v>
      </c>
      <c r="T65" s="448">
        <f t="shared" si="43"/>
        <v>0</v>
      </c>
      <c r="U65" s="448">
        <f t="shared" si="43"/>
        <v>0</v>
      </c>
      <c r="V65" s="448">
        <f t="shared" si="43"/>
        <v>0</v>
      </c>
      <c r="W65" s="448">
        <f t="shared" si="43"/>
        <v>0</v>
      </c>
      <c r="X65" s="449">
        <f t="shared" si="43"/>
        <v>0</v>
      </c>
      <c r="AE65" s="33" t="s">
        <v>97</v>
      </c>
      <c r="AF65" s="109">
        <f>AJ89+AK89</f>
        <v>8</v>
      </c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V65" s="666">
        <f t="shared" si="4"/>
        <v>0</v>
      </c>
    </row>
    <row r="66" spans="1:48" ht="16.5" thickBot="1" x14ac:dyDescent="0.3">
      <c r="A66" s="904" t="s">
        <v>164</v>
      </c>
      <c r="B66" s="905"/>
      <c r="C66" s="905"/>
      <c r="D66" s="905"/>
      <c r="E66" s="905"/>
      <c r="F66" s="905"/>
      <c r="G66" s="450">
        <f>G65+G61+G55+G30</f>
        <v>180</v>
      </c>
      <c r="H66" s="451">
        <f>H65+H61+H55+H30</f>
        <v>5400</v>
      </c>
      <c r="I66" s="451">
        <f t="shared" ref="I66:X66" si="44">I55+I30+I61+I65</f>
        <v>1816</v>
      </c>
      <c r="J66" s="451">
        <f t="shared" si="44"/>
        <v>813</v>
      </c>
      <c r="K66" s="451">
        <f t="shared" si="44"/>
        <v>107</v>
      </c>
      <c r="L66" s="451">
        <f t="shared" si="44"/>
        <v>896</v>
      </c>
      <c r="M66" s="451">
        <f t="shared" si="44"/>
        <v>3584</v>
      </c>
      <c r="N66" s="451">
        <f t="shared" si="44"/>
        <v>24</v>
      </c>
      <c r="O66" s="451">
        <f t="shared" si="44"/>
        <v>18</v>
      </c>
      <c r="P66" s="451">
        <f t="shared" si="44"/>
        <v>18</v>
      </c>
      <c r="Q66" s="451">
        <f t="shared" si="44"/>
        <v>19</v>
      </c>
      <c r="R66" s="451">
        <f t="shared" si="44"/>
        <v>15</v>
      </c>
      <c r="S66" s="451">
        <f t="shared" si="44"/>
        <v>15</v>
      </c>
      <c r="T66" s="451">
        <f t="shared" si="44"/>
        <v>14</v>
      </c>
      <c r="U66" s="451">
        <f t="shared" si="44"/>
        <v>7</v>
      </c>
      <c r="V66" s="451">
        <f t="shared" si="44"/>
        <v>7</v>
      </c>
      <c r="W66" s="451">
        <f t="shared" si="44"/>
        <v>10</v>
      </c>
      <c r="X66" s="451">
        <f t="shared" si="44"/>
        <v>7</v>
      </c>
      <c r="Y66" s="30">
        <f>30*G66</f>
        <v>5400</v>
      </c>
      <c r="AE66" s="33" t="s">
        <v>98</v>
      </c>
      <c r="AF66" s="109">
        <f>AM89+AN89</f>
        <v>8</v>
      </c>
      <c r="AV66" s="666">
        <f t="shared" si="4"/>
        <v>0.33629629629629632</v>
      </c>
    </row>
    <row r="67" spans="1:48" x14ac:dyDescent="0.25">
      <c r="A67" s="906" t="s">
        <v>118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907"/>
      <c r="V67" s="907"/>
      <c r="W67" s="907"/>
      <c r="X67" s="908"/>
      <c r="AE67" s="33" t="s">
        <v>99</v>
      </c>
      <c r="AF67" s="109">
        <f>AP89+AQ89</f>
        <v>4</v>
      </c>
      <c r="AV67" s="666" t="e">
        <f t="shared" si="4"/>
        <v>#DIV/0!</v>
      </c>
    </row>
    <row r="68" spans="1:48" ht="16.5" thickBot="1" x14ac:dyDescent="0.3">
      <c r="A68" s="916" t="s">
        <v>119</v>
      </c>
      <c r="B68" s="914"/>
      <c r="C68" s="914"/>
      <c r="D68" s="914"/>
      <c r="E68" s="914"/>
      <c r="F68" s="914"/>
      <c r="G68" s="914"/>
      <c r="H68" s="914"/>
      <c r="I68" s="914"/>
      <c r="J68" s="914"/>
      <c r="K68" s="914"/>
      <c r="L68" s="914"/>
      <c r="M68" s="914"/>
      <c r="N68" s="914"/>
      <c r="O68" s="914"/>
      <c r="P68" s="914"/>
      <c r="Q68" s="914"/>
      <c r="R68" s="914"/>
      <c r="S68" s="914"/>
      <c r="T68" s="914"/>
      <c r="U68" s="914"/>
      <c r="V68" s="914"/>
      <c r="W68" s="914"/>
      <c r="X68" s="917"/>
      <c r="AE68" s="88"/>
      <c r="AF68" s="109">
        <f>SUM(AF64:AF67)</f>
        <v>20</v>
      </c>
      <c r="AV68" s="666" t="e">
        <f t="shared" si="4"/>
        <v>#DIV/0!</v>
      </c>
    </row>
    <row r="69" spans="1:48" ht="16.5" thickBot="1" x14ac:dyDescent="0.3">
      <c r="A69" s="163"/>
      <c r="B69" s="176" t="s">
        <v>482</v>
      </c>
      <c r="C69" s="452"/>
      <c r="D69" s="453">
        <v>3</v>
      </c>
      <c r="E69" s="454"/>
      <c r="F69" s="452"/>
      <c r="G69" s="455">
        <v>4</v>
      </c>
      <c r="H69" s="456">
        <f>G69*30</f>
        <v>120</v>
      </c>
      <c r="I69" s="453"/>
      <c r="J69" s="454"/>
      <c r="K69" s="453"/>
      <c r="L69" s="453"/>
      <c r="M69" s="453"/>
      <c r="N69" s="453"/>
      <c r="O69" s="453"/>
      <c r="P69" s="453"/>
      <c r="Q69" s="453">
        <v>3</v>
      </c>
      <c r="R69" s="453"/>
      <c r="S69" s="453"/>
      <c r="T69" s="453"/>
      <c r="U69" s="453"/>
      <c r="V69" s="456"/>
      <c r="W69" s="453"/>
      <c r="X69" s="454"/>
      <c r="AE69" s="88"/>
      <c r="AF69" s="109"/>
      <c r="AV69" s="666">
        <f t="shared" si="4"/>
        <v>0</v>
      </c>
    </row>
    <row r="70" spans="1:48" ht="16.5" thickBot="1" x14ac:dyDescent="0.3">
      <c r="A70" s="161"/>
      <c r="B70" s="177" t="s">
        <v>483</v>
      </c>
      <c r="C70" s="457"/>
      <c r="D70" s="458">
        <v>4</v>
      </c>
      <c r="E70" s="459"/>
      <c r="F70" s="457"/>
      <c r="G70" s="455">
        <v>4</v>
      </c>
      <c r="H70" s="456">
        <f t="shared" ref="H70:H73" si="45">G70*30</f>
        <v>120</v>
      </c>
      <c r="I70" s="458"/>
      <c r="J70" s="459"/>
      <c r="K70" s="458"/>
      <c r="L70" s="458"/>
      <c r="M70" s="458"/>
      <c r="N70" s="458"/>
      <c r="O70" s="458"/>
      <c r="P70" s="458"/>
      <c r="Q70" s="458"/>
      <c r="R70" s="458">
        <v>2</v>
      </c>
      <c r="S70" s="458">
        <v>2</v>
      </c>
      <c r="T70" s="458"/>
      <c r="U70" s="458"/>
      <c r="V70" s="460"/>
      <c r="W70" s="458"/>
      <c r="X70" s="459"/>
      <c r="AE70" s="88"/>
      <c r="AF70" s="109"/>
      <c r="AV70" s="666">
        <f t="shared" si="4"/>
        <v>0</v>
      </c>
    </row>
    <row r="71" spans="1:48" ht="16.5" thickBot="1" x14ac:dyDescent="0.3">
      <c r="A71" s="161"/>
      <c r="B71" s="177" t="s">
        <v>484</v>
      </c>
      <c r="C71" s="457"/>
      <c r="D71" s="458">
        <v>5</v>
      </c>
      <c r="E71" s="459"/>
      <c r="F71" s="457"/>
      <c r="G71" s="455">
        <v>4</v>
      </c>
      <c r="H71" s="456">
        <f t="shared" si="45"/>
        <v>120</v>
      </c>
      <c r="I71" s="458"/>
      <c r="J71" s="459"/>
      <c r="K71" s="458"/>
      <c r="L71" s="458"/>
      <c r="M71" s="458"/>
      <c r="N71" s="458"/>
      <c r="O71" s="458"/>
      <c r="P71" s="458"/>
      <c r="Q71" s="458"/>
      <c r="R71" s="458"/>
      <c r="S71" s="458"/>
      <c r="T71" s="458">
        <v>3</v>
      </c>
      <c r="U71" s="458"/>
      <c r="V71" s="460"/>
      <c r="W71" s="458"/>
      <c r="X71" s="459"/>
      <c r="AE71" s="88"/>
      <c r="AF71" s="109"/>
      <c r="AV71" s="666">
        <f t="shared" si="4"/>
        <v>0</v>
      </c>
    </row>
    <row r="72" spans="1:48" ht="16.5" thickBot="1" x14ac:dyDescent="0.3">
      <c r="A72" s="164"/>
      <c r="B72" s="177" t="s">
        <v>485</v>
      </c>
      <c r="C72" s="457"/>
      <c r="D72" s="458">
        <v>6</v>
      </c>
      <c r="E72" s="459"/>
      <c r="F72" s="457"/>
      <c r="G72" s="455">
        <v>4</v>
      </c>
      <c r="H72" s="456">
        <f t="shared" si="45"/>
        <v>120</v>
      </c>
      <c r="I72" s="458"/>
      <c r="J72" s="459"/>
      <c r="K72" s="458"/>
      <c r="L72" s="458"/>
      <c r="M72" s="458"/>
      <c r="N72" s="458"/>
      <c r="O72" s="458"/>
      <c r="P72" s="458"/>
      <c r="Q72" s="458"/>
      <c r="R72" s="458"/>
      <c r="S72" s="458"/>
      <c r="T72" s="458"/>
      <c r="U72" s="458">
        <v>3</v>
      </c>
      <c r="V72" s="460">
        <v>3</v>
      </c>
      <c r="W72" s="458"/>
      <c r="X72" s="458"/>
      <c r="AE72" s="88"/>
      <c r="AF72" s="109"/>
      <c r="AV72" s="666">
        <f t="shared" si="4"/>
        <v>0</v>
      </c>
    </row>
    <row r="73" spans="1:48" ht="16.5" thickBot="1" x14ac:dyDescent="0.3">
      <c r="A73" s="162"/>
      <c r="B73" s="178" t="s">
        <v>486</v>
      </c>
      <c r="C73" s="461"/>
      <c r="D73" s="462">
        <v>7</v>
      </c>
      <c r="E73" s="463"/>
      <c r="F73" s="461"/>
      <c r="G73" s="464">
        <v>4</v>
      </c>
      <c r="H73" s="459">
        <f t="shared" si="45"/>
        <v>120</v>
      </c>
      <c r="I73" s="462"/>
      <c r="J73" s="463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5"/>
      <c r="W73" s="462">
        <v>3</v>
      </c>
      <c r="X73" s="463"/>
      <c r="AE73" s="88"/>
      <c r="AF73" s="109"/>
      <c r="AV73" s="666">
        <f t="shared" si="4"/>
        <v>0</v>
      </c>
    </row>
    <row r="74" spans="1:48" s="88" customFormat="1" x14ac:dyDescent="0.25">
      <c r="A74" s="165" t="s">
        <v>120</v>
      </c>
      <c r="B74" s="174" t="s">
        <v>122</v>
      </c>
      <c r="C74" s="466"/>
      <c r="D74" s="466">
        <v>3</v>
      </c>
      <c r="E74" s="466"/>
      <c r="F74" s="467"/>
      <c r="G74" s="468">
        <f>'семестровка 2020'!D52</f>
        <v>4</v>
      </c>
      <c r="H74" s="469">
        <f>G74*30</f>
        <v>120</v>
      </c>
      <c r="I74" s="470">
        <f>J74+K74+L74</f>
        <v>45</v>
      </c>
      <c r="J74" s="471">
        <f>'семестровка 2020'!G52</f>
        <v>15</v>
      </c>
      <c r="K74" s="471"/>
      <c r="L74" s="472">
        <f>'семестровка 2020'!I52</f>
        <v>30</v>
      </c>
      <c r="M74" s="469">
        <f>H74-I74</f>
        <v>75</v>
      </c>
      <c r="N74" s="473"/>
      <c r="O74" s="466"/>
      <c r="P74" s="467"/>
      <c r="Q74" s="474">
        <f>'семестровка 2020'!K52</f>
        <v>3</v>
      </c>
      <c r="R74" s="466"/>
      <c r="S74" s="475"/>
      <c r="T74" s="473"/>
      <c r="U74" s="466"/>
      <c r="V74" s="467"/>
      <c r="W74" s="474"/>
      <c r="X74" s="475"/>
      <c r="AG74" s="96" t="b">
        <f t="shared" ref="AG74:AQ86" si="46">ISBLANK(N74)</f>
        <v>1</v>
      </c>
      <c r="AH74" s="96" t="b">
        <f t="shared" si="46"/>
        <v>1</v>
      </c>
      <c r="AI74" s="100"/>
      <c r="AJ74" s="96" t="b">
        <f t="shared" si="46"/>
        <v>0</v>
      </c>
      <c r="AK74" s="96" t="b">
        <f t="shared" si="46"/>
        <v>1</v>
      </c>
      <c r="AL74" s="100"/>
      <c r="AM74" s="96" t="b">
        <f t="shared" si="46"/>
        <v>1</v>
      </c>
      <c r="AN74" s="96" t="b">
        <f t="shared" si="46"/>
        <v>1</v>
      </c>
      <c r="AO74" s="100"/>
      <c r="AP74" s="96" t="b">
        <f t="shared" si="46"/>
        <v>1</v>
      </c>
      <c r="AQ74" s="96" t="b">
        <f t="shared" si="46"/>
        <v>1</v>
      </c>
      <c r="AV74" s="666">
        <f t="shared" si="4"/>
        <v>0.375</v>
      </c>
    </row>
    <row r="75" spans="1:48" s="88" customFormat="1" x14ac:dyDescent="0.25">
      <c r="A75" s="160" t="s">
        <v>121</v>
      </c>
      <c r="B75" s="175" t="s">
        <v>175</v>
      </c>
      <c r="C75" s="476"/>
      <c r="D75" s="476">
        <f>D74</f>
        <v>3</v>
      </c>
      <c r="E75" s="476"/>
      <c r="F75" s="477"/>
      <c r="G75" s="478">
        <v>4</v>
      </c>
      <c r="H75" s="479">
        <f t="shared" ref="H75:Q75" si="47">H74</f>
        <v>120</v>
      </c>
      <c r="I75" s="480">
        <f t="shared" si="47"/>
        <v>45</v>
      </c>
      <c r="J75" s="476">
        <f t="shared" si="47"/>
        <v>15</v>
      </c>
      <c r="K75" s="476"/>
      <c r="L75" s="477">
        <f t="shared" si="47"/>
        <v>30</v>
      </c>
      <c r="M75" s="479">
        <f t="shared" si="47"/>
        <v>75</v>
      </c>
      <c r="N75" s="480"/>
      <c r="O75" s="476"/>
      <c r="P75" s="477"/>
      <c r="Q75" s="481">
        <f t="shared" si="47"/>
        <v>3</v>
      </c>
      <c r="R75" s="476"/>
      <c r="S75" s="482"/>
      <c r="T75" s="480"/>
      <c r="U75" s="476"/>
      <c r="V75" s="477"/>
      <c r="W75" s="481"/>
      <c r="X75" s="482"/>
      <c r="AG75" s="96"/>
      <c r="AH75" s="96"/>
      <c r="AI75" s="100"/>
      <c r="AJ75" s="96"/>
      <c r="AK75" s="96"/>
      <c r="AL75" s="100"/>
      <c r="AM75" s="96"/>
      <c r="AN75" s="96"/>
      <c r="AO75" s="100"/>
      <c r="AP75" s="96"/>
      <c r="AQ75" s="96"/>
      <c r="AV75" s="666">
        <f t="shared" si="4"/>
        <v>0.375</v>
      </c>
    </row>
    <row r="76" spans="1:48" s="88" customFormat="1" x14ac:dyDescent="0.25">
      <c r="A76" s="160"/>
      <c r="B76" s="175" t="s">
        <v>337</v>
      </c>
      <c r="C76" s="476"/>
      <c r="D76" s="476"/>
      <c r="E76" s="476"/>
      <c r="F76" s="477"/>
      <c r="G76" s="483">
        <v>4</v>
      </c>
      <c r="H76" s="479">
        <v>120</v>
      </c>
      <c r="I76" s="480"/>
      <c r="J76" s="476"/>
      <c r="K76" s="476"/>
      <c r="L76" s="477"/>
      <c r="M76" s="479"/>
      <c r="N76" s="480"/>
      <c r="O76" s="476"/>
      <c r="P76" s="477"/>
      <c r="Q76" s="481"/>
      <c r="R76" s="476"/>
      <c r="S76" s="482"/>
      <c r="T76" s="480"/>
      <c r="U76" s="476"/>
      <c r="V76" s="477"/>
      <c r="W76" s="481"/>
      <c r="X76" s="482"/>
      <c r="AG76" s="96"/>
      <c r="AH76" s="96"/>
      <c r="AI76" s="100"/>
      <c r="AJ76" s="96"/>
      <c r="AK76" s="96"/>
      <c r="AL76" s="100"/>
      <c r="AM76" s="96"/>
      <c r="AN76" s="96"/>
      <c r="AO76" s="100"/>
      <c r="AP76" s="96"/>
      <c r="AQ76" s="96"/>
      <c r="AV76" s="666">
        <f t="shared" si="4"/>
        <v>0</v>
      </c>
    </row>
    <row r="77" spans="1:48" s="88" customFormat="1" x14ac:dyDescent="0.25">
      <c r="A77" s="160" t="s">
        <v>125</v>
      </c>
      <c r="B77" s="175" t="s">
        <v>158</v>
      </c>
      <c r="C77" s="476"/>
      <c r="D77" s="476">
        <v>4</v>
      </c>
      <c r="E77" s="476"/>
      <c r="F77" s="477"/>
      <c r="G77" s="478">
        <v>4</v>
      </c>
      <c r="H77" s="484">
        <f>G77*30</f>
        <v>120</v>
      </c>
      <c r="I77" s="485">
        <f>J77+K77+L77</f>
        <v>36</v>
      </c>
      <c r="J77" s="486">
        <f>'семестровка 2020'!G69</f>
        <v>18</v>
      </c>
      <c r="K77" s="486"/>
      <c r="L77" s="487">
        <f>'семестровка 2020'!I69</f>
        <v>18</v>
      </c>
      <c r="M77" s="484">
        <f>H77-I77</f>
        <v>84</v>
      </c>
      <c r="N77" s="480"/>
      <c r="O77" s="476"/>
      <c r="P77" s="477"/>
      <c r="Q77" s="481"/>
      <c r="R77" s="476">
        <f>'семестровка 2020'!K69</f>
        <v>2</v>
      </c>
      <c r="S77" s="482">
        <f>R77</f>
        <v>2</v>
      </c>
      <c r="T77" s="480"/>
      <c r="U77" s="476"/>
      <c r="V77" s="477"/>
      <c r="W77" s="481"/>
      <c r="X77" s="482"/>
      <c r="AG77" s="96" t="b">
        <f t="shared" si="46"/>
        <v>1</v>
      </c>
      <c r="AH77" s="96" t="b">
        <f t="shared" si="46"/>
        <v>1</v>
      </c>
      <c r="AI77" s="100"/>
      <c r="AJ77" s="96" t="b">
        <f t="shared" si="46"/>
        <v>1</v>
      </c>
      <c r="AK77" s="96" t="b">
        <f t="shared" si="46"/>
        <v>0</v>
      </c>
      <c r="AL77" s="100"/>
      <c r="AM77" s="96" t="b">
        <f t="shared" si="46"/>
        <v>1</v>
      </c>
      <c r="AN77" s="96" t="b">
        <f t="shared" si="46"/>
        <v>1</v>
      </c>
      <c r="AO77" s="100"/>
      <c r="AP77" s="96" t="b">
        <f t="shared" si="46"/>
        <v>1</v>
      </c>
      <c r="AQ77" s="96" t="b">
        <f t="shared" si="46"/>
        <v>1</v>
      </c>
      <c r="AV77" s="666">
        <f t="shared" ref="AV77:AV121" si="48">I77/H77</f>
        <v>0.3</v>
      </c>
    </row>
    <row r="78" spans="1:48" s="88" customFormat="1" x14ac:dyDescent="0.25">
      <c r="A78" s="160" t="s">
        <v>126</v>
      </c>
      <c r="B78" s="175" t="s">
        <v>230</v>
      </c>
      <c r="C78" s="476"/>
      <c r="D78" s="476">
        <f>D77</f>
        <v>4</v>
      </c>
      <c r="E78" s="476"/>
      <c r="F78" s="477"/>
      <c r="G78" s="478">
        <v>4</v>
      </c>
      <c r="H78" s="479">
        <f t="shared" ref="H78:S78" si="49">H77</f>
        <v>120</v>
      </c>
      <c r="I78" s="480">
        <f t="shared" si="49"/>
        <v>36</v>
      </c>
      <c r="J78" s="476">
        <f t="shared" si="49"/>
        <v>18</v>
      </c>
      <c r="K78" s="476"/>
      <c r="L78" s="477">
        <f t="shared" si="49"/>
        <v>18</v>
      </c>
      <c r="M78" s="479">
        <f t="shared" si="49"/>
        <v>84</v>
      </c>
      <c r="N78" s="480"/>
      <c r="O78" s="476"/>
      <c r="P78" s="477"/>
      <c r="Q78" s="481"/>
      <c r="R78" s="476">
        <f t="shared" si="49"/>
        <v>2</v>
      </c>
      <c r="S78" s="482">
        <f t="shared" si="49"/>
        <v>2</v>
      </c>
      <c r="T78" s="480"/>
      <c r="U78" s="476"/>
      <c r="V78" s="477"/>
      <c r="W78" s="481"/>
      <c r="X78" s="482"/>
      <c r="AG78" s="96"/>
      <c r="AH78" s="96"/>
      <c r="AI78" s="100"/>
      <c r="AJ78" s="96"/>
      <c r="AK78" s="96"/>
      <c r="AL78" s="100"/>
      <c r="AM78" s="96"/>
      <c r="AN78" s="96"/>
      <c r="AO78" s="100"/>
      <c r="AP78" s="96"/>
      <c r="AQ78" s="96"/>
      <c r="AV78" s="666">
        <f t="shared" si="48"/>
        <v>0.3</v>
      </c>
    </row>
    <row r="79" spans="1:48" s="88" customFormat="1" x14ac:dyDescent="0.25">
      <c r="A79" s="160"/>
      <c r="B79" s="175" t="s">
        <v>337</v>
      </c>
      <c r="C79" s="476"/>
      <c r="D79" s="476"/>
      <c r="E79" s="476"/>
      <c r="F79" s="477"/>
      <c r="G79" s="478">
        <v>4</v>
      </c>
      <c r="H79" s="479">
        <f>G79*30</f>
        <v>120</v>
      </c>
      <c r="I79" s="480"/>
      <c r="J79" s="476"/>
      <c r="K79" s="476"/>
      <c r="L79" s="477"/>
      <c r="M79" s="479"/>
      <c r="N79" s="480"/>
      <c r="O79" s="476"/>
      <c r="P79" s="477"/>
      <c r="Q79" s="481"/>
      <c r="R79" s="476"/>
      <c r="S79" s="482"/>
      <c r="T79" s="480"/>
      <c r="U79" s="476"/>
      <c r="V79" s="477"/>
      <c r="W79" s="481"/>
      <c r="X79" s="482"/>
      <c r="AG79" s="96"/>
      <c r="AH79" s="96"/>
      <c r="AI79" s="100"/>
      <c r="AJ79" s="96"/>
      <c r="AK79" s="96"/>
      <c r="AL79" s="100"/>
      <c r="AM79" s="96"/>
      <c r="AN79" s="96"/>
      <c r="AO79" s="100"/>
      <c r="AP79" s="96"/>
      <c r="AQ79" s="96"/>
      <c r="AV79" s="666">
        <f t="shared" si="48"/>
        <v>0</v>
      </c>
    </row>
    <row r="80" spans="1:48" s="88" customFormat="1" ht="31.5" x14ac:dyDescent="0.25">
      <c r="A80" s="160" t="s">
        <v>127</v>
      </c>
      <c r="B80" s="175" t="s">
        <v>463</v>
      </c>
      <c r="C80" s="476"/>
      <c r="D80" s="476">
        <v>5</v>
      </c>
      <c r="E80" s="476"/>
      <c r="F80" s="477"/>
      <c r="G80" s="478">
        <v>4</v>
      </c>
      <c r="H80" s="484">
        <f t="shared" ref="H80:H82" si="50">G80*30</f>
        <v>120</v>
      </c>
      <c r="I80" s="485">
        <f t="shared" ref="I80:I81" si="51">J80+K80+L80</f>
        <v>45</v>
      </c>
      <c r="J80" s="486"/>
      <c r="K80" s="486"/>
      <c r="L80" s="487">
        <f>'семестровка 2020'!I87</f>
        <v>45</v>
      </c>
      <c r="M80" s="484">
        <f>H80-I80</f>
        <v>75</v>
      </c>
      <c r="N80" s="480"/>
      <c r="O80" s="476"/>
      <c r="P80" s="477"/>
      <c r="Q80" s="481"/>
      <c r="R80" s="476"/>
      <c r="S80" s="482"/>
      <c r="T80" s="480">
        <v>3</v>
      </c>
      <c r="U80" s="476"/>
      <c r="V80" s="477"/>
      <c r="W80" s="481"/>
      <c r="X80" s="482"/>
      <c r="AG80" s="96" t="b">
        <f t="shared" si="46"/>
        <v>1</v>
      </c>
      <c r="AH80" s="96" t="b">
        <f t="shared" si="46"/>
        <v>1</v>
      </c>
      <c r="AI80" s="100"/>
      <c r="AJ80" s="96" t="b">
        <f t="shared" si="46"/>
        <v>1</v>
      </c>
      <c r="AK80" s="96" t="b">
        <f t="shared" si="46"/>
        <v>1</v>
      </c>
      <c r="AL80" s="100"/>
      <c r="AM80" s="96" t="b">
        <f t="shared" si="46"/>
        <v>0</v>
      </c>
      <c r="AN80" s="96" t="b">
        <f t="shared" si="46"/>
        <v>1</v>
      </c>
      <c r="AO80" s="100"/>
      <c r="AP80" s="96" t="b">
        <f t="shared" si="46"/>
        <v>1</v>
      </c>
      <c r="AQ80" s="96" t="b">
        <f t="shared" si="46"/>
        <v>1</v>
      </c>
      <c r="AV80" s="666">
        <f t="shared" si="48"/>
        <v>0.375</v>
      </c>
    </row>
    <row r="81" spans="1:48" s="88" customFormat="1" x14ac:dyDescent="0.25">
      <c r="A81" s="160" t="s">
        <v>487</v>
      </c>
      <c r="B81" s="175" t="s">
        <v>36</v>
      </c>
      <c r="C81" s="476"/>
      <c r="D81" s="476">
        <v>5</v>
      </c>
      <c r="E81" s="476"/>
      <c r="F81" s="477"/>
      <c r="G81" s="478">
        <v>4</v>
      </c>
      <c r="H81" s="484">
        <f t="shared" si="50"/>
        <v>120</v>
      </c>
      <c r="I81" s="485">
        <f t="shared" si="51"/>
        <v>45</v>
      </c>
      <c r="J81" s="486">
        <v>15</v>
      </c>
      <c r="K81" s="486"/>
      <c r="L81" s="487">
        <v>30</v>
      </c>
      <c r="M81" s="484">
        <f>H81-I81</f>
        <v>75</v>
      </c>
      <c r="N81" s="480"/>
      <c r="O81" s="476"/>
      <c r="P81" s="477"/>
      <c r="Q81" s="481"/>
      <c r="R81" s="476"/>
      <c r="S81" s="482"/>
      <c r="T81" s="480">
        <v>3</v>
      </c>
      <c r="U81" s="476"/>
      <c r="V81" s="477"/>
      <c r="W81" s="481"/>
      <c r="X81" s="482"/>
      <c r="AG81" s="96"/>
      <c r="AH81" s="96"/>
      <c r="AI81" s="100"/>
      <c r="AJ81" s="96"/>
      <c r="AK81" s="96"/>
      <c r="AL81" s="100"/>
      <c r="AM81" s="96"/>
      <c r="AN81" s="96"/>
      <c r="AO81" s="100"/>
      <c r="AP81" s="96"/>
      <c r="AQ81" s="96"/>
      <c r="AV81" s="666">
        <f t="shared" si="48"/>
        <v>0.375</v>
      </c>
    </row>
    <row r="82" spans="1:48" s="88" customFormat="1" x14ac:dyDescent="0.25">
      <c r="A82" s="160"/>
      <c r="B82" s="175" t="s">
        <v>337</v>
      </c>
      <c r="C82" s="476"/>
      <c r="D82" s="476"/>
      <c r="E82" s="476"/>
      <c r="F82" s="477"/>
      <c r="G82" s="478">
        <v>4</v>
      </c>
      <c r="H82" s="484">
        <f t="shared" si="50"/>
        <v>120</v>
      </c>
      <c r="I82" s="485"/>
      <c r="J82" s="486"/>
      <c r="K82" s="486"/>
      <c r="L82" s="487"/>
      <c r="M82" s="484"/>
      <c r="N82" s="480"/>
      <c r="O82" s="476"/>
      <c r="P82" s="477"/>
      <c r="Q82" s="481"/>
      <c r="R82" s="476"/>
      <c r="S82" s="482"/>
      <c r="T82" s="480"/>
      <c r="U82" s="476"/>
      <c r="V82" s="477"/>
      <c r="W82" s="481"/>
      <c r="X82" s="482"/>
      <c r="AG82" s="96"/>
      <c r="AH82" s="96"/>
      <c r="AI82" s="100"/>
      <c r="AJ82" s="96"/>
      <c r="AK82" s="96"/>
      <c r="AL82" s="100"/>
      <c r="AM82" s="96"/>
      <c r="AN82" s="96"/>
      <c r="AO82" s="100"/>
      <c r="AP82" s="96"/>
      <c r="AQ82" s="96"/>
      <c r="AV82" s="666">
        <f t="shared" si="48"/>
        <v>0</v>
      </c>
    </row>
    <row r="83" spans="1:48" s="88" customFormat="1" ht="31.5" x14ac:dyDescent="0.25">
      <c r="A83" s="160" t="s">
        <v>488</v>
      </c>
      <c r="B83" s="175" t="s">
        <v>466</v>
      </c>
      <c r="C83" s="476"/>
      <c r="D83" s="476">
        <v>6</v>
      </c>
      <c r="E83" s="476"/>
      <c r="F83" s="477"/>
      <c r="G83" s="478">
        <f>'семестровка 2020'!D105</f>
        <v>4</v>
      </c>
      <c r="H83" s="484">
        <f t="shared" ref="H83:H85" si="52">G83*30</f>
        <v>120</v>
      </c>
      <c r="I83" s="485">
        <f t="shared" ref="I83:I84" si="53">J83+K83+L83</f>
        <v>54</v>
      </c>
      <c r="J83" s="486">
        <f>'семестровка 2020'!G105</f>
        <v>0</v>
      </c>
      <c r="K83" s="486"/>
      <c r="L83" s="487">
        <f>'семестровка 2020'!I105</f>
        <v>54</v>
      </c>
      <c r="M83" s="484">
        <f>H83-I83</f>
        <v>66</v>
      </c>
      <c r="N83" s="480"/>
      <c r="O83" s="476"/>
      <c r="P83" s="477"/>
      <c r="Q83" s="481"/>
      <c r="R83" s="476"/>
      <c r="S83" s="482"/>
      <c r="T83" s="480"/>
      <c r="U83" s="476">
        <f>'семестровка 2020'!K105</f>
        <v>3</v>
      </c>
      <c r="V83" s="477">
        <f>U83</f>
        <v>3</v>
      </c>
      <c r="W83" s="481"/>
      <c r="X83" s="482"/>
      <c r="AG83" s="96" t="b">
        <f t="shared" si="46"/>
        <v>1</v>
      </c>
      <c r="AH83" s="96" t="b">
        <f t="shared" si="46"/>
        <v>1</v>
      </c>
      <c r="AI83" s="100"/>
      <c r="AJ83" s="96" t="b">
        <f t="shared" si="46"/>
        <v>1</v>
      </c>
      <c r="AK83" s="96" t="b">
        <f t="shared" si="46"/>
        <v>1</v>
      </c>
      <c r="AL83" s="100"/>
      <c r="AM83" s="96" t="b">
        <f t="shared" si="46"/>
        <v>1</v>
      </c>
      <c r="AN83" s="96" t="b">
        <f t="shared" si="46"/>
        <v>0</v>
      </c>
      <c r="AO83" s="100"/>
      <c r="AP83" s="96" t="b">
        <f t="shared" si="46"/>
        <v>1</v>
      </c>
      <c r="AQ83" s="96" t="b">
        <f t="shared" si="46"/>
        <v>1</v>
      </c>
      <c r="AV83" s="666">
        <f t="shared" si="48"/>
        <v>0.45</v>
      </c>
    </row>
    <row r="84" spans="1:48" s="88" customFormat="1" x14ac:dyDescent="0.25">
      <c r="A84" s="160" t="s">
        <v>489</v>
      </c>
      <c r="B84" s="175" t="s">
        <v>176</v>
      </c>
      <c r="C84" s="476"/>
      <c r="D84" s="476">
        <v>6</v>
      </c>
      <c r="E84" s="476"/>
      <c r="F84" s="477"/>
      <c r="G84" s="478">
        <v>4</v>
      </c>
      <c r="H84" s="484">
        <f t="shared" si="52"/>
        <v>120</v>
      </c>
      <c r="I84" s="485">
        <f t="shared" si="53"/>
        <v>54</v>
      </c>
      <c r="J84" s="486">
        <v>18</v>
      </c>
      <c r="K84" s="486"/>
      <c r="L84" s="487">
        <v>36</v>
      </c>
      <c r="M84" s="484">
        <f>H84-I84</f>
        <v>66</v>
      </c>
      <c r="N84" s="480"/>
      <c r="O84" s="476"/>
      <c r="P84" s="477"/>
      <c r="Q84" s="481"/>
      <c r="R84" s="476"/>
      <c r="S84" s="482"/>
      <c r="T84" s="480"/>
      <c r="U84" s="476">
        <v>3</v>
      </c>
      <c r="V84" s="477">
        <v>3</v>
      </c>
      <c r="W84" s="481"/>
      <c r="X84" s="482"/>
      <c r="AG84" s="96"/>
      <c r="AH84" s="96"/>
      <c r="AI84" s="100"/>
      <c r="AJ84" s="96"/>
      <c r="AK84" s="96"/>
      <c r="AL84" s="100"/>
      <c r="AM84" s="96"/>
      <c r="AN84" s="96"/>
      <c r="AO84" s="100"/>
      <c r="AP84" s="96"/>
      <c r="AQ84" s="96"/>
      <c r="AV84" s="666">
        <f t="shared" si="48"/>
        <v>0.45</v>
      </c>
    </row>
    <row r="85" spans="1:48" s="88" customFormat="1" x14ac:dyDescent="0.25">
      <c r="A85" s="160"/>
      <c r="B85" s="175" t="s">
        <v>337</v>
      </c>
      <c r="C85" s="476"/>
      <c r="D85" s="476"/>
      <c r="E85" s="476"/>
      <c r="F85" s="477"/>
      <c r="G85" s="478">
        <v>4</v>
      </c>
      <c r="H85" s="484">
        <f t="shared" si="52"/>
        <v>120</v>
      </c>
      <c r="I85" s="485"/>
      <c r="J85" s="486"/>
      <c r="K85" s="486"/>
      <c r="L85" s="487"/>
      <c r="M85" s="484"/>
      <c r="N85" s="480"/>
      <c r="O85" s="476"/>
      <c r="P85" s="477"/>
      <c r="Q85" s="481"/>
      <c r="R85" s="476"/>
      <c r="S85" s="482"/>
      <c r="T85" s="480"/>
      <c r="U85" s="476"/>
      <c r="V85" s="477"/>
      <c r="W85" s="481"/>
      <c r="X85" s="482"/>
      <c r="AG85" s="96"/>
      <c r="AH85" s="96"/>
      <c r="AI85" s="100"/>
      <c r="AJ85" s="96"/>
      <c r="AK85" s="96"/>
      <c r="AL85" s="100"/>
      <c r="AM85" s="96"/>
      <c r="AN85" s="96"/>
      <c r="AO85" s="100"/>
      <c r="AP85" s="96"/>
      <c r="AQ85" s="96"/>
      <c r="AV85" s="666">
        <f t="shared" si="48"/>
        <v>0</v>
      </c>
    </row>
    <row r="86" spans="1:48" s="88" customFormat="1" ht="31.5" x14ac:dyDescent="0.25">
      <c r="A86" s="160" t="s">
        <v>490</v>
      </c>
      <c r="B86" s="175" t="s">
        <v>468</v>
      </c>
      <c r="C86" s="476"/>
      <c r="D86" s="476">
        <v>7</v>
      </c>
      <c r="E86" s="476"/>
      <c r="F86" s="477"/>
      <c r="G86" s="478">
        <v>4</v>
      </c>
      <c r="H86" s="484">
        <f t="shared" ref="H86:H88" si="54">G86*30</f>
        <v>120</v>
      </c>
      <c r="I86" s="485">
        <f t="shared" ref="I86:I87" si="55">J86+K86+L86</f>
        <v>45</v>
      </c>
      <c r="J86" s="486"/>
      <c r="K86" s="486"/>
      <c r="L86" s="487">
        <f>'семестровка 2020'!I124</f>
        <v>45</v>
      </c>
      <c r="M86" s="484">
        <f>H86-I86</f>
        <v>75</v>
      </c>
      <c r="N86" s="480"/>
      <c r="O86" s="476"/>
      <c r="P86" s="477"/>
      <c r="Q86" s="481"/>
      <c r="R86" s="476"/>
      <c r="S86" s="482"/>
      <c r="T86" s="480"/>
      <c r="U86" s="476"/>
      <c r="V86" s="477"/>
      <c r="W86" s="481">
        <v>3</v>
      </c>
      <c r="X86" s="482"/>
      <c r="AG86" s="96" t="b">
        <f t="shared" si="46"/>
        <v>1</v>
      </c>
      <c r="AH86" s="96" t="b">
        <f t="shared" si="46"/>
        <v>1</v>
      </c>
      <c r="AI86" s="100"/>
      <c r="AJ86" s="96" t="b">
        <f t="shared" si="46"/>
        <v>1</v>
      </c>
      <c r="AK86" s="96" t="b">
        <f t="shared" si="46"/>
        <v>1</v>
      </c>
      <c r="AL86" s="100"/>
      <c r="AM86" s="96" t="b">
        <f t="shared" si="46"/>
        <v>1</v>
      </c>
      <c r="AN86" s="96" t="b">
        <f t="shared" si="46"/>
        <v>1</v>
      </c>
      <c r="AO86" s="100"/>
      <c r="AP86" s="96" t="b">
        <f t="shared" si="46"/>
        <v>0</v>
      </c>
      <c r="AQ86" s="96" t="b">
        <f t="shared" si="46"/>
        <v>1</v>
      </c>
      <c r="AV86" s="666">
        <f t="shared" si="48"/>
        <v>0.375</v>
      </c>
    </row>
    <row r="87" spans="1:48" s="88" customFormat="1" x14ac:dyDescent="0.25">
      <c r="A87" s="160" t="s">
        <v>491</v>
      </c>
      <c r="B87" s="175" t="s">
        <v>469</v>
      </c>
      <c r="C87" s="476"/>
      <c r="D87" s="476">
        <v>7</v>
      </c>
      <c r="E87" s="476"/>
      <c r="F87" s="477"/>
      <c r="G87" s="478">
        <v>4</v>
      </c>
      <c r="H87" s="484">
        <f t="shared" si="54"/>
        <v>120</v>
      </c>
      <c r="I87" s="485">
        <f t="shared" si="55"/>
        <v>45</v>
      </c>
      <c r="J87" s="486">
        <v>15</v>
      </c>
      <c r="K87" s="486"/>
      <c r="L87" s="487">
        <v>30</v>
      </c>
      <c r="M87" s="484">
        <f>H87-I87</f>
        <v>75</v>
      </c>
      <c r="N87" s="480"/>
      <c r="O87" s="476"/>
      <c r="P87" s="477"/>
      <c r="Q87" s="481"/>
      <c r="R87" s="476"/>
      <c r="S87" s="482"/>
      <c r="T87" s="480"/>
      <c r="U87" s="476"/>
      <c r="V87" s="477"/>
      <c r="W87" s="481">
        <v>3</v>
      </c>
      <c r="X87" s="482"/>
      <c r="AG87" s="96"/>
      <c r="AH87" s="96"/>
      <c r="AI87" s="100"/>
      <c r="AJ87" s="96"/>
      <c r="AK87" s="96"/>
      <c r="AL87" s="100"/>
      <c r="AM87" s="96"/>
      <c r="AN87" s="96"/>
      <c r="AO87" s="100"/>
      <c r="AP87" s="96"/>
      <c r="AQ87" s="96"/>
      <c r="AV87" s="666">
        <f t="shared" si="48"/>
        <v>0.375</v>
      </c>
    </row>
    <row r="88" spans="1:48" s="88" customFormat="1" x14ac:dyDescent="0.25">
      <c r="A88" s="160"/>
      <c r="B88" s="175" t="s">
        <v>337</v>
      </c>
      <c r="C88" s="476"/>
      <c r="D88" s="476"/>
      <c r="E88" s="476"/>
      <c r="F88" s="477"/>
      <c r="G88" s="478">
        <v>4</v>
      </c>
      <c r="H88" s="484">
        <f t="shared" si="54"/>
        <v>120</v>
      </c>
      <c r="I88" s="485"/>
      <c r="J88" s="486"/>
      <c r="K88" s="486"/>
      <c r="L88" s="487"/>
      <c r="M88" s="484"/>
      <c r="N88" s="480"/>
      <c r="O88" s="476"/>
      <c r="P88" s="477"/>
      <c r="Q88" s="481"/>
      <c r="R88" s="476"/>
      <c r="S88" s="482"/>
      <c r="T88" s="480"/>
      <c r="U88" s="476"/>
      <c r="V88" s="477"/>
      <c r="W88" s="481"/>
      <c r="X88" s="482"/>
      <c r="AG88" s="96"/>
      <c r="AH88" s="96"/>
      <c r="AI88" s="100"/>
      <c r="AJ88" s="96"/>
      <c r="AK88" s="96"/>
      <c r="AL88" s="100"/>
      <c r="AM88" s="96"/>
      <c r="AN88" s="96"/>
      <c r="AO88" s="100"/>
      <c r="AP88" s="96"/>
      <c r="AQ88" s="96"/>
      <c r="AV88" s="666">
        <f t="shared" si="48"/>
        <v>0</v>
      </c>
    </row>
    <row r="89" spans="1:48" ht="16.5" thickBot="1" x14ac:dyDescent="0.3">
      <c r="A89" s="909" t="s">
        <v>123</v>
      </c>
      <c r="B89" s="910"/>
      <c r="C89" s="910"/>
      <c r="D89" s="910"/>
      <c r="E89" s="910"/>
      <c r="F89" s="911"/>
      <c r="G89" s="488">
        <f t="shared" ref="G89:X89" si="56">G74+G77+G80+G83+G86</f>
        <v>20</v>
      </c>
      <c r="H89" s="489">
        <f t="shared" si="56"/>
        <v>600</v>
      </c>
      <c r="I89" s="489">
        <f t="shared" si="56"/>
        <v>225</v>
      </c>
      <c r="J89" s="489">
        <f t="shared" si="56"/>
        <v>33</v>
      </c>
      <c r="K89" s="489">
        <f t="shared" si="56"/>
        <v>0</v>
      </c>
      <c r="L89" s="489">
        <f t="shared" si="56"/>
        <v>192</v>
      </c>
      <c r="M89" s="489">
        <f t="shared" si="56"/>
        <v>375</v>
      </c>
      <c r="N89" s="489">
        <f t="shared" si="56"/>
        <v>0</v>
      </c>
      <c r="O89" s="489">
        <f t="shared" si="56"/>
        <v>0</v>
      </c>
      <c r="P89" s="489">
        <f t="shared" si="56"/>
        <v>0</v>
      </c>
      <c r="Q89" s="489">
        <f t="shared" si="56"/>
        <v>3</v>
      </c>
      <c r="R89" s="489">
        <f t="shared" si="56"/>
        <v>2</v>
      </c>
      <c r="S89" s="489">
        <f t="shared" si="56"/>
        <v>2</v>
      </c>
      <c r="T89" s="489">
        <f t="shared" si="56"/>
        <v>3</v>
      </c>
      <c r="U89" s="489">
        <f t="shared" si="56"/>
        <v>3</v>
      </c>
      <c r="V89" s="489">
        <f t="shared" si="56"/>
        <v>3</v>
      </c>
      <c r="W89" s="489">
        <f t="shared" si="56"/>
        <v>3</v>
      </c>
      <c r="X89" s="489">
        <f t="shared" si="56"/>
        <v>0</v>
      </c>
      <c r="Y89" s="36" t="e">
        <f>Y74+Y77+Y80+Y83+#REF!+#REF!+Y86+#REF!</f>
        <v>#REF!</v>
      </c>
      <c r="Z89" s="36" t="e">
        <f>Z74+Z77+Z80+Z83+#REF!+#REF!+Z86+#REF!</f>
        <v>#REF!</v>
      </c>
      <c r="AA89" s="36" t="e">
        <f>AA74+AA77+AA80+AA83+#REF!+#REF!+AA86+#REF!</f>
        <v>#REF!</v>
      </c>
      <c r="AB89" s="36" t="e">
        <f>AB74+AB77+AB80+AB83+#REF!+#REF!+AB86+#REF!</f>
        <v>#REF!</v>
      </c>
      <c r="AC89" s="36" t="e">
        <f>AC74+AC77+AC80+AC83+#REF!+#REF!+AC86+#REF!</f>
        <v>#REF!</v>
      </c>
      <c r="AG89" s="107">
        <f t="shared" ref="AG89:AQ89" si="57">SUMIF(AG74:AG88,FALSE,$G74:$G88)</f>
        <v>0</v>
      </c>
      <c r="AH89" s="107">
        <f t="shared" si="57"/>
        <v>0</v>
      </c>
      <c r="AI89" s="107">
        <f t="shared" si="57"/>
        <v>0</v>
      </c>
      <c r="AJ89" s="107">
        <f t="shared" si="57"/>
        <v>4</v>
      </c>
      <c r="AK89" s="107">
        <f t="shared" si="57"/>
        <v>4</v>
      </c>
      <c r="AL89" s="107">
        <f t="shared" si="57"/>
        <v>0</v>
      </c>
      <c r="AM89" s="107">
        <f t="shared" si="57"/>
        <v>4</v>
      </c>
      <c r="AN89" s="107">
        <f t="shared" si="57"/>
        <v>4</v>
      </c>
      <c r="AO89" s="107">
        <f t="shared" si="57"/>
        <v>0</v>
      </c>
      <c r="AP89" s="107">
        <f t="shared" si="57"/>
        <v>4</v>
      </c>
      <c r="AQ89" s="107">
        <f t="shared" si="57"/>
        <v>0</v>
      </c>
      <c r="AR89" s="108">
        <f>SUM(AG89:AQ89)</f>
        <v>20</v>
      </c>
      <c r="AV89" s="666">
        <f t="shared" si="48"/>
        <v>0.375</v>
      </c>
    </row>
    <row r="90" spans="1:48" ht="16.5" thickBot="1" x14ac:dyDescent="0.3">
      <c r="A90" s="912" t="s">
        <v>177</v>
      </c>
      <c r="B90" s="913"/>
      <c r="C90" s="913"/>
      <c r="D90" s="913"/>
      <c r="E90" s="913"/>
      <c r="F90" s="913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5"/>
      <c r="AV90" s="666" t="e">
        <f t="shared" si="48"/>
        <v>#DIV/0!</v>
      </c>
    </row>
    <row r="91" spans="1:48" ht="16.5" thickBot="1" x14ac:dyDescent="0.3">
      <c r="A91" s="169"/>
      <c r="B91" s="177" t="s">
        <v>492</v>
      </c>
      <c r="C91" s="458"/>
      <c r="D91" s="458">
        <v>3</v>
      </c>
      <c r="E91" s="458"/>
      <c r="F91" s="458"/>
      <c r="G91" s="455">
        <v>4</v>
      </c>
      <c r="H91" s="458">
        <f>G91*30</f>
        <v>120</v>
      </c>
      <c r="I91" s="458"/>
      <c r="J91" s="458"/>
      <c r="K91" s="458"/>
      <c r="L91" s="458"/>
      <c r="M91" s="458"/>
      <c r="N91" s="458"/>
      <c r="O91" s="458"/>
      <c r="P91" s="458"/>
      <c r="Q91" s="458">
        <v>3</v>
      </c>
      <c r="R91" s="458"/>
      <c r="S91" s="458"/>
      <c r="T91" s="458"/>
      <c r="U91" s="458"/>
      <c r="V91" s="458"/>
      <c r="W91" s="458"/>
      <c r="X91" s="458"/>
      <c r="AV91" s="666">
        <f t="shared" si="48"/>
        <v>0</v>
      </c>
    </row>
    <row r="92" spans="1:48" ht="16.5" thickBot="1" x14ac:dyDescent="0.3">
      <c r="A92" s="169"/>
      <c r="B92" s="177" t="s">
        <v>493</v>
      </c>
      <c r="C92" s="458"/>
      <c r="D92" s="458" t="s">
        <v>497</v>
      </c>
      <c r="E92" s="458"/>
      <c r="F92" s="458"/>
      <c r="G92" s="455">
        <v>8</v>
      </c>
      <c r="H92" s="458">
        <f t="shared" ref="H92:H95" si="58">G92*30</f>
        <v>240</v>
      </c>
      <c r="I92" s="458"/>
      <c r="J92" s="458"/>
      <c r="K92" s="458"/>
      <c r="L92" s="458"/>
      <c r="M92" s="458"/>
      <c r="N92" s="458"/>
      <c r="O92" s="458"/>
      <c r="P92" s="458"/>
      <c r="Q92" s="458"/>
      <c r="R92" s="458"/>
      <c r="S92" s="458"/>
      <c r="T92" s="458">
        <v>8</v>
      </c>
      <c r="U92" s="458"/>
      <c r="V92" s="458"/>
      <c r="W92" s="458"/>
      <c r="X92" s="458"/>
      <c r="AV92" s="666">
        <f t="shared" si="48"/>
        <v>0</v>
      </c>
    </row>
    <row r="93" spans="1:48" ht="16.5" thickBot="1" x14ac:dyDescent="0.3">
      <c r="A93" s="169"/>
      <c r="B93" s="177" t="s">
        <v>494</v>
      </c>
      <c r="C93" s="458"/>
      <c r="D93" s="458" t="s">
        <v>498</v>
      </c>
      <c r="E93" s="458"/>
      <c r="F93" s="458"/>
      <c r="G93" s="455">
        <v>8</v>
      </c>
      <c r="H93" s="458">
        <f t="shared" si="58"/>
        <v>240</v>
      </c>
      <c r="I93" s="458"/>
      <c r="J93" s="458"/>
      <c r="K93" s="458"/>
      <c r="L93" s="458"/>
      <c r="M93" s="458"/>
      <c r="N93" s="458"/>
      <c r="O93" s="458"/>
      <c r="P93" s="458"/>
      <c r="Q93" s="458"/>
      <c r="R93" s="458"/>
      <c r="S93" s="458"/>
      <c r="T93" s="458"/>
      <c r="U93" s="458">
        <v>6</v>
      </c>
      <c r="V93" s="458">
        <v>6</v>
      </c>
      <c r="W93" s="458"/>
      <c r="X93" s="458"/>
      <c r="AV93" s="666">
        <f t="shared" si="48"/>
        <v>0</v>
      </c>
    </row>
    <row r="94" spans="1:48" ht="16.5" thickBot="1" x14ac:dyDescent="0.3">
      <c r="A94" s="169"/>
      <c r="B94" s="177" t="s">
        <v>495</v>
      </c>
      <c r="C94" s="458"/>
      <c r="D94" s="458" t="s">
        <v>499</v>
      </c>
      <c r="E94" s="458"/>
      <c r="F94" s="458"/>
      <c r="G94" s="455">
        <v>12</v>
      </c>
      <c r="H94" s="458">
        <f t="shared" si="58"/>
        <v>360</v>
      </c>
      <c r="I94" s="458"/>
      <c r="J94" s="458"/>
      <c r="K94" s="458"/>
      <c r="L94" s="458"/>
      <c r="M94" s="458"/>
      <c r="N94" s="458"/>
      <c r="O94" s="458"/>
      <c r="P94" s="458"/>
      <c r="Q94" s="458"/>
      <c r="R94" s="458"/>
      <c r="S94" s="458"/>
      <c r="T94" s="458"/>
      <c r="U94" s="458"/>
      <c r="V94" s="458"/>
      <c r="W94" s="458">
        <v>9</v>
      </c>
      <c r="X94" s="458"/>
      <c r="AV94" s="666">
        <f t="shared" si="48"/>
        <v>0</v>
      </c>
    </row>
    <row r="95" spans="1:48" ht="16.5" thickBot="1" x14ac:dyDescent="0.3">
      <c r="A95" s="169"/>
      <c r="B95" s="177" t="s">
        <v>496</v>
      </c>
      <c r="C95" s="458"/>
      <c r="D95" s="458" t="s">
        <v>500</v>
      </c>
      <c r="E95" s="458"/>
      <c r="F95" s="458"/>
      <c r="G95" s="464">
        <v>8</v>
      </c>
      <c r="H95" s="458">
        <f t="shared" si="58"/>
        <v>240</v>
      </c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58"/>
      <c r="T95" s="458"/>
      <c r="U95" s="458"/>
      <c r="V95" s="458"/>
      <c r="W95" s="458"/>
      <c r="X95" s="458">
        <v>8</v>
      </c>
      <c r="AV95" s="666">
        <f t="shared" si="48"/>
        <v>0</v>
      </c>
    </row>
    <row r="96" spans="1:48" s="88" customFormat="1" ht="16.5" thickBot="1" x14ac:dyDescent="0.3">
      <c r="A96" s="166" t="s">
        <v>128</v>
      </c>
      <c r="B96" s="170" t="s">
        <v>253</v>
      </c>
      <c r="C96" s="466"/>
      <c r="D96" s="466">
        <v>3</v>
      </c>
      <c r="E96" s="466"/>
      <c r="F96" s="466"/>
      <c r="G96" s="483">
        <f>'семестровка 2020'!D90</f>
        <v>4</v>
      </c>
      <c r="H96" s="490">
        <f t="shared" ref="H96" si="59">G96*30</f>
        <v>120</v>
      </c>
      <c r="I96" s="474">
        <f t="shared" ref="I96" si="60">J96+L96+K96</f>
        <v>45</v>
      </c>
      <c r="J96" s="466">
        <v>30</v>
      </c>
      <c r="K96" s="466"/>
      <c r="L96" s="467">
        <v>15</v>
      </c>
      <c r="M96" s="491">
        <f t="shared" ref="M96" si="61">H96-I96</f>
        <v>75</v>
      </c>
      <c r="N96" s="473"/>
      <c r="O96" s="492"/>
      <c r="P96" s="475"/>
      <c r="Q96" s="474">
        <v>3</v>
      </c>
      <c r="R96" s="492"/>
      <c r="S96" s="475"/>
      <c r="T96" s="474"/>
      <c r="U96" s="492"/>
      <c r="V96" s="475"/>
      <c r="W96" s="474"/>
      <c r="X96" s="475"/>
      <c r="AD96" s="88" t="s">
        <v>322</v>
      </c>
      <c r="AE96" s="33" t="s">
        <v>96</v>
      </c>
      <c r="AF96" s="109">
        <f>AG123+AH123</f>
        <v>0</v>
      </c>
      <c r="AG96" s="96" t="b">
        <f t="shared" ref="AG96:AQ120" si="62">ISBLANK(N96)</f>
        <v>1</v>
      </c>
      <c r="AH96" s="96" t="b">
        <f t="shared" si="62"/>
        <v>1</v>
      </c>
      <c r="AI96" s="100"/>
      <c r="AJ96" s="96" t="b">
        <f t="shared" si="62"/>
        <v>0</v>
      </c>
      <c r="AK96" s="96" t="b">
        <f t="shared" si="62"/>
        <v>1</v>
      </c>
      <c r="AL96" s="100"/>
      <c r="AM96" s="96" t="b">
        <f t="shared" si="62"/>
        <v>1</v>
      </c>
      <c r="AN96" s="96" t="b">
        <f t="shared" si="62"/>
        <v>1</v>
      </c>
      <c r="AO96" s="100"/>
      <c r="AP96" s="96" t="b">
        <f t="shared" si="62"/>
        <v>1</v>
      </c>
      <c r="AQ96" s="96" t="b">
        <f t="shared" si="62"/>
        <v>1</v>
      </c>
      <c r="AV96" s="666">
        <f t="shared" si="48"/>
        <v>0.375</v>
      </c>
    </row>
    <row r="97" spans="1:48" s="88" customFormat="1" ht="16.5" thickBot="1" x14ac:dyDescent="0.3">
      <c r="A97" s="166" t="s">
        <v>129</v>
      </c>
      <c r="B97" s="171" t="s">
        <v>385</v>
      </c>
      <c r="C97" s="493"/>
      <c r="D97" s="375" t="s">
        <v>106</v>
      </c>
      <c r="E97" s="494"/>
      <c r="F97" s="477"/>
      <c r="G97" s="478">
        <v>4</v>
      </c>
      <c r="H97" s="495">
        <v>120</v>
      </c>
      <c r="I97" s="496">
        <v>45</v>
      </c>
      <c r="J97" s="486">
        <v>30</v>
      </c>
      <c r="K97" s="486"/>
      <c r="L97" s="487">
        <v>15</v>
      </c>
      <c r="M97" s="484">
        <v>75</v>
      </c>
      <c r="N97" s="480"/>
      <c r="O97" s="497"/>
      <c r="P97" s="482"/>
      <c r="Q97" s="481">
        <v>3</v>
      </c>
      <c r="R97" s="497"/>
      <c r="S97" s="482"/>
      <c r="T97" s="481"/>
      <c r="U97" s="497"/>
      <c r="V97" s="482"/>
      <c r="W97" s="481"/>
      <c r="X97" s="482"/>
      <c r="AE97" s="33" t="s">
        <v>97</v>
      </c>
      <c r="AF97" s="109">
        <f>AJ123+AK123</f>
        <v>4</v>
      </c>
      <c r="AG97" s="96"/>
      <c r="AH97" s="96"/>
      <c r="AI97" s="100"/>
      <c r="AJ97" s="96"/>
      <c r="AK97" s="96"/>
      <c r="AL97" s="100"/>
      <c r="AM97" s="96"/>
      <c r="AN97" s="96"/>
      <c r="AO97" s="100"/>
      <c r="AP97" s="96"/>
      <c r="AQ97" s="96"/>
      <c r="AV97" s="666">
        <f t="shared" si="48"/>
        <v>0.375</v>
      </c>
    </row>
    <row r="98" spans="1:48" s="88" customFormat="1" ht="16.5" thickBot="1" x14ac:dyDescent="0.3">
      <c r="A98" s="166"/>
      <c r="B98" s="171" t="s">
        <v>337</v>
      </c>
      <c r="C98" s="493"/>
      <c r="D98" s="375"/>
      <c r="E98" s="494"/>
      <c r="F98" s="477"/>
      <c r="G98" s="478">
        <v>4</v>
      </c>
      <c r="H98" s="495">
        <v>120</v>
      </c>
      <c r="I98" s="496"/>
      <c r="J98" s="486"/>
      <c r="K98" s="486"/>
      <c r="L98" s="487"/>
      <c r="M98" s="484"/>
      <c r="N98" s="480"/>
      <c r="O98" s="497"/>
      <c r="P98" s="482"/>
      <c r="Q98" s="481"/>
      <c r="R98" s="497"/>
      <c r="S98" s="482"/>
      <c r="T98" s="481"/>
      <c r="U98" s="497"/>
      <c r="V98" s="482"/>
      <c r="W98" s="481"/>
      <c r="X98" s="482"/>
      <c r="AE98" s="33"/>
      <c r="AF98" s="109"/>
      <c r="AG98" s="96"/>
      <c r="AH98" s="96"/>
      <c r="AI98" s="100"/>
      <c r="AJ98" s="96"/>
      <c r="AK98" s="96"/>
      <c r="AL98" s="100"/>
      <c r="AM98" s="96"/>
      <c r="AN98" s="96"/>
      <c r="AO98" s="100"/>
      <c r="AP98" s="96"/>
      <c r="AQ98" s="96"/>
      <c r="AV98" s="666">
        <f t="shared" si="48"/>
        <v>0</v>
      </c>
    </row>
    <row r="99" spans="1:48" s="88" customFormat="1" ht="16.5" thickBot="1" x14ac:dyDescent="0.3">
      <c r="A99" s="166" t="s">
        <v>130</v>
      </c>
      <c r="B99" s="127" t="s">
        <v>381</v>
      </c>
      <c r="C99" s="493"/>
      <c r="D99" s="375" t="s">
        <v>347</v>
      </c>
      <c r="E99" s="494"/>
      <c r="F99" s="477"/>
      <c r="G99" s="478">
        <v>4</v>
      </c>
      <c r="H99" s="495">
        <f>G99*30</f>
        <v>120</v>
      </c>
      <c r="I99" s="496">
        <f>J99+L99</f>
        <v>45</v>
      </c>
      <c r="J99" s="486">
        <v>30</v>
      </c>
      <c r="K99" s="486"/>
      <c r="L99" s="487">
        <v>15</v>
      </c>
      <c r="M99" s="484">
        <f>H99-I99</f>
        <v>75</v>
      </c>
      <c r="N99" s="480"/>
      <c r="O99" s="497"/>
      <c r="P99" s="482"/>
      <c r="Q99" s="481"/>
      <c r="R99" s="497"/>
      <c r="S99" s="482"/>
      <c r="T99" s="481">
        <v>3</v>
      </c>
      <c r="U99" s="497"/>
      <c r="V99" s="482"/>
      <c r="W99" s="481"/>
      <c r="X99" s="482"/>
      <c r="AE99" s="33"/>
      <c r="AF99" s="109"/>
      <c r="AG99" s="96"/>
      <c r="AH99" s="96"/>
      <c r="AI99" s="100"/>
      <c r="AJ99" s="96"/>
      <c r="AK99" s="96"/>
      <c r="AL99" s="100"/>
      <c r="AM99" s="96"/>
      <c r="AN99" s="96"/>
      <c r="AO99" s="100"/>
      <c r="AP99" s="96"/>
      <c r="AQ99" s="96"/>
      <c r="AV99" s="666">
        <f t="shared" si="48"/>
        <v>0.375</v>
      </c>
    </row>
    <row r="100" spans="1:48" s="88" customFormat="1" ht="16.5" thickBot="1" x14ac:dyDescent="0.3">
      <c r="A100" s="166" t="s">
        <v>131</v>
      </c>
      <c r="B100" s="127" t="s">
        <v>461</v>
      </c>
      <c r="C100" s="493"/>
      <c r="D100" s="375" t="s">
        <v>347</v>
      </c>
      <c r="E100" s="494"/>
      <c r="F100" s="477"/>
      <c r="G100" s="478">
        <v>4</v>
      </c>
      <c r="H100" s="495">
        <f>G100*30</f>
        <v>120</v>
      </c>
      <c r="I100" s="496">
        <f t="shared" ref="I100:I102" si="63">J100+L100</f>
        <v>45</v>
      </c>
      <c r="J100" s="486">
        <v>30</v>
      </c>
      <c r="K100" s="486"/>
      <c r="L100" s="487">
        <v>15</v>
      </c>
      <c r="M100" s="484">
        <f t="shared" ref="M100:M102" si="64">H100-I100</f>
        <v>75</v>
      </c>
      <c r="N100" s="480"/>
      <c r="O100" s="497"/>
      <c r="P100" s="482"/>
      <c r="Q100" s="481"/>
      <c r="R100" s="497"/>
      <c r="S100" s="482"/>
      <c r="T100" s="481">
        <v>3</v>
      </c>
      <c r="U100" s="497"/>
      <c r="V100" s="482"/>
      <c r="W100" s="481"/>
      <c r="X100" s="482"/>
      <c r="AE100" s="33"/>
      <c r="AF100" s="109"/>
      <c r="AG100" s="96"/>
      <c r="AH100" s="96"/>
      <c r="AI100" s="100"/>
      <c r="AJ100" s="96"/>
      <c r="AK100" s="96"/>
      <c r="AL100" s="100"/>
      <c r="AM100" s="96"/>
      <c r="AN100" s="96"/>
      <c r="AO100" s="100"/>
      <c r="AP100" s="96"/>
      <c r="AQ100" s="96"/>
      <c r="AV100" s="666">
        <f t="shared" si="48"/>
        <v>0.375</v>
      </c>
    </row>
    <row r="101" spans="1:48" s="88" customFormat="1" ht="16.5" thickBot="1" x14ac:dyDescent="0.3">
      <c r="A101" s="166" t="s">
        <v>132</v>
      </c>
      <c r="B101" s="127" t="s">
        <v>474</v>
      </c>
      <c r="C101" s="493"/>
      <c r="D101" s="375" t="s">
        <v>347</v>
      </c>
      <c r="E101" s="494"/>
      <c r="F101" s="477"/>
      <c r="G101" s="478">
        <v>4</v>
      </c>
      <c r="H101" s="495">
        <f t="shared" ref="H101:H103" si="65">G101*30</f>
        <v>120</v>
      </c>
      <c r="I101" s="496">
        <f t="shared" si="63"/>
        <v>45</v>
      </c>
      <c r="J101" s="486">
        <v>30</v>
      </c>
      <c r="K101" s="486"/>
      <c r="L101" s="487">
        <v>15</v>
      </c>
      <c r="M101" s="484">
        <f t="shared" si="64"/>
        <v>75</v>
      </c>
      <c r="N101" s="480"/>
      <c r="O101" s="497"/>
      <c r="P101" s="482"/>
      <c r="Q101" s="481"/>
      <c r="R101" s="497"/>
      <c r="S101" s="482"/>
      <c r="T101" s="481">
        <v>3</v>
      </c>
      <c r="U101" s="497"/>
      <c r="V101" s="482"/>
      <c r="W101" s="481"/>
      <c r="X101" s="482"/>
      <c r="AE101" s="33"/>
      <c r="AF101" s="109"/>
      <c r="AG101" s="96"/>
      <c r="AH101" s="96"/>
      <c r="AI101" s="100"/>
      <c r="AJ101" s="96"/>
      <c r="AK101" s="96"/>
      <c r="AL101" s="100"/>
      <c r="AM101" s="96"/>
      <c r="AN101" s="96"/>
      <c r="AO101" s="100"/>
      <c r="AP101" s="96"/>
      <c r="AQ101" s="96"/>
      <c r="AV101" s="666">
        <f t="shared" si="48"/>
        <v>0.375</v>
      </c>
    </row>
    <row r="102" spans="1:48" s="88" customFormat="1" ht="16.5" thickBot="1" x14ac:dyDescent="0.3">
      <c r="A102" s="166" t="s">
        <v>336</v>
      </c>
      <c r="B102" s="127" t="s">
        <v>475</v>
      </c>
      <c r="C102" s="493"/>
      <c r="D102" s="375" t="s">
        <v>347</v>
      </c>
      <c r="E102" s="494"/>
      <c r="F102" s="477"/>
      <c r="G102" s="478">
        <v>4</v>
      </c>
      <c r="H102" s="495">
        <f t="shared" si="65"/>
        <v>120</v>
      </c>
      <c r="I102" s="496">
        <f t="shared" si="63"/>
        <v>45</v>
      </c>
      <c r="J102" s="486">
        <v>30</v>
      </c>
      <c r="K102" s="486"/>
      <c r="L102" s="487">
        <v>15</v>
      </c>
      <c r="M102" s="484">
        <f t="shared" si="64"/>
        <v>75</v>
      </c>
      <c r="N102" s="480"/>
      <c r="O102" s="497"/>
      <c r="P102" s="482"/>
      <c r="Q102" s="481"/>
      <c r="R102" s="497"/>
      <c r="S102" s="482"/>
      <c r="T102" s="481">
        <v>3</v>
      </c>
      <c r="U102" s="497"/>
      <c r="V102" s="482"/>
      <c r="W102" s="481"/>
      <c r="X102" s="482"/>
      <c r="AE102" s="33"/>
      <c r="AF102" s="109"/>
      <c r="AG102" s="96"/>
      <c r="AH102" s="96"/>
      <c r="AI102" s="100"/>
      <c r="AJ102" s="96"/>
      <c r="AK102" s="96"/>
      <c r="AL102" s="100"/>
      <c r="AM102" s="96"/>
      <c r="AN102" s="96"/>
      <c r="AO102" s="100"/>
      <c r="AP102" s="96"/>
      <c r="AQ102" s="96"/>
      <c r="AV102" s="666">
        <f t="shared" si="48"/>
        <v>0.375</v>
      </c>
    </row>
    <row r="103" spans="1:48" s="88" customFormat="1" ht="16.5" thickBot="1" x14ac:dyDescent="0.3">
      <c r="A103" s="166"/>
      <c r="B103" s="127" t="s">
        <v>337</v>
      </c>
      <c r="C103" s="493"/>
      <c r="D103" s="375"/>
      <c r="E103" s="494"/>
      <c r="F103" s="477"/>
      <c r="G103" s="478">
        <v>8</v>
      </c>
      <c r="H103" s="495">
        <f t="shared" si="65"/>
        <v>240</v>
      </c>
      <c r="I103" s="496"/>
      <c r="J103" s="486"/>
      <c r="K103" s="486"/>
      <c r="L103" s="487"/>
      <c r="M103" s="484"/>
      <c r="N103" s="480"/>
      <c r="O103" s="497"/>
      <c r="P103" s="482"/>
      <c r="Q103" s="481"/>
      <c r="R103" s="497"/>
      <c r="S103" s="482"/>
      <c r="T103" s="481"/>
      <c r="U103" s="497"/>
      <c r="V103" s="482"/>
      <c r="W103" s="481"/>
      <c r="X103" s="482"/>
      <c r="AE103" s="33"/>
      <c r="AF103" s="109"/>
      <c r="AG103" s="96"/>
      <c r="AH103" s="96"/>
      <c r="AI103" s="100"/>
      <c r="AJ103" s="96"/>
      <c r="AK103" s="96"/>
      <c r="AL103" s="100"/>
      <c r="AM103" s="96"/>
      <c r="AN103" s="96"/>
      <c r="AO103" s="100"/>
      <c r="AP103" s="96"/>
      <c r="AQ103" s="96"/>
      <c r="AV103" s="666">
        <f t="shared" si="48"/>
        <v>0</v>
      </c>
    </row>
    <row r="104" spans="1:48" s="88" customFormat="1" ht="32.25" thickBot="1" x14ac:dyDescent="0.3">
      <c r="A104" s="166" t="s">
        <v>386</v>
      </c>
      <c r="B104" s="127" t="s">
        <v>465</v>
      </c>
      <c r="C104" s="493"/>
      <c r="D104" s="375" t="s">
        <v>464</v>
      </c>
      <c r="E104" s="494"/>
      <c r="F104" s="477"/>
      <c r="G104" s="478">
        <v>4</v>
      </c>
      <c r="H104" s="498">
        <f t="shared" ref="H104" si="66">G104*30</f>
        <v>120</v>
      </c>
      <c r="I104" s="380">
        <f>J104+L104+K104</f>
        <v>54</v>
      </c>
      <c r="J104" s="499">
        <f>'семестровка 2020'!G108</f>
        <v>36</v>
      </c>
      <c r="K104" s="476"/>
      <c r="L104" s="477">
        <v>18</v>
      </c>
      <c r="M104" s="500">
        <f t="shared" ref="M104" si="67">H104-I104</f>
        <v>66</v>
      </c>
      <c r="N104" s="366"/>
      <c r="O104" s="367"/>
      <c r="P104" s="305"/>
      <c r="Q104" s="266"/>
      <c r="R104" s="367"/>
      <c r="S104" s="305"/>
      <c r="T104" s="266"/>
      <c r="U104" s="367">
        <v>3</v>
      </c>
      <c r="V104" s="305">
        <f>U104</f>
        <v>3</v>
      </c>
      <c r="W104" s="266"/>
      <c r="X104" s="482"/>
      <c r="AD104" s="91" t="s">
        <v>321</v>
      </c>
      <c r="AE104" s="33" t="s">
        <v>98</v>
      </c>
      <c r="AF104" s="109">
        <f>AM123+AN123</f>
        <v>8</v>
      </c>
      <c r="AG104" s="96" t="b">
        <f t="shared" si="62"/>
        <v>1</v>
      </c>
      <c r="AH104" s="96" t="b">
        <f t="shared" si="62"/>
        <v>1</v>
      </c>
      <c r="AI104" s="100"/>
      <c r="AJ104" s="96" t="b">
        <f t="shared" si="62"/>
        <v>1</v>
      </c>
      <c r="AK104" s="96" t="b">
        <f t="shared" si="62"/>
        <v>1</v>
      </c>
      <c r="AL104" s="100"/>
      <c r="AM104" s="96" t="b">
        <f t="shared" si="62"/>
        <v>1</v>
      </c>
      <c r="AN104" s="96" t="b">
        <f t="shared" si="62"/>
        <v>0</v>
      </c>
      <c r="AO104" s="100"/>
      <c r="AP104" s="96" t="b">
        <f t="shared" si="62"/>
        <v>1</v>
      </c>
      <c r="AQ104" s="96" t="b">
        <f t="shared" si="62"/>
        <v>1</v>
      </c>
      <c r="AV104" s="666">
        <f t="shared" si="48"/>
        <v>0.45</v>
      </c>
    </row>
    <row r="105" spans="1:48" s="88" customFormat="1" ht="19.5" customHeight="1" thickBot="1" x14ac:dyDescent="0.3">
      <c r="A105" s="166" t="s">
        <v>387</v>
      </c>
      <c r="B105" s="127" t="s">
        <v>203</v>
      </c>
      <c r="C105" s="493"/>
      <c r="D105" s="375" t="s">
        <v>464</v>
      </c>
      <c r="E105" s="494"/>
      <c r="F105" s="477"/>
      <c r="G105" s="478">
        <v>4</v>
      </c>
      <c r="H105" s="498">
        <f>G105*30</f>
        <v>120</v>
      </c>
      <c r="I105" s="380">
        <f>J105+L105</f>
        <v>54</v>
      </c>
      <c r="J105" s="499">
        <v>36</v>
      </c>
      <c r="K105" s="476"/>
      <c r="L105" s="477">
        <v>18</v>
      </c>
      <c r="M105" s="500">
        <f>H105-I105</f>
        <v>66</v>
      </c>
      <c r="N105" s="366"/>
      <c r="O105" s="367"/>
      <c r="P105" s="305"/>
      <c r="Q105" s="266"/>
      <c r="R105" s="367"/>
      <c r="S105" s="305"/>
      <c r="T105" s="266"/>
      <c r="U105" s="367">
        <v>3</v>
      </c>
      <c r="V105" s="305">
        <v>3</v>
      </c>
      <c r="W105" s="266"/>
      <c r="X105" s="482"/>
      <c r="AE105" s="33" t="s">
        <v>99</v>
      </c>
      <c r="AF105" s="109">
        <f>AP123+AQ123</f>
        <v>12</v>
      </c>
      <c r="AG105" s="96"/>
      <c r="AH105" s="96"/>
      <c r="AI105" s="100"/>
      <c r="AJ105" s="96"/>
      <c r="AK105" s="96"/>
      <c r="AL105" s="100"/>
      <c r="AM105" s="96"/>
      <c r="AN105" s="96"/>
      <c r="AO105" s="100"/>
      <c r="AP105" s="96"/>
      <c r="AQ105" s="96"/>
      <c r="AV105" s="666">
        <f t="shared" si="48"/>
        <v>0.45</v>
      </c>
    </row>
    <row r="106" spans="1:48" s="88" customFormat="1" ht="16.5" thickBot="1" x14ac:dyDescent="0.3">
      <c r="A106" s="166" t="s">
        <v>388</v>
      </c>
      <c r="B106" s="172" t="s">
        <v>382</v>
      </c>
      <c r="C106" s="493"/>
      <c r="D106" s="375" t="s">
        <v>464</v>
      </c>
      <c r="E106" s="494"/>
      <c r="F106" s="477"/>
      <c r="G106" s="478">
        <v>4</v>
      </c>
      <c r="H106" s="498">
        <f t="shared" ref="H106:H111" si="68">G106*30</f>
        <v>120</v>
      </c>
      <c r="I106" s="380">
        <f>J106+L106+K106</f>
        <v>54</v>
      </c>
      <c r="J106" s="499">
        <v>36</v>
      </c>
      <c r="K106" s="476"/>
      <c r="L106" s="477">
        <v>18</v>
      </c>
      <c r="M106" s="500">
        <f t="shared" ref="M106:M111" si="69">H106-I106</f>
        <v>66</v>
      </c>
      <c r="N106" s="366"/>
      <c r="O106" s="367"/>
      <c r="P106" s="305"/>
      <c r="Q106" s="266"/>
      <c r="R106" s="367"/>
      <c r="S106" s="305"/>
      <c r="T106" s="266"/>
      <c r="U106" s="367">
        <v>3</v>
      </c>
      <c r="V106" s="305">
        <v>3</v>
      </c>
      <c r="W106" s="266"/>
      <c r="X106" s="482"/>
      <c r="AD106" s="90" t="s">
        <v>235</v>
      </c>
      <c r="AF106" s="109">
        <f>SUM(AF96:AF105)</f>
        <v>24</v>
      </c>
      <c r="AG106" s="96" t="b">
        <f t="shared" si="62"/>
        <v>1</v>
      </c>
      <c r="AH106" s="96" t="b">
        <f t="shared" si="62"/>
        <v>1</v>
      </c>
      <c r="AI106" s="100"/>
      <c r="AJ106" s="96" t="b">
        <f t="shared" si="62"/>
        <v>1</v>
      </c>
      <c r="AK106" s="96" t="b">
        <f t="shared" si="62"/>
        <v>1</v>
      </c>
      <c r="AL106" s="100"/>
      <c r="AM106" s="96" t="b">
        <f t="shared" si="62"/>
        <v>1</v>
      </c>
      <c r="AN106" s="96" t="b">
        <f t="shared" si="62"/>
        <v>0</v>
      </c>
      <c r="AO106" s="100"/>
      <c r="AP106" s="96" t="b">
        <f t="shared" si="62"/>
        <v>1</v>
      </c>
      <c r="AQ106" s="96" t="b">
        <f t="shared" si="62"/>
        <v>1</v>
      </c>
      <c r="AV106" s="666">
        <f t="shared" si="48"/>
        <v>0.45</v>
      </c>
    </row>
    <row r="107" spans="1:48" s="88" customFormat="1" ht="32.25" thickBot="1" x14ac:dyDescent="0.3">
      <c r="A107" s="166" t="s">
        <v>476</v>
      </c>
      <c r="B107" s="172" t="s">
        <v>284</v>
      </c>
      <c r="C107" s="493"/>
      <c r="D107" s="375" t="s">
        <v>464</v>
      </c>
      <c r="E107" s="494"/>
      <c r="F107" s="477"/>
      <c r="G107" s="478">
        <v>4</v>
      </c>
      <c r="H107" s="498">
        <f>G107*30</f>
        <v>120</v>
      </c>
      <c r="I107" s="380">
        <f>J107+K107+L107</f>
        <v>54</v>
      </c>
      <c r="J107" s="499">
        <v>36</v>
      </c>
      <c r="K107" s="476">
        <v>18</v>
      </c>
      <c r="L107" s="477"/>
      <c r="M107" s="500">
        <f>H107-I107</f>
        <v>66</v>
      </c>
      <c r="N107" s="366"/>
      <c r="O107" s="367"/>
      <c r="P107" s="305"/>
      <c r="Q107" s="266"/>
      <c r="R107" s="367"/>
      <c r="S107" s="305"/>
      <c r="T107" s="266"/>
      <c r="U107" s="367">
        <v>3</v>
      </c>
      <c r="V107" s="305">
        <v>3</v>
      </c>
      <c r="W107" s="266"/>
      <c r="X107" s="482"/>
      <c r="AD107" s="90" t="s">
        <v>236</v>
      </c>
      <c r="AG107" s="96"/>
      <c r="AH107" s="96"/>
      <c r="AI107" s="100"/>
      <c r="AJ107" s="96"/>
      <c r="AK107" s="96"/>
      <c r="AL107" s="100"/>
      <c r="AM107" s="96"/>
      <c r="AN107" s="96"/>
      <c r="AO107" s="100"/>
      <c r="AP107" s="96"/>
      <c r="AQ107" s="96"/>
      <c r="AV107" s="666">
        <f t="shared" si="48"/>
        <v>0.45</v>
      </c>
    </row>
    <row r="108" spans="1:48" s="88" customFormat="1" ht="16.5" thickBot="1" x14ac:dyDescent="0.3">
      <c r="A108" s="166"/>
      <c r="B108" s="172" t="s">
        <v>337</v>
      </c>
      <c r="C108" s="493"/>
      <c r="D108" s="375"/>
      <c r="E108" s="494"/>
      <c r="F108" s="477"/>
      <c r="G108" s="478">
        <v>8</v>
      </c>
      <c r="H108" s="498">
        <f>G108*30</f>
        <v>240</v>
      </c>
      <c r="I108" s="380"/>
      <c r="J108" s="499"/>
      <c r="K108" s="476"/>
      <c r="L108" s="477"/>
      <c r="M108" s="500"/>
      <c r="N108" s="366"/>
      <c r="O108" s="367"/>
      <c r="P108" s="305"/>
      <c r="Q108" s="266"/>
      <c r="R108" s="367"/>
      <c r="S108" s="305"/>
      <c r="T108" s="266"/>
      <c r="U108" s="367"/>
      <c r="V108" s="305"/>
      <c r="W108" s="266"/>
      <c r="X108" s="482"/>
      <c r="AD108" s="90"/>
      <c r="AG108" s="96"/>
      <c r="AH108" s="96"/>
      <c r="AI108" s="100"/>
      <c r="AJ108" s="96"/>
      <c r="AK108" s="96"/>
      <c r="AL108" s="100"/>
      <c r="AM108" s="96"/>
      <c r="AN108" s="96"/>
      <c r="AO108" s="100"/>
      <c r="AP108" s="96"/>
      <c r="AQ108" s="96"/>
      <c r="AV108" s="666">
        <f t="shared" si="48"/>
        <v>0</v>
      </c>
    </row>
    <row r="109" spans="1:48" s="88" customFormat="1" ht="16.5" thickBot="1" x14ac:dyDescent="0.3">
      <c r="A109" s="166" t="s">
        <v>501</v>
      </c>
      <c r="B109" s="127" t="s">
        <v>241</v>
      </c>
      <c r="C109" s="493"/>
      <c r="D109" s="375" t="s">
        <v>383</v>
      </c>
      <c r="E109" s="494"/>
      <c r="F109" s="477"/>
      <c r="G109" s="478">
        <v>4</v>
      </c>
      <c r="H109" s="498">
        <f t="shared" ref="H109" si="70">G109*30</f>
        <v>120</v>
      </c>
      <c r="I109" s="380">
        <f>J109+L109+K109</f>
        <v>45</v>
      </c>
      <c r="J109" s="499">
        <f>'семестровка 2020'!G126</f>
        <v>30</v>
      </c>
      <c r="K109" s="476"/>
      <c r="L109" s="477">
        <v>15</v>
      </c>
      <c r="M109" s="500">
        <f t="shared" ref="M109" si="71">H109-I109</f>
        <v>75</v>
      </c>
      <c r="N109" s="366"/>
      <c r="O109" s="367"/>
      <c r="P109" s="305"/>
      <c r="Q109" s="266"/>
      <c r="R109" s="367"/>
      <c r="S109" s="305"/>
      <c r="T109" s="266"/>
      <c r="U109" s="367"/>
      <c r="V109" s="305"/>
      <c r="W109" s="266">
        <v>3</v>
      </c>
      <c r="X109" s="482"/>
      <c r="AD109" s="90" t="s">
        <v>238</v>
      </c>
      <c r="AG109" s="96" t="b">
        <f t="shared" si="62"/>
        <v>1</v>
      </c>
      <c r="AH109" s="96" t="b">
        <f t="shared" si="62"/>
        <v>1</v>
      </c>
      <c r="AI109" s="100"/>
      <c r="AJ109" s="96" t="b">
        <f t="shared" si="62"/>
        <v>1</v>
      </c>
      <c r="AK109" s="96" t="b">
        <f t="shared" si="62"/>
        <v>1</v>
      </c>
      <c r="AL109" s="100"/>
      <c r="AM109" s="96" t="b">
        <f t="shared" si="62"/>
        <v>1</v>
      </c>
      <c r="AN109" s="96" t="b">
        <f t="shared" si="62"/>
        <v>1</v>
      </c>
      <c r="AO109" s="100"/>
      <c r="AP109" s="96" t="b">
        <f t="shared" si="62"/>
        <v>0</v>
      </c>
      <c r="AQ109" s="96" t="b">
        <f t="shared" si="62"/>
        <v>1</v>
      </c>
      <c r="AV109" s="666">
        <f t="shared" si="48"/>
        <v>0.375</v>
      </c>
    </row>
    <row r="110" spans="1:48" s="88" customFormat="1" ht="20.25" customHeight="1" thickBot="1" x14ac:dyDescent="0.3">
      <c r="A110" s="166" t="s">
        <v>502</v>
      </c>
      <c r="B110" s="127" t="s">
        <v>259</v>
      </c>
      <c r="C110" s="493"/>
      <c r="D110" s="375" t="s">
        <v>383</v>
      </c>
      <c r="E110" s="494"/>
      <c r="F110" s="477"/>
      <c r="G110" s="478">
        <v>4</v>
      </c>
      <c r="H110" s="498">
        <f>G110*30</f>
        <v>120</v>
      </c>
      <c r="I110" s="380">
        <v>45</v>
      </c>
      <c r="J110" s="499">
        <v>30</v>
      </c>
      <c r="K110" s="476"/>
      <c r="L110" s="477">
        <v>15</v>
      </c>
      <c r="M110" s="500">
        <v>75</v>
      </c>
      <c r="N110" s="366"/>
      <c r="O110" s="367"/>
      <c r="P110" s="305"/>
      <c r="Q110" s="266"/>
      <c r="R110" s="367"/>
      <c r="S110" s="305"/>
      <c r="T110" s="266"/>
      <c r="U110" s="367"/>
      <c r="V110" s="305"/>
      <c r="W110" s="266">
        <v>3</v>
      </c>
      <c r="X110" s="482"/>
      <c r="AD110" s="90" t="s">
        <v>239</v>
      </c>
      <c r="AG110" s="96"/>
      <c r="AH110" s="96"/>
      <c r="AI110" s="100"/>
      <c r="AJ110" s="96"/>
      <c r="AK110" s="96"/>
      <c r="AL110" s="100"/>
      <c r="AM110" s="96"/>
      <c r="AN110" s="96"/>
      <c r="AO110" s="100"/>
      <c r="AP110" s="96"/>
      <c r="AQ110" s="96"/>
      <c r="AV110" s="666">
        <f t="shared" si="48"/>
        <v>0.375</v>
      </c>
    </row>
    <row r="111" spans="1:48" s="88" customFormat="1" ht="22.5" customHeight="1" thickBot="1" x14ac:dyDescent="0.3">
      <c r="A111" s="166" t="s">
        <v>503</v>
      </c>
      <c r="B111" s="127" t="s">
        <v>250</v>
      </c>
      <c r="C111" s="493"/>
      <c r="D111" s="375" t="s">
        <v>383</v>
      </c>
      <c r="E111" s="494"/>
      <c r="F111" s="494"/>
      <c r="G111" s="478">
        <v>4</v>
      </c>
      <c r="H111" s="501">
        <f t="shared" si="68"/>
        <v>120</v>
      </c>
      <c r="I111" s="380">
        <v>45</v>
      </c>
      <c r="J111" s="499">
        <v>30</v>
      </c>
      <c r="K111" s="476"/>
      <c r="L111" s="477">
        <v>15</v>
      </c>
      <c r="M111" s="500">
        <f t="shared" si="69"/>
        <v>75</v>
      </c>
      <c r="N111" s="366"/>
      <c r="O111" s="367"/>
      <c r="P111" s="268"/>
      <c r="Q111" s="266"/>
      <c r="R111" s="367"/>
      <c r="S111" s="305"/>
      <c r="T111" s="366"/>
      <c r="U111" s="367"/>
      <c r="V111" s="305"/>
      <c r="W111" s="266">
        <v>3</v>
      </c>
      <c r="X111" s="482"/>
      <c r="AG111" s="96" t="b">
        <f t="shared" si="62"/>
        <v>1</v>
      </c>
      <c r="AH111" s="96" t="b">
        <f t="shared" si="62"/>
        <v>1</v>
      </c>
      <c r="AI111" s="100"/>
      <c r="AJ111" s="96" t="b">
        <f t="shared" si="62"/>
        <v>1</v>
      </c>
      <c r="AK111" s="96" t="b">
        <f t="shared" si="62"/>
        <v>1</v>
      </c>
      <c r="AL111" s="100"/>
      <c r="AM111" s="96" t="b">
        <f t="shared" si="62"/>
        <v>1</v>
      </c>
      <c r="AN111" s="96" t="b">
        <f t="shared" si="62"/>
        <v>1</v>
      </c>
      <c r="AO111" s="100"/>
      <c r="AP111" s="96" t="b">
        <f t="shared" si="62"/>
        <v>0</v>
      </c>
      <c r="AQ111" s="96" t="b">
        <f t="shared" si="62"/>
        <v>1</v>
      </c>
      <c r="AV111" s="666">
        <f t="shared" si="48"/>
        <v>0.375</v>
      </c>
    </row>
    <row r="112" spans="1:48" s="88" customFormat="1" ht="16.5" thickBot="1" x14ac:dyDescent="0.3">
      <c r="A112" s="166" t="s">
        <v>504</v>
      </c>
      <c r="B112" s="127" t="s">
        <v>287</v>
      </c>
      <c r="C112" s="493"/>
      <c r="D112" s="375" t="s">
        <v>383</v>
      </c>
      <c r="E112" s="494"/>
      <c r="F112" s="494"/>
      <c r="G112" s="478">
        <v>4</v>
      </c>
      <c r="H112" s="495">
        <v>120</v>
      </c>
      <c r="I112" s="496">
        <v>45</v>
      </c>
      <c r="J112" s="486">
        <v>30</v>
      </c>
      <c r="K112" s="486"/>
      <c r="L112" s="487">
        <v>15</v>
      </c>
      <c r="M112" s="502">
        <v>75</v>
      </c>
      <c r="N112" s="366"/>
      <c r="O112" s="367"/>
      <c r="P112" s="268"/>
      <c r="Q112" s="266"/>
      <c r="R112" s="367"/>
      <c r="S112" s="305"/>
      <c r="T112" s="366"/>
      <c r="U112" s="367"/>
      <c r="V112" s="305"/>
      <c r="W112" s="266">
        <v>3</v>
      </c>
      <c r="X112" s="482"/>
      <c r="AG112" s="96"/>
      <c r="AH112" s="96"/>
      <c r="AI112" s="100"/>
      <c r="AJ112" s="96"/>
      <c r="AK112" s="96"/>
      <c r="AL112" s="100"/>
      <c r="AM112" s="96"/>
      <c r="AN112" s="96"/>
      <c r="AO112" s="100"/>
      <c r="AP112" s="96"/>
      <c r="AQ112" s="96"/>
      <c r="AV112" s="666">
        <f t="shared" si="48"/>
        <v>0.375</v>
      </c>
    </row>
    <row r="113" spans="1:48" s="88" customFormat="1" ht="15.75" hidden="1" customHeight="1" x14ac:dyDescent="0.25">
      <c r="A113" s="166" t="s">
        <v>336</v>
      </c>
      <c r="B113" s="127" t="s">
        <v>253</v>
      </c>
      <c r="C113" s="493"/>
      <c r="D113" s="375"/>
      <c r="E113" s="494"/>
      <c r="F113" s="494"/>
      <c r="G113" s="478"/>
      <c r="H113" s="495"/>
      <c r="I113" s="496"/>
      <c r="J113" s="486"/>
      <c r="K113" s="486"/>
      <c r="L113" s="487"/>
      <c r="M113" s="502"/>
      <c r="N113" s="366"/>
      <c r="O113" s="367"/>
      <c r="P113" s="268"/>
      <c r="Q113" s="266"/>
      <c r="R113" s="367"/>
      <c r="S113" s="305"/>
      <c r="T113" s="366"/>
      <c r="U113" s="367"/>
      <c r="V113" s="305"/>
      <c r="W113" s="266"/>
      <c r="X113" s="482"/>
      <c r="AG113" s="96"/>
      <c r="AH113" s="96"/>
      <c r="AI113" s="100"/>
      <c r="AJ113" s="96"/>
      <c r="AK113" s="96"/>
      <c r="AL113" s="100"/>
      <c r="AM113" s="96"/>
      <c r="AN113" s="96"/>
      <c r="AO113" s="100"/>
      <c r="AP113" s="96"/>
      <c r="AQ113" s="96"/>
      <c r="AV113" s="666" t="e">
        <f t="shared" si="48"/>
        <v>#DIV/0!</v>
      </c>
    </row>
    <row r="114" spans="1:48" s="88" customFormat="1" ht="15.75" hidden="1" customHeight="1" x14ac:dyDescent="0.25">
      <c r="A114" s="166"/>
      <c r="B114" s="171" t="s">
        <v>385</v>
      </c>
      <c r="C114" s="493"/>
      <c r="D114" s="375"/>
      <c r="E114" s="494"/>
      <c r="F114" s="494"/>
      <c r="G114" s="478"/>
      <c r="H114" s="495"/>
      <c r="I114" s="496"/>
      <c r="J114" s="486"/>
      <c r="K114" s="486"/>
      <c r="L114" s="487"/>
      <c r="M114" s="502"/>
      <c r="N114" s="366"/>
      <c r="O114" s="367"/>
      <c r="P114" s="268"/>
      <c r="Q114" s="266"/>
      <c r="R114" s="367"/>
      <c r="S114" s="305"/>
      <c r="T114" s="366"/>
      <c r="U114" s="367"/>
      <c r="V114" s="305"/>
      <c r="W114" s="266"/>
      <c r="X114" s="482"/>
      <c r="AG114" s="96"/>
      <c r="AH114" s="96"/>
      <c r="AI114" s="100"/>
      <c r="AJ114" s="96"/>
      <c r="AK114" s="96"/>
      <c r="AL114" s="100"/>
      <c r="AM114" s="96"/>
      <c r="AN114" s="96"/>
      <c r="AO114" s="100"/>
      <c r="AP114" s="96"/>
      <c r="AQ114" s="96"/>
      <c r="AV114" s="666" t="e">
        <f t="shared" si="48"/>
        <v>#DIV/0!</v>
      </c>
    </row>
    <row r="115" spans="1:48" s="88" customFormat="1" ht="32.25" thickBot="1" x14ac:dyDescent="0.3">
      <c r="A115" s="166" t="s">
        <v>505</v>
      </c>
      <c r="B115" s="127" t="s">
        <v>286</v>
      </c>
      <c r="C115" s="493"/>
      <c r="D115" s="375" t="s">
        <v>383</v>
      </c>
      <c r="E115" s="494"/>
      <c r="F115" s="494"/>
      <c r="G115" s="478">
        <v>4</v>
      </c>
      <c r="H115" s="495">
        <f>G115*30</f>
        <v>120</v>
      </c>
      <c r="I115" s="496">
        <v>45</v>
      </c>
      <c r="J115" s="486">
        <v>30</v>
      </c>
      <c r="K115" s="486"/>
      <c r="L115" s="487">
        <v>15</v>
      </c>
      <c r="M115" s="502">
        <f>H115-I115</f>
        <v>75</v>
      </c>
      <c r="N115" s="366"/>
      <c r="O115" s="367"/>
      <c r="P115" s="268"/>
      <c r="Q115" s="266"/>
      <c r="R115" s="367"/>
      <c r="S115" s="305"/>
      <c r="T115" s="366"/>
      <c r="U115" s="367"/>
      <c r="V115" s="305"/>
      <c r="W115" s="266">
        <v>3</v>
      </c>
      <c r="X115" s="482"/>
      <c r="AG115" s="96"/>
      <c r="AH115" s="96"/>
      <c r="AI115" s="100"/>
      <c r="AJ115" s="96"/>
      <c r="AK115" s="96"/>
      <c r="AL115" s="100"/>
      <c r="AM115" s="96"/>
      <c r="AN115" s="96"/>
      <c r="AO115" s="100"/>
      <c r="AP115" s="96"/>
      <c r="AQ115" s="96"/>
      <c r="AV115" s="666">
        <f t="shared" si="48"/>
        <v>0.375</v>
      </c>
    </row>
    <row r="116" spans="1:48" s="88" customFormat="1" ht="24.75" customHeight="1" thickBot="1" x14ac:dyDescent="0.3">
      <c r="A116" s="166" t="s">
        <v>506</v>
      </c>
      <c r="B116" s="127" t="s">
        <v>269</v>
      </c>
      <c r="C116" s="493"/>
      <c r="D116" s="375" t="s">
        <v>383</v>
      </c>
      <c r="E116" s="494"/>
      <c r="F116" s="494"/>
      <c r="G116" s="478">
        <v>4</v>
      </c>
      <c r="H116" s="495">
        <f>G116*30</f>
        <v>120</v>
      </c>
      <c r="I116" s="496">
        <v>45</v>
      </c>
      <c r="J116" s="486">
        <v>30</v>
      </c>
      <c r="K116" s="486"/>
      <c r="L116" s="487">
        <v>15</v>
      </c>
      <c r="M116" s="502">
        <v>75</v>
      </c>
      <c r="N116" s="366"/>
      <c r="O116" s="367"/>
      <c r="P116" s="268"/>
      <c r="Q116" s="266"/>
      <c r="R116" s="367"/>
      <c r="S116" s="305"/>
      <c r="T116" s="366"/>
      <c r="U116" s="367"/>
      <c r="V116" s="305"/>
      <c r="W116" s="266">
        <v>3</v>
      </c>
      <c r="X116" s="482"/>
      <c r="AG116" s="96"/>
      <c r="AH116" s="96"/>
      <c r="AI116" s="100"/>
      <c r="AJ116" s="96"/>
      <c r="AK116" s="96"/>
      <c r="AL116" s="100"/>
      <c r="AM116" s="96"/>
      <c r="AN116" s="96"/>
      <c r="AO116" s="100"/>
      <c r="AP116" s="96"/>
      <c r="AQ116" s="96"/>
      <c r="AV116" s="666">
        <f t="shared" si="48"/>
        <v>0.375</v>
      </c>
    </row>
    <row r="117" spans="1:48" s="88" customFormat="1" ht="22.5" customHeight="1" thickBot="1" x14ac:dyDescent="0.3">
      <c r="A117" s="166"/>
      <c r="B117" s="127" t="s">
        <v>337</v>
      </c>
      <c r="C117" s="493"/>
      <c r="D117" s="375"/>
      <c r="E117" s="494"/>
      <c r="F117" s="494"/>
      <c r="G117" s="478">
        <v>12</v>
      </c>
      <c r="H117" s="495">
        <f>G117*30</f>
        <v>360</v>
      </c>
      <c r="I117" s="496"/>
      <c r="J117" s="486"/>
      <c r="K117" s="486"/>
      <c r="L117" s="487"/>
      <c r="M117" s="502"/>
      <c r="N117" s="366"/>
      <c r="O117" s="367"/>
      <c r="P117" s="268"/>
      <c r="Q117" s="266"/>
      <c r="R117" s="367"/>
      <c r="S117" s="305"/>
      <c r="T117" s="366"/>
      <c r="U117" s="367"/>
      <c r="V117" s="305"/>
      <c r="W117" s="266"/>
      <c r="X117" s="482"/>
      <c r="AG117" s="96"/>
      <c r="AH117" s="96"/>
      <c r="AI117" s="100"/>
      <c r="AJ117" s="96"/>
      <c r="AK117" s="96"/>
      <c r="AL117" s="100"/>
      <c r="AM117" s="96"/>
      <c r="AN117" s="96"/>
      <c r="AO117" s="100"/>
      <c r="AP117" s="96"/>
      <c r="AQ117" s="96"/>
      <c r="AV117" s="666">
        <f t="shared" si="48"/>
        <v>0</v>
      </c>
    </row>
    <row r="118" spans="1:48" s="88" customFormat="1" ht="33" customHeight="1" thickBot="1" x14ac:dyDescent="0.3">
      <c r="A118" s="166" t="s">
        <v>507</v>
      </c>
      <c r="B118" s="127" t="s">
        <v>470</v>
      </c>
      <c r="C118" s="493"/>
      <c r="D118" s="375" t="s">
        <v>472</v>
      </c>
      <c r="E118" s="494"/>
      <c r="F118" s="494"/>
      <c r="G118" s="478">
        <v>4</v>
      </c>
      <c r="H118" s="495">
        <f>G118*30</f>
        <v>120</v>
      </c>
      <c r="I118" s="496">
        <v>52</v>
      </c>
      <c r="J118" s="486">
        <v>26</v>
      </c>
      <c r="K118" s="486">
        <v>26</v>
      </c>
      <c r="L118" s="487"/>
      <c r="M118" s="502">
        <v>68</v>
      </c>
      <c r="N118" s="366"/>
      <c r="O118" s="367"/>
      <c r="P118" s="268"/>
      <c r="Q118" s="266"/>
      <c r="R118" s="367"/>
      <c r="S118" s="305"/>
      <c r="T118" s="366"/>
      <c r="U118" s="367"/>
      <c r="V118" s="305"/>
      <c r="W118" s="266"/>
      <c r="X118" s="482">
        <v>4</v>
      </c>
      <c r="AG118" s="96"/>
      <c r="AH118" s="96"/>
      <c r="AI118" s="100"/>
      <c r="AJ118" s="96"/>
      <c r="AK118" s="96"/>
      <c r="AL118" s="100"/>
      <c r="AM118" s="96"/>
      <c r="AN118" s="96"/>
      <c r="AO118" s="100"/>
      <c r="AP118" s="96"/>
      <c r="AQ118" s="96"/>
      <c r="AV118" s="666">
        <f t="shared" si="48"/>
        <v>0.43333333333333335</v>
      </c>
    </row>
    <row r="119" spans="1:48" s="88" customFormat="1" ht="33.75" customHeight="1" thickBot="1" x14ac:dyDescent="0.3">
      <c r="A119" s="166" t="s">
        <v>508</v>
      </c>
      <c r="B119" s="127" t="s">
        <v>471</v>
      </c>
      <c r="C119" s="493"/>
      <c r="D119" s="375" t="s">
        <v>472</v>
      </c>
      <c r="E119" s="494"/>
      <c r="F119" s="494"/>
      <c r="G119" s="478">
        <v>4</v>
      </c>
      <c r="H119" s="495">
        <f>G119*30</f>
        <v>120</v>
      </c>
      <c r="I119" s="496">
        <v>52</v>
      </c>
      <c r="J119" s="486">
        <v>26</v>
      </c>
      <c r="K119" s="486"/>
      <c r="L119" s="487">
        <v>26</v>
      </c>
      <c r="M119" s="502">
        <f>H119-I119</f>
        <v>68</v>
      </c>
      <c r="N119" s="366"/>
      <c r="O119" s="367"/>
      <c r="P119" s="268"/>
      <c r="Q119" s="266"/>
      <c r="R119" s="367"/>
      <c r="S119" s="305"/>
      <c r="T119" s="366"/>
      <c r="U119" s="367"/>
      <c r="V119" s="305"/>
      <c r="W119" s="266"/>
      <c r="X119" s="482">
        <v>4</v>
      </c>
      <c r="AG119" s="96"/>
      <c r="AH119" s="96"/>
      <c r="AI119" s="100"/>
      <c r="AJ119" s="96"/>
      <c r="AK119" s="96"/>
      <c r="AL119" s="100"/>
      <c r="AM119" s="96"/>
      <c r="AN119" s="96"/>
      <c r="AO119" s="100"/>
      <c r="AP119" s="96"/>
      <c r="AQ119" s="96"/>
      <c r="AV119" s="666">
        <f t="shared" si="48"/>
        <v>0.43333333333333335</v>
      </c>
    </row>
    <row r="120" spans="1:48" s="88" customFormat="1" ht="16.5" thickBot="1" x14ac:dyDescent="0.3">
      <c r="A120" s="166" t="s">
        <v>509</v>
      </c>
      <c r="B120" s="172" t="s">
        <v>462</v>
      </c>
      <c r="C120" s="493"/>
      <c r="D120" s="476">
        <v>8</v>
      </c>
      <c r="E120" s="477"/>
      <c r="F120" s="494"/>
      <c r="G120" s="478">
        <v>4</v>
      </c>
      <c r="H120" s="501">
        <f t="shared" ref="H120" si="72">G120*30</f>
        <v>120</v>
      </c>
      <c r="I120" s="380">
        <f>J120+L120</f>
        <v>52</v>
      </c>
      <c r="J120" s="499">
        <v>26</v>
      </c>
      <c r="K120" s="476"/>
      <c r="L120" s="477">
        <v>26</v>
      </c>
      <c r="M120" s="500">
        <f t="shared" ref="M120" si="73">H120-I120</f>
        <v>68</v>
      </c>
      <c r="N120" s="366"/>
      <c r="O120" s="367"/>
      <c r="P120" s="268"/>
      <c r="Q120" s="266"/>
      <c r="R120" s="367"/>
      <c r="S120" s="305"/>
      <c r="T120" s="366"/>
      <c r="U120" s="367"/>
      <c r="V120" s="305"/>
      <c r="W120" s="266"/>
      <c r="X120" s="305">
        <v>4</v>
      </c>
      <c r="AG120" s="96" t="b">
        <f t="shared" si="62"/>
        <v>1</v>
      </c>
      <c r="AH120" s="96" t="b">
        <f t="shared" si="62"/>
        <v>1</v>
      </c>
      <c r="AI120" s="100"/>
      <c r="AJ120" s="96" t="b">
        <f t="shared" si="62"/>
        <v>1</v>
      </c>
      <c r="AK120" s="96" t="b">
        <f t="shared" si="62"/>
        <v>1</v>
      </c>
      <c r="AL120" s="100"/>
      <c r="AM120" s="96" t="b">
        <f t="shared" si="62"/>
        <v>1</v>
      </c>
      <c r="AN120" s="96" t="b">
        <f t="shared" si="62"/>
        <v>1</v>
      </c>
      <c r="AO120" s="100"/>
      <c r="AP120" s="96" t="b">
        <f t="shared" si="62"/>
        <v>1</v>
      </c>
      <c r="AQ120" s="96" t="b">
        <f t="shared" si="62"/>
        <v>0</v>
      </c>
      <c r="AV120" s="666">
        <f t="shared" si="48"/>
        <v>0.43333333333333335</v>
      </c>
    </row>
    <row r="121" spans="1:48" s="88" customFormat="1" ht="31.5" x14ac:dyDescent="0.25">
      <c r="A121" s="168" t="s">
        <v>510</v>
      </c>
      <c r="B121" s="173" t="s">
        <v>384</v>
      </c>
      <c r="C121" s="493"/>
      <c r="D121" s="476">
        <v>8</v>
      </c>
      <c r="E121" s="477"/>
      <c r="F121" s="494"/>
      <c r="G121" s="478">
        <v>4</v>
      </c>
      <c r="H121" s="501">
        <f>G121*30</f>
        <v>120</v>
      </c>
      <c r="I121" s="380">
        <v>52</v>
      </c>
      <c r="J121" s="499">
        <v>26</v>
      </c>
      <c r="K121" s="476"/>
      <c r="L121" s="477">
        <v>26</v>
      </c>
      <c r="M121" s="500">
        <v>68</v>
      </c>
      <c r="N121" s="366"/>
      <c r="O121" s="367"/>
      <c r="P121" s="268"/>
      <c r="Q121" s="266"/>
      <c r="R121" s="367"/>
      <c r="S121" s="305"/>
      <c r="T121" s="366"/>
      <c r="U121" s="367"/>
      <c r="V121" s="305"/>
      <c r="W121" s="266"/>
      <c r="X121" s="305">
        <v>4</v>
      </c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09"/>
      <c r="AV121" s="666">
        <f t="shared" si="48"/>
        <v>0.43333333333333335</v>
      </c>
    </row>
    <row r="122" spans="1:48" s="88" customFormat="1" ht="16.5" thickBot="1" x14ac:dyDescent="0.3">
      <c r="A122" s="167"/>
      <c r="B122" s="127" t="s">
        <v>337</v>
      </c>
      <c r="C122" s="503"/>
      <c r="D122" s="504"/>
      <c r="E122" s="505"/>
      <c r="F122" s="506"/>
      <c r="G122" s="507">
        <v>8</v>
      </c>
      <c r="H122" s="508">
        <f>G122*30</f>
        <v>240</v>
      </c>
      <c r="I122" s="503"/>
      <c r="J122" s="509"/>
      <c r="K122" s="505"/>
      <c r="L122" s="510"/>
      <c r="M122" s="489"/>
      <c r="N122" s="321"/>
      <c r="O122" s="317"/>
      <c r="P122" s="511"/>
      <c r="Q122" s="321"/>
      <c r="R122" s="317"/>
      <c r="S122" s="511"/>
      <c r="T122" s="321"/>
      <c r="U122" s="512"/>
      <c r="V122" s="318"/>
      <c r="W122" s="321"/>
      <c r="X122" s="511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09"/>
    </row>
    <row r="123" spans="1:48" ht="16.5" thickBot="1" x14ac:dyDescent="0.3">
      <c r="A123" s="898" t="s">
        <v>159</v>
      </c>
      <c r="B123" s="899"/>
      <c r="C123" s="899"/>
      <c r="D123" s="899"/>
      <c r="E123" s="899"/>
      <c r="F123" s="900"/>
      <c r="G123" s="386">
        <f>G96+G99+G101+G104+G106+G109+G111+G115+G118+G120</f>
        <v>40</v>
      </c>
      <c r="H123" s="386">
        <f>H96+H99+H101+H104+H106+H109+H111+H115+H118+H120</f>
        <v>1200</v>
      </c>
      <c r="I123" s="386">
        <f>I96+I99+I101+I104+I106+I109+I111+I115+I118+I120</f>
        <v>482</v>
      </c>
      <c r="J123" s="386">
        <f>J96+J99+J101+J104+J106+J109+J111+J115+J118+J120</f>
        <v>304</v>
      </c>
      <c r="K123" s="386">
        <f>K107+K118</f>
        <v>44</v>
      </c>
      <c r="L123" s="386">
        <f>L96+L99+L101+L104+L109+L111+L115+L120</f>
        <v>134</v>
      </c>
      <c r="M123" s="386">
        <f>M96+M99+M101+M104+M106+M109+M111+M115+M118+M120</f>
        <v>718</v>
      </c>
      <c r="N123" s="386">
        <f t="shared" ref="N123:S123" si="74">N96+N104+N106+N109+N111+N113+N115+N118+N120</f>
        <v>0</v>
      </c>
      <c r="O123" s="386">
        <f t="shared" si="74"/>
        <v>0</v>
      </c>
      <c r="P123" s="386">
        <f t="shared" si="74"/>
        <v>0</v>
      </c>
      <c r="Q123" s="386">
        <f t="shared" si="74"/>
        <v>3</v>
      </c>
      <c r="R123" s="386">
        <f t="shared" si="74"/>
        <v>0</v>
      </c>
      <c r="S123" s="386">
        <f t="shared" si="74"/>
        <v>0</v>
      </c>
      <c r="T123" s="386">
        <v>6</v>
      </c>
      <c r="U123" s="386">
        <v>6</v>
      </c>
      <c r="V123" s="386">
        <v>6</v>
      </c>
      <c r="W123" s="386">
        <v>9</v>
      </c>
      <c r="X123" s="386">
        <v>8</v>
      </c>
      <c r="Y123" s="45">
        <f>SUM(Y96:Y121)</f>
        <v>0</v>
      </c>
      <c r="Z123" s="35">
        <f>SUM(Z96:Z121)</f>
        <v>0</v>
      </c>
      <c r="AA123" s="35">
        <f>SUM(AA96:AA121)</f>
        <v>0</v>
      </c>
      <c r="AB123" s="35">
        <f>SUM(AB96:AB121)</f>
        <v>0</v>
      </c>
      <c r="AC123" s="35">
        <f>SUM(AC96:AC121)</f>
        <v>0</v>
      </c>
      <c r="AG123" s="107">
        <f t="shared" ref="AG123:AQ123" si="75">SUMIF(AG96:AG121,FALSE,$G96:$G121)</f>
        <v>0</v>
      </c>
      <c r="AH123" s="107">
        <f t="shared" si="75"/>
        <v>0</v>
      </c>
      <c r="AI123" s="107">
        <f t="shared" si="75"/>
        <v>0</v>
      </c>
      <c r="AJ123" s="107">
        <f t="shared" si="75"/>
        <v>4</v>
      </c>
      <c r="AK123" s="107">
        <f t="shared" si="75"/>
        <v>0</v>
      </c>
      <c r="AL123" s="107">
        <f t="shared" si="75"/>
        <v>0</v>
      </c>
      <c r="AM123" s="107">
        <f t="shared" si="75"/>
        <v>0</v>
      </c>
      <c r="AN123" s="107">
        <f t="shared" si="75"/>
        <v>8</v>
      </c>
      <c r="AO123" s="107">
        <f t="shared" si="75"/>
        <v>0</v>
      </c>
      <c r="AP123" s="107">
        <f t="shared" si="75"/>
        <v>8</v>
      </c>
      <c r="AQ123" s="107">
        <f t="shared" si="75"/>
        <v>4</v>
      </c>
      <c r="AR123" s="108">
        <f>SUM(AG123:AQ123)</f>
        <v>24</v>
      </c>
    </row>
    <row r="124" spans="1:48" ht="16.5" thickBot="1" x14ac:dyDescent="0.3">
      <c r="A124" s="942" t="s">
        <v>165</v>
      </c>
      <c r="B124" s="943"/>
      <c r="C124" s="943"/>
      <c r="D124" s="943"/>
      <c r="E124" s="943"/>
      <c r="F124" s="944"/>
      <c r="G124" s="513">
        <f t="shared" ref="G124:AC124" si="76">G123+G89</f>
        <v>60</v>
      </c>
      <c r="H124" s="514">
        <f t="shared" si="76"/>
        <v>1800</v>
      </c>
      <c r="I124" s="514">
        <f t="shared" si="76"/>
        <v>707</v>
      </c>
      <c r="J124" s="514">
        <f t="shared" si="76"/>
        <v>337</v>
      </c>
      <c r="K124" s="514">
        <f t="shared" si="76"/>
        <v>44</v>
      </c>
      <c r="L124" s="514">
        <f t="shared" si="76"/>
        <v>326</v>
      </c>
      <c r="M124" s="514">
        <f t="shared" si="76"/>
        <v>1093</v>
      </c>
      <c r="N124" s="387">
        <f t="shared" si="76"/>
        <v>0</v>
      </c>
      <c r="O124" s="387">
        <f t="shared" si="76"/>
        <v>0</v>
      </c>
      <c r="P124" s="387">
        <f t="shared" si="76"/>
        <v>0</v>
      </c>
      <c r="Q124" s="387">
        <f t="shared" si="76"/>
        <v>6</v>
      </c>
      <c r="R124" s="387">
        <f t="shared" si="76"/>
        <v>2</v>
      </c>
      <c r="S124" s="387">
        <f t="shared" si="76"/>
        <v>2</v>
      </c>
      <c r="T124" s="387">
        <f t="shared" si="76"/>
        <v>9</v>
      </c>
      <c r="U124" s="387">
        <f t="shared" si="76"/>
        <v>9</v>
      </c>
      <c r="V124" s="387">
        <f t="shared" si="76"/>
        <v>9</v>
      </c>
      <c r="W124" s="387">
        <f t="shared" si="76"/>
        <v>12</v>
      </c>
      <c r="X124" s="387">
        <f t="shared" si="76"/>
        <v>8</v>
      </c>
      <c r="Y124" s="45" t="e">
        <f t="shared" si="76"/>
        <v>#REF!</v>
      </c>
      <c r="Z124" s="35" t="e">
        <f t="shared" si="76"/>
        <v>#REF!</v>
      </c>
      <c r="AA124" s="35" t="e">
        <f t="shared" si="76"/>
        <v>#REF!</v>
      </c>
      <c r="AB124" s="35" t="e">
        <f t="shared" si="76"/>
        <v>#REF!</v>
      </c>
      <c r="AC124" s="35" t="e">
        <f t="shared" si="76"/>
        <v>#REF!</v>
      </c>
    </row>
    <row r="125" spans="1:48" s="30" customFormat="1" ht="16.5" thickBot="1" x14ac:dyDescent="0.3">
      <c r="A125" s="897" t="s">
        <v>166</v>
      </c>
      <c r="B125" s="897"/>
      <c r="C125" s="897"/>
      <c r="D125" s="897"/>
      <c r="E125" s="897"/>
      <c r="F125" s="897"/>
      <c r="G125" s="513">
        <f t="shared" ref="G125:M125" si="77">G124+G66</f>
        <v>240</v>
      </c>
      <c r="H125" s="514">
        <f t="shared" si="77"/>
        <v>7200</v>
      </c>
      <c r="I125" s="514">
        <f t="shared" si="77"/>
        <v>2523</v>
      </c>
      <c r="J125" s="514">
        <f t="shared" si="77"/>
        <v>1150</v>
      </c>
      <c r="K125" s="514">
        <f t="shared" si="77"/>
        <v>151</v>
      </c>
      <c r="L125" s="514">
        <f t="shared" si="77"/>
        <v>1222</v>
      </c>
      <c r="M125" s="514">
        <f t="shared" si="77"/>
        <v>4677</v>
      </c>
      <c r="N125" s="387">
        <f t="shared" ref="N125:X125" si="78">N66+N124</f>
        <v>24</v>
      </c>
      <c r="O125" s="387">
        <f t="shared" si="78"/>
        <v>18</v>
      </c>
      <c r="P125" s="387">
        <f t="shared" si="78"/>
        <v>18</v>
      </c>
      <c r="Q125" s="387">
        <f t="shared" si="78"/>
        <v>25</v>
      </c>
      <c r="R125" s="387">
        <f t="shared" si="78"/>
        <v>17</v>
      </c>
      <c r="S125" s="387">
        <f t="shared" si="78"/>
        <v>17</v>
      </c>
      <c r="T125" s="387">
        <f t="shared" si="78"/>
        <v>23</v>
      </c>
      <c r="U125" s="387">
        <f t="shared" si="78"/>
        <v>16</v>
      </c>
      <c r="V125" s="387">
        <f t="shared" si="78"/>
        <v>16</v>
      </c>
      <c r="W125" s="387">
        <f t="shared" si="78"/>
        <v>22</v>
      </c>
      <c r="X125" s="387">
        <f t="shared" si="78"/>
        <v>15</v>
      </c>
      <c r="AA125" s="37">
        <v>22</v>
      </c>
      <c r="AB125" s="37">
        <v>22</v>
      </c>
      <c r="AC125" s="37">
        <v>22</v>
      </c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</row>
    <row r="126" spans="1:48" s="30" customFormat="1" ht="16.5" thickBot="1" x14ac:dyDescent="0.3">
      <c r="A126" s="896" t="s">
        <v>138</v>
      </c>
      <c r="B126" s="896"/>
      <c r="C126" s="896"/>
      <c r="D126" s="896"/>
      <c r="E126" s="896"/>
      <c r="F126" s="896"/>
      <c r="G126" s="896"/>
      <c r="H126" s="896"/>
      <c r="I126" s="896"/>
      <c r="J126" s="896"/>
      <c r="K126" s="896"/>
      <c r="L126" s="896"/>
      <c r="M126" s="896"/>
      <c r="N126" s="387">
        <f>N125</f>
        <v>24</v>
      </c>
      <c r="O126" s="387">
        <f t="shared" ref="O126:AC126" si="79">O125</f>
        <v>18</v>
      </c>
      <c r="P126" s="387">
        <f t="shared" si="79"/>
        <v>18</v>
      </c>
      <c r="Q126" s="387">
        <f t="shared" si="79"/>
        <v>25</v>
      </c>
      <c r="R126" s="387">
        <f t="shared" si="79"/>
        <v>17</v>
      </c>
      <c r="S126" s="387">
        <f t="shared" si="79"/>
        <v>17</v>
      </c>
      <c r="T126" s="387">
        <f t="shared" si="79"/>
        <v>23</v>
      </c>
      <c r="U126" s="387">
        <f t="shared" si="79"/>
        <v>16</v>
      </c>
      <c r="V126" s="387">
        <f t="shared" si="79"/>
        <v>16</v>
      </c>
      <c r="W126" s="387">
        <f t="shared" si="79"/>
        <v>22</v>
      </c>
      <c r="X126" s="387">
        <f t="shared" si="79"/>
        <v>15</v>
      </c>
      <c r="Y126" s="45">
        <f t="shared" si="79"/>
        <v>0</v>
      </c>
      <c r="Z126" s="35">
        <f t="shared" si="79"/>
        <v>0</v>
      </c>
      <c r="AA126" s="35">
        <f t="shared" si="79"/>
        <v>22</v>
      </c>
      <c r="AB126" s="35">
        <f t="shared" si="79"/>
        <v>22</v>
      </c>
      <c r="AC126" s="35">
        <f t="shared" si="79"/>
        <v>22</v>
      </c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</row>
    <row r="127" spans="1:48" s="30" customFormat="1" ht="16.5" thickBot="1" x14ac:dyDescent="0.3">
      <c r="A127" s="896" t="s">
        <v>139</v>
      </c>
      <c r="B127" s="896"/>
      <c r="C127" s="896"/>
      <c r="D127" s="896"/>
      <c r="E127" s="896"/>
      <c r="F127" s="896"/>
      <c r="G127" s="896"/>
      <c r="H127" s="896"/>
      <c r="I127" s="896"/>
      <c r="J127" s="896"/>
      <c r="K127" s="896"/>
      <c r="L127" s="896"/>
      <c r="M127" s="896"/>
      <c r="N127" s="387">
        <v>3</v>
      </c>
      <c r="O127" s="515"/>
      <c r="P127" s="516">
        <v>4</v>
      </c>
      <c r="Q127" s="516">
        <v>3</v>
      </c>
      <c r="R127" s="516"/>
      <c r="S127" s="516">
        <v>3</v>
      </c>
      <c r="T127" s="516">
        <v>2</v>
      </c>
      <c r="U127" s="516"/>
      <c r="V127" s="516">
        <v>2</v>
      </c>
      <c r="W127" s="516">
        <v>1</v>
      </c>
      <c r="X127" s="516">
        <v>1</v>
      </c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</row>
    <row r="128" spans="1:48" s="30" customFormat="1" ht="16.5" thickBot="1" x14ac:dyDescent="0.3">
      <c r="A128" s="896" t="s">
        <v>140</v>
      </c>
      <c r="B128" s="896"/>
      <c r="C128" s="896"/>
      <c r="D128" s="896"/>
      <c r="E128" s="896"/>
      <c r="F128" s="896"/>
      <c r="G128" s="896"/>
      <c r="H128" s="896"/>
      <c r="I128" s="896"/>
      <c r="J128" s="896"/>
      <c r="K128" s="896"/>
      <c r="L128" s="896"/>
      <c r="M128" s="896"/>
      <c r="N128" s="451">
        <v>3</v>
      </c>
      <c r="O128" s="517"/>
      <c r="P128" s="518">
        <v>3</v>
      </c>
      <c r="Q128" s="518">
        <v>4</v>
      </c>
      <c r="R128" s="518"/>
      <c r="S128" s="518">
        <v>3</v>
      </c>
      <c r="T128" s="518">
        <v>5</v>
      </c>
      <c r="U128" s="518"/>
      <c r="V128" s="518">
        <v>3</v>
      </c>
      <c r="W128" s="518">
        <v>6</v>
      </c>
      <c r="X128" s="518">
        <v>3</v>
      </c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</row>
    <row r="129" spans="1:43" s="30" customFormat="1" ht="16.5" thickBot="1" x14ac:dyDescent="0.3">
      <c r="A129" s="896" t="s">
        <v>141</v>
      </c>
      <c r="B129" s="896"/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519"/>
      <c r="O129" s="520"/>
      <c r="P129" s="520"/>
      <c r="Q129" s="521"/>
      <c r="R129" s="521"/>
      <c r="S129" s="521"/>
      <c r="T129" s="521"/>
      <c r="U129" s="521"/>
      <c r="V129" s="521"/>
      <c r="W129" s="521"/>
      <c r="X129" s="521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</row>
    <row r="130" spans="1:43" s="30" customFormat="1" ht="16.5" thickBot="1" x14ac:dyDescent="0.3">
      <c r="A130" s="934" t="s">
        <v>142</v>
      </c>
      <c r="B130" s="934"/>
      <c r="C130" s="934"/>
      <c r="D130" s="934"/>
      <c r="E130" s="934"/>
      <c r="F130" s="934"/>
      <c r="G130" s="934"/>
      <c r="H130" s="934"/>
      <c r="I130" s="934"/>
      <c r="J130" s="934"/>
      <c r="K130" s="934"/>
      <c r="L130" s="934"/>
      <c r="M130" s="934"/>
      <c r="N130" s="522"/>
      <c r="O130" s="520"/>
      <c r="P130" s="520"/>
      <c r="Q130" s="523"/>
      <c r="R130" s="523"/>
      <c r="S130" s="524">
        <v>1</v>
      </c>
      <c r="T130" s="524"/>
      <c r="U130" s="523"/>
      <c r="V130" s="524">
        <v>1</v>
      </c>
      <c r="W130" s="524"/>
      <c r="X130" s="524">
        <v>1</v>
      </c>
      <c r="AG130" s="94" t="s">
        <v>343</v>
      </c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</row>
    <row r="131" spans="1:43" s="30" customFormat="1" ht="16.5" thickBot="1" x14ac:dyDescent="0.3">
      <c r="A131" s="935" t="s">
        <v>168</v>
      </c>
      <c r="B131" s="936"/>
      <c r="C131" s="936"/>
      <c r="D131" s="936"/>
      <c r="E131" s="936"/>
      <c r="F131" s="936"/>
      <c r="G131" s="936"/>
      <c r="H131" s="936"/>
      <c r="I131" s="936"/>
      <c r="J131" s="936"/>
      <c r="K131" s="936"/>
      <c r="L131" s="936"/>
      <c r="M131" s="937"/>
      <c r="N131" s="938" t="s">
        <v>167</v>
      </c>
      <c r="O131" s="939"/>
      <c r="P131" s="940"/>
      <c r="Q131" s="931">
        <f>G66/G125*100</f>
        <v>75</v>
      </c>
      <c r="R131" s="941"/>
      <c r="S131" s="932"/>
      <c r="T131" s="931" t="s">
        <v>46</v>
      </c>
      <c r="U131" s="941"/>
      <c r="V131" s="932"/>
      <c r="W131" s="931">
        <f>G124/G125*100</f>
        <v>25</v>
      </c>
      <c r="X131" s="932"/>
      <c r="Y131" s="38">
        <f>SUM(N131:X131)</f>
        <v>100</v>
      </c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</row>
    <row r="132" spans="1:43" s="30" customFormat="1" ht="16.5" thickBot="1" x14ac:dyDescent="0.3">
      <c r="A132" s="158"/>
      <c r="B132" s="158"/>
      <c r="C132" s="525"/>
      <c r="D132" s="525"/>
      <c r="E132" s="525"/>
      <c r="F132" s="525"/>
      <c r="G132" s="525"/>
      <c r="H132" s="525"/>
      <c r="I132" s="525"/>
      <c r="J132" s="525"/>
      <c r="K132" s="525"/>
      <c r="L132" s="525"/>
      <c r="M132" s="525"/>
      <c r="N132" s="526"/>
      <c r="O132" s="526"/>
      <c r="P132" s="527"/>
      <c r="Q132" s="418"/>
      <c r="R132" s="418"/>
      <c r="S132" s="528"/>
      <c r="T132" s="418"/>
      <c r="U132" s="418"/>
      <c r="V132" s="528"/>
      <c r="W132" s="418"/>
      <c r="X132" s="528"/>
      <c r="Y132" s="38"/>
      <c r="AG132" s="159"/>
      <c r="AH132" s="159"/>
      <c r="AI132" s="94"/>
      <c r="AJ132" s="94"/>
      <c r="AK132" s="94"/>
      <c r="AL132" s="94"/>
      <c r="AM132" s="94"/>
      <c r="AN132" s="94"/>
      <c r="AO132" s="94"/>
      <c r="AP132" s="94"/>
      <c r="AQ132" s="94"/>
    </row>
    <row r="133" spans="1:43" s="30" customFormat="1" hidden="1" x14ac:dyDescent="0.25">
      <c r="A133" s="158"/>
      <c r="B133" s="158"/>
      <c r="C133" s="525"/>
      <c r="D133" s="525"/>
      <c r="E133" s="525"/>
      <c r="F133" s="525"/>
      <c r="G133" s="525"/>
      <c r="H133" s="525"/>
      <c r="I133" s="525"/>
      <c r="J133" s="525"/>
      <c r="K133" s="525"/>
      <c r="L133" s="525"/>
      <c r="M133" s="525"/>
      <c r="N133" s="526"/>
      <c r="O133" s="526"/>
      <c r="P133" s="527"/>
      <c r="Q133" s="418"/>
      <c r="R133" s="418"/>
      <c r="S133" s="528"/>
      <c r="T133" s="418"/>
      <c r="U133" s="418"/>
      <c r="V133" s="528"/>
      <c r="W133" s="418"/>
      <c r="X133" s="528"/>
      <c r="Y133" s="38"/>
      <c r="AG133" s="159"/>
      <c r="AH133" s="159"/>
      <c r="AI133" s="94"/>
      <c r="AJ133" s="94"/>
      <c r="AK133" s="94"/>
      <c r="AL133" s="94"/>
      <c r="AM133" s="94"/>
      <c r="AN133" s="94"/>
      <c r="AO133" s="94"/>
      <c r="AP133" s="94"/>
      <c r="AQ133" s="94"/>
    </row>
    <row r="134" spans="1:43" s="30" customFormat="1" hidden="1" x14ac:dyDescent="0.25">
      <c r="A134" s="158"/>
      <c r="B134" s="158"/>
      <c r="C134" s="525"/>
      <c r="D134" s="525"/>
      <c r="E134" s="525"/>
      <c r="F134" s="525"/>
      <c r="G134" s="525"/>
      <c r="H134" s="525"/>
      <c r="I134" s="525"/>
      <c r="J134" s="525"/>
      <c r="K134" s="525"/>
      <c r="L134" s="525"/>
      <c r="M134" s="525"/>
      <c r="N134" s="526"/>
      <c r="O134" s="526"/>
      <c r="P134" s="527"/>
      <c r="Q134" s="418"/>
      <c r="R134" s="418"/>
      <c r="S134" s="528"/>
      <c r="T134" s="418"/>
      <c r="U134" s="418"/>
      <c r="V134" s="528"/>
      <c r="W134" s="418"/>
      <c r="X134" s="528"/>
      <c r="Y134" s="38"/>
      <c r="AG134" s="159"/>
      <c r="AH134" s="159"/>
      <c r="AI134" s="94"/>
      <c r="AJ134" s="94"/>
      <c r="AK134" s="94"/>
      <c r="AL134" s="94"/>
      <c r="AM134" s="94"/>
      <c r="AN134" s="94"/>
      <c r="AO134" s="94"/>
      <c r="AP134" s="94"/>
      <c r="AQ134" s="94"/>
    </row>
    <row r="135" spans="1:43" s="30" customFormat="1" ht="20.25" hidden="1" customHeight="1" x14ac:dyDescent="0.25">
      <c r="A135" s="136"/>
      <c r="B135" s="136"/>
      <c r="C135" s="529"/>
      <c r="D135" s="529"/>
      <c r="E135" s="529"/>
      <c r="F135" s="529"/>
      <c r="G135" s="529"/>
      <c r="H135" s="529"/>
      <c r="I135" s="529"/>
      <c r="J135" s="529"/>
      <c r="K135" s="529"/>
      <c r="L135" s="529"/>
      <c r="M135" s="529"/>
      <c r="N135" s="530"/>
      <c r="O135" s="530"/>
      <c r="P135" s="530"/>
      <c r="Q135" s="531"/>
      <c r="R135" s="531"/>
      <c r="S135" s="531"/>
      <c r="T135" s="530"/>
      <c r="U135" s="530"/>
      <c r="V135" s="530"/>
      <c r="W135" s="530"/>
      <c r="X135" s="530"/>
      <c r="AG135" s="30" t="s">
        <v>338</v>
      </c>
      <c r="AH135" s="30" t="s">
        <v>339</v>
      </c>
      <c r="AI135" s="113" t="s">
        <v>340</v>
      </c>
      <c r="AJ135" s="93" t="s">
        <v>341</v>
      </c>
      <c r="AK135" s="93" t="s">
        <v>342</v>
      </c>
      <c r="AL135" s="94"/>
      <c r="AM135" s="94"/>
      <c r="AN135" s="94"/>
      <c r="AO135" s="94"/>
      <c r="AP135" s="94"/>
      <c r="AQ135" s="94"/>
    </row>
    <row r="136" spans="1:43" s="30" customFormat="1" ht="16.5" hidden="1" thickBot="1" x14ac:dyDescent="0.3">
      <c r="A136" s="116"/>
      <c r="B136" s="137"/>
      <c r="C136" s="933" t="s">
        <v>78</v>
      </c>
      <c r="D136" s="933"/>
      <c r="E136" s="933"/>
      <c r="F136" s="933"/>
      <c r="G136" s="933"/>
      <c r="H136" s="933"/>
      <c r="I136" s="933"/>
      <c r="J136" s="933"/>
      <c r="K136" s="933"/>
      <c r="L136" s="532"/>
      <c r="M136" s="532"/>
      <c r="N136" s="533"/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AF136" s="33" t="s">
        <v>96</v>
      </c>
      <c r="AG136" s="103">
        <f>AF11</f>
        <v>55.5</v>
      </c>
      <c r="AH136" s="103">
        <f>AF32</f>
        <v>0</v>
      </c>
      <c r="AI136" s="103">
        <f>AF58</f>
        <v>4.5</v>
      </c>
      <c r="AJ136" s="103">
        <f>AF64</f>
        <v>0</v>
      </c>
      <c r="AK136" s="103">
        <f>AF96</f>
        <v>0</v>
      </c>
      <c r="AL136" s="103">
        <f>SUM(AG136:AK136)</f>
        <v>60</v>
      </c>
      <c r="AM136" s="94"/>
      <c r="AN136" s="94"/>
      <c r="AO136" s="94"/>
      <c r="AP136" s="94"/>
      <c r="AQ136" s="94"/>
    </row>
    <row r="137" spans="1:43" x14ac:dyDescent="0.25">
      <c r="A137" s="122" t="s">
        <v>225</v>
      </c>
      <c r="B137" s="147" t="s">
        <v>18</v>
      </c>
      <c r="C137" s="426"/>
      <c r="D137" s="534"/>
      <c r="E137" s="534"/>
      <c r="F137" s="535"/>
      <c r="G137" s="536">
        <f>G138+G139</f>
        <v>13.5</v>
      </c>
      <c r="H137" s="536">
        <f t="shared" ref="H137:M137" si="80">H138+H139</f>
        <v>405</v>
      </c>
      <c r="I137" s="536">
        <f t="shared" si="80"/>
        <v>264</v>
      </c>
      <c r="J137" s="537">
        <f t="shared" si="80"/>
        <v>4</v>
      </c>
      <c r="K137" s="538"/>
      <c r="L137" s="539">
        <f t="shared" si="80"/>
        <v>260</v>
      </c>
      <c r="M137" s="536">
        <f t="shared" si="80"/>
        <v>141</v>
      </c>
      <c r="N137" s="540"/>
      <c r="O137" s="541"/>
      <c r="P137" s="542"/>
      <c r="Q137" s="543"/>
      <c r="R137" s="541"/>
      <c r="S137" s="542"/>
      <c r="T137" s="543"/>
      <c r="U137" s="541"/>
      <c r="V137" s="542"/>
      <c r="W137" s="543"/>
      <c r="X137" s="542"/>
      <c r="AF137" s="33" t="s">
        <v>97</v>
      </c>
      <c r="AG137" s="103">
        <f t="shared" ref="AG137:AG140" si="81">AF12</f>
        <v>10</v>
      </c>
      <c r="AH137" s="103">
        <f t="shared" ref="AH137:AH140" si="82">AF33</f>
        <v>35</v>
      </c>
      <c r="AI137" s="103">
        <f t="shared" ref="AI137:AI140" si="83">AF59</f>
        <v>3</v>
      </c>
      <c r="AJ137" s="103">
        <f t="shared" ref="AJ137:AJ140" si="84">AF65</f>
        <v>8</v>
      </c>
      <c r="AK137" s="103">
        <f>AF97</f>
        <v>4</v>
      </c>
      <c r="AL137" s="103">
        <f t="shared" ref="AL137:AL140" si="85">SUM(AG137:AK137)</f>
        <v>60</v>
      </c>
    </row>
    <row r="138" spans="1:43" x14ac:dyDescent="0.25">
      <c r="A138" s="131" t="s">
        <v>323</v>
      </c>
      <c r="B138" s="138" t="s">
        <v>18</v>
      </c>
      <c r="C138" s="283"/>
      <c r="D138" s="544" t="s">
        <v>324</v>
      </c>
      <c r="E138" s="545"/>
      <c r="F138" s="546"/>
      <c r="G138" s="547">
        <v>6.5</v>
      </c>
      <c r="H138" s="548">
        <f t="shared" ref="H138:H139" si="86">G138*30</f>
        <v>195</v>
      </c>
      <c r="I138" s="549">
        <f>J138+K138+L138</f>
        <v>132</v>
      </c>
      <c r="J138" s="352">
        <v>4</v>
      </c>
      <c r="K138" s="238"/>
      <c r="L138" s="550">
        <v>128</v>
      </c>
      <c r="M138" s="551">
        <f>H138-I138</f>
        <v>63</v>
      </c>
      <c r="N138" s="276">
        <v>4</v>
      </c>
      <c r="O138" s="277">
        <v>4</v>
      </c>
      <c r="P138" s="278">
        <v>4</v>
      </c>
      <c r="Q138" s="279"/>
      <c r="R138" s="277"/>
      <c r="S138" s="278"/>
      <c r="T138" s="552"/>
      <c r="U138" s="553"/>
      <c r="V138" s="554"/>
      <c r="W138" s="552"/>
      <c r="X138" s="554"/>
      <c r="AF138" s="33" t="s">
        <v>98</v>
      </c>
      <c r="AG138" s="103">
        <f t="shared" si="81"/>
        <v>5</v>
      </c>
      <c r="AH138" s="103">
        <f t="shared" si="82"/>
        <v>28</v>
      </c>
      <c r="AI138" s="103">
        <f t="shared" si="83"/>
        <v>3</v>
      </c>
      <c r="AJ138" s="103">
        <f t="shared" si="84"/>
        <v>8</v>
      </c>
      <c r="AK138" s="103">
        <f t="shared" ref="AK138:AK140" si="87">AF104</f>
        <v>8</v>
      </c>
      <c r="AL138" s="103">
        <f t="shared" si="85"/>
        <v>52</v>
      </c>
    </row>
    <row r="139" spans="1:43" x14ac:dyDescent="0.25">
      <c r="A139" s="131" t="s">
        <v>325</v>
      </c>
      <c r="B139" s="138" t="s">
        <v>18</v>
      </c>
      <c r="C139" s="283"/>
      <c r="D139" s="267" t="s">
        <v>326</v>
      </c>
      <c r="E139" s="545"/>
      <c r="F139" s="546"/>
      <c r="G139" s="555">
        <v>7</v>
      </c>
      <c r="H139" s="556">
        <f t="shared" si="86"/>
        <v>210</v>
      </c>
      <c r="I139" s="275">
        <f t="shared" ref="I139" si="88">J139+K139+L139</f>
        <v>132</v>
      </c>
      <c r="J139" s="241"/>
      <c r="K139" s="235"/>
      <c r="L139" s="240">
        <v>132</v>
      </c>
      <c r="M139" s="557">
        <f>H139-I139</f>
        <v>78</v>
      </c>
      <c r="N139" s="276"/>
      <c r="O139" s="277"/>
      <c r="P139" s="278"/>
      <c r="Q139" s="279">
        <v>4</v>
      </c>
      <c r="R139" s="277">
        <v>4</v>
      </c>
      <c r="S139" s="278">
        <v>4</v>
      </c>
      <c r="T139" s="552"/>
      <c r="U139" s="553"/>
      <c r="V139" s="554"/>
      <c r="W139" s="552"/>
      <c r="X139" s="554"/>
      <c r="AF139" s="33" t="s">
        <v>99</v>
      </c>
      <c r="AG139" s="103">
        <f t="shared" si="81"/>
        <v>4</v>
      </c>
      <c r="AH139" s="103">
        <f t="shared" si="82"/>
        <v>16</v>
      </c>
      <c r="AI139" s="103">
        <f t="shared" si="83"/>
        <v>12</v>
      </c>
      <c r="AJ139" s="103">
        <f t="shared" si="84"/>
        <v>4</v>
      </c>
      <c r="AK139" s="103">
        <f t="shared" si="87"/>
        <v>12</v>
      </c>
      <c r="AL139" s="103">
        <f t="shared" si="85"/>
        <v>48</v>
      </c>
    </row>
    <row r="140" spans="1:43" ht="16.5" thickBot="1" x14ac:dyDescent="0.3">
      <c r="A140" s="146" t="s">
        <v>327</v>
      </c>
      <c r="B140" s="142" t="s">
        <v>18</v>
      </c>
      <c r="C140" s="439"/>
      <c r="D140" s="558" t="s">
        <v>328</v>
      </c>
      <c r="E140" s="559"/>
      <c r="F140" s="560"/>
      <c r="G140" s="561"/>
      <c r="H140" s="562"/>
      <c r="I140" s="563"/>
      <c r="J140" s="564"/>
      <c r="K140" s="237"/>
      <c r="L140" s="565"/>
      <c r="M140" s="563">
        <f t="shared" ref="M140" si="89">H140-I140</f>
        <v>0</v>
      </c>
      <c r="N140" s="311"/>
      <c r="O140" s="312"/>
      <c r="P140" s="313"/>
      <c r="Q140" s="314"/>
      <c r="R140" s="312"/>
      <c r="S140" s="313"/>
      <c r="T140" s="566" t="s">
        <v>329</v>
      </c>
      <c r="U140" s="567" t="s">
        <v>329</v>
      </c>
      <c r="V140" s="568" t="s">
        <v>329</v>
      </c>
      <c r="W140" s="569" t="s">
        <v>329</v>
      </c>
      <c r="X140" s="554"/>
      <c r="AG140" s="103">
        <f t="shared" si="81"/>
        <v>74.5</v>
      </c>
      <c r="AH140" s="103">
        <f t="shared" si="82"/>
        <v>79</v>
      </c>
      <c r="AI140" s="103">
        <f t="shared" si="83"/>
        <v>22.5</v>
      </c>
      <c r="AJ140" s="103">
        <f t="shared" si="84"/>
        <v>20</v>
      </c>
      <c r="AK140" s="103">
        <f t="shared" si="87"/>
        <v>24</v>
      </c>
      <c r="AL140" s="103">
        <f t="shared" si="85"/>
        <v>220</v>
      </c>
    </row>
    <row r="141" spans="1:43" ht="47.25" x14ac:dyDescent="0.25">
      <c r="A141" s="148" t="s">
        <v>344</v>
      </c>
      <c r="B141" s="143" t="s">
        <v>345</v>
      </c>
      <c r="C141" s="426"/>
      <c r="D141" s="570"/>
      <c r="E141" s="534"/>
      <c r="F141" s="571"/>
      <c r="G141" s="391">
        <f>SUM(G142:G145)</f>
        <v>18</v>
      </c>
      <c r="H141" s="391">
        <f t="shared" ref="H141:M141" si="90">SUM(H142:H145)</f>
        <v>540</v>
      </c>
      <c r="I141" s="391">
        <f t="shared" si="90"/>
        <v>294</v>
      </c>
      <c r="J141" s="572">
        <f t="shared" si="90"/>
        <v>0</v>
      </c>
      <c r="K141" s="573">
        <f t="shared" si="90"/>
        <v>0</v>
      </c>
      <c r="L141" s="574">
        <f t="shared" si="90"/>
        <v>294</v>
      </c>
      <c r="M141" s="391">
        <f t="shared" si="90"/>
        <v>246</v>
      </c>
      <c r="N141" s="262"/>
      <c r="O141" s="575"/>
      <c r="P141" s="264"/>
      <c r="Q141" s="265"/>
      <c r="R141" s="575"/>
      <c r="S141" s="264"/>
      <c r="T141" s="576"/>
      <c r="U141" s="577"/>
      <c r="V141" s="578"/>
      <c r="W141" s="239"/>
      <c r="X141" s="554"/>
      <c r="AG141" s="103"/>
      <c r="AH141" s="103"/>
      <c r="AI141" s="103"/>
      <c r="AJ141" s="103"/>
      <c r="AK141" s="103"/>
      <c r="AL141" s="103"/>
    </row>
    <row r="142" spans="1:43" x14ac:dyDescent="0.25">
      <c r="A142" s="118"/>
      <c r="B142" s="144" t="s">
        <v>346</v>
      </c>
      <c r="C142" s="374">
        <v>2</v>
      </c>
      <c r="D142" s="579" t="s">
        <v>225</v>
      </c>
      <c r="E142" s="284"/>
      <c r="F142" s="580"/>
      <c r="G142" s="581">
        <v>6</v>
      </c>
      <c r="H142" s="582">
        <f>G142*30</f>
        <v>180</v>
      </c>
      <c r="I142" s="549">
        <f>J142+K142+L142</f>
        <v>99</v>
      </c>
      <c r="J142" s="241"/>
      <c r="K142" s="235"/>
      <c r="L142" s="240">
        <v>99</v>
      </c>
      <c r="M142" s="557">
        <f>H142-I142</f>
        <v>81</v>
      </c>
      <c r="N142" s="276">
        <v>3</v>
      </c>
      <c r="O142" s="583">
        <v>3</v>
      </c>
      <c r="P142" s="278">
        <v>3</v>
      </c>
      <c r="Q142" s="279"/>
      <c r="R142" s="583"/>
      <c r="S142" s="278"/>
      <c r="T142" s="569"/>
      <c r="U142" s="234"/>
      <c r="V142" s="584"/>
      <c r="W142" s="239"/>
      <c r="X142" s="554"/>
      <c r="AG142" s="103"/>
      <c r="AH142" s="103"/>
      <c r="AI142" s="103"/>
      <c r="AJ142" s="103"/>
      <c r="AK142" s="103"/>
      <c r="AL142" s="103"/>
    </row>
    <row r="143" spans="1:43" x14ac:dyDescent="0.25">
      <c r="A143" s="118"/>
      <c r="B143" s="144" t="s">
        <v>346</v>
      </c>
      <c r="C143" s="374">
        <v>4</v>
      </c>
      <c r="D143" s="579" t="s">
        <v>106</v>
      </c>
      <c r="E143" s="284"/>
      <c r="F143" s="580"/>
      <c r="G143" s="581">
        <v>6</v>
      </c>
      <c r="H143" s="582">
        <f t="shared" ref="H143:H145" si="91">G143*30</f>
        <v>180</v>
      </c>
      <c r="I143" s="549">
        <f t="shared" ref="I143:I145" si="92">J143+K143+L143</f>
        <v>99</v>
      </c>
      <c r="J143" s="241"/>
      <c r="K143" s="235"/>
      <c r="L143" s="240">
        <v>99</v>
      </c>
      <c r="M143" s="557">
        <f t="shared" ref="M143:M145" si="93">H143-I143</f>
        <v>81</v>
      </c>
      <c r="N143" s="276"/>
      <c r="O143" s="583"/>
      <c r="P143" s="278"/>
      <c r="Q143" s="279">
        <v>3</v>
      </c>
      <c r="R143" s="583">
        <v>3</v>
      </c>
      <c r="S143" s="278">
        <v>3</v>
      </c>
      <c r="T143" s="569"/>
      <c r="U143" s="234"/>
      <c r="V143" s="584"/>
      <c r="W143" s="239"/>
      <c r="X143" s="554"/>
      <c r="AG143" s="103"/>
      <c r="AH143" s="103"/>
      <c r="AI143" s="103"/>
      <c r="AJ143" s="103"/>
      <c r="AK143" s="103"/>
      <c r="AL143" s="103"/>
    </row>
    <row r="144" spans="1:43" x14ac:dyDescent="0.25">
      <c r="A144" s="118"/>
      <c r="B144" s="144" t="s">
        <v>346</v>
      </c>
      <c r="C144" s="374">
        <v>6</v>
      </c>
      <c r="D144" s="579" t="s">
        <v>347</v>
      </c>
      <c r="E144" s="284"/>
      <c r="F144" s="580"/>
      <c r="G144" s="581">
        <v>4</v>
      </c>
      <c r="H144" s="582">
        <f t="shared" si="91"/>
        <v>120</v>
      </c>
      <c r="I144" s="549">
        <f t="shared" si="92"/>
        <v>66</v>
      </c>
      <c r="J144" s="241"/>
      <c r="K144" s="235"/>
      <c r="L144" s="240">
        <v>66</v>
      </c>
      <c r="M144" s="557">
        <f t="shared" si="93"/>
        <v>54</v>
      </c>
      <c r="N144" s="276"/>
      <c r="O144" s="583"/>
      <c r="P144" s="278"/>
      <c r="Q144" s="279"/>
      <c r="R144" s="583"/>
      <c r="S144" s="278"/>
      <c r="T144" s="569">
        <v>2</v>
      </c>
      <c r="U144" s="234">
        <v>2</v>
      </c>
      <c r="V144" s="584">
        <v>2</v>
      </c>
      <c r="W144" s="239"/>
      <c r="X144" s="554"/>
      <c r="AG144" s="103"/>
      <c r="AH144" s="103"/>
      <c r="AI144" s="103"/>
      <c r="AJ144" s="103"/>
      <c r="AK144" s="103"/>
      <c r="AL144" s="103"/>
    </row>
    <row r="145" spans="1:43" ht="16.5" thickBot="1" x14ac:dyDescent="0.3">
      <c r="A145" s="149"/>
      <c r="B145" s="145" t="s">
        <v>346</v>
      </c>
      <c r="C145" s="585">
        <v>7</v>
      </c>
      <c r="D145" s="586"/>
      <c r="E145" s="587"/>
      <c r="F145" s="588"/>
      <c r="G145" s="589">
        <v>2</v>
      </c>
      <c r="H145" s="590">
        <f t="shared" si="91"/>
        <v>60</v>
      </c>
      <c r="I145" s="591">
        <f t="shared" si="92"/>
        <v>30</v>
      </c>
      <c r="J145" s="592"/>
      <c r="K145" s="593"/>
      <c r="L145" s="594">
        <v>30</v>
      </c>
      <c r="M145" s="595">
        <f t="shared" si="93"/>
        <v>30</v>
      </c>
      <c r="N145" s="596"/>
      <c r="O145" s="597"/>
      <c r="P145" s="598"/>
      <c r="Q145" s="599"/>
      <c r="R145" s="597"/>
      <c r="S145" s="598"/>
      <c r="T145" s="600"/>
      <c r="U145" s="601"/>
      <c r="V145" s="602"/>
      <c r="W145" s="603">
        <v>2</v>
      </c>
      <c r="X145" s="604"/>
      <c r="AG145" s="103"/>
      <c r="AH145" s="103"/>
      <c r="AI145" s="103"/>
      <c r="AJ145" s="103"/>
      <c r="AK145" s="103"/>
      <c r="AL145" s="103"/>
    </row>
    <row r="146" spans="1:43" ht="9" customHeight="1" x14ac:dyDescent="0.25">
      <c r="A146" s="140"/>
      <c r="B146" s="141"/>
      <c r="C146" s="605"/>
      <c r="D146" s="606"/>
      <c r="E146" s="607"/>
      <c r="F146" s="608"/>
      <c r="G146" s="609"/>
      <c r="H146" s="610"/>
      <c r="I146" s="611"/>
      <c r="J146" s="610"/>
      <c r="K146" s="610"/>
      <c r="L146" s="610"/>
      <c r="M146" s="611"/>
      <c r="N146" s="612"/>
      <c r="O146" s="612"/>
      <c r="P146" s="612"/>
      <c r="Q146" s="612"/>
      <c r="R146" s="612"/>
      <c r="S146" s="612"/>
      <c r="T146" s="613"/>
      <c r="U146" s="613"/>
      <c r="V146" s="613"/>
      <c r="W146" s="613"/>
      <c r="X146" s="614"/>
      <c r="AG146" s="103"/>
      <c r="AH146" s="103"/>
      <c r="AI146" s="103"/>
      <c r="AJ146" s="103"/>
      <c r="AK146" s="103"/>
      <c r="AL146" s="103"/>
    </row>
    <row r="147" spans="1:43" ht="13.5" customHeight="1" x14ac:dyDescent="0.25">
      <c r="A147" s="140"/>
      <c r="B147" s="53" t="s">
        <v>442</v>
      </c>
      <c r="C147" s="605"/>
      <c r="D147" s="929"/>
      <c r="E147" s="929"/>
      <c r="F147" s="930"/>
      <c r="G147" s="930"/>
      <c r="H147" s="615" t="s">
        <v>443</v>
      </c>
      <c r="J147" s="610"/>
      <c r="K147" s="610"/>
      <c r="L147" s="610"/>
      <c r="M147" s="611"/>
      <c r="N147" s="612"/>
      <c r="O147" s="612"/>
      <c r="P147" s="612"/>
      <c r="Q147" s="612"/>
      <c r="R147" s="612"/>
      <c r="S147" s="612"/>
      <c r="T147" s="613"/>
      <c r="U147" s="613"/>
      <c r="V147" s="613"/>
      <c r="W147" s="613"/>
      <c r="X147" s="614"/>
      <c r="AG147" s="103"/>
      <c r="AH147" s="103"/>
      <c r="AI147" s="103"/>
      <c r="AJ147" s="103"/>
      <c r="AK147" s="103"/>
      <c r="AL147" s="103"/>
    </row>
    <row r="148" spans="1:43" ht="9.75" customHeight="1" x14ac:dyDescent="0.25">
      <c r="A148" s="140"/>
      <c r="B148" s="141"/>
      <c r="C148" s="605"/>
      <c r="D148" s="606"/>
      <c r="E148" s="607"/>
      <c r="F148" s="608"/>
      <c r="G148" s="609"/>
      <c r="H148" s="610"/>
      <c r="I148" s="611"/>
      <c r="J148" s="610"/>
      <c r="K148" s="610"/>
      <c r="L148" s="610"/>
      <c r="M148" s="611"/>
      <c r="N148" s="612"/>
      <c r="O148" s="612"/>
      <c r="P148" s="612"/>
      <c r="Q148" s="612"/>
      <c r="R148" s="612"/>
      <c r="S148" s="612"/>
      <c r="T148" s="613"/>
      <c r="U148" s="613"/>
      <c r="V148" s="613"/>
      <c r="W148" s="613"/>
      <c r="X148" s="614"/>
      <c r="AG148" s="103"/>
      <c r="AH148" s="103"/>
      <c r="AI148" s="103"/>
      <c r="AJ148" s="103"/>
      <c r="AK148" s="103"/>
      <c r="AL148" s="103"/>
    </row>
    <row r="149" spans="1:43" x14ac:dyDescent="0.25">
      <c r="A149" s="30"/>
      <c r="B149" s="53" t="s">
        <v>444</v>
      </c>
      <c r="C149" s="533"/>
      <c r="D149" s="929"/>
      <c r="E149" s="929"/>
      <c r="F149" s="930"/>
      <c r="G149" s="930"/>
      <c r="H149" s="615" t="s">
        <v>260</v>
      </c>
      <c r="I149" s="615"/>
      <c r="J149" s="615"/>
      <c r="K149" s="615"/>
      <c r="AG149" s="838" t="s">
        <v>96</v>
      </c>
      <c r="AH149" s="838"/>
      <c r="AI149" s="838"/>
      <c r="AJ149" s="838" t="s">
        <v>97</v>
      </c>
      <c r="AK149" s="838"/>
      <c r="AL149" s="838"/>
      <c r="AM149" s="838" t="s">
        <v>98</v>
      </c>
      <c r="AN149" s="838"/>
      <c r="AO149" s="838"/>
      <c r="AP149" s="838" t="s">
        <v>99</v>
      </c>
      <c r="AQ149" s="838"/>
    </row>
    <row r="150" spans="1:43" ht="9" customHeight="1" x14ac:dyDescent="0.25">
      <c r="A150" s="30"/>
      <c r="B150" s="30"/>
      <c r="C150" s="533"/>
      <c r="D150" s="533"/>
      <c r="E150" s="533"/>
      <c r="F150" s="533"/>
      <c r="G150" s="533"/>
      <c r="H150" s="533"/>
      <c r="I150" s="615"/>
      <c r="J150" s="615"/>
      <c r="K150" s="615"/>
      <c r="L150" s="615"/>
      <c r="AG150" s="92">
        <v>1</v>
      </c>
      <c r="AH150" s="92" t="s">
        <v>219</v>
      </c>
      <c r="AI150" s="92" t="s">
        <v>220</v>
      </c>
      <c r="AJ150" s="92">
        <v>3</v>
      </c>
      <c r="AK150" s="92" t="s">
        <v>221</v>
      </c>
      <c r="AL150" s="92" t="s">
        <v>222</v>
      </c>
      <c r="AM150" s="92">
        <v>5</v>
      </c>
      <c r="AN150" s="92" t="s">
        <v>223</v>
      </c>
      <c r="AO150" s="92" t="s">
        <v>224</v>
      </c>
      <c r="AP150" s="92">
        <v>7</v>
      </c>
      <c r="AQ150" s="92">
        <v>8</v>
      </c>
    </row>
    <row r="151" spans="1:43" ht="12.75" customHeight="1" x14ac:dyDescent="0.25">
      <c r="A151" s="30"/>
      <c r="B151" s="53" t="s">
        <v>445</v>
      </c>
      <c r="C151" s="617"/>
      <c r="D151" s="929"/>
      <c r="E151" s="929"/>
      <c r="F151" s="930"/>
      <c r="G151" s="930"/>
      <c r="H151" s="618" t="s">
        <v>480</v>
      </c>
      <c r="I151" s="619"/>
      <c r="J151" s="619"/>
      <c r="L151" s="615"/>
      <c r="AG151" s="107">
        <f>AG30+AG55+AG89+AG123</f>
        <v>30</v>
      </c>
      <c r="AH151" s="107">
        <f>AH30+AH55+AH89+AH123+G57</f>
        <v>30</v>
      </c>
      <c r="AI151" s="99">
        <f>AI30+AI55+AI89+AI123</f>
        <v>0</v>
      </c>
      <c r="AJ151" s="107">
        <f>AJ30+AJ55+AJ89+AJ123</f>
        <v>30</v>
      </c>
      <c r="AK151" s="107">
        <f>AK30+AK55+AK89+AK123+G58</f>
        <v>30</v>
      </c>
      <c r="AL151" s="99">
        <f>AL30+AL55+AL89+AL123</f>
        <v>0</v>
      </c>
      <c r="AM151" s="107">
        <f>AM30+AM55+AM89+AM123</f>
        <v>23</v>
      </c>
      <c r="AN151" s="107">
        <f>AN30+AN55+AN89+AN123+AF60</f>
        <v>29</v>
      </c>
      <c r="AO151" s="99">
        <f>AO30+AO55+AO89+AO123</f>
        <v>0</v>
      </c>
      <c r="AP151" s="99">
        <f>AP30+AP55+AP89+AP123</f>
        <v>26</v>
      </c>
      <c r="AQ151" s="99">
        <f>AQ30+AQ55+AQ89+AQ123+AF61</f>
        <v>22</v>
      </c>
    </row>
    <row r="152" spans="1:43" ht="6.75" customHeight="1" x14ac:dyDescent="0.25">
      <c r="A152" s="30"/>
      <c r="B152" s="30"/>
      <c r="C152" s="533"/>
      <c r="D152" s="533"/>
      <c r="E152" s="533"/>
      <c r="F152" s="533"/>
      <c r="G152" s="533"/>
      <c r="H152" s="533"/>
      <c r="I152" s="615"/>
      <c r="J152" s="615"/>
      <c r="K152" s="615"/>
      <c r="L152" s="615"/>
    </row>
    <row r="153" spans="1:43" ht="14.25" customHeight="1" x14ac:dyDescent="0.25">
      <c r="A153" s="30"/>
      <c r="B153" s="53" t="s">
        <v>289</v>
      </c>
      <c r="C153" s="617"/>
      <c r="D153" s="929"/>
      <c r="E153" s="929"/>
      <c r="F153" s="930"/>
      <c r="G153" s="930"/>
      <c r="H153" s="618" t="s">
        <v>480</v>
      </c>
      <c r="I153" s="619"/>
      <c r="J153" s="620"/>
      <c r="L153" s="615"/>
    </row>
    <row r="163" spans="2:7" x14ac:dyDescent="0.25">
      <c r="G163" s="621">
        <f>G42+G45+G46+G53+G83+G104+G109</f>
        <v>25</v>
      </c>
    </row>
    <row r="170" spans="2:7" x14ac:dyDescent="0.25">
      <c r="B170" s="126" t="s">
        <v>203</v>
      </c>
      <c r="C170" s="295">
        <v>5</v>
      </c>
    </row>
    <row r="171" spans="2:7" x14ac:dyDescent="0.25">
      <c r="B171" s="119" t="s">
        <v>206</v>
      </c>
      <c r="C171" s="363">
        <v>6</v>
      </c>
    </row>
    <row r="172" spans="2:7" ht="31.5" x14ac:dyDescent="0.25">
      <c r="B172" s="119" t="s">
        <v>249</v>
      </c>
      <c r="C172" s="363">
        <v>1</v>
      </c>
    </row>
    <row r="173" spans="2:7" x14ac:dyDescent="0.25">
      <c r="B173" s="130" t="s">
        <v>269</v>
      </c>
      <c r="C173" s="623">
        <v>4.5</v>
      </c>
    </row>
    <row r="174" spans="2:7" ht="31.5" x14ac:dyDescent="0.25">
      <c r="B174" s="135" t="s">
        <v>288</v>
      </c>
      <c r="C174" s="381">
        <v>4</v>
      </c>
      <c r="D174" s="381"/>
      <c r="E174" s="381"/>
      <c r="F174" s="381"/>
      <c r="G174" s="624"/>
    </row>
    <row r="175" spans="2:7" x14ac:dyDescent="0.25">
      <c r="B175" s="135" t="s">
        <v>176</v>
      </c>
      <c r="C175" s="381"/>
      <c r="D175" s="381"/>
      <c r="E175" s="381"/>
      <c r="F175" s="381"/>
      <c r="G175" s="624"/>
    </row>
  </sheetData>
  <mergeCells count="64">
    <mergeCell ref="A61:F61"/>
    <mergeCell ref="A62:X62"/>
    <mergeCell ref="D153:G153"/>
    <mergeCell ref="W131:X131"/>
    <mergeCell ref="D151:G151"/>
    <mergeCell ref="D149:G149"/>
    <mergeCell ref="D147:G147"/>
    <mergeCell ref="C136:K136"/>
    <mergeCell ref="A130:M130"/>
    <mergeCell ref="A131:M131"/>
    <mergeCell ref="N131:P131"/>
    <mergeCell ref="Q131:S131"/>
    <mergeCell ref="T131:V131"/>
    <mergeCell ref="A129:M129"/>
    <mergeCell ref="A124:F124"/>
    <mergeCell ref="A126:M126"/>
    <mergeCell ref="A10:X10"/>
    <mergeCell ref="A31:X31"/>
    <mergeCell ref="A55:F55"/>
    <mergeCell ref="A56:X56"/>
    <mergeCell ref="A30:B30"/>
    <mergeCell ref="A127:M127"/>
    <mergeCell ref="A128:M128"/>
    <mergeCell ref="A125:F125"/>
    <mergeCell ref="A123:F123"/>
    <mergeCell ref="A65:F65"/>
    <mergeCell ref="A66:F66"/>
    <mergeCell ref="A67:X67"/>
    <mergeCell ref="A89:F89"/>
    <mergeCell ref="A90:X90"/>
    <mergeCell ref="A68:X68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9:AQ149"/>
    <mergeCell ref="AG3:AI3"/>
    <mergeCell ref="AJ3:AL3"/>
    <mergeCell ref="AM3:AO3"/>
    <mergeCell ref="AP3:AQ3"/>
    <mergeCell ref="AG149:AI149"/>
    <mergeCell ref="AJ149:AL149"/>
    <mergeCell ref="AM149:AO149"/>
  </mergeCells>
  <pageMargins left="0.19685039370078741" right="0.19685039370078741" top="0" bottom="0" header="0.31496062992125984" footer="0.31496062992125984"/>
  <pageSetup paperSize="9" scale="65" orientation="landscape" r:id="rId1"/>
  <rowBreaks count="2" manualBreakCount="2">
    <brk id="43" max="29" man="1"/>
    <brk id="85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75"/>
  <sheetViews>
    <sheetView view="pageBreakPreview" zoomScaleNormal="100" zoomScaleSheetLayoutView="100" workbookViewId="0">
      <pane xSplit="1" ySplit="7" topLeftCell="B107" activePane="bottomRight" state="frozen"/>
      <selection pane="topRight" activeCell="B1" sqref="B1"/>
      <selection pane="bottomLeft" activeCell="A8" sqref="A8"/>
      <selection pane="bottomRight" activeCell="D39" sqref="D39"/>
    </sheetView>
  </sheetViews>
  <sheetFormatPr defaultColWidth="9.140625" defaultRowHeight="15.75" x14ac:dyDescent="0.25"/>
  <cols>
    <col min="1" max="1" width="11.28515625" style="139" customWidth="1"/>
    <col min="2" max="2" width="44.140625" style="34" customWidth="1"/>
    <col min="3" max="3" width="6.7109375" style="621" customWidth="1"/>
    <col min="4" max="4" width="12" style="622" customWidth="1"/>
    <col min="5" max="5" width="7.28515625" style="622" customWidth="1"/>
    <col min="6" max="6" width="6.42578125" style="621" customWidth="1"/>
    <col min="7" max="7" width="7.42578125" style="621" customWidth="1"/>
    <col min="8" max="8" width="9.85546875" style="621" customWidth="1"/>
    <col min="9" max="9" width="8.7109375" style="616" customWidth="1"/>
    <col min="10" max="10" width="8" style="616" customWidth="1"/>
    <col min="11" max="11" width="5.85546875" style="616" customWidth="1"/>
    <col min="12" max="12" width="7.85546875" style="616" customWidth="1"/>
    <col min="13" max="13" width="8.85546875" style="616" customWidth="1"/>
    <col min="14" max="14" width="5.85546875" style="616" customWidth="1"/>
    <col min="15" max="15" width="6" style="616" customWidth="1"/>
    <col min="16" max="17" width="5.5703125" style="616" customWidth="1"/>
    <col min="18" max="18" width="5.85546875" style="616" customWidth="1"/>
    <col min="19" max="19" width="7" style="616" customWidth="1"/>
    <col min="20" max="20" width="5" style="616" customWidth="1"/>
    <col min="21" max="21" width="5.140625" style="616" customWidth="1"/>
    <col min="22" max="22" width="5.42578125" style="616" customWidth="1"/>
    <col min="23" max="23" width="5.140625" style="616" customWidth="1"/>
    <col min="24" max="24" width="4" style="616" customWidth="1"/>
    <col min="25" max="29" width="0" style="34" hidden="1" customWidth="1"/>
    <col min="30" max="30" width="60.42578125" style="34" hidden="1" customWidth="1"/>
    <col min="31" max="32" width="0" style="34" hidden="1" customWidth="1"/>
    <col min="33" max="33" width="10.28515625" style="99" hidden="1" customWidth="1"/>
    <col min="34" max="34" width="9.5703125" style="99" hidden="1" customWidth="1"/>
    <col min="35" max="35" width="0" style="99" hidden="1" customWidth="1"/>
    <col min="36" max="37" width="9.5703125" style="99" hidden="1" customWidth="1"/>
    <col min="38" max="38" width="0" style="99" hidden="1" customWidth="1"/>
    <col min="39" max="40" width="9.5703125" style="99" hidden="1" customWidth="1"/>
    <col min="41" max="41" width="0" style="99" hidden="1" customWidth="1"/>
    <col min="42" max="43" width="9.5703125" style="99" hidden="1" customWidth="1"/>
    <col min="44" max="47" width="0" style="34" hidden="1" customWidth="1"/>
    <col min="48" max="48" width="21.140625" style="34" customWidth="1"/>
    <col min="49" max="16384" width="9.140625" style="34"/>
  </cols>
  <sheetData>
    <row r="1" spans="1:48" s="30" customFormat="1" ht="18.75" thickBot="1" x14ac:dyDescent="0.3">
      <c r="A1" s="844" t="s">
        <v>317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6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</row>
    <row r="2" spans="1:48" s="30" customFormat="1" x14ac:dyDescent="0.25">
      <c r="A2" s="856" t="s">
        <v>240</v>
      </c>
      <c r="B2" s="859" t="s">
        <v>83</v>
      </c>
      <c r="C2" s="862" t="s">
        <v>84</v>
      </c>
      <c r="D2" s="863"/>
      <c r="E2" s="863"/>
      <c r="F2" s="864"/>
      <c r="G2" s="865" t="s">
        <v>85</v>
      </c>
      <c r="H2" s="868" t="s">
        <v>86</v>
      </c>
      <c r="I2" s="869"/>
      <c r="J2" s="869"/>
      <c r="K2" s="869"/>
      <c r="L2" s="869"/>
      <c r="M2" s="870"/>
      <c r="N2" s="850" t="s">
        <v>318</v>
      </c>
      <c r="O2" s="851"/>
      <c r="P2" s="851"/>
      <c r="Q2" s="851"/>
      <c r="R2" s="851"/>
      <c r="S2" s="851"/>
      <c r="T2" s="851"/>
      <c r="U2" s="851"/>
      <c r="V2" s="851"/>
      <c r="W2" s="851"/>
      <c r="X2" s="852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</row>
    <row r="3" spans="1:48" s="30" customFormat="1" ht="16.5" thickBot="1" x14ac:dyDescent="0.3">
      <c r="A3" s="857"/>
      <c r="B3" s="860"/>
      <c r="C3" s="871" t="s">
        <v>87</v>
      </c>
      <c r="D3" s="873" t="s">
        <v>88</v>
      </c>
      <c r="E3" s="875" t="s">
        <v>89</v>
      </c>
      <c r="F3" s="876"/>
      <c r="G3" s="866"/>
      <c r="H3" s="893" t="s">
        <v>6</v>
      </c>
      <c r="I3" s="881" t="s">
        <v>90</v>
      </c>
      <c r="J3" s="882"/>
      <c r="K3" s="882"/>
      <c r="L3" s="883"/>
      <c r="M3" s="884" t="s">
        <v>91</v>
      </c>
      <c r="N3" s="853"/>
      <c r="O3" s="854"/>
      <c r="P3" s="854"/>
      <c r="Q3" s="854"/>
      <c r="R3" s="854"/>
      <c r="S3" s="854"/>
      <c r="T3" s="854"/>
      <c r="U3" s="854"/>
      <c r="V3" s="854"/>
      <c r="W3" s="854"/>
      <c r="X3" s="855"/>
      <c r="AG3" s="839" t="s">
        <v>96</v>
      </c>
      <c r="AH3" s="839"/>
      <c r="AI3" s="839"/>
      <c r="AJ3" s="839" t="s">
        <v>97</v>
      </c>
      <c r="AK3" s="839"/>
      <c r="AL3" s="839"/>
      <c r="AM3" s="839" t="s">
        <v>98</v>
      </c>
      <c r="AN3" s="839"/>
      <c r="AO3" s="839"/>
      <c r="AP3" s="839" t="s">
        <v>99</v>
      </c>
      <c r="AQ3" s="839"/>
    </row>
    <row r="4" spans="1:48" s="30" customFormat="1" ht="16.5" thickBot="1" x14ac:dyDescent="0.3">
      <c r="A4" s="857"/>
      <c r="B4" s="860"/>
      <c r="C4" s="871"/>
      <c r="D4" s="873"/>
      <c r="E4" s="873" t="s">
        <v>92</v>
      </c>
      <c r="F4" s="888" t="s">
        <v>93</v>
      </c>
      <c r="G4" s="866"/>
      <c r="H4" s="894"/>
      <c r="I4" s="890" t="s">
        <v>23</v>
      </c>
      <c r="J4" s="890" t="s">
        <v>27</v>
      </c>
      <c r="K4" s="890" t="s">
        <v>94</v>
      </c>
      <c r="L4" s="890" t="s">
        <v>95</v>
      </c>
      <c r="M4" s="885"/>
      <c r="N4" s="847" t="s">
        <v>96</v>
      </c>
      <c r="O4" s="848"/>
      <c r="P4" s="849"/>
      <c r="Q4" s="847" t="s">
        <v>97</v>
      </c>
      <c r="R4" s="848"/>
      <c r="S4" s="849"/>
      <c r="T4" s="847" t="s">
        <v>98</v>
      </c>
      <c r="U4" s="848"/>
      <c r="V4" s="849"/>
      <c r="W4" s="847" t="s">
        <v>99</v>
      </c>
      <c r="X4" s="849"/>
      <c r="AG4" s="658">
        <v>1</v>
      </c>
      <c r="AH4" s="658" t="s">
        <v>219</v>
      </c>
      <c r="AI4" s="658" t="s">
        <v>220</v>
      </c>
      <c r="AJ4" s="658">
        <v>3</v>
      </c>
      <c r="AK4" s="658" t="s">
        <v>221</v>
      </c>
      <c r="AL4" s="658" t="s">
        <v>222</v>
      </c>
      <c r="AM4" s="658">
        <v>5</v>
      </c>
      <c r="AN4" s="658" t="s">
        <v>223</v>
      </c>
      <c r="AO4" s="658" t="s">
        <v>224</v>
      </c>
      <c r="AP4" s="658">
        <v>7</v>
      </c>
      <c r="AQ4" s="658">
        <v>8</v>
      </c>
    </row>
    <row r="5" spans="1:48" s="30" customFormat="1" ht="16.5" thickBot="1" x14ac:dyDescent="0.3">
      <c r="A5" s="857"/>
      <c r="B5" s="860"/>
      <c r="C5" s="871"/>
      <c r="D5" s="873"/>
      <c r="E5" s="873"/>
      <c r="F5" s="888"/>
      <c r="G5" s="866"/>
      <c r="H5" s="894"/>
      <c r="I5" s="891"/>
      <c r="J5" s="891"/>
      <c r="K5" s="891"/>
      <c r="L5" s="891"/>
      <c r="M5" s="885"/>
      <c r="N5" s="242">
        <v>1</v>
      </c>
      <c r="O5" s="243" t="s">
        <v>219</v>
      </c>
      <c r="P5" s="244" t="s">
        <v>220</v>
      </c>
      <c r="Q5" s="242">
        <v>3</v>
      </c>
      <c r="R5" s="243" t="s">
        <v>221</v>
      </c>
      <c r="S5" s="245" t="s">
        <v>222</v>
      </c>
      <c r="T5" s="246">
        <v>5</v>
      </c>
      <c r="U5" s="243" t="s">
        <v>223</v>
      </c>
      <c r="V5" s="245" t="s">
        <v>224</v>
      </c>
      <c r="W5" s="242">
        <v>7</v>
      </c>
      <c r="X5" s="245">
        <v>8</v>
      </c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</row>
    <row r="6" spans="1:48" s="30" customFormat="1" ht="16.5" thickBot="1" x14ac:dyDescent="0.3">
      <c r="A6" s="857"/>
      <c r="B6" s="860"/>
      <c r="C6" s="871"/>
      <c r="D6" s="873"/>
      <c r="E6" s="873"/>
      <c r="F6" s="888"/>
      <c r="G6" s="866"/>
      <c r="H6" s="894"/>
      <c r="I6" s="891"/>
      <c r="J6" s="891"/>
      <c r="K6" s="891"/>
      <c r="L6" s="891"/>
      <c r="M6" s="886"/>
      <c r="N6" s="877" t="s">
        <v>331</v>
      </c>
      <c r="O6" s="878"/>
      <c r="P6" s="879"/>
      <c r="Q6" s="879"/>
      <c r="R6" s="879"/>
      <c r="S6" s="879"/>
      <c r="T6" s="879"/>
      <c r="U6" s="879"/>
      <c r="V6" s="879"/>
      <c r="W6" s="879"/>
      <c r="X6" s="880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</row>
    <row r="7" spans="1:48" s="30" customFormat="1" ht="16.5" thickBot="1" x14ac:dyDescent="0.3">
      <c r="A7" s="858"/>
      <c r="B7" s="861"/>
      <c r="C7" s="872"/>
      <c r="D7" s="874"/>
      <c r="E7" s="874"/>
      <c r="F7" s="889"/>
      <c r="G7" s="867"/>
      <c r="H7" s="895"/>
      <c r="I7" s="892"/>
      <c r="J7" s="892"/>
      <c r="K7" s="892"/>
      <c r="L7" s="892"/>
      <c r="M7" s="887"/>
      <c r="N7" s="242">
        <v>15</v>
      </c>
      <c r="O7" s="243">
        <v>9</v>
      </c>
      <c r="P7" s="245">
        <v>9</v>
      </c>
      <c r="Q7" s="242">
        <v>15</v>
      </c>
      <c r="R7" s="243">
        <v>9</v>
      </c>
      <c r="S7" s="245">
        <v>9</v>
      </c>
      <c r="T7" s="242">
        <v>15</v>
      </c>
      <c r="U7" s="243">
        <v>9</v>
      </c>
      <c r="V7" s="245">
        <v>9</v>
      </c>
      <c r="W7" s="242">
        <v>15</v>
      </c>
      <c r="X7" s="245">
        <v>13</v>
      </c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</row>
    <row r="8" spans="1:48" s="30" customFormat="1" ht="16.5" thickBot="1" x14ac:dyDescent="0.3">
      <c r="A8" s="114">
        <v>1</v>
      </c>
      <c r="B8" s="115">
        <v>2</v>
      </c>
      <c r="C8" s="247">
        <v>3</v>
      </c>
      <c r="D8" s="248">
        <v>4</v>
      </c>
      <c r="E8" s="248">
        <v>5</v>
      </c>
      <c r="F8" s="248">
        <v>6</v>
      </c>
      <c r="G8" s="248">
        <v>7</v>
      </c>
      <c r="H8" s="248">
        <v>8</v>
      </c>
      <c r="I8" s="248">
        <v>9</v>
      </c>
      <c r="J8" s="248">
        <v>10</v>
      </c>
      <c r="K8" s="248">
        <v>11</v>
      </c>
      <c r="L8" s="248">
        <v>12</v>
      </c>
      <c r="M8" s="249">
        <v>13</v>
      </c>
      <c r="N8" s="242">
        <v>14</v>
      </c>
      <c r="O8" s="250">
        <v>15</v>
      </c>
      <c r="P8" s="242">
        <v>16</v>
      </c>
      <c r="Q8" s="250">
        <v>17</v>
      </c>
      <c r="R8" s="242">
        <v>18</v>
      </c>
      <c r="S8" s="250">
        <v>19</v>
      </c>
      <c r="T8" s="242">
        <v>20</v>
      </c>
      <c r="U8" s="250">
        <v>21</v>
      </c>
      <c r="V8" s="242">
        <v>22</v>
      </c>
      <c r="W8" s="250">
        <v>23</v>
      </c>
      <c r="X8" s="251">
        <v>24</v>
      </c>
      <c r="Y8" s="32">
        <v>25</v>
      </c>
      <c r="Z8" s="31">
        <v>26</v>
      </c>
      <c r="AA8" s="40">
        <v>27</v>
      </c>
      <c r="AB8" s="31">
        <v>28</v>
      </c>
      <c r="AC8" s="40">
        <v>29</v>
      </c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</row>
    <row r="9" spans="1:48" s="30" customFormat="1" ht="16.5" thickBot="1" x14ac:dyDescent="0.3">
      <c r="A9" s="840" t="s">
        <v>100</v>
      </c>
      <c r="B9" s="841"/>
      <c r="C9" s="842"/>
      <c r="D9" s="842"/>
      <c r="E9" s="842"/>
      <c r="F9" s="842"/>
      <c r="G9" s="842"/>
      <c r="H9" s="842"/>
      <c r="I9" s="842"/>
      <c r="J9" s="842"/>
      <c r="K9" s="842"/>
      <c r="L9" s="842"/>
      <c r="M9" s="842"/>
      <c r="N9" s="841"/>
      <c r="O9" s="841"/>
      <c r="P9" s="841"/>
      <c r="Q9" s="841"/>
      <c r="R9" s="841"/>
      <c r="S9" s="841"/>
      <c r="T9" s="841"/>
      <c r="U9" s="841"/>
      <c r="V9" s="841"/>
      <c r="W9" s="841"/>
      <c r="X9" s="843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</row>
    <row r="10" spans="1:48" s="30" customFormat="1" ht="16.5" thickBot="1" x14ac:dyDescent="0.3">
      <c r="A10" s="918" t="s">
        <v>101</v>
      </c>
      <c r="B10" s="914"/>
      <c r="C10" s="914"/>
      <c r="D10" s="914"/>
      <c r="E10" s="914"/>
      <c r="F10" s="914"/>
      <c r="G10" s="914"/>
      <c r="H10" s="914"/>
      <c r="I10" s="914"/>
      <c r="J10" s="914"/>
      <c r="K10" s="914"/>
      <c r="L10" s="914"/>
      <c r="M10" s="914"/>
      <c r="N10" s="914"/>
      <c r="O10" s="914"/>
      <c r="P10" s="914"/>
      <c r="Q10" s="914"/>
      <c r="R10" s="914"/>
      <c r="S10" s="914"/>
      <c r="T10" s="914"/>
      <c r="U10" s="914"/>
      <c r="V10" s="914"/>
      <c r="W10" s="914"/>
      <c r="X10" s="917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</row>
    <row r="11" spans="1:48" s="33" customFormat="1" x14ac:dyDescent="0.25">
      <c r="A11" s="656" t="s">
        <v>102</v>
      </c>
      <c r="B11" s="117" t="s">
        <v>16</v>
      </c>
      <c r="C11" s="252"/>
      <c r="D11" s="253"/>
      <c r="E11" s="254"/>
      <c r="F11" s="255"/>
      <c r="G11" s="256">
        <f>G12+G13+G14+G15</f>
        <v>12</v>
      </c>
      <c r="H11" s="257">
        <f>SUM(H12:H15)</f>
        <v>360</v>
      </c>
      <c r="I11" s="258">
        <f>SUM(I12:I15)</f>
        <v>162</v>
      </c>
      <c r="J11" s="259"/>
      <c r="K11" s="259"/>
      <c r="L11" s="260">
        <f>SUM(L12:L15)</f>
        <v>162</v>
      </c>
      <c r="M11" s="261">
        <f>SUM(M12:M15)</f>
        <v>198</v>
      </c>
      <c r="N11" s="262"/>
      <c r="O11" s="263"/>
      <c r="P11" s="264"/>
      <c r="Q11" s="265"/>
      <c r="R11" s="263"/>
      <c r="S11" s="264"/>
      <c r="T11" s="265"/>
      <c r="U11" s="263"/>
      <c r="V11" s="264"/>
      <c r="W11" s="265"/>
      <c r="X11" s="264"/>
      <c r="AE11" s="33" t="s">
        <v>96</v>
      </c>
      <c r="AF11" s="105">
        <f>AG30+AH30</f>
        <v>55.5</v>
      </c>
      <c r="AG11" s="96" t="b">
        <f>ISBLANK(N11)</f>
        <v>1</v>
      </c>
      <c r="AH11" s="96" t="b">
        <f>ISBLANK(O11)</f>
        <v>1</v>
      </c>
      <c r="AI11" s="96"/>
      <c r="AJ11" s="96" t="b">
        <f>ISBLANK(Q11)</f>
        <v>1</v>
      </c>
      <c r="AK11" s="96" t="b">
        <f>ISBLANK(R11)</f>
        <v>1</v>
      </c>
      <c r="AL11" s="96"/>
      <c r="AM11" s="96" t="b">
        <f>ISBLANK(T11)</f>
        <v>1</v>
      </c>
      <c r="AN11" s="96" t="b">
        <f>ISBLANK(U11)</f>
        <v>1</v>
      </c>
      <c r="AO11" s="96"/>
      <c r="AP11" s="96" t="b">
        <f>ISBLANK(W11)</f>
        <v>1</v>
      </c>
      <c r="AQ11" s="96" t="b">
        <f>ISBLANK(X11)</f>
        <v>1</v>
      </c>
    </row>
    <row r="12" spans="1:48" s="85" customFormat="1" x14ac:dyDescent="0.25">
      <c r="A12" s="118" t="s">
        <v>103</v>
      </c>
      <c r="B12" s="119" t="s">
        <v>16</v>
      </c>
      <c r="C12" s="266"/>
      <c r="D12" s="267">
        <v>1</v>
      </c>
      <c r="E12" s="268"/>
      <c r="F12" s="269"/>
      <c r="G12" s="270">
        <v>3</v>
      </c>
      <c r="H12" s="271">
        <f t="shared" ref="H12:H29" si="0">G12*30</f>
        <v>90</v>
      </c>
      <c r="I12" s="272">
        <f>J12+K12+L12</f>
        <v>45</v>
      </c>
      <c r="J12" s="273"/>
      <c r="K12" s="273"/>
      <c r="L12" s="274">
        <v>45</v>
      </c>
      <c r="M12" s="275">
        <f t="shared" ref="M12:M29" si="1">H12-I12</f>
        <v>45</v>
      </c>
      <c r="N12" s="276">
        <f>I12/15</f>
        <v>3</v>
      </c>
      <c r="O12" s="277"/>
      <c r="P12" s="278"/>
      <c r="Q12" s="279"/>
      <c r="R12" s="277"/>
      <c r="S12" s="278"/>
      <c r="T12" s="279"/>
      <c r="U12" s="277"/>
      <c r="V12" s="278"/>
      <c r="W12" s="279"/>
      <c r="X12" s="278"/>
      <c r="AE12" s="33" t="s">
        <v>97</v>
      </c>
      <c r="AF12" s="106">
        <f>AJ30+AK30</f>
        <v>10</v>
      </c>
      <c r="AG12" s="96" t="b">
        <f t="shared" ref="AG12:AQ29" si="2">ISBLANK(N12)</f>
        <v>0</v>
      </c>
      <c r="AH12" s="96" t="b">
        <f t="shared" si="2"/>
        <v>1</v>
      </c>
      <c r="AI12" s="97"/>
      <c r="AJ12" s="96" t="b">
        <f t="shared" si="2"/>
        <v>1</v>
      </c>
      <c r="AK12" s="96" t="b">
        <f t="shared" si="2"/>
        <v>1</v>
      </c>
      <c r="AL12" s="97"/>
      <c r="AM12" s="96" t="b">
        <f t="shared" si="2"/>
        <v>1</v>
      </c>
      <c r="AN12" s="96" t="b">
        <f t="shared" si="2"/>
        <v>1</v>
      </c>
      <c r="AO12" s="97"/>
      <c r="AP12" s="96" t="b">
        <f t="shared" si="2"/>
        <v>1</v>
      </c>
      <c r="AQ12" s="96" t="b">
        <f t="shared" si="2"/>
        <v>1</v>
      </c>
      <c r="AV12" s="666">
        <f>I12/H12</f>
        <v>0.5</v>
      </c>
    </row>
    <row r="13" spans="1:48" s="85" customFormat="1" x14ac:dyDescent="0.25">
      <c r="A13" s="118" t="s">
        <v>104</v>
      </c>
      <c r="B13" s="119" t="s">
        <v>16</v>
      </c>
      <c r="C13" s="266"/>
      <c r="D13" s="267">
        <v>2</v>
      </c>
      <c r="E13" s="268"/>
      <c r="F13" s="269"/>
      <c r="G13" s="270">
        <f>'семестровка 2020'!D26</f>
        <v>3</v>
      </c>
      <c r="H13" s="271">
        <f t="shared" si="0"/>
        <v>90</v>
      </c>
      <c r="I13" s="272">
        <f t="shared" ref="I13:I15" si="3">J13+K13+L13</f>
        <v>36</v>
      </c>
      <c r="J13" s="273"/>
      <c r="K13" s="273"/>
      <c r="L13" s="274">
        <f>'семестровка 2020'!I26</f>
        <v>36</v>
      </c>
      <c r="M13" s="275">
        <f t="shared" si="1"/>
        <v>54</v>
      </c>
      <c r="N13" s="276"/>
      <c r="O13" s="277">
        <f>I13/18</f>
        <v>2</v>
      </c>
      <c r="P13" s="278">
        <f>I13/18</f>
        <v>2</v>
      </c>
      <c r="Q13" s="279"/>
      <c r="R13" s="277"/>
      <c r="S13" s="278"/>
      <c r="T13" s="279"/>
      <c r="U13" s="277"/>
      <c r="V13" s="278"/>
      <c r="W13" s="279"/>
      <c r="X13" s="278"/>
      <c r="AE13" s="33" t="s">
        <v>98</v>
      </c>
      <c r="AF13" s="106">
        <f>AM30+AN30</f>
        <v>5</v>
      </c>
      <c r="AG13" s="96" t="b">
        <f t="shared" si="2"/>
        <v>1</v>
      </c>
      <c r="AH13" s="96" t="b">
        <f t="shared" si="2"/>
        <v>0</v>
      </c>
      <c r="AI13" s="97"/>
      <c r="AJ13" s="96" t="b">
        <f t="shared" si="2"/>
        <v>1</v>
      </c>
      <c r="AK13" s="96" t="b">
        <f t="shared" si="2"/>
        <v>1</v>
      </c>
      <c r="AL13" s="97"/>
      <c r="AM13" s="96" t="b">
        <f t="shared" si="2"/>
        <v>1</v>
      </c>
      <c r="AN13" s="96" t="b">
        <f t="shared" si="2"/>
        <v>1</v>
      </c>
      <c r="AO13" s="97"/>
      <c r="AP13" s="96" t="b">
        <f t="shared" si="2"/>
        <v>1</v>
      </c>
      <c r="AQ13" s="96" t="b">
        <f t="shared" si="2"/>
        <v>1</v>
      </c>
      <c r="AV13" s="666">
        <f t="shared" ref="AV13:AV76" si="4">I13/H13</f>
        <v>0.4</v>
      </c>
    </row>
    <row r="14" spans="1:48" s="85" customFormat="1" x14ac:dyDescent="0.25">
      <c r="A14" s="118" t="s">
        <v>105</v>
      </c>
      <c r="B14" s="119" t="s">
        <v>16</v>
      </c>
      <c r="C14" s="266"/>
      <c r="D14" s="267">
        <v>3</v>
      </c>
      <c r="E14" s="280"/>
      <c r="F14" s="269"/>
      <c r="G14" s="270">
        <v>3</v>
      </c>
      <c r="H14" s="271">
        <f t="shared" si="0"/>
        <v>90</v>
      </c>
      <c r="I14" s="272">
        <f t="shared" si="3"/>
        <v>45</v>
      </c>
      <c r="J14" s="273"/>
      <c r="K14" s="273"/>
      <c r="L14" s="274">
        <v>45</v>
      </c>
      <c r="M14" s="275">
        <f t="shared" si="1"/>
        <v>45</v>
      </c>
      <c r="N14" s="276"/>
      <c r="O14" s="277"/>
      <c r="P14" s="278"/>
      <c r="Q14" s="279">
        <f>I14/15</f>
        <v>3</v>
      </c>
      <c r="R14" s="277"/>
      <c r="S14" s="278"/>
      <c r="T14" s="279"/>
      <c r="U14" s="277"/>
      <c r="V14" s="278"/>
      <c r="W14" s="281"/>
      <c r="X14" s="282"/>
      <c r="AE14" s="33" t="s">
        <v>99</v>
      </c>
      <c r="AF14" s="106">
        <f>AP30+AQ30</f>
        <v>4</v>
      </c>
      <c r="AG14" s="96" t="b">
        <f t="shared" si="2"/>
        <v>1</v>
      </c>
      <c r="AH14" s="96" t="b">
        <f t="shared" si="2"/>
        <v>1</v>
      </c>
      <c r="AI14" s="97"/>
      <c r="AJ14" s="96" t="b">
        <f t="shared" si="2"/>
        <v>0</v>
      </c>
      <c r="AK14" s="96" t="b">
        <f t="shared" si="2"/>
        <v>1</v>
      </c>
      <c r="AL14" s="97"/>
      <c r="AM14" s="96" t="b">
        <f t="shared" si="2"/>
        <v>1</v>
      </c>
      <c r="AN14" s="96" t="b">
        <f t="shared" si="2"/>
        <v>1</v>
      </c>
      <c r="AO14" s="97"/>
      <c r="AP14" s="96" t="b">
        <f t="shared" si="2"/>
        <v>1</v>
      </c>
      <c r="AQ14" s="96" t="b">
        <f t="shared" si="2"/>
        <v>1</v>
      </c>
      <c r="AV14" s="666">
        <f t="shared" si="4"/>
        <v>0.5</v>
      </c>
    </row>
    <row r="15" spans="1:48" s="85" customFormat="1" x14ac:dyDescent="0.25">
      <c r="A15" s="118" t="s">
        <v>107</v>
      </c>
      <c r="B15" s="119" t="s">
        <v>16</v>
      </c>
      <c r="C15" s="283"/>
      <c r="D15" s="284" t="s">
        <v>459</v>
      </c>
      <c r="E15" s="284"/>
      <c r="F15" s="285"/>
      <c r="G15" s="286">
        <v>3</v>
      </c>
      <c r="H15" s="271">
        <f t="shared" si="0"/>
        <v>90</v>
      </c>
      <c r="I15" s="272">
        <f t="shared" si="3"/>
        <v>36</v>
      </c>
      <c r="J15" s="287"/>
      <c r="K15" s="287"/>
      <c r="L15" s="288">
        <v>36</v>
      </c>
      <c r="M15" s="275">
        <f t="shared" si="1"/>
        <v>54</v>
      </c>
      <c r="N15" s="289"/>
      <c r="O15" s="290"/>
      <c r="P15" s="291"/>
      <c r="Q15" s="292"/>
      <c r="R15" s="290">
        <v>2</v>
      </c>
      <c r="S15" s="291">
        <v>2</v>
      </c>
      <c r="T15" s="292"/>
      <c r="U15" s="290"/>
      <c r="V15" s="291"/>
      <c r="W15" s="292"/>
      <c r="X15" s="291"/>
      <c r="AF15" s="106">
        <f>SUM(AF11:AF14)</f>
        <v>74.5</v>
      </c>
      <c r="AG15" s="96" t="b">
        <f t="shared" si="2"/>
        <v>1</v>
      </c>
      <c r="AH15" s="96" t="b">
        <f t="shared" si="2"/>
        <v>1</v>
      </c>
      <c r="AI15" s="97"/>
      <c r="AJ15" s="96" t="b">
        <f t="shared" si="2"/>
        <v>1</v>
      </c>
      <c r="AK15" s="96" t="b">
        <f t="shared" si="2"/>
        <v>0</v>
      </c>
      <c r="AL15" s="97"/>
      <c r="AM15" s="96" t="b">
        <f t="shared" si="2"/>
        <v>1</v>
      </c>
      <c r="AN15" s="96" t="b">
        <f t="shared" si="2"/>
        <v>1</v>
      </c>
      <c r="AO15" s="97"/>
      <c r="AP15" s="96" t="b">
        <f t="shared" si="2"/>
        <v>1</v>
      </c>
      <c r="AQ15" s="96" t="b">
        <f t="shared" si="2"/>
        <v>1</v>
      </c>
      <c r="AV15" s="666">
        <f t="shared" si="4"/>
        <v>0.4</v>
      </c>
    </row>
    <row r="16" spans="1:48" s="85" customFormat="1" x14ac:dyDescent="0.25">
      <c r="A16" s="120" t="s">
        <v>108</v>
      </c>
      <c r="B16" s="187" t="s">
        <v>511</v>
      </c>
      <c r="C16" s="266"/>
      <c r="D16" s="293" t="s">
        <v>225</v>
      </c>
      <c r="E16" s="280"/>
      <c r="F16" s="294"/>
      <c r="G16" s="295">
        <v>2</v>
      </c>
      <c r="H16" s="296">
        <f t="shared" si="0"/>
        <v>60</v>
      </c>
      <c r="I16" s="266">
        <f t="shared" ref="I16:I19" si="5">J16+L16</f>
        <v>30</v>
      </c>
      <c r="J16" s="267">
        <v>15</v>
      </c>
      <c r="K16" s="267"/>
      <c r="L16" s="268">
        <v>15</v>
      </c>
      <c r="M16" s="297">
        <f t="shared" si="1"/>
        <v>30</v>
      </c>
      <c r="N16" s="276">
        <v>2</v>
      </c>
      <c r="O16" s="277"/>
      <c r="P16" s="278"/>
      <c r="Q16" s="279"/>
      <c r="R16" s="277"/>
      <c r="S16" s="278"/>
      <c r="T16" s="279"/>
      <c r="U16" s="277"/>
      <c r="V16" s="278"/>
      <c r="W16" s="279"/>
      <c r="X16" s="298"/>
      <c r="AG16" s="96" t="b">
        <f t="shared" si="2"/>
        <v>0</v>
      </c>
      <c r="AH16" s="96" t="b">
        <f t="shared" si="2"/>
        <v>1</v>
      </c>
      <c r="AI16" s="97"/>
      <c r="AJ16" s="96" t="b">
        <f t="shared" si="2"/>
        <v>1</v>
      </c>
      <c r="AK16" s="96" t="b">
        <f t="shared" si="2"/>
        <v>1</v>
      </c>
      <c r="AL16" s="97"/>
      <c r="AM16" s="96" t="b">
        <f t="shared" si="2"/>
        <v>1</v>
      </c>
      <c r="AN16" s="96" t="b">
        <f t="shared" si="2"/>
        <v>1</v>
      </c>
      <c r="AO16" s="97"/>
      <c r="AP16" s="96" t="b">
        <f t="shared" si="2"/>
        <v>1</v>
      </c>
      <c r="AQ16" s="96" t="b">
        <f t="shared" si="2"/>
        <v>1</v>
      </c>
      <c r="AV16" s="666">
        <f t="shared" si="4"/>
        <v>0.5</v>
      </c>
    </row>
    <row r="17" spans="1:48" s="85" customFormat="1" ht="21.75" customHeight="1" x14ac:dyDescent="0.25">
      <c r="A17" s="120" t="s">
        <v>226</v>
      </c>
      <c r="B17" s="187" t="s">
        <v>188</v>
      </c>
      <c r="C17" s="266">
        <v>1</v>
      </c>
      <c r="D17" s="293"/>
      <c r="E17" s="280"/>
      <c r="F17" s="294"/>
      <c r="G17" s="295">
        <f>'семестровка 2020'!D11</f>
        <v>7</v>
      </c>
      <c r="H17" s="296">
        <f t="shared" si="0"/>
        <v>210</v>
      </c>
      <c r="I17" s="266">
        <f t="shared" si="5"/>
        <v>75</v>
      </c>
      <c r="J17" s="267">
        <v>45</v>
      </c>
      <c r="K17" s="267"/>
      <c r="L17" s="268">
        <v>30</v>
      </c>
      <c r="M17" s="297">
        <f t="shared" si="1"/>
        <v>135</v>
      </c>
      <c r="N17" s="276">
        <f>I17/15</f>
        <v>5</v>
      </c>
      <c r="O17" s="277"/>
      <c r="P17" s="278"/>
      <c r="Q17" s="279"/>
      <c r="R17" s="277"/>
      <c r="S17" s="278"/>
      <c r="T17" s="279"/>
      <c r="U17" s="277"/>
      <c r="V17" s="278"/>
      <c r="W17" s="279"/>
      <c r="X17" s="298"/>
      <c r="AG17" s="96" t="b">
        <f t="shared" si="2"/>
        <v>0</v>
      </c>
      <c r="AH17" s="96" t="b">
        <f t="shared" si="2"/>
        <v>1</v>
      </c>
      <c r="AI17" s="97"/>
      <c r="AJ17" s="96" t="b">
        <f t="shared" si="2"/>
        <v>1</v>
      </c>
      <c r="AK17" s="96" t="b">
        <f t="shared" si="2"/>
        <v>1</v>
      </c>
      <c r="AL17" s="97"/>
      <c r="AM17" s="96" t="b">
        <f t="shared" si="2"/>
        <v>1</v>
      </c>
      <c r="AN17" s="96" t="b">
        <f t="shared" si="2"/>
        <v>1</v>
      </c>
      <c r="AO17" s="97"/>
      <c r="AP17" s="96" t="b">
        <f t="shared" si="2"/>
        <v>1</v>
      </c>
      <c r="AQ17" s="96" t="b">
        <f t="shared" si="2"/>
        <v>1</v>
      </c>
      <c r="AV17" s="666">
        <f t="shared" si="4"/>
        <v>0.35714285714285715</v>
      </c>
    </row>
    <row r="18" spans="1:48" s="85" customFormat="1" ht="36.75" customHeight="1" x14ac:dyDescent="0.25">
      <c r="A18" s="120" t="s">
        <v>109</v>
      </c>
      <c r="B18" s="187" t="s">
        <v>110</v>
      </c>
      <c r="C18" s="266"/>
      <c r="D18" s="267">
        <v>2</v>
      </c>
      <c r="E18" s="268"/>
      <c r="F18" s="299"/>
      <c r="G18" s="295">
        <v>3</v>
      </c>
      <c r="H18" s="296">
        <f t="shared" si="0"/>
        <v>90</v>
      </c>
      <c r="I18" s="266">
        <f t="shared" si="5"/>
        <v>36</v>
      </c>
      <c r="J18" s="267">
        <f>'семестровка 2020'!G32</f>
        <v>18</v>
      </c>
      <c r="K18" s="267"/>
      <c r="L18" s="268">
        <f>'семестровка 2020'!I32</f>
        <v>18</v>
      </c>
      <c r="M18" s="297">
        <f t="shared" si="1"/>
        <v>54</v>
      </c>
      <c r="N18" s="276"/>
      <c r="O18" s="277">
        <f>'семестровка 2020'!K32</f>
        <v>2</v>
      </c>
      <c r="P18" s="298">
        <f>O18</f>
        <v>2</v>
      </c>
      <c r="Q18" s="279"/>
      <c r="R18" s="277"/>
      <c r="S18" s="278"/>
      <c r="T18" s="279"/>
      <c r="U18" s="277"/>
      <c r="V18" s="278"/>
      <c r="W18" s="279"/>
      <c r="X18" s="278"/>
      <c r="AG18" s="96" t="b">
        <f t="shared" si="2"/>
        <v>1</v>
      </c>
      <c r="AH18" s="96" t="b">
        <f t="shared" si="2"/>
        <v>0</v>
      </c>
      <c r="AI18" s="97"/>
      <c r="AJ18" s="96" t="b">
        <f t="shared" si="2"/>
        <v>1</v>
      </c>
      <c r="AK18" s="96" t="b">
        <f t="shared" si="2"/>
        <v>1</v>
      </c>
      <c r="AL18" s="97"/>
      <c r="AM18" s="96" t="b">
        <f t="shared" si="2"/>
        <v>1</v>
      </c>
      <c r="AN18" s="96" t="b">
        <f t="shared" si="2"/>
        <v>1</v>
      </c>
      <c r="AO18" s="97"/>
      <c r="AP18" s="96" t="b">
        <f t="shared" si="2"/>
        <v>1</v>
      </c>
      <c r="AQ18" s="96" t="b">
        <f t="shared" si="2"/>
        <v>1</v>
      </c>
      <c r="AV18" s="666">
        <f t="shared" si="4"/>
        <v>0.4</v>
      </c>
    </row>
    <row r="19" spans="1:48" s="85" customFormat="1" ht="19.5" customHeight="1" x14ac:dyDescent="0.25">
      <c r="A19" s="120" t="s">
        <v>111</v>
      </c>
      <c r="B19" s="187" t="s">
        <v>214</v>
      </c>
      <c r="C19" s="266">
        <v>2</v>
      </c>
      <c r="D19" s="267"/>
      <c r="E19" s="268"/>
      <c r="F19" s="299"/>
      <c r="G19" s="295">
        <v>4.5</v>
      </c>
      <c r="H19" s="296">
        <f t="shared" si="0"/>
        <v>135</v>
      </c>
      <c r="I19" s="266">
        <f t="shared" si="5"/>
        <v>54</v>
      </c>
      <c r="J19" s="267">
        <v>36</v>
      </c>
      <c r="K19" s="267"/>
      <c r="L19" s="268">
        <f>'семестровка 2020'!I27</f>
        <v>18</v>
      </c>
      <c r="M19" s="297">
        <f t="shared" si="1"/>
        <v>81</v>
      </c>
      <c r="N19" s="276"/>
      <c r="O19" s="277">
        <v>3</v>
      </c>
      <c r="P19" s="298">
        <v>3</v>
      </c>
      <c r="Q19" s="279"/>
      <c r="R19" s="277"/>
      <c r="S19" s="278"/>
      <c r="T19" s="279"/>
      <c r="U19" s="277"/>
      <c r="V19" s="278"/>
      <c r="W19" s="279"/>
      <c r="X19" s="278"/>
      <c r="AG19" s="96" t="b">
        <f t="shared" si="2"/>
        <v>1</v>
      </c>
      <c r="AH19" s="96" t="b">
        <f t="shared" si="2"/>
        <v>0</v>
      </c>
      <c r="AI19" s="97"/>
      <c r="AJ19" s="96" t="b">
        <f t="shared" si="2"/>
        <v>1</v>
      </c>
      <c r="AK19" s="96" t="b">
        <f t="shared" si="2"/>
        <v>1</v>
      </c>
      <c r="AL19" s="97"/>
      <c r="AM19" s="96" t="b">
        <f t="shared" si="2"/>
        <v>1</v>
      </c>
      <c r="AN19" s="96" t="b">
        <f t="shared" si="2"/>
        <v>1</v>
      </c>
      <c r="AO19" s="97"/>
      <c r="AP19" s="96" t="b">
        <f t="shared" si="2"/>
        <v>1</v>
      </c>
      <c r="AQ19" s="96" t="b">
        <f t="shared" si="2"/>
        <v>1</v>
      </c>
      <c r="AV19" s="666">
        <f t="shared" si="4"/>
        <v>0.4</v>
      </c>
    </row>
    <row r="20" spans="1:48" s="85" customFormat="1" x14ac:dyDescent="0.25">
      <c r="A20" s="120" t="s">
        <v>112</v>
      </c>
      <c r="B20" s="187" t="s">
        <v>31</v>
      </c>
      <c r="C20" s="266">
        <v>2</v>
      </c>
      <c r="D20" s="267"/>
      <c r="E20" s="268"/>
      <c r="F20" s="299"/>
      <c r="G20" s="295">
        <v>3</v>
      </c>
      <c r="H20" s="296">
        <f>G20*30</f>
        <v>90</v>
      </c>
      <c r="I20" s="266">
        <f>J20+L20</f>
        <v>54</v>
      </c>
      <c r="J20" s="267">
        <f>'семестровка 2020'!G30</f>
        <v>18</v>
      </c>
      <c r="K20" s="267"/>
      <c r="L20" s="268">
        <f>'семестровка 2020'!I30</f>
        <v>36</v>
      </c>
      <c r="M20" s="297">
        <f>H20-I20</f>
        <v>36</v>
      </c>
      <c r="N20" s="276"/>
      <c r="O20" s="277">
        <f>'семестровка 2020'!K30</f>
        <v>3</v>
      </c>
      <c r="P20" s="298">
        <f>O20</f>
        <v>3</v>
      </c>
      <c r="Q20" s="279"/>
      <c r="R20" s="277"/>
      <c r="S20" s="278"/>
      <c r="T20" s="279"/>
      <c r="U20" s="277"/>
      <c r="V20" s="278"/>
      <c r="W20" s="279"/>
      <c r="X20" s="278"/>
      <c r="AG20" s="96" t="b">
        <f t="shared" si="2"/>
        <v>1</v>
      </c>
      <c r="AH20" s="96" t="b">
        <f t="shared" si="2"/>
        <v>0</v>
      </c>
      <c r="AI20" s="97"/>
      <c r="AJ20" s="96" t="b">
        <f t="shared" si="2"/>
        <v>1</v>
      </c>
      <c r="AK20" s="96" t="b">
        <f t="shared" si="2"/>
        <v>1</v>
      </c>
      <c r="AL20" s="97"/>
      <c r="AM20" s="96" t="b">
        <f t="shared" si="2"/>
        <v>1</v>
      </c>
      <c r="AN20" s="96" t="b">
        <f t="shared" si="2"/>
        <v>1</v>
      </c>
      <c r="AO20" s="97"/>
      <c r="AP20" s="96" t="b">
        <f t="shared" si="2"/>
        <v>1</v>
      </c>
      <c r="AQ20" s="96" t="b">
        <f t="shared" si="2"/>
        <v>1</v>
      </c>
      <c r="AV20" s="666">
        <f t="shared" si="4"/>
        <v>0.6</v>
      </c>
    </row>
    <row r="21" spans="1:48" s="86" customFormat="1" x14ac:dyDescent="0.25">
      <c r="A21" s="120" t="s">
        <v>113</v>
      </c>
      <c r="B21" s="187" t="s">
        <v>20</v>
      </c>
      <c r="C21" s="266">
        <v>1</v>
      </c>
      <c r="D21" s="267"/>
      <c r="E21" s="268"/>
      <c r="F21" s="299"/>
      <c r="G21" s="295">
        <f>'семестровка 2020'!D12</f>
        <v>6</v>
      </c>
      <c r="H21" s="296">
        <f t="shared" si="0"/>
        <v>180</v>
      </c>
      <c r="I21" s="266">
        <f t="shared" ref="I21:I29" si="6">J21+K21+L21</f>
        <v>75</v>
      </c>
      <c r="J21" s="267">
        <f>'семестровка 2020'!G12</f>
        <v>30</v>
      </c>
      <c r="K21" s="267"/>
      <c r="L21" s="268">
        <f>'семестровка 2020'!I12</f>
        <v>45</v>
      </c>
      <c r="M21" s="297">
        <f t="shared" si="1"/>
        <v>105</v>
      </c>
      <c r="N21" s="300">
        <f>'семестровка 2020'!K12</f>
        <v>5</v>
      </c>
      <c r="O21" s="301"/>
      <c r="P21" s="302"/>
      <c r="Q21" s="272"/>
      <c r="R21" s="301"/>
      <c r="S21" s="303"/>
      <c r="T21" s="272"/>
      <c r="U21" s="301"/>
      <c r="V21" s="303"/>
      <c r="W21" s="272"/>
      <c r="X21" s="303"/>
      <c r="AG21" s="96" t="b">
        <f t="shared" si="2"/>
        <v>0</v>
      </c>
      <c r="AH21" s="96" t="b">
        <f t="shared" si="2"/>
        <v>1</v>
      </c>
      <c r="AI21" s="98"/>
      <c r="AJ21" s="96" t="b">
        <f t="shared" si="2"/>
        <v>1</v>
      </c>
      <c r="AK21" s="96" t="b">
        <f t="shared" si="2"/>
        <v>1</v>
      </c>
      <c r="AL21" s="98"/>
      <c r="AM21" s="96" t="b">
        <f t="shared" si="2"/>
        <v>1</v>
      </c>
      <c r="AN21" s="96" t="b">
        <f t="shared" si="2"/>
        <v>1</v>
      </c>
      <c r="AO21" s="98"/>
      <c r="AP21" s="96" t="b">
        <f t="shared" si="2"/>
        <v>1</v>
      </c>
      <c r="AQ21" s="96" t="b">
        <f t="shared" si="2"/>
        <v>1</v>
      </c>
      <c r="AV21" s="666">
        <f t="shared" si="4"/>
        <v>0.41666666666666669</v>
      </c>
    </row>
    <row r="22" spans="1:48" s="85" customFormat="1" ht="31.5" x14ac:dyDescent="0.25">
      <c r="A22" s="120" t="s">
        <v>114</v>
      </c>
      <c r="B22" s="121" t="s">
        <v>35</v>
      </c>
      <c r="C22" s="304">
        <v>2</v>
      </c>
      <c r="D22" s="267"/>
      <c r="E22" s="268"/>
      <c r="F22" s="305"/>
      <c r="G22" s="295">
        <f>'семестровка 2020'!D28</f>
        <v>6</v>
      </c>
      <c r="H22" s="296">
        <f t="shared" si="0"/>
        <v>180</v>
      </c>
      <c r="I22" s="266">
        <f t="shared" si="6"/>
        <v>72</v>
      </c>
      <c r="J22" s="267">
        <f>'семестровка 2020'!G28</f>
        <v>36</v>
      </c>
      <c r="K22" s="267">
        <f>'семестровка 2020'!H28</f>
        <v>36</v>
      </c>
      <c r="L22" s="268"/>
      <c r="M22" s="297">
        <f t="shared" si="1"/>
        <v>108</v>
      </c>
      <c r="N22" s="300"/>
      <c r="O22" s="301">
        <v>4</v>
      </c>
      <c r="P22" s="303">
        <v>4</v>
      </c>
      <c r="Q22" s="272"/>
      <c r="R22" s="301"/>
      <c r="S22" s="303"/>
      <c r="T22" s="272"/>
      <c r="U22" s="301"/>
      <c r="V22" s="303"/>
      <c r="W22" s="272"/>
      <c r="X22" s="303"/>
      <c r="AG22" s="96" t="b">
        <f t="shared" si="2"/>
        <v>1</v>
      </c>
      <c r="AH22" s="96" t="b">
        <f t="shared" si="2"/>
        <v>0</v>
      </c>
      <c r="AI22" s="97"/>
      <c r="AJ22" s="96" t="b">
        <f t="shared" si="2"/>
        <v>1</v>
      </c>
      <c r="AK22" s="96" t="b">
        <f t="shared" si="2"/>
        <v>1</v>
      </c>
      <c r="AL22" s="97"/>
      <c r="AM22" s="96" t="b">
        <f t="shared" si="2"/>
        <v>1</v>
      </c>
      <c r="AN22" s="96" t="b">
        <f t="shared" si="2"/>
        <v>1</v>
      </c>
      <c r="AO22" s="97"/>
      <c r="AP22" s="96" t="b">
        <f t="shared" si="2"/>
        <v>1</v>
      </c>
      <c r="AQ22" s="96" t="b">
        <f t="shared" si="2"/>
        <v>1</v>
      </c>
      <c r="AV22" s="666">
        <f t="shared" si="4"/>
        <v>0.4</v>
      </c>
    </row>
    <row r="23" spans="1:48" s="85" customFormat="1" x14ac:dyDescent="0.25">
      <c r="A23" s="120" t="s">
        <v>143</v>
      </c>
      <c r="B23" s="121" t="s">
        <v>447</v>
      </c>
      <c r="C23" s="304"/>
      <c r="D23" s="267">
        <v>1</v>
      </c>
      <c r="E23" s="267"/>
      <c r="F23" s="305"/>
      <c r="G23" s="306">
        <f>'семестровка 2020'!D14</f>
        <v>5</v>
      </c>
      <c r="H23" s="296">
        <f t="shared" si="0"/>
        <v>150</v>
      </c>
      <c r="I23" s="266">
        <f t="shared" si="6"/>
        <v>60</v>
      </c>
      <c r="J23" s="267">
        <f>'семестровка 2020'!G14</f>
        <v>15</v>
      </c>
      <c r="K23" s="267">
        <f>'семестровка 2020'!H14</f>
        <v>45</v>
      </c>
      <c r="L23" s="268"/>
      <c r="M23" s="297">
        <f t="shared" si="1"/>
        <v>90</v>
      </c>
      <c r="N23" s="300">
        <f>I23/15</f>
        <v>4</v>
      </c>
      <c r="O23" s="301"/>
      <c r="P23" s="303"/>
      <c r="Q23" s="272"/>
      <c r="R23" s="301"/>
      <c r="S23" s="303"/>
      <c r="T23" s="272"/>
      <c r="U23" s="301"/>
      <c r="V23" s="303"/>
      <c r="W23" s="272"/>
      <c r="X23" s="303"/>
      <c r="AD23" s="85" t="s">
        <v>316</v>
      </c>
      <c r="AG23" s="96" t="b">
        <f t="shared" si="2"/>
        <v>0</v>
      </c>
      <c r="AH23" s="96" t="b">
        <f t="shared" si="2"/>
        <v>1</v>
      </c>
      <c r="AI23" s="97"/>
      <c r="AJ23" s="96" t="b">
        <f t="shared" si="2"/>
        <v>1</v>
      </c>
      <c r="AK23" s="96" t="b">
        <f t="shared" si="2"/>
        <v>1</v>
      </c>
      <c r="AL23" s="97"/>
      <c r="AM23" s="96" t="b">
        <f t="shared" si="2"/>
        <v>1</v>
      </c>
      <c r="AN23" s="96" t="b">
        <f t="shared" si="2"/>
        <v>1</v>
      </c>
      <c r="AO23" s="97"/>
      <c r="AP23" s="96" t="b">
        <f t="shared" si="2"/>
        <v>1</v>
      </c>
      <c r="AQ23" s="96" t="b">
        <f t="shared" si="2"/>
        <v>1</v>
      </c>
      <c r="AV23" s="666">
        <f t="shared" si="4"/>
        <v>0.4</v>
      </c>
    </row>
    <row r="24" spans="1:48" s="85" customFormat="1" ht="31.5" x14ac:dyDescent="0.25">
      <c r="A24" s="120" t="s">
        <v>144</v>
      </c>
      <c r="B24" s="187" t="s">
        <v>348</v>
      </c>
      <c r="C24" s="304">
        <v>1</v>
      </c>
      <c r="D24" s="267"/>
      <c r="E24" s="267"/>
      <c r="F24" s="305"/>
      <c r="G24" s="306">
        <f>'семестровка 2020'!D13</f>
        <v>7</v>
      </c>
      <c r="H24" s="296">
        <f t="shared" si="0"/>
        <v>210</v>
      </c>
      <c r="I24" s="266">
        <f t="shared" si="6"/>
        <v>75</v>
      </c>
      <c r="J24" s="267">
        <f>'семестровка 2020'!G13</f>
        <v>30</v>
      </c>
      <c r="K24" s="267"/>
      <c r="L24" s="268">
        <v>45</v>
      </c>
      <c r="M24" s="297">
        <f t="shared" si="1"/>
        <v>135</v>
      </c>
      <c r="N24" s="276">
        <f>I24/15</f>
        <v>5</v>
      </c>
      <c r="O24" s="277"/>
      <c r="P24" s="278"/>
      <c r="Q24" s="279"/>
      <c r="R24" s="277"/>
      <c r="S24" s="278"/>
      <c r="T24" s="279"/>
      <c r="U24" s="277"/>
      <c r="V24" s="278"/>
      <c r="W24" s="279"/>
      <c r="X24" s="278"/>
      <c r="AD24" s="85" t="s">
        <v>315</v>
      </c>
      <c r="AG24" s="96" t="b">
        <f t="shared" si="2"/>
        <v>0</v>
      </c>
      <c r="AH24" s="96" t="b">
        <f t="shared" si="2"/>
        <v>1</v>
      </c>
      <c r="AI24" s="97"/>
      <c r="AJ24" s="96" t="b">
        <f t="shared" si="2"/>
        <v>1</v>
      </c>
      <c r="AK24" s="96" t="b">
        <f t="shared" si="2"/>
        <v>1</v>
      </c>
      <c r="AL24" s="97"/>
      <c r="AM24" s="96" t="b">
        <f t="shared" si="2"/>
        <v>1</v>
      </c>
      <c r="AN24" s="96" t="b">
        <f t="shared" si="2"/>
        <v>1</v>
      </c>
      <c r="AO24" s="97"/>
      <c r="AP24" s="96" t="b">
        <f t="shared" si="2"/>
        <v>1</v>
      </c>
      <c r="AQ24" s="96" t="b">
        <f t="shared" si="2"/>
        <v>1</v>
      </c>
      <c r="AV24" s="666">
        <f t="shared" si="4"/>
        <v>0.35714285714285715</v>
      </c>
    </row>
    <row r="25" spans="1:48" s="85" customFormat="1" x14ac:dyDescent="0.25">
      <c r="A25" s="120" t="s">
        <v>145</v>
      </c>
      <c r="B25" s="121" t="s">
        <v>216</v>
      </c>
      <c r="C25" s="304">
        <v>2</v>
      </c>
      <c r="D25" s="267"/>
      <c r="E25" s="267"/>
      <c r="F25" s="305"/>
      <c r="G25" s="306">
        <f>'семестровка 2020'!D29</f>
        <v>6</v>
      </c>
      <c r="H25" s="296">
        <f t="shared" si="0"/>
        <v>180</v>
      </c>
      <c r="I25" s="266">
        <f t="shared" si="6"/>
        <v>72</v>
      </c>
      <c r="J25" s="267">
        <f>'семестровка 2020'!G29</f>
        <v>36</v>
      </c>
      <c r="K25" s="267"/>
      <c r="L25" s="268">
        <f>'семестровка 2020'!I29</f>
        <v>36</v>
      </c>
      <c r="M25" s="297">
        <f t="shared" si="1"/>
        <v>108</v>
      </c>
      <c r="N25" s="276"/>
      <c r="O25" s="277">
        <f>'семестровка 2020'!K29</f>
        <v>4</v>
      </c>
      <c r="P25" s="278">
        <f>O25</f>
        <v>4</v>
      </c>
      <c r="Q25" s="279"/>
      <c r="R25" s="277"/>
      <c r="S25" s="278"/>
      <c r="T25" s="279"/>
      <c r="U25" s="277"/>
      <c r="V25" s="278"/>
      <c r="W25" s="279"/>
      <c r="X25" s="278"/>
      <c r="AG25" s="96" t="b">
        <f t="shared" si="2"/>
        <v>1</v>
      </c>
      <c r="AH25" s="96" t="b">
        <f t="shared" si="2"/>
        <v>0</v>
      </c>
      <c r="AI25" s="97"/>
      <c r="AJ25" s="96" t="b">
        <f t="shared" si="2"/>
        <v>1</v>
      </c>
      <c r="AK25" s="96" t="b">
        <f t="shared" si="2"/>
        <v>1</v>
      </c>
      <c r="AL25" s="97"/>
      <c r="AM25" s="96" t="b">
        <f t="shared" si="2"/>
        <v>1</v>
      </c>
      <c r="AN25" s="96" t="b">
        <f t="shared" si="2"/>
        <v>1</v>
      </c>
      <c r="AO25" s="97"/>
      <c r="AP25" s="96" t="b">
        <f t="shared" si="2"/>
        <v>1</v>
      </c>
      <c r="AQ25" s="96" t="b">
        <f t="shared" si="2"/>
        <v>1</v>
      </c>
      <c r="AV25" s="666">
        <f t="shared" si="4"/>
        <v>0.4</v>
      </c>
    </row>
    <row r="26" spans="1:48" s="85" customFormat="1" x14ac:dyDescent="0.25">
      <c r="A26" s="120" t="s">
        <v>146</v>
      </c>
      <c r="B26" s="188" t="s">
        <v>37</v>
      </c>
      <c r="C26" s="307"/>
      <c r="D26" s="308">
        <v>3</v>
      </c>
      <c r="E26" s="308"/>
      <c r="F26" s="309"/>
      <c r="G26" s="306">
        <v>4</v>
      </c>
      <c r="H26" s="310">
        <f t="shared" si="0"/>
        <v>120</v>
      </c>
      <c r="I26" s="266">
        <f t="shared" si="6"/>
        <v>60</v>
      </c>
      <c r="J26" s="267">
        <f>'семестровка 2020'!G51</f>
        <v>30</v>
      </c>
      <c r="K26" s="267"/>
      <c r="L26" s="268">
        <f>'семестровка 2020'!I51</f>
        <v>30</v>
      </c>
      <c r="M26" s="297">
        <f t="shared" si="1"/>
        <v>60</v>
      </c>
      <c r="N26" s="311"/>
      <c r="O26" s="312"/>
      <c r="P26" s="313"/>
      <c r="Q26" s="314">
        <f>'семестровка 2020'!K51</f>
        <v>4</v>
      </c>
      <c r="R26" s="312"/>
      <c r="S26" s="313"/>
      <c r="T26" s="314"/>
      <c r="U26" s="312"/>
      <c r="V26" s="313"/>
      <c r="W26" s="314"/>
      <c r="X26" s="313"/>
      <c r="AG26" s="96" t="b">
        <f t="shared" si="2"/>
        <v>1</v>
      </c>
      <c r="AH26" s="96" t="b">
        <f t="shared" si="2"/>
        <v>1</v>
      </c>
      <c r="AI26" s="97"/>
      <c r="AJ26" s="96" t="b">
        <f t="shared" si="2"/>
        <v>0</v>
      </c>
      <c r="AK26" s="96" t="b">
        <f t="shared" si="2"/>
        <v>1</v>
      </c>
      <c r="AL26" s="97"/>
      <c r="AM26" s="96" t="b">
        <f t="shared" si="2"/>
        <v>1</v>
      </c>
      <c r="AN26" s="96" t="b">
        <f t="shared" si="2"/>
        <v>1</v>
      </c>
      <c r="AO26" s="97"/>
      <c r="AP26" s="96" t="b">
        <f t="shared" si="2"/>
        <v>1</v>
      </c>
      <c r="AQ26" s="96" t="b">
        <f t="shared" si="2"/>
        <v>1</v>
      </c>
      <c r="AV26" s="666">
        <f t="shared" si="4"/>
        <v>0.5</v>
      </c>
    </row>
    <row r="27" spans="1:48" s="85" customFormat="1" x14ac:dyDescent="0.25">
      <c r="A27" s="120" t="s">
        <v>281</v>
      </c>
      <c r="B27" s="188" t="s">
        <v>234</v>
      </c>
      <c r="C27" s="307">
        <v>5</v>
      </c>
      <c r="D27" s="308"/>
      <c r="E27" s="308"/>
      <c r="F27" s="309"/>
      <c r="G27" s="306">
        <f>'семестровка 2020'!D93</f>
        <v>5</v>
      </c>
      <c r="H27" s="310">
        <f t="shared" si="0"/>
        <v>150</v>
      </c>
      <c r="I27" s="266">
        <f t="shared" si="6"/>
        <v>60</v>
      </c>
      <c r="J27" s="267">
        <f>'семестровка 2020'!G92</f>
        <v>30</v>
      </c>
      <c r="K27" s="267"/>
      <c r="L27" s="268">
        <f>'семестровка 2020'!I93</f>
        <v>30</v>
      </c>
      <c r="M27" s="297">
        <f t="shared" si="1"/>
        <v>90</v>
      </c>
      <c r="N27" s="311"/>
      <c r="O27" s="312"/>
      <c r="P27" s="313"/>
      <c r="Q27" s="314"/>
      <c r="R27" s="312"/>
      <c r="S27" s="313"/>
      <c r="T27" s="314">
        <f>'семестровка 2020'!K93</f>
        <v>4</v>
      </c>
      <c r="U27" s="312"/>
      <c r="V27" s="313"/>
      <c r="W27" s="314"/>
      <c r="X27" s="313"/>
      <c r="AG27" s="96" t="b">
        <f t="shared" si="2"/>
        <v>1</v>
      </c>
      <c r="AH27" s="96" t="b">
        <f t="shared" si="2"/>
        <v>1</v>
      </c>
      <c r="AI27" s="97"/>
      <c r="AJ27" s="96" t="b">
        <f t="shared" si="2"/>
        <v>1</v>
      </c>
      <c r="AK27" s="96" t="b">
        <f t="shared" si="2"/>
        <v>1</v>
      </c>
      <c r="AL27" s="97"/>
      <c r="AM27" s="96" t="b">
        <f t="shared" si="2"/>
        <v>0</v>
      </c>
      <c r="AN27" s="96" t="b">
        <f t="shared" si="2"/>
        <v>1</v>
      </c>
      <c r="AO27" s="97"/>
      <c r="AP27" s="96" t="b">
        <f t="shared" si="2"/>
        <v>1</v>
      </c>
      <c r="AQ27" s="96" t="b">
        <f t="shared" si="2"/>
        <v>1</v>
      </c>
      <c r="AV27" s="666">
        <f t="shared" si="4"/>
        <v>0.4</v>
      </c>
    </row>
    <row r="28" spans="1:48" s="85" customFormat="1" x14ac:dyDescent="0.25">
      <c r="A28" s="120" t="s">
        <v>283</v>
      </c>
      <c r="B28" s="187" t="s">
        <v>479</v>
      </c>
      <c r="C28" s="307"/>
      <c r="D28" s="308">
        <v>8</v>
      </c>
      <c r="E28" s="308"/>
      <c r="F28" s="309"/>
      <c r="G28" s="306">
        <v>4</v>
      </c>
      <c r="H28" s="310">
        <f t="shared" si="0"/>
        <v>120</v>
      </c>
      <c r="I28" s="266">
        <f t="shared" si="6"/>
        <v>39</v>
      </c>
      <c r="J28" s="308">
        <v>13</v>
      </c>
      <c r="K28" s="308"/>
      <c r="L28" s="315">
        <v>26</v>
      </c>
      <c r="M28" s="297">
        <f t="shared" si="1"/>
        <v>81</v>
      </c>
      <c r="N28" s="311"/>
      <c r="O28" s="312"/>
      <c r="P28" s="313"/>
      <c r="Q28" s="314"/>
      <c r="R28" s="312"/>
      <c r="S28" s="313"/>
      <c r="T28" s="314"/>
      <c r="U28" s="312"/>
      <c r="V28" s="313"/>
      <c r="W28" s="314"/>
      <c r="X28" s="313">
        <v>3</v>
      </c>
      <c r="AG28" s="96"/>
      <c r="AH28" s="96"/>
      <c r="AI28" s="97"/>
      <c r="AJ28" s="96"/>
      <c r="AK28" s="96"/>
      <c r="AL28" s="97"/>
      <c r="AM28" s="96"/>
      <c r="AN28" s="96"/>
      <c r="AO28" s="97"/>
      <c r="AP28" s="96"/>
      <c r="AQ28" s="96"/>
      <c r="AV28" s="666">
        <f t="shared" si="4"/>
        <v>0.32500000000000001</v>
      </c>
    </row>
    <row r="29" spans="1:48" s="85" customFormat="1" ht="32.25" thickBot="1" x14ac:dyDescent="0.3">
      <c r="A29" s="120" t="s">
        <v>380</v>
      </c>
      <c r="B29" s="189" t="s">
        <v>43</v>
      </c>
      <c r="C29" s="316"/>
      <c r="D29" s="317">
        <v>7</v>
      </c>
      <c r="E29" s="317"/>
      <c r="F29" s="318"/>
      <c r="G29" s="319">
        <v>4</v>
      </c>
      <c r="H29" s="320">
        <f t="shared" si="0"/>
        <v>120</v>
      </c>
      <c r="I29" s="321">
        <f t="shared" si="6"/>
        <v>60</v>
      </c>
      <c r="J29" s="317">
        <v>30</v>
      </c>
      <c r="K29" s="317"/>
      <c r="L29" s="322">
        <v>30</v>
      </c>
      <c r="M29" s="323">
        <f t="shared" si="1"/>
        <v>60</v>
      </c>
      <c r="N29" s="311"/>
      <c r="O29" s="312"/>
      <c r="P29" s="313"/>
      <c r="Q29" s="314"/>
      <c r="R29" s="312"/>
      <c r="S29" s="313"/>
      <c r="T29" s="314"/>
      <c r="U29" s="312"/>
      <c r="V29" s="313"/>
      <c r="W29" s="314">
        <v>4</v>
      </c>
      <c r="X29" s="313"/>
      <c r="AG29" s="96" t="b">
        <f t="shared" si="2"/>
        <v>1</v>
      </c>
      <c r="AH29" s="96" t="b">
        <f t="shared" si="2"/>
        <v>1</v>
      </c>
      <c r="AI29" s="97"/>
      <c r="AJ29" s="96" t="b">
        <f t="shared" si="2"/>
        <v>1</v>
      </c>
      <c r="AK29" s="96" t="b">
        <f t="shared" si="2"/>
        <v>1</v>
      </c>
      <c r="AL29" s="97"/>
      <c r="AM29" s="96" t="b">
        <f t="shared" si="2"/>
        <v>1</v>
      </c>
      <c r="AN29" s="96" t="b">
        <f t="shared" si="2"/>
        <v>1</v>
      </c>
      <c r="AO29" s="97"/>
      <c r="AP29" s="96" t="b">
        <f t="shared" si="2"/>
        <v>0</v>
      </c>
      <c r="AQ29" s="96" t="b">
        <f t="shared" si="2"/>
        <v>1</v>
      </c>
      <c r="AV29" s="666">
        <f t="shared" si="4"/>
        <v>0.5</v>
      </c>
    </row>
    <row r="30" spans="1:48" s="30" customFormat="1" ht="16.5" thickBot="1" x14ac:dyDescent="0.3">
      <c r="A30" s="898" t="s">
        <v>115</v>
      </c>
      <c r="B30" s="900"/>
      <c r="C30" s="324"/>
      <c r="D30" s="325"/>
      <c r="E30" s="326"/>
      <c r="F30" s="326"/>
      <c r="G30" s="327">
        <f>SUM(G16:G29)+G11</f>
        <v>78.5</v>
      </c>
      <c r="H30" s="327">
        <f t="shared" ref="H30:M30" si="7">SUM(H16:H29)+H11</f>
        <v>2355</v>
      </c>
      <c r="I30" s="327">
        <f t="shared" si="7"/>
        <v>984</v>
      </c>
      <c r="J30" s="327">
        <f t="shared" si="7"/>
        <v>382</v>
      </c>
      <c r="K30" s="327">
        <f t="shared" si="7"/>
        <v>81</v>
      </c>
      <c r="L30" s="327">
        <f t="shared" si="7"/>
        <v>521</v>
      </c>
      <c r="M30" s="327">
        <f t="shared" si="7"/>
        <v>1371</v>
      </c>
      <c r="N30" s="328">
        <f>SUM(N11:N29)</f>
        <v>24</v>
      </c>
      <c r="O30" s="328">
        <f t="shared" ref="O30:AC30" si="8">SUM(O11:O29)</f>
        <v>18</v>
      </c>
      <c r="P30" s="328">
        <f t="shared" si="8"/>
        <v>18</v>
      </c>
      <c r="Q30" s="328">
        <f t="shared" si="8"/>
        <v>7</v>
      </c>
      <c r="R30" s="328">
        <f t="shared" si="8"/>
        <v>2</v>
      </c>
      <c r="S30" s="328">
        <f t="shared" si="8"/>
        <v>2</v>
      </c>
      <c r="T30" s="328">
        <f t="shared" si="8"/>
        <v>4</v>
      </c>
      <c r="U30" s="328">
        <f t="shared" si="8"/>
        <v>0</v>
      </c>
      <c r="V30" s="328">
        <f t="shared" si="8"/>
        <v>0</v>
      </c>
      <c r="W30" s="328">
        <f t="shared" si="8"/>
        <v>4</v>
      </c>
      <c r="X30" s="328">
        <f t="shared" si="8"/>
        <v>3</v>
      </c>
      <c r="Y30" s="44">
        <f t="shared" si="8"/>
        <v>0</v>
      </c>
      <c r="Z30" s="39">
        <f t="shared" si="8"/>
        <v>0</v>
      </c>
      <c r="AA30" s="39">
        <f t="shared" si="8"/>
        <v>0</v>
      </c>
      <c r="AB30" s="39">
        <f t="shared" si="8"/>
        <v>0</v>
      </c>
      <c r="AC30" s="39">
        <f t="shared" si="8"/>
        <v>0</v>
      </c>
      <c r="AG30" s="103">
        <f t="shared" ref="AG30:AQ30" si="9">SUMIF(AG11:AG29,FALSE,$G11:$G29)</f>
        <v>30</v>
      </c>
      <c r="AH30" s="103">
        <f t="shared" si="9"/>
        <v>25.5</v>
      </c>
      <c r="AI30" s="103">
        <f t="shared" si="9"/>
        <v>0</v>
      </c>
      <c r="AJ30" s="103">
        <f t="shared" si="9"/>
        <v>7</v>
      </c>
      <c r="AK30" s="103">
        <f t="shared" si="9"/>
        <v>3</v>
      </c>
      <c r="AL30" s="103">
        <f t="shared" si="9"/>
        <v>0</v>
      </c>
      <c r="AM30" s="103">
        <f t="shared" si="9"/>
        <v>5</v>
      </c>
      <c r="AN30" s="103">
        <f t="shared" si="9"/>
        <v>0</v>
      </c>
      <c r="AO30" s="103">
        <f t="shared" si="9"/>
        <v>0</v>
      </c>
      <c r="AP30" s="103">
        <f t="shared" si="9"/>
        <v>4</v>
      </c>
      <c r="AQ30" s="103">
        <f t="shared" si="9"/>
        <v>0</v>
      </c>
      <c r="AR30" s="104">
        <f>SUM(AG30:AQ30)</f>
        <v>74.5</v>
      </c>
      <c r="AV30" s="666">
        <f t="shared" si="4"/>
        <v>0.41783439490445862</v>
      </c>
    </row>
    <row r="31" spans="1:48" ht="16.5" thickBot="1" x14ac:dyDescent="0.3">
      <c r="A31" s="919" t="s">
        <v>116</v>
      </c>
      <c r="B31" s="920"/>
      <c r="C31" s="920"/>
      <c r="D31" s="920"/>
      <c r="E31" s="920"/>
      <c r="F31" s="920"/>
      <c r="G31" s="920"/>
      <c r="H31" s="920"/>
      <c r="I31" s="920"/>
      <c r="J31" s="920"/>
      <c r="K31" s="920"/>
      <c r="L31" s="920"/>
      <c r="M31" s="920"/>
      <c r="N31" s="921"/>
      <c r="O31" s="921"/>
      <c r="P31" s="921"/>
      <c r="Q31" s="921"/>
      <c r="R31" s="921"/>
      <c r="S31" s="921"/>
      <c r="T31" s="921"/>
      <c r="U31" s="921"/>
      <c r="V31" s="921"/>
      <c r="W31" s="921"/>
      <c r="X31" s="922"/>
      <c r="AV31" s="666" t="e">
        <f t="shared" si="4"/>
        <v>#DIV/0!</v>
      </c>
    </row>
    <row r="32" spans="1:48" s="88" customFormat="1" x14ac:dyDescent="0.25">
      <c r="A32" s="122" t="s">
        <v>117</v>
      </c>
      <c r="B32" s="123" t="s">
        <v>124</v>
      </c>
      <c r="C32" s="329"/>
      <c r="D32" s="330"/>
      <c r="E32" s="330"/>
      <c r="F32" s="331"/>
      <c r="G32" s="332">
        <f>SUM(G33:G34)</f>
        <v>6</v>
      </c>
      <c r="H32" s="333">
        <f>SUM(H33:H34)</f>
        <v>180</v>
      </c>
      <c r="I32" s="334">
        <f>I34+I33</f>
        <v>60</v>
      </c>
      <c r="J32" s="335">
        <v>45</v>
      </c>
      <c r="K32" s="335"/>
      <c r="L32" s="336">
        <v>45</v>
      </c>
      <c r="M32" s="337">
        <f>M33+M34</f>
        <v>120</v>
      </c>
      <c r="N32" s="338"/>
      <c r="O32" s="339"/>
      <c r="P32" s="340"/>
      <c r="Q32" s="341"/>
      <c r="R32" s="342"/>
      <c r="S32" s="340"/>
      <c r="T32" s="252"/>
      <c r="U32" s="343"/>
      <c r="V32" s="340"/>
      <c r="W32" s="344"/>
      <c r="X32" s="340"/>
      <c r="AE32" s="33" t="s">
        <v>96</v>
      </c>
      <c r="AF32" s="110">
        <f>AG55+AH55</f>
        <v>0</v>
      </c>
      <c r="AG32" s="96" t="b">
        <f t="shared" ref="AG32:AQ54" si="10">ISBLANK(N32)</f>
        <v>1</v>
      </c>
      <c r="AH32" s="96" t="b">
        <f t="shared" si="10"/>
        <v>1</v>
      </c>
      <c r="AI32" s="100"/>
      <c r="AJ32" s="96" t="b">
        <f t="shared" si="10"/>
        <v>1</v>
      </c>
      <c r="AK32" s="96" t="b">
        <f t="shared" si="10"/>
        <v>1</v>
      </c>
      <c r="AL32" s="100"/>
      <c r="AM32" s="96" t="b">
        <f t="shared" si="10"/>
        <v>1</v>
      </c>
      <c r="AN32" s="96" t="b">
        <f t="shared" si="10"/>
        <v>1</v>
      </c>
      <c r="AO32" s="100"/>
      <c r="AP32" s="96" t="b">
        <f t="shared" si="10"/>
        <v>1</v>
      </c>
      <c r="AQ32" s="96" t="b">
        <f t="shared" si="10"/>
        <v>1</v>
      </c>
      <c r="AV32" s="666">
        <f t="shared" si="4"/>
        <v>0.33333333333333331</v>
      </c>
    </row>
    <row r="33" spans="1:48" s="88" customFormat="1" x14ac:dyDescent="0.25">
      <c r="A33" s="124" t="s">
        <v>228</v>
      </c>
      <c r="B33" s="184" t="s">
        <v>124</v>
      </c>
      <c r="C33" s="345" t="s">
        <v>106</v>
      </c>
      <c r="D33" s="346"/>
      <c r="E33" s="347"/>
      <c r="F33" s="348"/>
      <c r="G33" s="349">
        <v>5</v>
      </c>
      <c r="H33" s="271">
        <f t="shared" ref="H33:H48" si="11">G33*30</f>
        <v>150</v>
      </c>
      <c r="I33" s="272">
        <f t="shared" ref="I33:I35" si="12">J33+L33</f>
        <v>60</v>
      </c>
      <c r="J33" s="350">
        <v>30</v>
      </c>
      <c r="K33" s="350"/>
      <c r="L33" s="351">
        <v>30</v>
      </c>
      <c r="M33" s="275">
        <f t="shared" ref="M33:M40" si="13">H33-I33</f>
        <v>90</v>
      </c>
      <c r="N33" s="352"/>
      <c r="O33" s="353"/>
      <c r="P33" s="354"/>
      <c r="Q33" s="355">
        <v>4</v>
      </c>
      <c r="R33" s="356"/>
      <c r="S33" s="354"/>
      <c r="T33" s="355"/>
      <c r="U33" s="356"/>
      <c r="V33" s="354"/>
      <c r="W33" s="357"/>
      <c r="X33" s="354"/>
      <c r="AD33" s="88" t="s">
        <v>319</v>
      </c>
      <c r="AE33" s="33" t="s">
        <v>97</v>
      </c>
      <c r="AF33" s="110">
        <f>AJ55+AK55</f>
        <v>35</v>
      </c>
      <c r="AG33" s="96" t="b">
        <f t="shared" si="10"/>
        <v>1</v>
      </c>
      <c r="AH33" s="96" t="b">
        <f t="shared" si="10"/>
        <v>1</v>
      </c>
      <c r="AI33" s="100"/>
      <c r="AJ33" s="96" t="b">
        <f t="shared" si="10"/>
        <v>0</v>
      </c>
      <c r="AK33" s="96" t="b">
        <f t="shared" si="10"/>
        <v>1</v>
      </c>
      <c r="AL33" s="100"/>
      <c r="AM33" s="96" t="b">
        <f t="shared" si="10"/>
        <v>1</v>
      </c>
      <c r="AN33" s="96" t="b">
        <f t="shared" si="10"/>
        <v>1</v>
      </c>
      <c r="AO33" s="100"/>
      <c r="AP33" s="96" t="b">
        <f t="shared" si="10"/>
        <v>1</v>
      </c>
      <c r="AQ33" s="96" t="b">
        <f t="shared" si="10"/>
        <v>1</v>
      </c>
      <c r="AV33" s="666">
        <f t="shared" si="4"/>
        <v>0.4</v>
      </c>
    </row>
    <row r="34" spans="1:48" s="88" customFormat="1" x14ac:dyDescent="0.25">
      <c r="A34" s="124" t="s">
        <v>229</v>
      </c>
      <c r="B34" s="184" t="s">
        <v>194</v>
      </c>
      <c r="C34" s="358"/>
      <c r="D34" s="346"/>
      <c r="E34" s="347"/>
      <c r="F34" s="359" t="s">
        <v>157</v>
      </c>
      <c r="G34" s="349">
        <f>'семестровка 2020'!D71</f>
        <v>1</v>
      </c>
      <c r="H34" s="271">
        <f t="shared" si="11"/>
        <v>30</v>
      </c>
      <c r="I34" s="272">
        <f t="shared" si="12"/>
        <v>0</v>
      </c>
      <c r="J34" s="350"/>
      <c r="K34" s="350"/>
      <c r="L34" s="351"/>
      <c r="M34" s="275">
        <f t="shared" si="13"/>
        <v>30</v>
      </c>
      <c r="N34" s="352"/>
      <c r="O34" s="353"/>
      <c r="P34" s="354"/>
      <c r="Q34" s="355"/>
      <c r="R34" s="360" t="s">
        <v>334</v>
      </c>
      <c r="S34" s="354"/>
      <c r="T34" s="355"/>
      <c r="U34" s="356"/>
      <c r="V34" s="354"/>
      <c r="W34" s="357"/>
      <c r="X34" s="354"/>
      <c r="AE34" s="33" t="s">
        <v>98</v>
      </c>
      <c r="AF34" s="110">
        <f>AM55+AN55</f>
        <v>28</v>
      </c>
      <c r="AG34" s="96" t="b">
        <f t="shared" si="10"/>
        <v>1</v>
      </c>
      <c r="AH34" s="96" t="b">
        <f t="shared" si="10"/>
        <v>1</v>
      </c>
      <c r="AI34" s="100"/>
      <c r="AJ34" s="96" t="b">
        <f t="shared" si="10"/>
        <v>1</v>
      </c>
      <c r="AK34" s="96" t="b">
        <f t="shared" si="10"/>
        <v>0</v>
      </c>
      <c r="AL34" s="100"/>
      <c r="AM34" s="96" t="b">
        <f t="shared" si="10"/>
        <v>1</v>
      </c>
      <c r="AN34" s="96" t="b">
        <f t="shared" si="10"/>
        <v>1</v>
      </c>
      <c r="AO34" s="100"/>
      <c r="AP34" s="96" t="b">
        <f t="shared" si="10"/>
        <v>1</v>
      </c>
      <c r="AQ34" s="96" t="b">
        <f t="shared" si="10"/>
        <v>1</v>
      </c>
      <c r="AV34" s="666">
        <f t="shared" si="4"/>
        <v>0</v>
      </c>
    </row>
    <row r="35" spans="1:48" s="88" customFormat="1" ht="31.5" x14ac:dyDescent="0.25">
      <c r="A35" s="125" t="s">
        <v>147</v>
      </c>
      <c r="B35" s="126" t="s">
        <v>38</v>
      </c>
      <c r="C35" s="266">
        <v>4</v>
      </c>
      <c r="D35" s="267"/>
      <c r="E35" s="268"/>
      <c r="F35" s="299"/>
      <c r="G35" s="295">
        <v>5</v>
      </c>
      <c r="H35" s="296">
        <f t="shared" si="11"/>
        <v>150</v>
      </c>
      <c r="I35" s="266">
        <f t="shared" si="12"/>
        <v>54</v>
      </c>
      <c r="J35" s="267">
        <v>36</v>
      </c>
      <c r="K35" s="267"/>
      <c r="L35" s="268">
        <v>18</v>
      </c>
      <c r="M35" s="297">
        <f t="shared" si="13"/>
        <v>96</v>
      </c>
      <c r="N35" s="276"/>
      <c r="O35" s="277"/>
      <c r="P35" s="298"/>
      <c r="Q35" s="279"/>
      <c r="R35" s="277">
        <f>'семестровка 2020'!K66</f>
        <v>3</v>
      </c>
      <c r="S35" s="278">
        <v>3</v>
      </c>
      <c r="T35" s="279"/>
      <c r="U35" s="277"/>
      <c r="V35" s="278"/>
      <c r="W35" s="279"/>
      <c r="X35" s="278"/>
      <c r="AE35" s="33" t="s">
        <v>99</v>
      </c>
      <c r="AF35" s="110">
        <f>AP55+AQ55</f>
        <v>16</v>
      </c>
      <c r="AG35" s="96" t="b">
        <f t="shared" si="10"/>
        <v>1</v>
      </c>
      <c r="AH35" s="96" t="b">
        <f t="shared" si="10"/>
        <v>1</v>
      </c>
      <c r="AI35" s="100"/>
      <c r="AJ35" s="96" t="b">
        <f t="shared" si="10"/>
        <v>1</v>
      </c>
      <c r="AK35" s="96" t="b">
        <f t="shared" si="10"/>
        <v>0</v>
      </c>
      <c r="AL35" s="100"/>
      <c r="AM35" s="96" t="b">
        <f t="shared" si="10"/>
        <v>1</v>
      </c>
      <c r="AN35" s="96" t="b">
        <f t="shared" si="10"/>
        <v>1</v>
      </c>
      <c r="AO35" s="100"/>
      <c r="AP35" s="96" t="b">
        <f t="shared" si="10"/>
        <v>1</v>
      </c>
      <c r="AQ35" s="96" t="b">
        <f t="shared" si="10"/>
        <v>1</v>
      </c>
      <c r="AV35" s="666">
        <f t="shared" si="4"/>
        <v>0.36</v>
      </c>
    </row>
    <row r="36" spans="1:48" s="88" customFormat="1" x14ac:dyDescent="0.25">
      <c r="A36" s="125" t="s">
        <v>148</v>
      </c>
      <c r="B36" s="127" t="s">
        <v>42</v>
      </c>
      <c r="C36" s="304">
        <v>3</v>
      </c>
      <c r="D36" s="267"/>
      <c r="E36" s="268"/>
      <c r="F36" s="305"/>
      <c r="G36" s="295">
        <f>'семестровка 2020'!D49</f>
        <v>5</v>
      </c>
      <c r="H36" s="296">
        <f>G36*30</f>
        <v>150</v>
      </c>
      <c r="I36" s="266">
        <f t="shared" ref="I36:I42" si="14">J36+K36+L36</f>
        <v>60</v>
      </c>
      <c r="J36" s="267">
        <f>'семестровка 2020'!G49</f>
        <v>30</v>
      </c>
      <c r="K36" s="267"/>
      <c r="L36" s="268">
        <f>'семестровка 2020'!I49</f>
        <v>30</v>
      </c>
      <c r="M36" s="297">
        <f>H36-I36</f>
        <v>90</v>
      </c>
      <c r="N36" s="300"/>
      <c r="O36" s="301"/>
      <c r="P36" s="303"/>
      <c r="Q36" s="272">
        <v>4</v>
      </c>
      <c r="R36" s="301"/>
      <c r="S36" s="303"/>
      <c r="T36" s="272"/>
      <c r="U36" s="301"/>
      <c r="V36" s="303"/>
      <c r="W36" s="272"/>
      <c r="X36" s="303"/>
      <c r="AF36" s="110">
        <f>SUM(AF32:AF35)</f>
        <v>79</v>
      </c>
      <c r="AG36" s="96" t="b">
        <f t="shared" si="10"/>
        <v>1</v>
      </c>
      <c r="AH36" s="96" t="b">
        <f t="shared" si="10"/>
        <v>1</v>
      </c>
      <c r="AI36" s="100"/>
      <c r="AJ36" s="96" t="b">
        <f t="shared" si="10"/>
        <v>0</v>
      </c>
      <c r="AK36" s="96" t="b">
        <f t="shared" si="10"/>
        <v>1</v>
      </c>
      <c r="AL36" s="100"/>
      <c r="AM36" s="96" t="b">
        <f t="shared" si="10"/>
        <v>1</v>
      </c>
      <c r="AN36" s="96" t="b">
        <f t="shared" si="10"/>
        <v>1</v>
      </c>
      <c r="AO36" s="100"/>
      <c r="AP36" s="96" t="b">
        <f t="shared" si="10"/>
        <v>1</v>
      </c>
      <c r="AQ36" s="96" t="b">
        <f t="shared" si="10"/>
        <v>1</v>
      </c>
      <c r="AV36" s="666">
        <f t="shared" si="4"/>
        <v>0.4</v>
      </c>
    </row>
    <row r="37" spans="1:48" s="88" customFormat="1" x14ac:dyDescent="0.25">
      <c r="A37" s="125" t="s">
        <v>149</v>
      </c>
      <c r="B37" s="127" t="s">
        <v>217</v>
      </c>
      <c r="C37" s="304">
        <v>4</v>
      </c>
      <c r="D37" s="267"/>
      <c r="E37" s="268"/>
      <c r="F37" s="305"/>
      <c r="G37" s="295">
        <v>5</v>
      </c>
      <c r="H37" s="296">
        <f>G37*30</f>
        <v>150</v>
      </c>
      <c r="I37" s="266">
        <f t="shared" si="14"/>
        <v>72</v>
      </c>
      <c r="J37" s="267">
        <v>36</v>
      </c>
      <c r="K37" s="267"/>
      <c r="L37" s="268">
        <v>36</v>
      </c>
      <c r="M37" s="297">
        <f>H37-I37</f>
        <v>78</v>
      </c>
      <c r="N37" s="300"/>
      <c r="O37" s="301"/>
      <c r="P37" s="303"/>
      <c r="Q37" s="272"/>
      <c r="R37" s="301">
        <v>4</v>
      </c>
      <c r="S37" s="303">
        <v>4</v>
      </c>
      <c r="T37" s="272"/>
      <c r="U37" s="301"/>
      <c r="V37" s="303"/>
      <c r="W37" s="272"/>
      <c r="X37" s="303"/>
      <c r="AG37" s="96" t="b">
        <f t="shared" si="10"/>
        <v>1</v>
      </c>
      <c r="AH37" s="96" t="b">
        <f t="shared" si="10"/>
        <v>1</v>
      </c>
      <c r="AI37" s="100"/>
      <c r="AJ37" s="96" t="b">
        <f t="shared" si="10"/>
        <v>1</v>
      </c>
      <c r="AK37" s="96" t="b">
        <f t="shared" si="10"/>
        <v>0</v>
      </c>
      <c r="AL37" s="100"/>
      <c r="AM37" s="96" t="b">
        <f t="shared" si="10"/>
        <v>1</v>
      </c>
      <c r="AN37" s="96" t="b">
        <f t="shared" si="10"/>
        <v>1</v>
      </c>
      <c r="AO37" s="100"/>
      <c r="AP37" s="96" t="b">
        <f t="shared" si="10"/>
        <v>1</v>
      </c>
      <c r="AQ37" s="96" t="b">
        <f t="shared" si="10"/>
        <v>1</v>
      </c>
      <c r="AV37" s="666">
        <f t="shared" si="4"/>
        <v>0.48</v>
      </c>
    </row>
    <row r="38" spans="1:48" s="88" customFormat="1" x14ac:dyDescent="0.25">
      <c r="A38" s="125" t="s">
        <v>150</v>
      </c>
      <c r="B38" s="126" t="s">
        <v>193</v>
      </c>
      <c r="C38" s="266">
        <v>3</v>
      </c>
      <c r="D38" s="267"/>
      <c r="E38" s="268"/>
      <c r="F38" s="299"/>
      <c r="G38" s="295">
        <f>'семестровка 2020'!D67</f>
        <v>5</v>
      </c>
      <c r="H38" s="296">
        <f>G38*30</f>
        <v>150</v>
      </c>
      <c r="I38" s="266">
        <f t="shared" si="14"/>
        <v>60</v>
      </c>
      <c r="J38" s="267">
        <v>30</v>
      </c>
      <c r="K38" s="267"/>
      <c r="L38" s="268">
        <v>30</v>
      </c>
      <c r="M38" s="297">
        <f>H38-I38</f>
        <v>90</v>
      </c>
      <c r="N38" s="276"/>
      <c r="O38" s="277"/>
      <c r="P38" s="282"/>
      <c r="Q38" s="279">
        <v>4</v>
      </c>
      <c r="R38" s="277"/>
      <c r="S38" s="278"/>
      <c r="T38" s="279"/>
      <c r="U38" s="277"/>
      <c r="V38" s="278"/>
      <c r="W38" s="279"/>
      <c r="X38" s="278"/>
      <c r="AG38" s="96" t="b">
        <f t="shared" si="10"/>
        <v>1</v>
      </c>
      <c r="AH38" s="96" t="b">
        <f t="shared" si="10"/>
        <v>1</v>
      </c>
      <c r="AI38" s="100"/>
      <c r="AJ38" s="96" t="b">
        <f t="shared" si="10"/>
        <v>0</v>
      </c>
      <c r="AK38" s="96" t="b">
        <f t="shared" si="10"/>
        <v>1</v>
      </c>
      <c r="AL38" s="100"/>
      <c r="AM38" s="96" t="b">
        <f t="shared" si="10"/>
        <v>1</v>
      </c>
      <c r="AN38" s="96" t="b">
        <f t="shared" si="10"/>
        <v>1</v>
      </c>
      <c r="AO38" s="100"/>
      <c r="AP38" s="96" t="b">
        <f t="shared" si="10"/>
        <v>1</v>
      </c>
      <c r="AQ38" s="96" t="b">
        <f t="shared" si="10"/>
        <v>1</v>
      </c>
      <c r="AV38" s="666">
        <f t="shared" si="4"/>
        <v>0.4</v>
      </c>
    </row>
    <row r="39" spans="1:48" s="88" customFormat="1" x14ac:dyDescent="0.25">
      <c r="A39" s="125" t="s">
        <v>151</v>
      </c>
      <c r="B39" s="126" t="s">
        <v>39</v>
      </c>
      <c r="C39" s="266"/>
      <c r="D39" s="267">
        <v>4</v>
      </c>
      <c r="E39" s="268"/>
      <c r="F39" s="299"/>
      <c r="G39" s="295">
        <f>'семестровка 2020'!D68</f>
        <v>4</v>
      </c>
      <c r="H39" s="296">
        <f t="shared" si="11"/>
        <v>120</v>
      </c>
      <c r="I39" s="266">
        <f t="shared" si="14"/>
        <v>54</v>
      </c>
      <c r="J39" s="267">
        <f>'семестровка 2020'!G68</f>
        <v>18</v>
      </c>
      <c r="K39" s="267"/>
      <c r="L39" s="268">
        <f>'семестровка 2020'!I68</f>
        <v>36</v>
      </c>
      <c r="M39" s="297">
        <f t="shared" si="13"/>
        <v>66</v>
      </c>
      <c r="N39" s="300"/>
      <c r="O39" s="301"/>
      <c r="P39" s="302"/>
      <c r="Q39" s="272"/>
      <c r="R39" s="301">
        <f>'семестровка 2020'!K68</f>
        <v>3</v>
      </c>
      <c r="S39" s="303">
        <f>R39</f>
        <v>3</v>
      </c>
      <c r="T39" s="272"/>
      <c r="U39" s="301"/>
      <c r="V39" s="303"/>
      <c r="W39" s="272"/>
      <c r="X39" s="303"/>
      <c r="AG39" s="96" t="b">
        <f t="shared" si="10"/>
        <v>1</v>
      </c>
      <c r="AH39" s="96" t="b">
        <f t="shared" si="10"/>
        <v>1</v>
      </c>
      <c r="AI39" s="100"/>
      <c r="AJ39" s="96" t="b">
        <f t="shared" si="10"/>
        <v>1</v>
      </c>
      <c r="AK39" s="96" t="b">
        <f t="shared" si="10"/>
        <v>0</v>
      </c>
      <c r="AL39" s="100"/>
      <c r="AM39" s="96" t="b">
        <f t="shared" si="10"/>
        <v>1</v>
      </c>
      <c r="AN39" s="96" t="b">
        <f t="shared" si="10"/>
        <v>1</v>
      </c>
      <c r="AO39" s="100"/>
      <c r="AP39" s="96" t="b">
        <f t="shared" si="10"/>
        <v>1</v>
      </c>
      <c r="AQ39" s="96" t="b">
        <f t="shared" si="10"/>
        <v>1</v>
      </c>
      <c r="AV39" s="666">
        <f t="shared" si="4"/>
        <v>0.45</v>
      </c>
    </row>
    <row r="40" spans="1:48" s="88" customFormat="1" x14ac:dyDescent="0.25">
      <c r="A40" s="125" t="s">
        <v>152</v>
      </c>
      <c r="B40" s="126" t="s">
        <v>41</v>
      </c>
      <c r="C40" s="266">
        <v>5</v>
      </c>
      <c r="D40" s="267"/>
      <c r="E40" s="268"/>
      <c r="F40" s="299"/>
      <c r="G40" s="295">
        <f>'семестровка 2020'!D88</f>
        <v>5</v>
      </c>
      <c r="H40" s="296">
        <f t="shared" si="11"/>
        <v>150</v>
      </c>
      <c r="I40" s="266">
        <f t="shared" si="14"/>
        <v>60</v>
      </c>
      <c r="J40" s="267">
        <f>'семестровка 2020'!G88</f>
        <v>30</v>
      </c>
      <c r="K40" s="267"/>
      <c r="L40" s="268">
        <f>'семестровка 2020'!I88</f>
        <v>30</v>
      </c>
      <c r="M40" s="297">
        <f t="shared" si="13"/>
        <v>90</v>
      </c>
      <c r="N40" s="300"/>
      <c r="O40" s="301"/>
      <c r="P40" s="302"/>
      <c r="Q40" s="272"/>
      <c r="R40" s="301"/>
      <c r="S40" s="303"/>
      <c r="T40" s="272">
        <v>4</v>
      </c>
      <c r="U40" s="301"/>
      <c r="V40" s="303"/>
      <c r="W40" s="272"/>
      <c r="X40" s="303"/>
      <c r="AG40" s="96" t="b">
        <f t="shared" si="10"/>
        <v>1</v>
      </c>
      <c r="AH40" s="96" t="b">
        <f t="shared" si="10"/>
        <v>1</v>
      </c>
      <c r="AI40" s="100"/>
      <c r="AJ40" s="96" t="b">
        <f t="shared" si="10"/>
        <v>1</v>
      </c>
      <c r="AK40" s="96" t="b">
        <f t="shared" si="10"/>
        <v>1</v>
      </c>
      <c r="AL40" s="100"/>
      <c r="AM40" s="96" t="b">
        <f t="shared" si="10"/>
        <v>0</v>
      </c>
      <c r="AN40" s="96" t="b">
        <f t="shared" si="10"/>
        <v>1</v>
      </c>
      <c r="AO40" s="100"/>
      <c r="AP40" s="96" t="b">
        <f t="shared" si="10"/>
        <v>1</v>
      </c>
      <c r="AQ40" s="96" t="b">
        <f t="shared" si="10"/>
        <v>1</v>
      </c>
      <c r="AV40" s="666">
        <f t="shared" si="4"/>
        <v>0.4</v>
      </c>
    </row>
    <row r="41" spans="1:48" s="88" customFormat="1" x14ac:dyDescent="0.25">
      <c r="A41" s="125" t="s">
        <v>153</v>
      </c>
      <c r="B41" s="126" t="s">
        <v>453</v>
      </c>
      <c r="C41" s="266"/>
      <c r="D41" s="267">
        <v>5</v>
      </c>
      <c r="E41" s="268"/>
      <c r="F41" s="299"/>
      <c r="G41" s="295">
        <v>5</v>
      </c>
      <c r="H41" s="296">
        <f t="shared" si="11"/>
        <v>150</v>
      </c>
      <c r="I41" s="266">
        <f t="shared" si="14"/>
        <v>45</v>
      </c>
      <c r="J41" s="267">
        <v>30</v>
      </c>
      <c r="K41" s="267"/>
      <c r="L41" s="268">
        <v>15</v>
      </c>
      <c r="M41" s="297">
        <f>H41-I41</f>
        <v>105</v>
      </c>
      <c r="N41" s="300"/>
      <c r="O41" s="301"/>
      <c r="P41" s="302"/>
      <c r="Q41" s="272"/>
      <c r="R41" s="301"/>
      <c r="S41" s="303"/>
      <c r="T41" s="272">
        <v>3</v>
      </c>
      <c r="U41" s="301"/>
      <c r="V41" s="303"/>
      <c r="W41" s="272"/>
      <c r="X41" s="303"/>
      <c r="AG41" s="96" t="b">
        <f t="shared" si="10"/>
        <v>1</v>
      </c>
      <c r="AH41" s="96" t="b">
        <f t="shared" si="10"/>
        <v>1</v>
      </c>
      <c r="AI41" s="100"/>
      <c r="AJ41" s="96" t="b">
        <f t="shared" si="10"/>
        <v>1</v>
      </c>
      <c r="AK41" s="96" t="b">
        <f t="shared" si="10"/>
        <v>1</v>
      </c>
      <c r="AL41" s="100"/>
      <c r="AM41" s="96" t="b">
        <f t="shared" si="10"/>
        <v>0</v>
      </c>
      <c r="AN41" s="96" t="b">
        <f t="shared" si="10"/>
        <v>1</v>
      </c>
      <c r="AO41" s="100"/>
      <c r="AP41" s="96" t="b">
        <f t="shared" si="10"/>
        <v>1</v>
      </c>
      <c r="AQ41" s="96" t="b">
        <f t="shared" si="10"/>
        <v>1</v>
      </c>
      <c r="AV41" s="666">
        <f t="shared" si="4"/>
        <v>0.3</v>
      </c>
    </row>
    <row r="42" spans="1:48" s="88" customFormat="1" ht="37.5" customHeight="1" x14ac:dyDescent="0.25">
      <c r="A42" s="125" t="s">
        <v>154</v>
      </c>
      <c r="B42" s="127" t="s">
        <v>237</v>
      </c>
      <c r="C42" s="266">
        <v>7</v>
      </c>
      <c r="D42" s="267"/>
      <c r="E42" s="268"/>
      <c r="F42" s="299"/>
      <c r="G42" s="295">
        <v>5</v>
      </c>
      <c r="H42" s="296">
        <f t="shared" si="11"/>
        <v>150</v>
      </c>
      <c r="I42" s="266">
        <f t="shared" si="14"/>
        <v>45</v>
      </c>
      <c r="J42" s="267">
        <v>30</v>
      </c>
      <c r="K42" s="267"/>
      <c r="L42" s="268">
        <v>15</v>
      </c>
      <c r="M42" s="297">
        <f t="shared" ref="M42:M48" si="15">H42-I42</f>
        <v>105</v>
      </c>
      <c r="N42" s="276"/>
      <c r="O42" s="277"/>
      <c r="P42" s="282"/>
      <c r="Q42" s="279"/>
      <c r="R42" s="277"/>
      <c r="S42" s="278"/>
      <c r="T42" s="279"/>
      <c r="U42" s="361"/>
      <c r="V42" s="362"/>
      <c r="W42" s="279">
        <v>3</v>
      </c>
      <c r="X42" s="278"/>
      <c r="AG42" s="96" t="b">
        <f t="shared" si="10"/>
        <v>1</v>
      </c>
      <c r="AH42" s="96" t="b">
        <f t="shared" si="10"/>
        <v>1</v>
      </c>
      <c r="AI42" s="100"/>
      <c r="AJ42" s="96" t="b">
        <f t="shared" si="10"/>
        <v>1</v>
      </c>
      <c r="AK42" s="96" t="b">
        <f t="shared" si="10"/>
        <v>1</v>
      </c>
      <c r="AL42" s="100"/>
      <c r="AM42" s="96" t="b">
        <f t="shared" si="10"/>
        <v>1</v>
      </c>
      <c r="AN42" s="96" t="b">
        <f t="shared" si="10"/>
        <v>1</v>
      </c>
      <c r="AO42" s="100"/>
      <c r="AP42" s="96" t="b">
        <f t="shared" si="10"/>
        <v>0</v>
      </c>
      <c r="AQ42" s="96" t="b">
        <f t="shared" si="10"/>
        <v>1</v>
      </c>
      <c r="AV42" s="666">
        <f t="shared" si="4"/>
        <v>0.3</v>
      </c>
    </row>
    <row r="43" spans="1:48" s="89" customFormat="1" x14ac:dyDescent="0.25">
      <c r="A43" s="128" t="s">
        <v>227</v>
      </c>
      <c r="B43" s="127" t="s">
        <v>263</v>
      </c>
      <c r="C43" s="304">
        <v>4</v>
      </c>
      <c r="D43" s="267"/>
      <c r="E43" s="267"/>
      <c r="F43" s="305"/>
      <c r="G43" s="306">
        <v>5</v>
      </c>
      <c r="H43" s="296">
        <f t="shared" si="11"/>
        <v>150</v>
      </c>
      <c r="I43" s="266">
        <f>J43+K43+L43</f>
        <v>54</v>
      </c>
      <c r="J43" s="267">
        <v>36</v>
      </c>
      <c r="K43" s="267"/>
      <c r="L43" s="268">
        <v>18</v>
      </c>
      <c r="M43" s="297">
        <f t="shared" si="15"/>
        <v>96</v>
      </c>
      <c r="N43" s="276"/>
      <c r="O43" s="277"/>
      <c r="P43" s="278"/>
      <c r="Q43" s="279"/>
      <c r="R43" s="277">
        <v>3</v>
      </c>
      <c r="S43" s="278">
        <v>3</v>
      </c>
      <c r="T43" s="279"/>
      <c r="U43" s="277"/>
      <c r="V43" s="278"/>
      <c r="W43" s="279"/>
      <c r="X43" s="278"/>
      <c r="AD43" s="89" t="s">
        <v>320</v>
      </c>
      <c r="AG43" s="96" t="b">
        <f t="shared" si="10"/>
        <v>1</v>
      </c>
      <c r="AH43" s="96" t="b">
        <f t="shared" si="10"/>
        <v>1</v>
      </c>
      <c r="AI43" s="101"/>
      <c r="AJ43" s="96" t="b">
        <f t="shared" si="10"/>
        <v>1</v>
      </c>
      <c r="AK43" s="96" t="b">
        <f t="shared" si="10"/>
        <v>0</v>
      </c>
      <c r="AL43" s="101"/>
      <c r="AM43" s="96" t="b">
        <f t="shared" si="10"/>
        <v>1</v>
      </c>
      <c r="AN43" s="96" t="b">
        <f t="shared" si="10"/>
        <v>1</v>
      </c>
      <c r="AO43" s="101"/>
      <c r="AP43" s="96" t="b">
        <f t="shared" si="10"/>
        <v>1</v>
      </c>
      <c r="AQ43" s="96" t="b">
        <f t="shared" si="10"/>
        <v>1</v>
      </c>
      <c r="AV43" s="666">
        <f t="shared" si="4"/>
        <v>0.36</v>
      </c>
    </row>
    <row r="44" spans="1:48" s="85" customFormat="1" x14ac:dyDescent="0.25">
      <c r="A44" s="120" t="s">
        <v>113</v>
      </c>
      <c r="B44" s="121" t="s">
        <v>206</v>
      </c>
      <c r="C44" s="304"/>
      <c r="D44" s="267"/>
      <c r="E44" s="268"/>
      <c r="F44" s="305"/>
      <c r="G44" s="295">
        <f>G45+G46</f>
        <v>8</v>
      </c>
      <c r="H44" s="296">
        <f>H45+H46</f>
        <v>240</v>
      </c>
      <c r="I44" s="266">
        <f>I45+I46</f>
        <v>72</v>
      </c>
      <c r="J44" s="267">
        <f>J45+J46</f>
        <v>36</v>
      </c>
      <c r="K44" s="267"/>
      <c r="L44" s="268">
        <f>L45+L46</f>
        <v>36</v>
      </c>
      <c r="M44" s="297">
        <f>M45+M46</f>
        <v>168</v>
      </c>
      <c r="N44" s="300"/>
      <c r="O44" s="301"/>
      <c r="P44" s="303"/>
      <c r="Q44" s="272"/>
      <c r="R44" s="301"/>
      <c r="S44" s="303"/>
      <c r="T44" s="272"/>
      <c r="U44" s="301"/>
      <c r="V44" s="303"/>
      <c r="W44" s="272"/>
      <c r="X44" s="303"/>
      <c r="AG44" s="96" t="b">
        <f t="shared" si="10"/>
        <v>1</v>
      </c>
      <c r="AH44" s="96" t="b">
        <f t="shared" si="10"/>
        <v>1</v>
      </c>
      <c r="AI44" s="97"/>
      <c r="AJ44" s="96" t="b">
        <f t="shared" si="10"/>
        <v>1</v>
      </c>
      <c r="AK44" s="96" t="b">
        <f t="shared" si="10"/>
        <v>1</v>
      </c>
      <c r="AL44" s="97"/>
      <c r="AM44" s="96" t="b">
        <f t="shared" si="10"/>
        <v>1</v>
      </c>
      <c r="AN44" s="96" t="b">
        <f t="shared" si="10"/>
        <v>1</v>
      </c>
      <c r="AO44" s="97"/>
      <c r="AP44" s="96" t="b">
        <f t="shared" si="10"/>
        <v>1</v>
      </c>
      <c r="AQ44" s="96" t="b">
        <f t="shared" si="10"/>
        <v>1</v>
      </c>
      <c r="AV44" s="666">
        <f t="shared" si="4"/>
        <v>0.3</v>
      </c>
    </row>
    <row r="45" spans="1:48" s="85" customFormat="1" x14ac:dyDescent="0.25">
      <c r="A45" s="129" t="s">
        <v>254</v>
      </c>
      <c r="B45" s="119" t="s">
        <v>206</v>
      </c>
      <c r="C45" s="304">
        <v>6</v>
      </c>
      <c r="D45" s="273"/>
      <c r="E45" s="274"/>
      <c r="F45" s="303"/>
      <c r="G45" s="363">
        <v>7</v>
      </c>
      <c r="H45" s="271">
        <f t="shared" ref="H45:H47" si="16">G45*30</f>
        <v>210</v>
      </c>
      <c r="I45" s="272">
        <f>J45+L45</f>
        <v>72</v>
      </c>
      <c r="J45" s="273">
        <f>'семестровка 2020'!G106</f>
        <v>36</v>
      </c>
      <c r="K45" s="273"/>
      <c r="L45" s="274">
        <f>'семестровка 2020'!I106</f>
        <v>36</v>
      </c>
      <c r="M45" s="275">
        <f t="shared" ref="M45:M47" si="17">H45-I45</f>
        <v>138</v>
      </c>
      <c r="N45" s="300"/>
      <c r="O45" s="301"/>
      <c r="P45" s="303"/>
      <c r="Q45" s="272"/>
      <c r="R45" s="301"/>
      <c r="S45" s="303"/>
      <c r="T45" s="272"/>
      <c r="U45" s="301">
        <f>'семестровка 2020'!K106</f>
        <v>4</v>
      </c>
      <c r="V45" s="303">
        <f>U45</f>
        <v>4</v>
      </c>
      <c r="W45" s="272"/>
      <c r="X45" s="303"/>
      <c r="AG45" s="96" t="b">
        <f t="shared" si="10"/>
        <v>1</v>
      </c>
      <c r="AH45" s="96" t="b">
        <f t="shared" si="10"/>
        <v>1</v>
      </c>
      <c r="AI45" s="97"/>
      <c r="AJ45" s="96" t="b">
        <f t="shared" si="10"/>
        <v>1</v>
      </c>
      <c r="AK45" s="96" t="b">
        <f t="shared" si="10"/>
        <v>1</v>
      </c>
      <c r="AL45" s="97"/>
      <c r="AM45" s="96" t="b">
        <f t="shared" si="10"/>
        <v>1</v>
      </c>
      <c r="AN45" s="96" t="b">
        <f t="shared" si="10"/>
        <v>0</v>
      </c>
      <c r="AO45" s="97"/>
      <c r="AP45" s="96" t="b">
        <f t="shared" si="10"/>
        <v>1</v>
      </c>
      <c r="AQ45" s="96" t="b">
        <f t="shared" si="10"/>
        <v>1</v>
      </c>
      <c r="AV45" s="666">
        <f t="shared" si="4"/>
        <v>0.34285714285714286</v>
      </c>
    </row>
    <row r="46" spans="1:48" s="85" customFormat="1" ht="31.5" x14ac:dyDescent="0.25">
      <c r="A46" s="129" t="s">
        <v>255</v>
      </c>
      <c r="B46" s="119" t="s">
        <v>249</v>
      </c>
      <c r="C46" s="364"/>
      <c r="D46" s="273"/>
      <c r="E46" s="274"/>
      <c r="F46" s="305" t="s">
        <v>156</v>
      </c>
      <c r="G46" s="363">
        <f>'семестровка 2020'!D109</f>
        <v>1</v>
      </c>
      <c r="H46" s="271">
        <f t="shared" si="16"/>
        <v>30</v>
      </c>
      <c r="I46" s="272">
        <f>J46+L46</f>
        <v>0</v>
      </c>
      <c r="J46" s="273"/>
      <c r="K46" s="273"/>
      <c r="L46" s="274"/>
      <c r="M46" s="275">
        <f t="shared" si="17"/>
        <v>30</v>
      </c>
      <c r="N46" s="300"/>
      <c r="O46" s="301"/>
      <c r="P46" s="303"/>
      <c r="Q46" s="272"/>
      <c r="R46" s="301"/>
      <c r="S46" s="303"/>
      <c r="T46" s="272"/>
      <c r="U46" s="365" t="s">
        <v>334</v>
      </c>
      <c r="V46" s="303"/>
      <c r="W46" s="272"/>
      <c r="X46" s="303"/>
      <c r="AG46" s="96" t="b">
        <f t="shared" si="10"/>
        <v>1</v>
      </c>
      <c r="AH46" s="96" t="b">
        <f t="shared" si="10"/>
        <v>1</v>
      </c>
      <c r="AI46" s="97"/>
      <c r="AJ46" s="96" t="b">
        <f t="shared" si="10"/>
        <v>1</v>
      </c>
      <c r="AK46" s="96" t="b">
        <f t="shared" si="10"/>
        <v>1</v>
      </c>
      <c r="AL46" s="97"/>
      <c r="AM46" s="96" t="b">
        <f t="shared" si="10"/>
        <v>1</v>
      </c>
      <c r="AN46" s="96" t="b">
        <f t="shared" si="10"/>
        <v>0</v>
      </c>
      <c r="AO46" s="97"/>
      <c r="AP46" s="96" t="b">
        <f t="shared" si="10"/>
        <v>1</v>
      </c>
      <c r="AQ46" s="96" t="b">
        <f t="shared" si="10"/>
        <v>1</v>
      </c>
      <c r="AV46" s="666">
        <f t="shared" si="4"/>
        <v>0</v>
      </c>
    </row>
    <row r="47" spans="1:48" s="88" customFormat="1" ht="31.5" x14ac:dyDescent="0.25">
      <c r="A47" s="128" t="s">
        <v>243</v>
      </c>
      <c r="B47" s="127" t="s">
        <v>350</v>
      </c>
      <c r="C47" s="304"/>
      <c r="D47" s="267">
        <v>5</v>
      </c>
      <c r="E47" s="267"/>
      <c r="F47" s="305"/>
      <c r="G47" s="306">
        <f>'семестровка 2020'!D91</f>
        <v>4</v>
      </c>
      <c r="H47" s="296">
        <f t="shared" si="16"/>
        <v>120</v>
      </c>
      <c r="I47" s="266">
        <f t="shared" ref="I47" si="18">J47+K47+L47</f>
        <v>45</v>
      </c>
      <c r="J47" s="267">
        <f>'семестровка 2020'!G91</f>
        <v>15</v>
      </c>
      <c r="K47" s="267"/>
      <c r="L47" s="305">
        <f>'семестровка 2020'!I91</f>
        <v>30</v>
      </c>
      <c r="M47" s="297">
        <f t="shared" si="17"/>
        <v>75</v>
      </c>
      <c r="N47" s="366"/>
      <c r="O47" s="367"/>
      <c r="P47" s="305"/>
      <c r="Q47" s="266"/>
      <c r="R47" s="367"/>
      <c r="S47" s="305"/>
      <c r="T47" s="266">
        <f>'семестровка 2020'!K91</f>
        <v>3</v>
      </c>
      <c r="U47" s="277"/>
      <c r="V47" s="278"/>
      <c r="W47" s="279"/>
      <c r="X47" s="278"/>
      <c r="AG47" s="96" t="b">
        <f t="shared" si="10"/>
        <v>1</v>
      </c>
      <c r="AH47" s="96" t="b">
        <f t="shared" si="10"/>
        <v>1</v>
      </c>
      <c r="AI47" s="100"/>
      <c r="AJ47" s="96" t="b">
        <f t="shared" si="10"/>
        <v>1</v>
      </c>
      <c r="AK47" s="96" t="b">
        <f t="shared" si="10"/>
        <v>1</v>
      </c>
      <c r="AL47" s="100"/>
      <c r="AM47" s="96" t="b">
        <f t="shared" si="10"/>
        <v>0</v>
      </c>
      <c r="AN47" s="96" t="b">
        <f t="shared" si="10"/>
        <v>1</v>
      </c>
      <c r="AO47" s="100"/>
      <c r="AP47" s="96" t="b">
        <f t="shared" si="10"/>
        <v>1</v>
      </c>
      <c r="AQ47" s="96" t="b">
        <f t="shared" si="10"/>
        <v>1</v>
      </c>
      <c r="AV47" s="666">
        <f t="shared" si="4"/>
        <v>0.375</v>
      </c>
    </row>
    <row r="48" spans="1:48" s="88" customFormat="1" x14ac:dyDescent="0.25">
      <c r="A48" s="128" t="s">
        <v>244</v>
      </c>
      <c r="B48" s="127" t="s">
        <v>351</v>
      </c>
      <c r="C48" s="304">
        <v>6</v>
      </c>
      <c r="D48" s="267"/>
      <c r="E48" s="267"/>
      <c r="F48" s="305"/>
      <c r="G48" s="306">
        <v>6</v>
      </c>
      <c r="H48" s="296">
        <f t="shared" si="11"/>
        <v>180</v>
      </c>
      <c r="I48" s="368">
        <f>J48+K48+L48</f>
        <v>54</v>
      </c>
      <c r="J48" s="369">
        <v>18</v>
      </c>
      <c r="K48" s="369"/>
      <c r="L48" s="370">
        <v>36</v>
      </c>
      <c r="M48" s="297">
        <f t="shared" si="15"/>
        <v>126</v>
      </c>
      <c r="N48" s="276"/>
      <c r="O48" s="277"/>
      <c r="P48" s="278"/>
      <c r="Q48" s="279"/>
      <c r="R48" s="277"/>
      <c r="S48" s="278"/>
      <c r="T48" s="279"/>
      <c r="U48" s="277">
        <v>3</v>
      </c>
      <c r="V48" s="278">
        <v>3</v>
      </c>
      <c r="W48" s="279"/>
      <c r="X48" s="278"/>
      <c r="AG48" s="96" t="b">
        <f t="shared" si="10"/>
        <v>1</v>
      </c>
      <c r="AH48" s="96" t="b">
        <f t="shared" si="10"/>
        <v>1</v>
      </c>
      <c r="AI48" s="100"/>
      <c r="AJ48" s="96" t="b">
        <f t="shared" si="10"/>
        <v>1</v>
      </c>
      <c r="AK48" s="96" t="b">
        <f t="shared" si="10"/>
        <v>1</v>
      </c>
      <c r="AL48" s="100"/>
      <c r="AM48" s="96" t="b">
        <f t="shared" si="10"/>
        <v>1</v>
      </c>
      <c r="AN48" s="96" t="b">
        <f t="shared" si="10"/>
        <v>0</v>
      </c>
      <c r="AO48" s="100"/>
      <c r="AP48" s="96" t="b">
        <f t="shared" si="10"/>
        <v>1</v>
      </c>
      <c r="AQ48" s="96" t="b">
        <f t="shared" si="10"/>
        <v>1</v>
      </c>
      <c r="AV48" s="666">
        <f t="shared" si="4"/>
        <v>0.3</v>
      </c>
    </row>
    <row r="49" spans="1:48" s="88" customFormat="1" x14ac:dyDescent="0.25">
      <c r="A49" s="125" t="s">
        <v>245</v>
      </c>
      <c r="B49" s="126" t="s">
        <v>232</v>
      </c>
      <c r="C49" s="266"/>
      <c r="D49" s="267"/>
      <c r="E49" s="268"/>
      <c r="F49" s="299"/>
      <c r="G49" s="295">
        <f>G50+G51+G52</f>
        <v>11</v>
      </c>
      <c r="H49" s="371">
        <f t="shared" ref="H49:M49" si="19">H50+H51+H52</f>
        <v>330</v>
      </c>
      <c r="I49" s="371">
        <f t="shared" si="19"/>
        <v>97</v>
      </c>
      <c r="J49" s="371">
        <f t="shared" si="19"/>
        <v>56</v>
      </c>
      <c r="K49" s="371">
        <f t="shared" si="19"/>
        <v>26</v>
      </c>
      <c r="L49" s="372">
        <f t="shared" si="19"/>
        <v>15</v>
      </c>
      <c r="M49" s="373">
        <f t="shared" si="19"/>
        <v>233</v>
      </c>
      <c r="N49" s="276"/>
      <c r="O49" s="277"/>
      <c r="P49" s="282"/>
      <c r="Q49" s="279"/>
      <c r="R49" s="277"/>
      <c r="S49" s="278"/>
      <c r="T49" s="279"/>
      <c r="U49" s="277"/>
      <c r="V49" s="278"/>
      <c r="W49" s="279"/>
      <c r="X49" s="278"/>
      <c r="AG49" s="96" t="b">
        <f t="shared" si="10"/>
        <v>1</v>
      </c>
      <c r="AH49" s="96" t="b">
        <f t="shared" si="10"/>
        <v>1</v>
      </c>
      <c r="AI49" s="100"/>
      <c r="AJ49" s="96" t="b">
        <f t="shared" si="10"/>
        <v>1</v>
      </c>
      <c r="AK49" s="96" t="b">
        <f t="shared" si="10"/>
        <v>1</v>
      </c>
      <c r="AL49" s="100"/>
      <c r="AM49" s="96" t="b">
        <f t="shared" si="10"/>
        <v>1</v>
      </c>
      <c r="AN49" s="96" t="b">
        <f t="shared" si="10"/>
        <v>1</v>
      </c>
      <c r="AO49" s="100"/>
      <c r="AP49" s="96" t="b">
        <f t="shared" si="10"/>
        <v>1</v>
      </c>
      <c r="AQ49" s="96" t="b">
        <f t="shared" si="10"/>
        <v>1</v>
      </c>
      <c r="AV49" s="666">
        <f t="shared" si="4"/>
        <v>0.29393939393939394</v>
      </c>
    </row>
    <row r="50" spans="1:48" s="88" customFormat="1" x14ac:dyDescent="0.25">
      <c r="A50" s="131" t="s">
        <v>246</v>
      </c>
      <c r="B50" s="185" t="s">
        <v>233</v>
      </c>
      <c r="C50" s="374"/>
      <c r="D50" s="375" t="s">
        <v>383</v>
      </c>
      <c r="E50" s="376"/>
      <c r="F50" s="377"/>
      <c r="G50" s="363">
        <f>'семестровка 2020'!D125</f>
        <v>5</v>
      </c>
      <c r="H50" s="271">
        <f>G50*30</f>
        <v>150</v>
      </c>
      <c r="I50" s="272">
        <f t="shared" ref="I50:I52" si="20">J50+K50+L50</f>
        <v>45</v>
      </c>
      <c r="J50" s="378">
        <f>'семестровка 2020'!G125</f>
        <v>30</v>
      </c>
      <c r="K50" s="273"/>
      <c r="L50" s="379">
        <v>15</v>
      </c>
      <c r="M50" s="275">
        <f>H50-I50</f>
        <v>105</v>
      </c>
      <c r="N50" s="300"/>
      <c r="O50" s="301"/>
      <c r="P50" s="303"/>
      <c r="Q50" s="272"/>
      <c r="R50" s="301"/>
      <c r="S50" s="303"/>
      <c r="T50" s="272"/>
      <c r="U50" s="301"/>
      <c r="V50" s="303"/>
      <c r="W50" s="300">
        <v>3</v>
      </c>
      <c r="X50" s="303"/>
      <c r="AG50" s="96" t="b">
        <f t="shared" si="10"/>
        <v>1</v>
      </c>
      <c r="AH50" s="96" t="b">
        <f t="shared" si="10"/>
        <v>1</v>
      </c>
      <c r="AI50" s="100"/>
      <c r="AJ50" s="96" t="b">
        <f t="shared" si="10"/>
        <v>1</v>
      </c>
      <c r="AK50" s="96" t="b">
        <f t="shared" si="10"/>
        <v>1</v>
      </c>
      <c r="AL50" s="100"/>
      <c r="AM50" s="96" t="b">
        <f t="shared" si="10"/>
        <v>1</v>
      </c>
      <c r="AN50" s="96" t="b">
        <f t="shared" si="10"/>
        <v>1</v>
      </c>
      <c r="AO50" s="100"/>
      <c r="AP50" s="96" t="b">
        <f t="shared" si="10"/>
        <v>0</v>
      </c>
      <c r="AQ50" s="96" t="b">
        <f t="shared" si="10"/>
        <v>1</v>
      </c>
      <c r="AV50" s="666">
        <f t="shared" si="4"/>
        <v>0.3</v>
      </c>
    </row>
    <row r="51" spans="1:48" s="88" customFormat="1" ht="31.5" x14ac:dyDescent="0.25">
      <c r="A51" s="131" t="s">
        <v>247</v>
      </c>
      <c r="B51" s="185" t="s">
        <v>282</v>
      </c>
      <c r="C51" s="380">
        <v>8</v>
      </c>
      <c r="D51" s="381"/>
      <c r="E51" s="382"/>
      <c r="F51" s="377"/>
      <c r="G51" s="363">
        <v>5</v>
      </c>
      <c r="H51" s="271">
        <f>G51*30</f>
        <v>150</v>
      </c>
      <c r="I51" s="272">
        <f t="shared" si="20"/>
        <v>52</v>
      </c>
      <c r="J51" s="273">
        <f>'семестровка 2020'!G145</f>
        <v>26</v>
      </c>
      <c r="K51" s="273">
        <f>'семестровка 2020'!H145</f>
        <v>26</v>
      </c>
      <c r="L51" s="274"/>
      <c r="M51" s="275">
        <f>H51-I51</f>
        <v>98</v>
      </c>
      <c r="N51" s="300"/>
      <c r="O51" s="301"/>
      <c r="P51" s="303"/>
      <c r="Q51" s="272"/>
      <c r="R51" s="301"/>
      <c r="S51" s="383"/>
      <c r="T51" s="272"/>
      <c r="U51" s="301"/>
      <c r="V51" s="303"/>
      <c r="W51" s="300"/>
      <c r="X51" s="303">
        <f>'семестровка 2020'!K145</f>
        <v>4</v>
      </c>
      <c r="AG51" s="96" t="b">
        <f t="shared" si="10"/>
        <v>1</v>
      </c>
      <c r="AH51" s="96" t="b">
        <f t="shared" si="10"/>
        <v>1</v>
      </c>
      <c r="AI51" s="100"/>
      <c r="AJ51" s="96" t="b">
        <f t="shared" si="10"/>
        <v>1</v>
      </c>
      <c r="AK51" s="96" t="b">
        <f t="shared" si="10"/>
        <v>1</v>
      </c>
      <c r="AL51" s="100"/>
      <c r="AM51" s="96" t="b">
        <f t="shared" si="10"/>
        <v>1</v>
      </c>
      <c r="AN51" s="96" t="b">
        <f t="shared" si="10"/>
        <v>1</v>
      </c>
      <c r="AO51" s="100"/>
      <c r="AP51" s="96" t="b">
        <f t="shared" si="10"/>
        <v>1</v>
      </c>
      <c r="AQ51" s="96" t="b">
        <f t="shared" si="10"/>
        <v>0</v>
      </c>
      <c r="AV51" s="666">
        <f t="shared" si="4"/>
        <v>0.34666666666666668</v>
      </c>
    </row>
    <row r="52" spans="1:48" s="88" customFormat="1" ht="16.5" thickBot="1" x14ac:dyDescent="0.3">
      <c r="A52" s="132" t="s">
        <v>248</v>
      </c>
      <c r="B52" s="186" t="s">
        <v>202</v>
      </c>
      <c r="C52" s="364"/>
      <c r="D52" s="273"/>
      <c r="E52" s="273"/>
      <c r="F52" s="305" t="s">
        <v>155</v>
      </c>
      <c r="G52" s="363">
        <f>'семестровка 2020'!D146</f>
        <v>1</v>
      </c>
      <c r="H52" s="271">
        <f t="shared" ref="H52" si="21">G52*30</f>
        <v>30</v>
      </c>
      <c r="I52" s="272">
        <f t="shared" si="20"/>
        <v>0</v>
      </c>
      <c r="J52" s="384"/>
      <c r="K52" s="384"/>
      <c r="L52" s="385"/>
      <c r="M52" s="275">
        <f t="shared" ref="M52" si="22">H52-I52</f>
        <v>30</v>
      </c>
      <c r="N52" s="300"/>
      <c r="O52" s="301"/>
      <c r="P52" s="303"/>
      <c r="Q52" s="272"/>
      <c r="R52" s="301"/>
      <c r="S52" s="383"/>
      <c r="T52" s="272"/>
      <c r="U52" s="301"/>
      <c r="V52" s="303"/>
      <c r="W52" s="300"/>
      <c r="X52" s="303" t="s">
        <v>334</v>
      </c>
      <c r="AG52" s="96" t="b">
        <f t="shared" si="10"/>
        <v>1</v>
      </c>
      <c r="AH52" s="96" t="b">
        <f t="shared" si="10"/>
        <v>1</v>
      </c>
      <c r="AI52" s="100"/>
      <c r="AJ52" s="96" t="b">
        <f t="shared" si="10"/>
        <v>1</v>
      </c>
      <c r="AK52" s="96" t="b">
        <f t="shared" si="10"/>
        <v>1</v>
      </c>
      <c r="AL52" s="100"/>
      <c r="AM52" s="96" t="b">
        <f t="shared" si="10"/>
        <v>1</v>
      </c>
      <c r="AN52" s="96" t="b">
        <f t="shared" si="10"/>
        <v>1</v>
      </c>
      <c r="AO52" s="100"/>
      <c r="AP52" s="96" t="b">
        <f t="shared" si="10"/>
        <v>1</v>
      </c>
      <c r="AQ52" s="96" t="b">
        <f t="shared" si="10"/>
        <v>0</v>
      </c>
      <c r="AV52" s="666">
        <f t="shared" si="4"/>
        <v>0</v>
      </c>
    </row>
    <row r="53" spans="1:48" s="88" customFormat="1" ht="16.5" thickBot="1" x14ac:dyDescent="0.3">
      <c r="A53" s="125"/>
      <c r="B53" s="127"/>
      <c r="C53" s="364"/>
      <c r="D53" s="273"/>
      <c r="E53" s="273"/>
      <c r="F53" s="303"/>
      <c r="G53" s="306"/>
      <c r="H53" s="296"/>
      <c r="I53" s="266"/>
      <c r="J53" s="317"/>
      <c r="K53" s="317"/>
      <c r="L53" s="322"/>
      <c r="M53" s="297"/>
      <c r="N53" s="300"/>
      <c r="O53" s="301"/>
      <c r="P53" s="303"/>
      <c r="Q53" s="272"/>
      <c r="R53" s="301"/>
      <c r="S53" s="383"/>
      <c r="T53" s="272"/>
      <c r="U53" s="301"/>
      <c r="V53" s="303"/>
      <c r="W53" s="300"/>
      <c r="X53" s="303"/>
      <c r="AG53" s="96" t="b">
        <f t="shared" si="10"/>
        <v>1</v>
      </c>
      <c r="AH53" s="96" t="b">
        <f t="shared" si="10"/>
        <v>1</v>
      </c>
      <c r="AI53" s="100"/>
      <c r="AJ53" s="96" t="b">
        <f t="shared" si="10"/>
        <v>1</v>
      </c>
      <c r="AK53" s="96" t="b">
        <f t="shared" si="10"/>
        <v>1</v>
      </c>
      <c r="AL53" s="100"/>
      <c r="AM53" s="96" t="b">
        <f t="shared" si="10"/>
        <v>1</v>
      </c>
      <c r="AN53" s="96" t="b">
        <f t="shared" si="10"/>
        <v>1</v>
      </c>
      <c r="AO53" s="100"/>
      <c r="AP53" s="96" t="b">
        <f t="shared" si="10"/>
        <v>1</v>
      </c>
      <c r="AQ53" s="96" t="b">
        <f t="shared" si="10"/>
        <v>1</v>
      </c>
      <c r="AV53" s="666" t="e">
        <f t="shared" si="4"/>
        <v>#DIV/0!</v>
      </c>
    </row>
    <row r="54" spans="1:48" ht="16.5" thickBot="1" x14ac:dyDescent="0.3">
      <c r="A54" s="125"/>
      <c r="B54" s="127"/>
      <c r="C54" s="304"/>
      <c r="D54" s="267"/>
      <c r="E54" s="267"/>
      <c r="F54" s="305"/>
      <c r="G54" s="306"/>
      <c r="H54" s="296"/>
      <c r="I54" s="266"/>
      <c r="J54" s="317"/>
      <c r="K54" s="317"/>
      <c r="L54" s="322"/>
      <c r="M54" s="323"/>
      <c r="N54" s="366"/>
      <c r="O54" s="367"/>
      <c r="P54" s="305"/>
      <c r="Q54" s="266"/>
      <c r="R54" s="367"/>
      <c r="S54" s="305"/>
      <c r="T54" s="266"/>
      <c r="U54" s="301"/>
      <c r="V54" s="303"/>
      <c r="W54" s="272"/>
      <c r="X54" s="303"/>
      <c r="AG54" s="96" t="b">
        <f t="shared" si="10"/>
        <v>1</v>
      </c>
      <c r="AH54" s="96" t="b">
        <f t="shared" si="10"/>
        <v>1</v>
      </c>
      <c r="AJ54" s="96" t="b">
        <f t="shared" si="10"/>
        <v>1</v>
      </c>
      <c r="AK54" s="96" t="b">
        <f t="shared" si="10"/>
        <v>1</v>
      </c>
      <c r="AM54" s="96" t="b">
        <f t="shared" si="10"/>
        <v>1</v>
      </c>
      <c r="AN54" s="96" t="b">
        <f t="shared" si="10"/>
        <v>1</v>
      </c>
      <c r="AP54" s="96" t="b">
        <f t="shared" si="10"/>
        <v>1</v>
      </c>
      <c r="AQ54" s="96" t="b">
        <f t="shared" si="10"/>
        <v>1</v>
      </c>
      <c r="AV54" s="666" t="e">
        <f t="shared" si="4"/>
        <v>#DIV/0!</v>
      </c>
    </row>
    <row r="55" spans="1:48" ht="16.5" thickBot="1" x14ac:dyDescent="0.3">
      <c r="A55" s="898" t="s">
        <v>160</v>
      </c>
      <c r="B55" s="899"/>
      <c r="C55" s="899"/>
      <c r="D55" s="899"/>
      <c r="E55" s="899"/>
      <c r="F55" s="900"/>
      <c r="G55" s="386">
        <f>G33+G34+G35+G36+G37+G38++G39++G40+G41+G42+G43+G45+G46+G47+G48+G50+G51+G52+G53</f>
        <v>79</v>
      </c>
      <c r="H55" s="386">
        <f t="shared" ref="H55:M55" si="23">H33+H34+H35+H36+H37+H38++H39++H40+H41+H42+H43+H45+H46+H47+H48+H50+H51+H52+H53</f>
        <v>2370</v>
      </c>
      <c r="I55" s="386">
        <f t="shared" si="23"/>
        <v>832</v>
      </c>
      <c r="J55" s="386">
        <f t="shared" si="23"/>
        <v>431</v>
      </c>
      <c r="K55" s="386">
        <f t="shared" si="23"/>
        <v>26</v>
      </c>
      <c r="L55" s="386">
        <f t="shared" si="23"/>
        <v>375</v>
      </c>
      <c r="M55" s="386">
        <f t="shared" si="23"/>
        <v>1538</v>
      </c>
      <c r="N55" s="387">
        <f>SUM(N32:N54)</f>
        <v>0</v>
      </c>
      <c r="O55" s="387">
        <f t="shared" ref="O55:X55" si="24">SUM(O32:O54)</f>
        <v>0</v>
      </c>
      <c r="P55" s="387">
        <f t="shared" si="24"/>
        <v>0</v>
      </c>
      <c r="Q55" s="387">
        <f t="shared" si="24"/>
        <v>12</v>
      </c>
      <c r="R55" s="387">
        <f t="shared" si="24"/>
        <v>13</v>
      </c>
      <c r="S55" s="387">
        <f t="shared" si="24"/>
        <v>13</v>
      </c>
      <c r="T55" s="387">
        <f t="shared" si="24"/>
        <v>10</v>
      </c>
      <c r="U55" s="387">
        <f t="shared" si="24"/>
        <v>7</v>
      </c>
      <c r="V55" s="387">
        <f t="shared" si="24"/>
        <v>7</v>
      </c>
      <c r="W55" s="387">
        <f t="shared" si="24"/>
        <v>6</v>
      </c>
      <c r="X55" s="387">
        <f t="shared" si="24"/>
        <v>4</v>
      </c>
      <c r="Y55" s="35">
        <f>SUM(Y32:Y54)</f>
        <v>0</v>
      </c>
      <c r="Z55" s="35">
        <f>SUM(Z32:Z54)</f>
        <v>0</v>
      </c>
      <c r="AA55" s="35">
        <f>SUM(AA32:AA54)</f>
        <v>0</v>
      </c>
      <c r="AB55" s="35">
        <f>SUM(AB32:AB54)</f>
        <v>0</v>
      </c>
      <c r="AC55" s="35">
        <f>SUM(AC32:AC54)</f>
        <v>0</v>
      </c>
      <c r="AD55" s="30"/>
      <c r="AG55" s="107">
        <f>SUMIF(AG32:AG54,FALSE,$G32:$G54)</f>
        <v>0</v>
      </c>
      <c r="AH55" s="107">
        <f t="shared" ref="AH55:AQ55" si="25">SUMIF(AH32:AH54,FALSE,$G32:$G54)</f>
        <v>0</v>
      </c>
      <c r="AI55" s="107">
        <f t="shared" si="25"/>
        <v>0</v>
      </c>
      <c r="AJ55" s="107">
        <f t="shared" si="25"/>
        <v>15</v>
      </c>
      <c r="AK55" s="107">
        <f t="shared" si="25"/>
        <v>20</v>
      </c>
      <c r="AL55" s="107">
        <f t="shared" si="25"/>
        <v>0</v>
      </c>
      <c r="AM55" s="107">
        <f t="shared" si="25"/>
        <v>14</v>
      </c>
      <c r="AN55" s="107">
        <f t="shared" si="25"/>
        <v>14</v>
      </c>
      <c r="AO55" s="107">
        <f t="shared" si="25"/>
        <v>0</v>
      </c>
      <c r="AP55" s="107">
        <f t="shared" si="25"/>
        <v>10</v>
      </c>
      <c r="AQ55" s="107">
        <f t="shared" si="25"/>
        <v>6</v>
      </c>
      <c r="AR55" s="108">
        <f>SUM(AG55:AQ55)</f>
        <v>79</v>
      </c>
      <c r="AV55" s="666">
        <f t="shared" si="4"/>
        <v>0.35105485232067513</v>
      </c>
    </row>
    <row r="56" spans="1:48" ht="16.5" thickBot="1" x14ac:dyDescent="0.3">
      <c r="A56" s="923" t="s">
        <v>161</v>
      </c>
      <c r="B56" s="924"/>
      <c r="C56" s="924"/>
      <c r="D56" s="924"/>
      <c r="E56" s="924"/>
      <c r="F56" s="924"/>
      <c r="G56" s="924"/>
      <c r="H56" s="924"/>
      <c r="I56" s="925"/>
      <c r="J56" s="925"/>
      <c r="K56" s="925"/>
      <c r="L56" s="925"/>
      <c r="M56" s="925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6"/>
      <c r="AV56" s="666" t="e">
        <f t="shared" si="4"/>
        <v>#DIV/0!</v>
      </c>
    </row>
    <row r="57" spans="1:48" s="87" customFormat="1" x14ac:dyDescent="0.25">
      <c r="A57" s="656" t="s">
        <v>133</v>
      </c>
      <c r="B57" s="180" t="s">
        <v>190</v>
      </c>
      <c r="C57" s="652"/>
      <c r="D57" s="653">
        <v>2</v>
      </c>
      <c r="E57" s="653"/>
      <c r="F57" s="390"/>
      <c r="G57" s="391">
        <v>4.5</v>
      </c>
      <c r="H57" s="392">
        <f>G57*30</f>
        <v>135</v>
      </c>
      <c r="I57" s="252">
        <v>0</v>
      </c>
      <c r="J57" s="393"/>
      <c r="K57" s="393"/>
      <c r="L57" s="393"/>
      <c r="M57" s="340">
        <f t="shared" ref="M57:M60" si="26">H57-I57</f>
        <v>135</v>
      </c>
      <c r="N57" s="394"/>
      <c r="O57" s="395"/>
      <c r="P57" s="396"/>
      <c r="Q57" s="397"/>
      <c r="R57" s="398"/>
      <c r="S57" s="396"/>
      <c r="T57" s="397"/>
      <c r="U57" s="398"/>
      <c r="V57" s="396"/>
      <c r="W57" s="397"/>
      <c r="X57" s="396"/>
      <c r="AE57" s="87" t="s">
        <v>335</v>
      </c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V57" s="666">
        <f t="shared" si="4"/>
        <v>0</v>
      </c>
    </row>
    <row r="58" spans="1:48" s="87" customFormat="1" x14ac:dyDescent="0.25">
      <c r="A58" s="120" t="s">
        <v>134</v>
      </c>
      <c r="B58" s="181" t="s">
        <v>515</v>
      </c>
      <c r="C58" s="399"/>
      <c r="D58" s="662" t="s">
        <v>157</v>
      </c>
      <c r="E58" s="662"/>
      <c r="F58" s="400"/>
      <c r="G58" s="401">
        <v>3</v>
      </c>
      <c r="H58" s="402">
        <f>G58*30</f>
        <v>90</v>
      </c>
      <c r="I58" s="266">
        <f>J58+K58+L58</f>
        <v>0</v>
      </c>
      <c r="J58" s="267"/>
      <c r="K58" s="267"/>
      <c r="L58" s="267"/>
      <c r="M58" s="305">
        <f t="shared" si="26"/>
        <v>90</v>
      </c>
      <c r="N58" s="403"/>
      <c r="O58" s="404"/>
      <c r="P58" s="405"/>
      <c r="Q58" s="406"/>
      <c r="R58" s="404"/>
      <c r="S58" s="405"/>
      <c r="T58" s="406"/>
      <c r="U58" s="404"/>
      <c r="V58" s="405"/>
      <c r="W58" s="406"/>
      <c r="X58" s="405"/>
      <c r="AE58" s="33" t="s">
        <v>96</v>
      </c>
      <c r="AF58" s="111">
        <f>G57</f>
        <v>4.5</v>
      </c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V58" s="666">
        <f t="shared" si="4"/>
        <v>0</v>
      </c>
    </row>
    <row r="59" spans="1:48" s="87" customFormat="1" x14ac:dyDescent="0.25">
      <c r="A59" s="120" t="s">
        <v>135</v>
      </c>
      <c r="B59" s="182" t="s">
        <v>516</v>
      </c>
      <c r="C59" s="407"/>
      <c r="D59" s="660" t="s">
        <v>156</v>
      </c>
      <c r="E59" s="660"/>
      <c r="F59" s="408"/>
      <c r="G59" s="409">
        <v>3</v>
      </c>
      <c r="H59" s="402">
        <f>G59*30</f>
        <v>90</v>
      </c>
      <c r="I59" s="266">
        <f>J59+K59+L59</f>
        <v>0</v>
      </c>
      <c r="J59" s="267"/>
      <c r="K59" s="267"/>
      <c r="L59" s="267"/>
      <c r="M59" s="305">
        <f t="shared" si="26"/>
        <v>90</v>
      </c>
      <c r="N59" s="403"/>
      <c r="O59" s="404"/>
      <c r="P59" s="405"/>
      <c r="Q59" s="406"/>
      <c r="R59" s="404"/>
      <c r="S59" s="405"/>
      <c r="T59" s="406"/>
      <c r="U59" s="404"/>
      <c r="V59" s="405"/>
      <c r="W59" s="406"/>
      <c r="X59" s="405"/>
      <c r="AE59" s="33" t="s">
        <v>97</v>
      </c>
      <c r="AF59" s="111">
        <f t="shared" ref="AF59:AF60" si="27">G58</f>
        <v>3</v>
      </c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V59" s="666">
        <f t="shared" si="4"/>
        <v>0</v>
      </c>
    </row>
    <row r="60" spans="1:48" s="87" customFormat="1" ht="16.5" thickBot="1" x14ac:dyDescent="0.3">
      <c r="A60" s="133" t="s">
        <v>187</v>
      </c>
      <c r="B60" s="183" t="s">
        <v>136</v>
      </c>
      <c r="C60" s="410"/>
      <c r="D60" s="661" t="s">
        <v>155</v>
      </c>
      <c r="E60" s="661"/>
      <c r="F60" s="411"/>
      <c r="G60" s="412">
        <v>6</v>
      </c>
      <c r="H60" s="413">
        <f>G60*30</f>
        <v>180</v>
      </c>
      <c r="I60" s="321">
        <f>J60+K60+L60</f>
        <v>0</v>
      </c>
      <c r="J60" s="317"/>
      <c r="K60" s="317"/>
      <c r="L60" s="317"/>
      <c r="M60" s="318">
        <f t="shared" si="26"/>
        <v>180</v>
      </c>
      <c r="N60" s="414"/>
      <c r="O60" s="415"/>
      <c r="P60" s="416"/>
      <c r="Q60" s="417"/>
      <c r="R60" s="415"/>
      <c r="S60" s="416"/>
      <c r="T60" s="417"/>
      <c r="U60" s="415"/>
      <c r="V60" s="416"/>
      <c r="W60" s="417"/>
      <c r="X60" s="416"/>
      <c r="AE60" s="33" t="s">
        <v>98</v>
      </c>
      <c r="AF60" s="111">
        <f t="shared" si="27"/>
        <v>3</v>
      </c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V60" s="666">
        <f t="shared" si="4"/>
        <v>0</v>
      </c>
    </row>
    <row r="61" spans="1:48" s="30" customFormat="1" ht="16.5" thickBot="1" x14ac:dyDescent="0.3">
      <c r="A61" s="927" t="s">
        <v>162</v>
      </c>
      <c r="B61" s="925"/>
      <c r="C61" s="925"/>
      <c r="D61" s="925"/>
      <c r="E61" s="925"/>
      <c r="F61" s="928"/>
      <c r="G61" s="418">
        <f>SUM(G57:G60)</f>
        <v>16.5</v>
      </c>
      <c r="H61" s="419">
        <f>SUM(H57:H60)</f>
        <v>495</v>
      </c>
      <c r="I61" s="420">
        <f t="shared" ref="I61:X61" si="28">SUM(I57:I60)</f>
        <v>0</v>
      </c>
      <c r="J61" s="420">
        <f t="shared" si="28"/>
        <v>0</v>
      </c>
      <c r="K61" s="420">
        <f t="shared" si="28"/>
        <v>0</v>
      </c>
      <c r="L61" s="420">
        <f t="shared" si="28"/>
        <v>0</v>
      </c>
      <c r="M61" s="420">
        <f t="shared" si="28"/>
        <v>495</v>
      </c>
      <c r="N61" s="419">
        <f t="shared" si="28"/>
        <v>0</v>
      </c>
      <c r="O61" s="419">
        <f t="shared" si="28"/>
        <v>0</v>
      </c>
      <c r="P61" s="419">
        <f t="shared" si="28"/>
        <v>0</v>
      </c>
      <c r="Q61" s="419">
        <f t="shared" si="28"/>
        <v>0</v>
      </c>
      <c r="R61" s="419">
        <f t="shared" si="28"/>
        <v>0</v>
      </c>
      <c r="S61" s="419">
        <f t="shared" si="28"/>
        <v>0</v>
      </c>
      <c r="T61" s="419">
        <f t="shared" si="28"/>
        <v>0</v>
      </c>
      <c r="U61" s="419">
        <f t="shared" si="28"/>
        <v>0</v>
      </c>
      <c r="V61" s="419">
        <f t="shared" si="28"/>
        <v>0</v>
      </c>
      <c r="W61" s="419">
        <f t="shared" si="28"/>
        <v>0</v>
      </c>
      <c r="X61" s="419">
        <f t="shared" si="28"/>
        <v>0</v>
      </c>
      <c r="AE61" s="33" t="s">
        <v>99</v>
      </c>
      <c r="AF61" s="111">
        <f>G60+G63</f>
        <v>12</v>
      </c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V61" s="666">
        <f t="shared" si="4"/>
        <v>0</v>
      </c>
    </row>
    <row r="62" spans="1:48" ht="16.5" thickBot="1" x14ac:dyDescent="0.3">
      <c r="A62" s="927" t="s">
        <v>285</v>
      </c>
      <c r="B62" s="925"/>
      <c r="C62" s="925"/>
      <c r="D62" s="925"/>
      <c r="E62" s="925"/>
      <c r="F62" s="925"/>
      <c r="G62" s="925"/>
      <c r="H62" s="925"/>
      <c r="I62" s="925"/>
      <c r="J62" s="925"/>
      <c r="K62" s="925"/>
      <c r="L62" s="925"/>
      <c r="M62" s="925"/>
      <c r="N62" s="925"/>
      <c r="O62" s="925"/>
      <c r="P62" s="925"/>
      <c r="Q62" s="925"/>
      <c r="R62" s="925"/>
      <c r="S62" s="925"/>
      <c r="T62" s="925"/>
      <c r="U62" s="925"/>
      <c r="V62" s="925"/>
      <c r="W62" s="925"/>
      <c r="X62" s="928"/>
      <c r="AF62" s="108">
        <f>SUM(AF58:AF61)</f>
        <v>22.5</v>
      </c>
      <c r="AV62" s="666" t="e">
        <f t="shared" si="4"/>
        <v>#DIV/0!</v>
      </c>
    </row>
    <row r="63" spans="1:48" s="30" customFormat="1" x14ac:dyDescent="0.25">
      <c r="A63" s="122" t="s">
        <v>137</v>
      </c>
      <c r="B63" s="179" t="s">
        <v>330</v>
      </c>
      <c r="C63" s="421">
        <v>8</v>
      </c>
      <c r="D63" s="422"/>
      <c r="E63" s="422"/>
      <c r="F63" s="423"/>
      <c r="G63" s="424">
        <v>6</v>
      </c>
      <c r="H63" s="425">
        <f>G63*30</f>
        <v>180</v>
      </c>
      <c r="I63" s="426">
        <f>J63+K63+L63</f>
        <v>0</v>
      </c>
      <c r="J63" s="427"/>
      <c r="K63" s="427"/>
      <c r="L63" s="428"/>
      <c r="M63" s="429">
        <f t="shared" ref="M63" si="29">H63-I63</f>
        <v>180</v>
      </c>
      <c r="N63" s="430"/>
      <c r="O63" s="431"/>
      <c r="P63" s="428"/>
      <c r="Q63" s="432"/>
      <c r="R63" s="431"/>
      <c r="S63" s="428"/>
      <c r="T63" s="432"/>
      <c r="U63" s="431"/>
      <c r="V63" s="428"/>
      <c r="W63" s="432"/>
      <c r="X63" s="433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V63" s="666">
        <f t="shared" si="4"/>
        <v>0</v>
      </c>
    </row>
    <row r="64" spans="1:48" s="30" customFormat="1" ht="16.5" hidden="1" thickBot="1" x14ac:dyDescent="0.3">
      <c r="A64" s="134"/>
      <c r="B64" s="157"/>
      <c r="C64" s="434"/>
      <c r="D64" s="435"/>
      <c r="E64" s="435"/>
      <c r="F64" s="436"/>
      <c r="G64" s="437"/>
      <c r="H64" s="438"/>
      <c r="I64" s="439"/>
      <c r="J64" s="440"/>
      <c r="K64" s="440"/>
      <c r="L64" s="441"/>
      <c r="M64" s="442"/>
      <c r="N64" s="443"/>
      <c r="O64" s="444"/>
      <c r="P64" s="441"/>
      <c r="Q64" s="445"/>
      <c r="R64" s="444"/>
      <c r="S64" s="441"/>
      <c r="T64" s="445"/>
      <c r="U64" s="444"/>
      <c r="V64" s="441"/>
      <c r="W64" s="445"/>
      <c r="X64" s="446"/>
      <c r="AE64" s="33" t="s">
        <v>96</v>
      </c>
      <c r="AF64" s="109">
        <f>AG89+AH89</f>
        <v>0</v>
      </c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V64" s="666" t="e">
        <f t="shared" si="4"/>
        <v>#DIV/0!</v>
      </c>
    </row>
    <row r="65" spans="1:48" s="30" customFormat="1" ht="16.5" thickBot="1" x14ac:dyDescent="0.3">
      <c r="A65" s="901" t="s">
        <v>163</v>
      </c>
      <c r="B65" s="902"/>
      <c r="C65" s="902"/>
      <c r="D65" s="902"/>
      <c r="E65" s="902"/>
      <c r="F65" s="903"/>
      <c r="G65" s="447">
        <f>SUM(G63:G64)</f>
        <v>6</v>
      </c>
      <c r="H65" s="448">
        <f>SUM(H63:H64)</f>
        <v>180</v>
      </c>
      <c r="I65" s="448">
        <f t="shared" ref="I65:X65" si="30">I63</f>
        <v>0</v>
      </c>
      <c r="J65" s="448">
        <f t="shared" si="30"/>
        <v>0</v>
      </c>
      <c r="K65" s="448">
        <f t="shared" si="30"/>
        <v>0</v>
      </c>
      <c r="L65" s="448">
        <f t="shared" si="30"/>
        <v>0</v>
      </c>
      <c r="M65" s="448">
        <f>SUM(M63:M64)</f>
        <v>180</v>
      </c>
      <c r="N65" s="448">
        <f t="shared" si="30"/>
        <v>0</v>
      </c>
      <c r="O65" s="448">
        <f t="shared" si="30"/>
        <v>0</v>
      </c>
      <c r="P65" s="448">
        <f t="shared" si="30"/>
        <v>0</v>
      </c>
      <c r="Q65" s="448">
        <f t="shared" si="30"/>
        <v>0</v>
      </c>
      <c r="R65" s="448">
        <f t="shared" si="30"/>
        <v>0</v>
      </c>
      <c r="S65" s="448">
        <f t="shared" si="30"/>
        <v>0</v>
      </c>
      <c r="T65" s="448">
        <f t="shared" si="30"/>
        <v>0</v>
      </c>
      <c r="U65" s="448">
        <f t="shared" si="30"/>
        <v>0</v>
      </c>
      <c r="V65" s="448">
        <f t="shared" si="30"/>
        <v>0</v>
      </c>
      <c r="W65" s="448">
        <f t="shared" si="30"/>
        <v>0</v>
      </c>
      <c r="X65" s="449">
        <f t="shared" si="30"/>
        <v>0</v>
      </c>
      <c r="AE65" s="33" t="s">
        <v>97</v>
      </c>
      <c r="AF65" s="109">
        <f>AJ89+AK89</f>
        <v>8</v>
      </c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V65" s="666">
        <f t="shared" si="4"/>
        <v>0</v>
      </c>
    </row>
    <row r="66" spans="1:48" ht="16.5" thickBot="1" x14ac:dyDescent="0.3">
      <c r="A66" s="904" t="s">
        <v>164</v>
      </c>
      <c r="B66" s="905"/>
      <c r="C66" s="905"/>
      <c r="D66" s="905"/>
      <c r="E66" s="905"/>
      <c r="F66" s="905"/>
      <c r="G66" s="450">
        <f>G65+G61+G55+G30</f>
        <v>180</v>
      </c>
      <c r="H66" s="451">
        <f>H65+H61+H55+H30</f>
        <v>5400</v>
      </c>
      <c r="I66" s="451">
        <f t="shared" ref="I66:X66" si="31">I55+I30+I61+I65</f>
        <v>1816</v>
      </c>
      <c r="J66" s="451">
        <f t="shared" si="31"/>
        <v>813</v>
      </c>
      <c r="K66" s="451">
        <f t="shared" si="31"/>
        <v>107</v>
      </c>
      <c r="L66" s="451">
        <f t="shared" si="31"/>
        <v>896</v>
      </c>
      <c r="M66" s="451">
        <f t="shared" si="31"/>
        <v>3584</v>
      </c>
      <c r="N66" s="451">
        <f t="shared" si="31"/>
        <v>24</v>
      </c>
      <c r="O66" s="451">
        <f t="shared" si="31"/>
        <v>18</v>
      </c>
      <c r="P66" s="451">
        <f t="shared" si="31"/>
        <v>18</v>
      </c>
      <c r="Q66" s="451">
        <f t="shared" si="31"/>
        <v>19</v>
      </c>
      <c r="R66" s="451">
        <f t="shared" si="31"/>
        <v>15</v>
      </c>
      <c r="S66" s="451">
        <f t="shared" si="31"/>
        <v>15</v>
      </c>
      <c r="T66" s="451">
        <f t="shared" si="31"/>
        <v>14</v>
      </c>
      <c r="U66" s="451">
        <f t="shared" si="31"/>
        <v>7</v>
      </c>
      <c r="V66" s="451">
        <f t="shared" si="31"/>
        <v>7</v>
      </c>
      <c r="W66" s="451">
        <f t="shared" si="31"/>
        <v>10</v>
      </c>
      <c r="X66" s="451">
        <f t="shared" si="31"/>
        <v>7</v>
      </c>
      <c r="Y66" s="30">
        <f>30*G66</f>
        <v>5400</v>
      </c>
      <c r="AE66" s="33" t="s">
        <v>98</v>
      </c>
      <c r="AF66" s="109">
        <f>AM89+AN89</f>
        <v>8</v>
      </c>
      <c r="AV66" s="666">
        <f t="shared" si="4"/>
        <v>0.33629629629629632</v>
      </c>
    </row>
    <row r="67" spans="1:48" x14ac:dyDescent="0.25">
      <c r="A67" s="906" t="s">
        <v>118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907"/>
      <c r="V67" s="907"/>
      <c r="W67" s="907"/>
      <c r="X67" s="908"/>
      <c r="AE67" s="33" t="s">
        <v>99</v>
      </c>
      <c r="AF67" s="109">
        <f>AP89+AQ89</f>
        <v>4</v>
      </c>
      <c r="AV67" s="666" t="e">
        <f t="shared" si="4"/>
        <v>#DIV/0!</v>
      </c>
    </row>
    <row r="68" spans="1:48" ht="16.5" thickBot="1" x14ac:dyDescent="0.3">
      <c r="A68" s="916" t="s">
        <v>119</v>
      </c>
      <c r="B68" s="914"/>
      <c r="C68" s="914"/>
      <c r="D68" s="914"/>
      <c r="E68" s="914"/>
      <c r="F68" s="914"/>
      <c r="G68" s="914"/>
      <c r="H68" s="914"/>
      <c r="I68" s="914"/>
      <c r="J68" s="914"/>
      <c r="K68" s="914"/>
      <c r="L68" s="914"/>
      <c r="M68" s="914"/>
      <c r="N68" s="914"/>
      <c r="O68" s="914"/>
      <c r="P68" s="914"/>
      <c r="Q68" s="914"/>
      <c r="R68" s="914"/>
      <c r="S68" s="914"/>
      <c r="T68" s="914"/>
      <c r="U68" s="914"/>
      <c r="V68" s="914"/>
      <c r="W68" s="914"/>
      <c r="X68" s="917"/>
      <c r="AE68" s="88"/>
      <c r="AF68" s="109">
        <f>SUM(AF64:AF67)</f>
        <v>20</v>
      </c>
      <c r="AV68" s="666" t="e">
        <f t="shared" si="4"/>
        <v>#DIV/0!</v>
      </c>
    </row>
    <row r="69" spans="1:48" ht="16.5" thickBot="1" x14ac:dyDescent="0.3">
      <c r="A69" s="163"/>
      <c r="B69" s="176" t="s">
        <v>482</v>
      </c>
      <c r="C69" s="452"/>
      <c r="D69" s="453">
        <v>3</v>
      </c>
      <c r="E69" s="454"/>
      <c r="F69" s="452"/>
      <c r="G69" s="455">
        <v>4</v>
      </c>
      <c r="H69" s="456">
        <f>G69*30</f>
        <v>120</v>
      </c>
      <c r="I69" s="453"/>
      <c r="J69" s="454"/>
      <c r="K69" s="453"/>
      <c r="L69" s="453"/>
      <c r="M69" s="453"/>
      <c r="N69" s="453"/>
      <c r="O69" s="453"/>
      <c r="P69" s="453"/>
      <c r="Q69" s="453">
        <v>3</v>
      </c>
      <c r="R69" s="453"/>
      <c r="S69" s="453"/>
      <c r="T69" s="453"/>
      <c r="U69" s="453"/>
      <c r="V69" s="456"/>
      <c r="W69" s="453"/>
      <c r="X69" s="454"/>
      <c r="AE69" s="88"/>
      <c r="AF69" s="109"/>
      <c r="AV69" s="666">
        <f t="shared" si="4"/>
        <v>0</v>
      </c>
    </row>
    <row r="70" spans="1:48" ht="16.5" thickBot="1" x14ac:dyDescent="0.3">
      <c r="A70" s="655"/>
      <c r="B70" s="177" t="s">
        <v>483</v>
      </c>
      <c r="C70" s="457"/>
      <c r="D70" s="458">
        <v>4</v>
      </c>
      <c r="E70" s="459"/>
      <c r="F70" s="457"/>
      <c r="G70" s="455">
        <v>4</v>
      </c>
      <c r="H70" s="456">
        <f t="shared" ref="H70:H73" si="32">G70*30</f>
        <v>120</v>
      </c>
      <c r="I70" s="458"/>
      <c r="J70" s="459"/>
      <c r="K70" s="458"/>
      <c r="L70" s="458"/>
      <c r="M70" s="458"/>
      <c r="N70" s="458"/>
      <c r="O70" s="458"/>
      <c r="P70" s="458"/>
      <c r="Q70" s="458"/>
      <c r="R70" s="458">
        <v>2</v>
      </c>
      <c r="S70" s="458">
        <v>2</v>
      </c>
      <c r="T70" s="458"/>
      <c r="U70" s="458"/>
      <c r="V70" s="460"/>
      <c r="W70" s="458"/>
      <c r="X70" s="459"/>
      <c r="AE70" s="88"/>
      <c r="AF70" s="109"/>
      <c r="AV70" s="666">
        <f t="shared" si="4"/>
        <v>0</v>
      </c>
    </row>
    <row r="71" spans="1:48" ht="16.5" thickBot="1" x14ac:dyDescent="0.3">
      <c r="A71" s="655"/>
      <c r="B71" s="177" t="s">
        <v>484</v>
      </c>
      <c r="C71" s="457"/>
      <c r="D71" s="458">
        <v>5</v>
      </c>
      <c r="E71" s="459"/>
      <c r="F71" s="457"/>
      <c r="G71" s="455">
        <v>4</v>
      </c>
      <c r="H71" s="456">
        <f t="shared" si="32"/>
        <v>120</v>
      </c>
      <c r="I71" s="458"/>
      <c r="J71" s="459"/>
      <c r="K71" s="458"/>
      <c r="L71" s="458"/>
      <c r="M71" s="458"/>
      <c r="N71" s="458"/>
      <c r="O71" s="458"/>
      <c r="P71" s="458"/>
      <c r="Q71" s="458"/>
      <c r="R71" s="458"/>
      <c r="S71" s="458"/>
      <c r="T71" s="458">
        <v>3</v>
      </c>
      <c r="U71" s="458"/>
      <c r="V71" s="460"/>
      <c r="W71" s="458"/>
      <c r="X71" s="459"/>
      <c r="AE71" s="88"/>
      <c r="AF71" s="109"/>
      <c r="AV71" s="666">
        <f t="shared" si="4"/>
        <v>0</v>
      </c>
    </row>
    <row r="72" spans="1:48" ht="16.5" thickBot="1" x14ac:dyDescent="0.3">
      <c r="A72" s="164"/>
      <c r="B72" s="177" t="s">
        <v>485</v>
      </c>
      <c r="C72" s="457"/>
      <c r="D72" s="458">
        <v>6</v>
      </c>
      <c r="E72" s="459"/>
      <c r="F72" s="457"/>
      <c r="G72" s="455">
        <v>4</v>
      </c>
      <c r="H72" s="456">
        <f t="shared" si="32"/>
        <v>120</v>
      </c>
      <c r="I72" s="458"/>
      <c r="J72" s="459"/>
      <c r="K72" s="458"/>
      <c r="L72" s="458"/>
      <c r="M72" s="458"/>
      <c r="N72" s="458"/>
      <c r="O72" s="458"/>
      <c r="P72" s="458"/>
      <c r="Q72" s="458"/>
      <c r="R72" s="458"/>
      <c r="S72" s="458"/>
      <c r="T72" s="458"/>
      <c r="U72" s="458">
        <v>3</v>
      </c>
      <c r="V72" s="460">
        <v>3</v>
      </c>
      <c r="W72" s="458"/>
      <c r="X72" s="458"/>
      <c r="AE72" s="88"/>
      <c r="AF72" s="109"/>
      <c r="AV72" s="666">
        <f t="shared" si="4"/>
        <v>0</v>
      </c>
    </row>
    <row r="73" spans="1:48" ht="16.5" thickBot="1" x14ac:dyDescent="0.3">
      <c r="A73" s="162"/>
      <c r="B73" s="178" t="s">
        <v>486</v>
      </c>
      <c r="C73" s="461"/>
      <c r="D73" s="462">
        <v>7</v>
      </c>
      <c r="E73" s="463"/>
      <c r="F73" s="461"/>
      <c r="G73" s="464">
        <v>4</v>
      </c>
      <c r="H73" s="459">
        <f t="shared" si="32"/>
        <v>120</v>
      </c>
      <c r="I73" s="462"/>
      <c r="J73" s="463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5"/>
      <c r="W73" s="462">
        <v>3</v>
      </c>
      <c r="X73" s="463"/>
      <c r="AE73" s="88"/>
      <c r="AF73" s="109"/>
      <c r="AV73" s="666">
        <f t="shared" si="4"/>
        <v>0</v>
      </c>
    </row>
    <row r="74" spans="1:48" s="88" customFormat="1" x14ac:dyDescent="0.25">
      <c r="A74" s="165" t="s">
        <v>120</v>
      </c>
      <c r="B74" s="174" t="s">
        <v>122</v>
      </c>
      <c r="C74" s="466"/>
      <c r="D74" s="466">
        <v>3</v>
      </c>
      <c r="E74" s="466"/>
      <c r="F74" s="467"/>
      <c r="G74" s="468">
        <f>'семестровка 2020'!D52</f>
        <v>4</v>
      </c>
      <c r="H74" s="469">
        <f>G74*30</f>
        <v>120</v>
      </c>
      <c r="I74" s="470">
        <f>J74+K74+L74</f>
        <v>45</v>
      </c>
      <c r="J74" s="471">
        <f>'семестровка 2020'!G52</f>
        <v>15</v>
      </c>
      <c r="K74" s="471"/>
      <c r="L74" s="472">
        <f>'семестровка 2020'!I52</f>
        <v>30</v>
      </c>
      <c r="M74" s="469">
        <f>H74-I74</f>
        <v>75</v>
      </c>
      <c r="N74" s="473"/>
      <c r="O74" s="466"/>
      <c r="P74" s="467"/>
      <c r="Q74" s="474">
        <f>'семестровка 2020'!K52</f>
        <v>3</v>
      </c>
      <c r="R74" s="466"/>
      <c r="S74" s="475"/>
      <c r="T74" s="473"/>
      <c r="U74" s="466"/>
      <c r="V74" s="467"/>
      <c r="W74" s="474"/>
      <c r="X74" s="475"/>
      <c r="AG74" s="96" t="b">
        <f t="shared" ref="AG74:AQ86" si="33">ISBLANK(N74)</f>
        <v>1</v>
      </c>
      <c r="AH74" s="96" t="b">
        <f t="shared" si="33"/>
        <v>1</v>
      </c>
      <c r="AI74" s="100"/>
      <c r="AJ74" s="96" t="b">
        <f t="shared" si="33"/>
        <v>0</v>
      </c>
      <c r="AK74" s="96" t="b">
        <f t="shared" si="33"/>
        <v>1</v>
      </c>
      <c r="AL74" s="100"/>
      <c r="AM74" s="96" t="b">
        <f t="shared" si="33"/>
        <v>1</v>
      </c>
      <c r="AN74" s="96" t="b">
        <f t="shared" si="33"/>
        <v>1</v>
      </c>
      <c r="AO74" s="100"/>
      <c r="AP74" s="96" t="b">
        <f t="shared" si="33"/>
        <v>1</v>
      </c>
      <c r="AQ74" s="96" t="b">
        <f t="shared" si="33"/>
        <v>1</v>
      </c>
      <c r="AV74" s="666">
        <f t="shared" si="4"/>
        <v>0.375</v>
      </c>
    </row>
    <row r="75" spans="1:48" s="88" customFormat="1" x14ac:dyDescent="0.25">
      <c r="A75" s="160" t="s">
        <v>121</v>
      </c>
      <c r="B75" s="175" t="s">
        <v>175</v>
      </c>
      <c r="C75" s="476"/>
      <c r="D75" s="476">
        <f>D74</f>
        <v>3</v>
      </c>
      <c r="E75" s="476"/>
      <c r="F75" s="477"/>
      <c r="G75" s="478">
        <v>4</v>
      </c>
      <c r="H75" s="479">
        <f t="shared" ref="H75:Q75" si="34">H74</f>
        <v>120</v>
      </c>
      <c r="I75" s="480">
        <f t="shared" si="34"/>
        <v>45</v>
      </c>
      <c r="J75" s="476">
        <f t="shared" si="34"/>
        <v>15</v>
      </c>
      <c r="K75" s="476"/>
      <c r="L75" s="477">
        <f t="shared" si="34"/>
        <v>30</v>
      </c>
      <c r="M75" s="479">
        <f t="shared" si="34"/>
        <v>75</v>
      </c>
      <c r="N75" s="480"/>
      <c r="O75" s="476"/>
      <c r="P75" s="477"/>
      <c r="Q75" s="481">
        <f t="shared" si="34"/>
        <v>3</v>
      </c>
      <c r="R75" s="476"/>
      <c r="S75" s="482"/>
      <c r="T75" s="480"/>
      <c r="U75" s="476"/>
      <c r="V75" s="477"/>
      <c r="W75" s="481"/>
      <c r="X75" s="482"/>
      <c r="AG75" s="96"/>
      <c r="AH75" s="96"/>
      <c r="AI75" s="100"/>
      <c r="AJ75" s="96"/>
      <c r="AK75" s="96"/>
      <c r="AL75" s="100"/>
      <c r="AM75" s="96"/>
      <c r="AN75" s="96"/>
      <c r="AO75" s="100"/>
      <c r="AP75" s="96"/>
      <c r="AQ75" s="96"/>
      <c r="AV75" s="666">
        <f t="shared" si="4"/>
        <v>0.375</v>
      </c>
    </row>
    <row r="76" spans="1:48" s="88" customFormat="1" x14ac:dyDescent="0.25">
      <c r="A76" s="160"/>
      <c r="B76" s="175" t="s">
        <v>337</v>
      </c>
      <c r="C76" s="476"/>
      <c r="D76" s="476"/>
      <c r="E76" s="476"/>
      <c r="F76" s="477"/>
      <c r="G76" s="483">
        <v>4</v>
      </c>
      <c r="H76" s="479">
        <v>120</v>
      </c>
      <c r="I76" s="480"/>
      <c r="J76" s="476"/>
      <c r="K76" s="476"/>
      <c r="L76" s="477"/>
      <c r="M76" s="479"/>
      <c r="N76" s="480"/>
      <c r="O76" s="476"/>
      <c r="P76" s="477"/>
      <c r="Q76" s="481"/>
      <c r="R76" s="476"/>
      <c r="S76" s="482"/>
      <c r="T76" s="480"/>
      <c r="U76" s="476"/>
      <c r="V76" s="477"/>
      <c r="W76" s="481"/>
      <c r="X76" s="482"/>
      <c r="AG76" s="96"/>
      <c r="AH76" s="96"/>
      <c r="AI76" s="100"/>
      <c r="AJ76" s="96"/>
      <c r="AK76" s="96"/>
      <c r="AL76" s="100"/>
      <c r="AM76" s="96"/>
      <c r="AN76" s="96"/>
      <c r="AO76" s="100"/>
      <c r="AP76" s="96"/>
      <c r="AQ76" s="96"/>
      <c r="AV76" s="666">
        <f t="shared" si="4"/>
        <v>0</v>
      </c>
    </row>
    <row r="77" spans="1:48" s="88" customFormat="1" x14ac:dyDescent="0.25">
      <c r="A77" s="160" t="s">
        <v>125</v>
      </c>
      <c r="B77" s="175" t="s">
        <v>158</v>
      </c>
      <c r="C77" s="476"/>
      <c r="D77" s="476">
        <v>4</v>
      </c>
      <c r="E77" s="476"/>
      <c r="F77" s="477"/>
      <c r="G77" s="478">
        <v>4</v>
      </c>
      <c r="H77" s="484">
        <f>G77*30</f>
        <v>120</v>
      </c>
      <c r="I77" s="485">
        <f>J77+K77+L77</f>
        <v>36</v>
      </c>
      <c r="J77" s="486">
        <f>'семестровка 2020'!G69</f>
        <v>18</v>
      </c>
      <c r="K77" s="486"/>
      <c r="L77" s="487">
        <f>'семестровка 2020'!I69</f>
        <v>18</v>
      </c>
      <c r="M77" s="484">
        <f>H77-I77</f>
        <v>84</v>
      </c>
      <c r="N77" s="480"/>
      <c r="O77" s="476"/>
      <c r="P77" s="477"/>
      <c r="Q77" s="481"/>
      <c r="R77" s="476">
        <f>'семестровка 2020'!K69</f>
        <v>2</v>
      </c>
      <c r="S77" s="482">
        <f>R77</f>
        <v>2</v>
      </c>
      <c r="T77" s="480"/>
      <c r="U77" s="476"/>
      <c r="V77" s="477"/>
      <c r="W77" s="481"/>
      <c r="X77" s="482"/>
      <c r="AG77" s="96" t="b">
        <f t="shared" si="33"/>
        <v>1</v>
      </c>
      <c r="AH77" s="96" t="b">
        <f t="shared" si="33"/>
        <v>1</v>
      </c>
      <c r="AI77" s="100"/>
      <c r="AJ77" s="96" t="b">
        <f t="shared" si="33"/>
        <v>1</v>
      </c>
      <c r="AK77" s="96" t="b">
        <f t="shared" si="33"/>
        <v>0</v>
      </c>
      <c r="AL77" s="100"/>
      <c r="AM77" s="96" t="b">
        <f t="shared" si="33"/>
        <v>1</v>
      </c>
      <c r="AN77" s="96" t="b">
        <f t="shared" si="33"/>
        <v>1</v>
      </c>
      <c r="AO77" s="100"/>
      <c r="AP77" s="96" t="b">
        <f t="shared" si="33"/>
        <v>1</v>
      </c>
      <c r="AQ77" s="96" t="b">
        <f t="shared" si="33"/>
        <v>1</v>
      </c>
      <c r="AV77" s="666">
        <f t="shared" ref="AV77:AV121" si="35">I77/H77</f>
        <v>0.3</v>
      </c>
    </row>
    <row r="78" spans="1:48" s="88" customFormat="1" x14ac:dyDescent="0.25">
      <c r="A78" s="160" t="s">
        <v>126</v>
      </c>
      <c r="B78" s="175" t="s">
        <v>230</v>
      </c>
      <c r="C78" s="476"/>
      <c r="D78" s="476">
        <f>D77</f>
        <v>4</v>
      </c>
      <c r="E78" s="476"/>
      <c r="F78" s="477"/>
      <c r="G78" s="478">
        <v>4</v>
      </c>
      <c r="H78" s="479">
        <f t="shared" ref="H78:S78" si="36">H77</f>
        <v>120</v>
      </c>
      <c r="I78" s="480">
        <f t="shared" si="36"/>
        <v>36</v>
      </c>
      <c r="J78" s="476">
        <f t="shared" si="36"/>
        <v>18</v>
      </c>
      <c r="K78" s="476"/>
      <c r="L78" s="477">
        <f t="shared" si="36"/>
        <v>18</v>
      </c>
      <c r="M78" s="479">
        <f t="shared" si="36"/>
        <v>84</v>
      </c>
      <c r="N78" s="480"/>
      <c r="O78" s="476"/>
      <c r="P78" s="477"/>
      <c r="Q78" s="481"/>
      <c r="R78" s="476">
        <f t="shared" si="36"/>
        <v>2</v>
      </c>
      <c r="S78" s="482">
        <f t="shared" si="36"/>
        <v>2</v>
      </c>
      <c r="T78" s="480"/>
      <c r="U78" s="476"/>
      <c r="V78" s="477"/>
      <c r="W78" s="481"/>
      <c r="X78" s="482"/>
      <c r="AG78" s="96"/>
      <c r="AH78" s="96"/>
      <c r="AI78" s="100"/>
      <c r="AJ78" s="96"/>
      <c r="AK78" s="96"/>
      <c r="AL78" s="100"/>
      <c r="AM78" s="96"/>
      <c r="AN78" s="96"/>
      <c r="AO78" s="100"/>
      <c r="AP78" s="96"/>
      <c r="AQ78" s="96"/>
      <c r="AV78" s="666">
        <f t="shared" si="35"/>
        <v>0.3</v>
      </c>
    </row>
    <row r="79" spans="1:48" s="88" customFormat="1" x14ac:dyDescent="0.25">
      <c r="A79" s="160"/>
      <c r="B79" s="175" t="s">
        <v>337</v>
      </c>
      <c r="C79" s="476"/>
      <c r="D79" s="476"/>
      <c r="E79" s="476"/>
      <c r="F79" s="477"/>
      <c r="G79" s="478">
        <v>4</v>
      </c>
      <c r="H79" s="479">
        <f>G79*30</f>
        <v>120</v>
      </c>
      <c r="I79" s="480"/>
      <c r="J79" s="476"/>
      <c r="K79" s="476"/>
      <c r="L79" s="477"/>
      <c r="M79" s="479"/>
      <c r="N79" s="480"/>
      <c r="O79" s="476"/>
      <c r="P79" s="477"/>
      <c r="Q79" s="481"/>
      <c r="R79" s="476"/>
      <c r="S79" s="482"/>
      <c r="T79" s="480"/>
      <c r="U79" s="476"/>
      <c r="V79" s="477"/>
      <c r="W79" s="481"/>
      <c r="X79" s="482"/>
      <c r="AG79" s="96"/>
      <c r="AH79" s="96"/>
      <c r="AI79" s="100"/>
      <c r="AJ79" s="96"/>
      <c r="AK79" s="96"/>
      <c r="AL79" s="100"/>
      <c r="AM79" s="96"/>
      <c r="AN79" s="96"/>
      <c r="AO79" s="100"/>
      <c r="AP79" s="96"/>
      <c r="AQ79" s="96"/>
      <c r="AV79" s="666">
        <f t="shared" si="35"/>
        <v>0</v>
      </c>
    </row>
    <row r="80" spans="1:48" s="88" customFormat="1" ht="31.5" x14ac:dyDescent="0.25">
      <c r="A80" s="160" t="s">
        <v>127</v>
      </c>
      <c r="B80" s="175" t="s">
        <v>463</v>
      </c>
      <c r="C80" s="476"/>
      <c r="D80" s="476">
        <v>5</v>
      </c>
      <c r="E80" s="476"/>
      <c r="F80" s="477"/>
      <c r="G80" s="478">
        <v>4</v>
      </c>
      <c r="H80" s="484">
        <f t="shared" ref="H80:H88" si="37">G80*30</f>
        <v>120</v>
      </c>
      <c r="I80" s="485">
        <f t="shared" ref="I80:I81" si="38">J80+K80+L80</f>
        <v>45</v>
      </c>
      <c r="J80" s="486"/>
      <c r="K80" s="486"/>
      <c r="L80" s="487">
        <f>'семестровка 2020'!I87</f>
        <v>45</v>
      </c>
      <c r="M80" s="484">
        <f>H80-I80</f>
        <v>75</v>
      </c>
      <c r="N80" s="480"/>
      <c r="O80" s="476"/>
      <c r="P80" s="477"/>
      <c r="Q80" s="481"/>
      <c r="R80" s="476"/>
      <c r="S80" s="482"/>
      <c r="T80" s="480">
        <v>3</v>
      </c>
      <c r="U80" s="476"/>
      <c r="V80" s="477"/>
      <c r="W80" s="481"/>
      <c r="X80" s="482"/>
      <c r="AG80" s="96" t="b">
        <f t="shared" si="33"/>
        <v>1</v>
      </c>
      <c r="AH80" s="96" t="b">
        <f t="shared" si="33"/>
        <v>1</v>
      </c>
      <c r="AI80" s="100"/>
      <c r="AJ80" s="96" t="b">
        <f t="shared" si="33"/>
        <v>1</v>
      </c>
      <c r="AK80" s="96" t="b">
        <f t="shared" si="33"/>
        <v>1</v>
      </c>
      <c r="AL80" s="100"/>
      <c r="AM80" s="96" t="b">
        <f t="shared" si="33"/>
        <v>0</v>
      </c>
      <c r="AN80" s="96" t="b">
        <f t="shared" si="33"/>
        <v>1</v>
      </c>
      <c r="AO80" s="100"/>
      <c r="AP80" s="96" t="b">
        <f t="shared" si="33"/>
        <v>1</v>
      </c>
      <c r="AQ80" s="96" t="b">
        <f t="shared" si="33"/>
        <v>1</v>
      </c>
      <c r="AV80" s="666">
        <f t="shared" si="35"/>
        <v>0.375</v>
      </c>
    </row>
    <row r="81" spans="1:48" s="88" customFormat="1" x14ac:dyDescent="0.25">
      <c r="A81" s="160" t="s">
        <v>487</v>
      </c>
      <c r="B81" s="175" t="s">
        <v>36</v>
      </c>
      <c r="C81" s="476"/>
      <c r="D81" s="476">
        <v>5</v>
      </c>
      <c r="E81" s="476"/>
      <c r="F81" s="477"/>
      <c r="G81" s="478">
        <v>4</v>
      </c>
      <c r="H81" s="484">
        <f t="shared" si="37"/>
        <v>120</v>
      </c>
      <c r="I81" s="485">
        <f t="shared" si="38"/>
        <v>45</v>
      </c>
      <c r="J81" s="486">
        <v>15</v>
      </c>
      <c r="K81" s="486"/>
      <c r="L81" s="487">
        <v>30</v>
      </c>
      <c r="M81" s="484">
        <f>H81-I81</f>
        <v>75</v>
      </c>
      <c r="N81" s="480"/>
      <c r="O81" s="476"/>
      <c r="P81" s="477"/>
      <c r="Q81" s="481"/>
      <c r="R81" s="476"/>
      <c r="S81" s="482"/>
      <c r="T81" s="480">
        <v>3</v>
      </c>
      <c r="U81" s="476"/>
      <c r="V81" s="477"/>
      <c r="W81" s="481"/>
      <c r="X81" s="482"/>
      <c r="AG81" s="96"/>
      <c r="AH81" s="96"/>
      <c r="AI81" s="100"/>
      <c r="AJ81" s="96"/>
      <c r="AK81" s="96"/>
      <c r="AL81" s="100"/>
      <c r="AM81" s="96"/>
      <c r="AN81" s="96"/>
      <c r="AO81" s="100"/>
      <c r="AP81" s="96"/>
      <c r="AQ81" s="96"/>
      <c r="AV81" s="666">
        <f t="shared" si="35"/>
        <v>0.375</v>
      </c>
    </row>
    <row r="82" spans="1:48" s="88" customFormat="1" x14ac:dyDescent="0.25">
      <c r="A82" s="160"/>
      <c r="B82" s="175" t="s">
        <v>337</v>
      </c>
      <c r="C82" s="476"/>
      <c r="D82" s="476"/>
      <c r="E82" s="476"/>
      <c r="F82" s="477"/>
      <c r="G82" s="478">
        <v>4</v>
      </c>
      <c r="H82" s="484">
        <f t="shared" si="37"/>
        <v>120</v>
      </c>
      <c r="I82" s="485"/>
      <c r="J82" s="486"/>
      <c r="K82" s="486"/>
      <c r="L82" s="487"/>
      <c r="M82" s="484"/>
      <c r="N82" s="480"/>
      <c r="O82" s="476"/>
      <c r="P82" s="477"/>
      <c r="Q82" s="481"/>
      <c r="R82" s="476"/>
      <c r="S82" s="482"/>
      <c r="T82" s="480"/>
      <c r="U82" s="476"/>
      <c r="V82" s="477"/>
      <c r="W82" s="481"/>
      <c r="X82" s="482"/>
      <c r="AG82" s="96"/>
      <c r="AH82" s="96"/>
      <c r="AI82" s="100"/>
      <c r="AJ82" s="96"/>
      <c r="AK82" s="96"/>
      <c r="AL82" s="100"/>
      <c r="AM82" s="96"/>
      <c r="AN82" s="96"/>
      <c r="AO82" s="100"/>
      <c r="AP82" s="96"/>
      <c r="AQ82" s="96"/>
      <c r="AV82" s="666">
        <f t="shared" si="35"/>
        <v>0</v>
      </c>
    </row>
    <row r="83" spans="1:48" s="88" customFormat="1" ht="31.5" x14ac:dyDescent="0.25">
      <c r="A83" s="160" t="s">
        <v>488</v>
      </c>
      <c r="B83" s="175" t="s">
        <v>466</v>
      </c>
      <c r="C83" s="476"/>
      <c r="D83" s="476">
        <v>6</v>
      </c>
      <c r="E83" s="476"/>
      <c r="F83" s="477"/>
      <c r="G83" s="478">
        <f>'семестровка 2020'!D105</f>
        <v>4</v>
      </c>
      <c r="H83" s="484">
        <f t="shared" si="37"/>
        <v>120</v>
      </c>
      <c r="I83" s="485">
        <f t="shared" ref="I83:I84" si="39">J83+K83+L83</f>
        <v>54</v>
      </c>
      <c r="J83" s="486">
        <f>'семестровка 2020'!G105</f>
        <v>0</v>
      </c>
      <c r="K83" s="486"/>
      <c r="L83" s="487">
        <f>'семестровка 2020'!I105</f>
        <v>54</v>
      </c>
      <c r="M83" s="484">
        <f>H83-I83</f>
        <v>66</v>
      </c>
      <c r="N83" s="480"/>
      <c r="O83" s="476"/>
      <c r="P83" s="477"/>
      <c r="Q83" s="481"/>
      <c r="R83" s="476"/>
      <c r="S83" s="482"/>
      <c r="T83" s="480"/>
      <c r="U83" s="476">
        <f>'семестровка 2020'!K105</f>
        <v>3</v>
      </c>
      <c r="V83" s="477">
        <f>U83</f>
        <v>3</v>
      </c>
      <c r="W83" s="481"/>
      <c r="X83" s="482"/>
      <c r="AG83" s="96" t="b">
        <f t="shared" si="33"/>
        <v>1</v>
      </c>
      <c r="AH83" s="96" t="b">
        <f t="shared" si="33"/>
        <v>1</v>
      </c>
      <c r="AI83" s="100"/>
      <c r="AJ83" s="96" t="b">
        <f t="shared" si="33"/>
        <v>1</v>
      </c>
      <c r="AK83" s="96" t="b">
        <f t="shared" si="33"/>
        <v>1</v>
      </c>
      <c r="AL83" s="100"/>
      <c r="AM83" s="96" t="b">
        <f t="shared" si="33"/>
        <v>1</v>
      </c>
      <c r="AN83" s="96" t="b">
        <f t="shared" si="33"/>
        <v>0</v>
      </c>
      <c r="AO83" s="100"/>
      <c r="AP83" s="96" t="b">
        <f t="shared" si="33"/>
        <v>1</v>
      </c>
      <c r="AQ83" s="96" t="b">
        <f t="shared" si="33"/>
        <v>1</v>
      </c>
      <c r="AV83" s="666">
        <f t="shared" si="35"/>
        <v>0.45</v>
      </c>
    </row>
    <row r="84" spans="1:48" s="88" customFormat="1" x14ac:dyDescent="0.25">
      <c r="A84" s="160" t="s">
        <v>489</v>
      </c>
      <c r="B84" s="175" t="s">
        <v>176</v>
      </c>
      <c r="C84" s="476"/>
      <c r="D84" s="476">
        <v>6</v>
      </c>
      <c r="E84" s="476"/>
      <c r="F84" s="477"/>
      <c r="G84" s="478">
        <v>4</v>
      </c>
      <c r="H84" s="484">
        <f t="shared" si="37"/>
        <v>120</v>
      </c>
      <c r="I84" s="485">
        <f t="shared" si="39"/>
        <v>54</v>
      </c>
      <c r="J84" s="486">
        <v>18</v>
      </c>
      <c r="K84" s="486"/>
      <c r="L84" s="487">
        <v>36</v>
      </c>
      <c r="M84" s="484">
        <f>H84-I84</f>
        <v>66</v>
      </c>
      <c r="N84" s="480"/>
      <c r="O84" s="476"/>
      <c r="P84" s="477"/>
      <c r="Q84" s="481"/>
      <c r="R84" s="476"/>
      <c r="S84" s="482"/>
      <c r="T84" s="480"/>
      <c r="U84" s="476">
        <v>3</v>
      </c>
      <c r="V84" s="477">
        <v>3</v>
      </c>
      <c r="W84" s="481"/>
      <c r="X84" s="482"/>
      <c r="AG84" s="96"/>
      <c r="AH84" s="96"/>
      <c r="AI84" s="100"/>
      <c r="AJ84" s="96"/>
      <c r="AK84" s="96"/>
      <c r="AL84" s="100"/>
      <c r="AM84" s="96"/>
      <c r="AN84" s="96"/>
      <c r="AO84" s="100"/>
      <c r="AP84" s="96"/>
      <c r="AQ84" s="96"/>
      <c r="AV84" s="666">
        <f t="shared" si="35"/>
        <v>0.45</v>
      </c>
    </row>
    <row r="85" spans="1:48" s="88" customFormat="1" x14ac:dyDescent="0.25">
      <c r="A85" s="160"/>
      <c r="B85" s="175" t="s">
        <v>337</v>
      </c>
      <c r="C85" s="476"/>
      <c r="D85" s="476"/>
      <c r="E85" s="476"/>
      <c r="F85" s="477"/>
      <c r="G85" s="478">
        <v>4</v>
      </c>
      <c r="H85" s="484">
        <f t="shared" si="37"/>
        <v>120</v>
      </c>
      <c r="I85" s="485"/>
      <c r="J85" s="486"/>
      <c r="K85" s="486"/>
      <c r="L85" s="487"/>
      <c r="M85" s="484"/>
      <c r="N85" s="480"/>
      <c r="O85" s="476"/>
      <c r="P85" s="477"/>
      <c r="Q85" s="481"/>
      <c r="R85" s="476"/>
      <c r="S85" s="482"/>
      <c r="T85" s="480"/>
      <c r="U85" s="476"/>
      <c r="V85" s="477"/>
      <c r="W85" s="481"/>
      <c r="X85" s="482"/>
      <c r="AG85" s="96"/>
      <c r="AH85" s="96"/>
      <c r="AI85" s="100"/>
      <c r="AJ85" s="96"/>
      <c r="AK85" s="96"/>
      <c r="AL85" s="100"/>
      <c r="AM85" s="96"/>
      <c r="AN85" s="96"/>
      <c r="AO85" s="100"/>
      <c r="AP85" s="96"/>
      <c r="AQ85" s="96"/>
      <c r="AV85" s="666">
        <f t="shared" si="35"/>
        <v>0</v>
      </c>
    </row>
    <row r="86" spans="1:48" s="88" customFormat="1" ht="31.5" x14ac:dyDescent="0.25">
      <c r="A86" s="160" t="s">
        <v>490</v>
      </c>
      <c r="B86" s="175" t="s">
        <v>468</v>
      </c>
      <c r="C86" s="476"/>
      <c r="D86" s="476">
        <v>7</v>
      </c>
      <c r="E86" s="476"/>
      <c r="F86" s="477"/>
      <c r="G86" s="478">
        <v>4</v>
      </c>
      <c r="H86" s="484">
        <f t="shared" si="37"/>
        <v>120</v>
      </c>
      <c r="I86" s="485">
        <f t="shared" ref="I86:I87" si="40">J86+K86+L86</f>
        <v>45</v>
      </c>
      <c r="J86" s="486"/>
      <c r="K86" s="486"/>
      <c r="L86" s="487">
        <f>'семестровка 2020'!I124</f>
        <v>45</v>
      </c>
      <c r="M86" s="484">
        <f>H86-I86</f>
        <v>75</v>
      </c>
      <c r="N86" s="480"/>
      <c r="O86" s="476"/>
      <c r="P86" s="477"/>
      <c r="Q86" s="481"/>
      <c r="R86" s="476"/>
      <c r="S86" s="482"/>
      <c r="T86" s="480"/>
      <c r="U86" s="476"/>
      <c r="V86" s="477"/>
      <c r="W86" s="481">
        <v>3</v>
      </c>
      <c r="X86" s="482"/>
      <c r="AG86" s="96" t="b">
        <f t="shared" si="33"/>
        <v>1</v>
      </c>
      <c r="AH86" s="96" t="b">
        <f t="shared" si="33"/>
        <v>1</v>
      </c>
      <c r="AI86" s="100"/>
      <c r="AJ86" s="96" t="b">
        <f t="shared" si="33"/>
        <v>1</v>
      </c>
      <c r="AK86" s="96" t="b">
        <f t="shared" si="33"/>
        <v>1</v>
      </c>
      <c r="AL86" s="100"/>
      <c r="AM86" s="96" t="b">
        <f t="shared" si="33"/>
        <v>1</v>
      </c>
      <c r="AN86" s="96" t="b">
        <f t="shared" si="33"/>
        <v>1</v>
      </c>
      <c r="AO86" s="100"/>
      <c r="AP86" s="96" t="b">
        <f t="shared" si="33"/>
        <v>0</v>
      </c>
      <c r="AQ86" s="96" t="b">
        <f t="shared" si="33"/>
        <v>1</v>
      </c>
      <c r="AV86" s="666">
        <f t="shared" si="35"/>
        <v>0.375</v>
      </c>
    </row>
    <row r="87" spans="1:48" s="88" customFormat="1" x14ac:dyDescent="0.25">
      <c r="A87" s="160" t="s">
        <v>491</v>
      </c>
      <c r="B87" s="175" t="s">
        <v>469</v>
      </c>
      <c r="C87" s="476"/>
      <c r="D87" s="476">
        <v>7</v>
      </c>
      <c r="E87" s="476"/>
      <c r="F87" s="477"/>
      <c r="G87" s="478">
        <v>4</v>
      </c>
      <c r="H87" s="484">
        <f t="shared" si="37"/>
        <v>120</v>
      </c>
      <c r="I87" s="485">
        <f t="shared" si="40"/>
        <v>45</v>
      </c>
      <c r="J87" s="486">
        <v>15</v>
      </c>
      <c r="K87" s="486"/>
      <c r="L87" s="487">
        <v>30</v>
      </c>
      <c r="M87" s="484">
        <f>H87-I87</f>
        <v>75</v>
      </c>
      <c r="N87" s="480"/>
      <c r="O87" s="476"/>
      <c r="P87" s="477"/>
      <c r="Q87" s="481"/>
      <c r="R87" s="476"/>
      <c r="S87" s="482"/>
      <c r="T87" s="480"/>
      <c r="U87" s="476"/>
      <c r="V87" s="477"/>
      <c r="W87" s="481">
        <v>3</v>
      </c>
      <c r="X87" s="482"/>
      <c r="AG87" s="96"/>
      <c r="AH87" s="96"/>
      <c r="AI87" s="100"/>
      <c r="AJ87" s="96"/>
      <c r="AK87" s="96"/>
      <c r="AL87" s="100"/>
      <c r="AM87" s="96"/>
      <c r="AN87" s="96"/>
      <c r="AO87" s="100"/>
      <c r="AP87" s="96"/>
      <c r="AQ87" s="96"/>
      <c r="AV87" s="666">
        <f t="shared" si="35"/>
        <v>0.375</v>
      </c>
    </row>
    <row r="88" spans="1:48" s="88" customFormat="1" x14ac:dyDescent="0.25">
      <c r="A88" s="160"/>
      <c r="B88" s="175" t="s">
        <v>337</v>
      </c>
      <c r="C88" s="476"/>
      <c r="D88" s="476"/>
      <c r="E88" s="476"/>
      <c r="F88" s="477"/>
      <c r="G88" s="478">
        <v>4</v>
      </c>
      <c r="H88" s="484">
        <f t="shared" si="37"/>
        <v>120</v>
      </c>
      <c r="I88" s="485"/>
      <c r="J88" s="486"/>
      <c r="K88" s="486"/>
      <c r="L88" s="487"/>
      <c r="M88" s="484"/>
      <c r="N88" s="480"/>
      <c r="O88" s="476"/>
      <c r="P88" s="477"/>
      <c r="Q88" s="481"/>
      <c r="R88" s="476"/>
      <c r="S88" s="482"/>
      <c r="T88" s="480"/>
      <c r="U88" s="476"/>
      <c r="V88" s="477"/>
      <c r="W88" s="481"/>
      <c r="X88" s="482"/>
      <c r="AG88" s="96"/>
      <c r="AH88" s="96"/>
      <c r="AI88" s="100"/>
      <c r="AJ88" s="96"/>
      <c r="AK88" s="96"/>
      <c r="AL88" s="100"/>
      <c r="AM88" s="96"/>
      <c r="AN88" s="96"/>
      <c r="AO88" s="100"/>
      <c r="AP88" s="96"/>
      <c r="AQ88" s="96"/>
      <c r="AV88" s="666">
        <f t="shared" si="35"/>
        <v>0</v>
      </c>
    </row>
    <row r="89" spans="1:48" ht="16.5" thickBot="1" x14ac:dyDescent="0.3">
      <c r="A89" s="909" t="s">
        <v>123</v>
      </c>
      <c r="B89" s="910"/>
      <c r="C89" s="910"/>
      <c r="D89" s="910"/>
      <c r="E89" s="910"/>
      <c r="F89" s="911"/>
      <c r="G89" s="488">
        <f t="shared" ref="G89:X89" si="41">G74+G77+G80+G83+G86</f>
        <v>20</v>
      </c>
      <c r="H89" s="489">
        <f t="shared" si="41"/>
        <v>600</v>
      </c>
      <c r="I89" s="489">
        <f t="shared" si="41"/>
        <v>225</v>
      </c>
      <c r="J89" s="489">
        <f t="shared" si="41"/>
        <v>33</v>
      </c>
      <c r="K89" s="489">
        <f t="shared" si="41"/>
        <v>0</v>
      </c>
      <c r="L89" s="489">
        <f t="shared" si="41"/>
        <v>192</v>
      </c>
      <c r="M89" s="489">
        <f t="shared" si="41"/>
        <v>375</v>
      </c>
      <c r="N89" s="489">
        <f t="shared" si="41"/>
        <v>0</v>
      </c>
      <c r="O89" s="489">
        <f t="shared" si="41"/>
        <v>0</v>
      </c>
      <c r="P89" s="489">
        <f t="shared" si="41"/>
        <v>0</v>
      </c>
      <c r="Q89" s="489">
        <f t="shared" si="41"/>
        <v>3</v>
      </c>
      <c r="R89" s="489">
        <f t="shared" si="41"/>
        <v>2</v>
      </c>
      <c r="S89" s="489">
        <f t="shared" si="41"/>
        <v>2</v>
      </c>
      <c r="T89" s="489">
        <f t="shared" si="41"/>
        <v>3</v>
      </c>
      <c r="U89" s="489">
        <f t="shared" si="41"/>
        <v>3</v>
      </c>
      <c r="V89" s="489">
        <f t="shared" si="41"/>
        <v>3</v>
      </c>
      <c r="W89" s="489">
        <f t="shared" si="41"/>
        <v>3</v>
      </c>
      <c r="X89" s="489">
        <f t="shared" si="41"/>
        <v>0</v>
      </c>
      <c r="Y89" s="36" t="e">
        <f>Y74+Y77+Y80+Y83+#REF!+#REF!+Y86+#REF!</f>
        <v>#REF!</v>
      </c>
      <c r="Z89" s="36" t="e">
        <f>Z74+Z77+Z80+Z83+#REF!+#REF!+Z86+#REF!</f>
        <v>#REF!</v>
      </c>
      <c r="AA89" s="36" t="e">
        <f>AA74+AA77+AA80+AA83+#REF!+#REF!+AA86+#REF!</f>
        <v>#REF!</v>
      </c>
      <c r="AB89" s="36" t="e">
        <f>AB74+AB77+AB80+AB83+#REF!+#REF!+AB86+#REF!</f>
        <v>#REF!</v>
      </c>
      <c r="AC89" s="36" t="e">
        <f>AC74+AC77+AC80+AC83+#REF!+#REF!+AC86+#REF!</f>
        <v>#REF!</v>
      </c>
      <c r="AG89" s="107">
        <f t="shared" ref="AG89:AQ89" si="42">SUMIF(AG74:AG88,FALSE,$G74:$G88)</f>
        <v>0</v>
      </c>
      <c r="AH89" s="107">
        <f t="shared" si="42"/>
        <v>0</v>
      </c>
      <c r="AI89" s="107">
        <f t="shared" si="42"/>
        <v>0</v>
      </c>
      <c r="AJ89" s="107">
        <f t="shared" si="42"/>
        <v>4</v>
      </c>
      <c r="AK89" s="107">
        <f t="shared" si="42"/>
        <v>4</v>
      </c>
      <c r="AL89" s="107">
        <f t="shared" si="42"/>
        <v>0</v>
      </c>
      <c r="AM89" s="107">
        <f t="shared" si="42"/>
        <v>4</v>
      </c>
      <c r="AN89" s="107">
        <f t="shared" si="42"/>
        <v>4</v>
      </c>
      <c r="AO89" s="107">
        <f t="shared" si="42"/>
        <v>0</v>
      </c>
      <c r="AP89" s="107">
        <f t="shared" si="42"/>
        <v>4</v>
      </c>
      <c r="AQ89" s="107">
        <f t="shared" si="42"/>
        <v>0</v>
      </c>
      <c r="AR89" s="108">
        <f>SUM(AG89:AQ89)</f>
        <v>20</v>
      </c>
      <c r="AV89" s="666">
        <f t="shared" si="35"/>
        <v>0.375</v>
      </c>
    </row>
    <row r="90" spans="1:48" ht="16.5" thickBot="1" x14ac:dyDescent="0.3">
      <c r="A90" s="912" t="s">
        <v>177</v>
      </c>
      <c r="B90" s="913"/>
      <c r="C90" s="913"/>
      <c r="D90" s="913"/>
      <c r="E90" s="913"/>
      <c r="F90" s="913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5"/>
      <c r="AV90" s="666" t="e">
        <f t="shared" si="35"/>
        <v>#DIV/0!</v>
      </c>
    </row>
    <row r="91" spans="1:48" ht="16.5" thickBot="1" x14ac:dyDescent="0.3">
      <c r="A91" s="169"/>
      <c r="B91" s="177" t="s">
        <v>492</v>
      </c>
      <c r="C91" s="458"/>
      <c r="D91" s="458">
        <v>3</v>
      </c>
      <c r="E91" s="458"/>
      <c r="F91" s="458"/>
      <c r="G91" s="455">
        <v>4</v>
      </c>
      <c r="H91" s="458">
        <f>G91*30</f>
        <v>120</v>
      </c>
      <c r="I91" s="458"/>
      <c r="J91" s="458"/>
      <c r="K91" s="458"/>
      <c r="L91" s="458"/>
      <c r="M91" s="458"/>
      <c r="N91" s="458"/>
      <c r="O91" s="458"/>
      <c r="P91" s="458"/>
      <c r="Q91" s="458">
        <v>3</v>
      </c>
      <c r="R91" s="458"/>
      <c r="S91" s="458"/>
      <c r="T91" s="458"/>
      <c r="U91" s="458"/>
      <c r="V91" s="458"/>
      <c r="W91" s="458"/>
      <c r="X91" s="458"/>
      <c r="AV91" s="666">
        <f t="shared" si="35"/>
        <v>0</v>
      </c>
    </row>
    <row r="92" spans="1:48" ht="16.5" thickBot="1" x14ac:dyDescent="0.3">
      <c r="A92" s="169"/>
      <c r="B92" s="177" t="s">
        <v>493</v>
      </c>
      <c r="C92" s="458"/>
      <c r="D92" s="458" t="s">
        <v>497</v>
      </c>
      <c r="E92" s="458"/>
      <c r="F92" s="458"/>
      <c r="G92" s="455">
        <v>8</v>
      </c>
      <c r="H92" s="458">
        <f t="shared" ref="H92:H96" si="43">G92*30</f>
        <v>240</v>
      </c>
      <c r="I92" s="458"/>
      <c r="J92" s="458"/>
      <c r="K92" s="458"/>
      <c r="L92" s="458"/>
      <c r="M92" s="458"/>
      <c r="N92" s="458"/>
      <c r="O92" s="458"/>
      <c r="P92" s="458"/>
      <c r="Q92" s="458"/>
      <c r="R92" s="458"/>
      <c r="S92" s="458"/>
      <c r="T92" s="458">
        <v>8</v>
      </c>
      <c r="U92" s="458"/>
      <c r="V92" s="458"/>
      <c r="W92" s="458"/>
      <c r="X92" s="458"/>
      <c r="AV92" s="666">
        <f t="shared" si="35"/>
        <v>0</v>
      </c>
    </row>
    <row r="93" spans="1:48" ht="16.5" thickBot="1" x14ac:dyDescent="0.3">
      <c r="A93" s="169"/>
      <c r="B93" s="177" t="s">
        <v>494</v>
      </c>
      <c r="C93" s="458"/>
      <c r="D93" s="458" t="s">
        <v>498</v>
      </c>
      <c r="E93" s="458"/>
      <c r="F93" s="458"/>
      <c r="G93" s="455">
        <v>8</v>
      </c>
      <c r="H93" s="458">
        <f t="shared" si="43"/>
        <v>240</v>
      </c>
      <c r="I93" s="458"/>
      <c r="J93" s="458"/>
      <c r="K93" s="458"/>
      <c r="L93" s="458"/>
      <c r="M93" s="458"/>
      <c r="N93" s="458"/>
      <c r="O93" s="458"/>
      <c r="P93" s="458"/>
      <c r="Q93" s="458"/>
      <c r="R93" s="458"/>
      <c r="S93" s="458"/>
      <c r="T93" s="458"/>
      <c r="U93" s="458">
        <v>6</v>
      </c>
      <c r="V93" s="458">
        <v>6</v>
      </c>
      <c r="W93" s="458"/>
      <c r="X93" s="458"/>
      <c r="AV93" s="666">
        <f t="shared" si="35"/>
        <v>0</v>
      </c>
    </row>
    <row r="94" spans="1:48" ht="16.5" thickBot="1" x14ac:dyDescent="0.3">
      <c r="A94" s="169"/>
      <c r="B94" s="177" t="s">
        <v>495</v>
      </c>
      <c r="C94" s="458"/>
      <c r="D94" s="458" t="s">
        <v>499</v>
      </c>
      <c r="E94" s="458"/>
      <c r="F94" s="458"/>
      <c r="G94" s="455">
        <v>12</v>
      </c>
      <c r="H94" s="458">
        <f t="shared" si="43"/>
        <v>360</v>
      </c>
      <c r="I94" s="458"/>
      <c r="J94" s="458"/>
      <c r="K94" s="458"/>
      <c r="L94" s="458"/>
      <c r="M94" s="458"/>
      <c r="N94" s="458"/>
      <c r="O94" s="458"/>
      <c r="P94" s="458"/>
      <c r="Q94" s="458"/>
      <c r="R94" s="458"/>
      <c r="S94" s="458"/>
      <c r="T94" s="458"/>
      <c r="U94" s="458"/>
      <c r="V94" s="458"/>
      <c r="W94" s="458">
        <v>9</v>
      </c>
      <c r="X94" s="458"/>
      <c r="AV94" s="666">
        <f t="shared" si="35"/>
        <v>0</v>
      </c>
    </row>
    <row r="95" spans="1:48" ht="16.5" thickBot="1" x14ac:dyDescent="0.3">
      <c r="A95" s="169"/>
      <c r="B95" s="177" t="s">
        <v>496</v>
      </c>
      <c r="C95" s="458"/>
      <c r="D95" s="458" t="s">
        <v>500</v>
      </c>
      <c r="E95" s="458"/>
      <c r="F95" s="458"/>
      <c r="G95" s="464">
        <v>8</v>
      </c>
      <c r="H95" s="458">
        <f t="shared" si="43"/>
        <v>240</v>
      </c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58"/>
      <c r="T95" s="458"/>
      <c r="U95" s="458"/>
      <c r="V95" s="458"/>
      <c r="W95" s="458"/>
      <c r="X95" s="458">
        <v>8</v>
      </c>
      <c r="AV95" s="666">
        <f t="shared" si="35"/>
        <v>0</v>
      </c>
    </row>
    <row r="96" spans="1:48" s="88" customFormat="1" ht="16.5" thickBot="1" x14ac:dyDescent="0.3">
      <c r="A96" s="166" t="s">
        <v>128</v>
      </c>
      <c r="B96" s="170" t="s">
        <v>253</v>
      </c>
      <c r="C96" s="466"/>
      <c r="D96" s="466">
        <v>3</v>
      </c>
      <c r="E96" s="466"/>
      <c r="F96" s="466"/>
      <c r="G96" s="483">
        <f>'семестровка 2020'!D90</f>
        <v>4</v>
      </c>
      <c r="H96" s="490">
        <f t="shared" si="43"/>
        <v>120</v>
      </c>
      <c r="I96" s="474">
        <f t="shared" ref="I96" si="44">J96+L96+K96</f>
        <v>45</v>
      </c>
      <c r="J96" s="466">
        <v>30</v>
      </c>
      <c r="K96" s="466"/>
      <c r="L96" s="467">
        <v>15</v>
      </c>
      <c r="M96" s="491">
        <f t="shared" ref="M96" si="45">H96-I96</f>
        <v>75</v>
      </c>
      <c r="N96" s="473"/>
      <c r="O96" s="492"/>
      <c r="P96" s="475"/>
      <c r="Q96" s="474">
        <v>3</v>
      </c>
      <c r="R96" s="492"/>
      <c r="S96" s="475"/>
      <c r="T96" s="474"/>
      <c r="U96" s="492"/>
      <c r="V96" s="475"/>
      <c r="W96" s="474"/>
      <c r="X96" s="475"/>
      <c r="AD96" s="88" t="s">
        <v>322</v>
      </c>
      <c r="AE96" s="33" t="s">
        <v>96</v>
      </c>
      <c r="AF96" s="109">
        <f>AG123+AH123</f>
        <v>0</v>
      </c>
      <c r="AG96" s="96" t="b">
        <f t="shared" ref="AG96:AQ120" si="46">ISBLANK(N96)</f>
        <v>1</v>
      </c>
      <c r="AH96" s="96" t="b">
        <f t="shared" si="46"/>
        <v>1</v>
      </c>
      <c r="AI96" s="100"/>
      <c r="AJ96" s="96" t="b">
        <f t="shared" si="46"/>
        <v>0</v>
      </c>
      <c r="AK96" s="96" t="b">
        <f t="shared" si="46"/>
        <v>1</v>
      </c>
      <c r="AL96" s="100"/>
      <c r="AM96" s="96" t="b">
        <f t="shared" si="46"/>
        <v>1</v>
      </c>
      <c r="AN96" s="96" t="b">
        <f t="shared" si="46"/>
        <v>1</v>
      </c>
      <c r="AO96" s="100"/>
      <c r="AP96" s="96" t="b">
        <f t="shared" si="46"/>
        <v>1</v>
      </c>
      <c r="AQ96" s="96" t="b">
        <f t="shared" si="46"/>
        <v>1</v>
      </c>
      <c r="AV96" s="666">
        <f t="shared" si="35"/>
        <v>0.375</v>
      </c>
    </row>
    <row r="97" spans="1:48" s="88" customFormat="1" ht="16.5" thickBot="1" x14ac:dyDescent="0.3">
      <c r="A97" s="166" t="s">
        <v>129</v>
      </c>
      <c r="B97" s="171" t="s">
        <v>385</v>
      </c>
      <c r="C97" s="493"/>
      <c r="D97" s="375" t="s">
        <v>106</v>
      </c>
      <c r="E97" s="494"/>
      <c r="F97" s="477"/>
      <c r="G97" s="478">
        <v>4</v>
      </c>
      <c r="H97" s="495">
        <v>120</v>
      </c>
      <c r="I97" s="496">
        <v>45</v>
      </c>
      <c r="J97" s="486">
        <v>30</v>
      </c>
      <c r="K97" s="486"/>
      <c r="L97" s="487">
        <v>15</v>
      </c>
      <c r="M97" s="484">
        <v>75</v>
      </c>
      <c r="N97" s="480"/>
      <c r="O97" s="497"/>
      <c r="P97" s="482"/>
      <c r="Q97" s="481">
        <v>3</v>
      </c>
      <c r="R97" s="497"/>
      <c r="S97" s="482"/>
      <c r="T97" s="481"/>
      <c r="U97" s="497"/>
      <c r="V97" s="482"/>
      <c r="W97" s="481"/>
      <c r="X97" s="482"/>
      <c r="AE97" s="33" t="s">
        <v>97</v>
      </c>
      <c r="AF97" s="109">
        <f>AJ123+AK123</f>
        <v>4</v>
      </c>
      <c r="AG97" s="96"/>
      <c r="AH97" s="96"/>
      <c r="AI97" s="100"/>
      <c r="AJ97" s="96"/>
      <c r="AK97" s="96"/>
      <c r="AL97" s="100"/>
      <c r="AM97" s="96"/>
      <c r="AN97" s="96"/>
      <c r="AO97" s="100"/>
      <c r="AP97" s="96"/>
      <c r="AQ97" s="96"/>
      <c r="AV97" s="666">
        <f t="shared" si="35"/>
        <v>0.375</v>
      </c>
    </row>
    <row r="98" spans="1:48" s="88" customFormat="1" ht="16.5" thickBot="1" x14ac:dyDescent="0.3">
      <c r="A98" s="166"/>
      <c r="B98" s="171" t="s">
        <v>337</v>
      </c>
      <c r="C98" s="493"/>
      <c r="D98" s="375"/>
      <c r="E98" s="494"/>
      <c r="F98" s="477"/>
      <c r="G98" s="478">
        <v>4</v>
      </c>
      <c r="H98" s="495">
        <v>120</v>
      </c>
      <c r="I98" s="496"/>
      <c r="J98" s="486"/>
      <c r="K98" s="486"/>
      <c r="L98" s="487"/>
      <c r="M98" s="484"/>
      <c r="N98" s="480"/>
      <c r="O98" s="497"/>
      <c r="P98" s="482"/>
      <c r="Q98" s="481"/>
      <c r="R98" s="497"/>
      <c r="S98" s="482"/>
      <c r="T98" s="481"/>
      <c r="U98" s="497"/>
      <c r="V98" s="482"/>
      <c r="W98" s="481"/>
      <c r="X98" s="482"/>
      <c r="AE98" s="33"/>
      <c r="AF98" s="109"/>
      <c r="AG98" s="96"/>
      <c r="AH98" s="96"/>
      <c r="AI98" s="100"/>
      <c r="AJ98" s="96"/>
      <c r="AK98" s="96"/>
      <c r="AL98" s="100"/>
      <c r="AM98" s="96"/>
      <c r="AN98" s="96"/>
      <c r="AO98" s="100"/>
      <c r="AP98" s="96"/>
      <c r="AQ98" s="96"/>
      <c r="AV98" s="666">
        <f t="shared" si="35"/>
        <v>0</v>
      </c>
    </row>
    <row r="99" spans="1:48" s="88" customFormat="1" ht="16.5" thickBot="1" x14ac:dyDescent="0.3">
      <c r="A99" s="166" t="s">
        <v>130</v>
      </c>
      <c r="B99" s="127" t="s">
        <v>381</v>
      </c>
      <c r="C99" s="493"/>
      <c r="D99" s="375" t="s">
        <v>347</v>
      </c>
      <c r="E99" s="494"/>
      <c r="F99" s="477"/>
      <c r="G99" s="478">
        <v>4</v>
      </c>
      <c r="H99" s="495">
        <f>G99*30</f>
        <v>120</v>
      </c>
      <c r="I99" s="496">
        <f>J99+L99</f>
        <v>45</v>
      </c>
      <c r="J99" s="486">
        <v>30</v>
      </c>
      <c r="K99" s="486"/>
      <c r="L99" s="487">
        <v>15</v>
      </c>
      <c r="M99" s="484">
        <f>H99-I99</f>
        <v>75</v>
      </c>
      <c r="N99" s="480"/>
      <c r="O99" s="497"/>
      <c r="P99" s="482"/>
      <c r="Q99" s="481"/>
      <c r="R99" s="497"/>
      <c r="S99" s="482"/>
      <c r="T99" s="481">
        <v>3</v>
      </c>
      <c r="U99" s="497"/>
      <c r="V99" s="482"/>
      <c r="W99" s="481"/>
      <c r="X99" s="482"/>
      <c r="AE99" s="33"/>
      <c r="AF99" s="109"/>
      <c r="AG99" s="96"/>
      <c r="AH99" s="96"/>
      <c r="AI99" s="100"/>
      <c r="AJ99" s="96"/>
      <c r="AK99" s="96"/>
      <c r="AL99" s="100"/>
      <c r="AM99" s="96"/>
      <c r="AN99" s="96"/>
      <c r="AO99" s="100"/>
      <c r="AP99" s="96"/>
      <c r="AQ99" s="96"/>
      <c r="AV99" s="666">
        <f t="shared" si="35"/>
        <v>0.375</v>
      </c>
    </row>
    <row r="100" spans="1:48" s="88" customFormat="1" ht="16.5" thickBot="1" x14ac:dyDescent="0.3">
      <c r="A100" s="166" t="s">
        <v>131</v>
      </c>
      <c r="B100" s="127" t="s">
        <v>461</v>
      </c>
      <c r="C100" s="493"/>
      <c r="D100" s="375" t="s">
        <v>347</v>
      </c>
      <c r="E100" s="494"/>
      <c r="F100" s="477"/>
      <c r="G100" s="478">
        <v>4</v>
      </c>
      <c r="H100" s="495">
        <f>G100*30</f>
        <v>120</v>
      </c>
      <c r="I100" s="496">
        <f t="shared" ref="I100:I102" si="47">J100+L100</f>
        <v>45</v>
      </c>
      <c r="J100" s="486">
        <v>30</v>
      </c>
      <c r="K100" s="486"/>
      <c r="L100" s="487">
        <v>15</v>
      </c>
      <c r="M100" s="484">
        <f t="shared" ref="M100:M102" si="48">H100-I100</f>
        <v>75</v>
      </c>
      <c r="N100" s="480"/>
      <c r="O100" s="497"/>
      <c r="P100" s="482"/>
      <c r="Q100" s="481"/>
      <c r="R100" s="497"/>
      <c r="S100" s="482"/>
      <c r="T100" s="481">
        <v>3</v>
      </c>
      <c r="U100" s="497"/>
      <c r="V100" s="482"/>
      <c r="W100" s="481"/>
      <c r="X100" s="482"/>
      <c r="AE100" s="33"/>
      <c r="AF100" s="109"/>
      <c r="AG100" s="96"/>
      <c r="AH100" s="96"/>
      <c r="AI100" s="100"/>
      <c r="AJ100" s="96"/>
      <c r="AK100" s="96"/>
      <c r="AL100" s="100"/>
      <c r="AM100" s="96"/>
      <c r="AN100" s="96"/>
      <c r="AO100" s="100"/>
      <c r="AP100" s="96"/>
      <c r="AQ100" s="96"/>
      <c r="AV100" s="666">
        <f t="shared" si="35"/>
        <v>0.375</v>
      </c>
    </row>
    <row r="101" spans="1:48" s="88" customFormat="1" ht="16.5" thickBot="1" x14ac:dyDescent="0.3">
      <c r="A101" s="166" t="s">
        <v>132</v>
      </c>
      <c r="B101" s="127" t="s">
        <v>474</v>
      </c>
      <c r="C101" s="493"/>
      <c r="D101" s="375" t="s">
        <v>347</v>
      </c>
      <c r="E101" s="494"/>
      <c r="F101" s="477"/>
      <c r="G101" s="478">
        <v>4</v>
      </c>
      <c r="H101" s="495">
        <f t="shared" ref="H101:H104" si="49">G101*30</f>
        <v>120</v>
      </c>
      <c r="I101" s="496">
        <f t="shared" si="47"/>
        <v>45</v>
      </c>
      <c r="J101" s="486">
        <v>30</v>
      </c>
      <c r="K101" s="486"/>
      <c r="L101" s="487">
        <v>15</v>
      </c>
      <c r="M101" s="484">
        <f t="shared" si="48"/>
        <v>75</v>
      </c>
      <c r="N101" s="480"/>
      <c r="O101" s="497"/>
      <c r="P101" s="482"/>
      <c r="Q101" s="481"/>
      <c r="R101" s="497"/>
      <c r="S101" s="482"/>
      <c r="T101" s="481">
        <v>3</v>
      </c>
      <c r="U101" s="497"/>
      <c r="V101" s="482"/>
      <c r="W101" s="481"/>
      <c r="X101" s="482"/>
      <c r="AE101" s="33"/>
      <c r="AF101" s="109"/>
      <c r="AG101" s="96"/>
      <c r="AH101" s="96"/>
      <c r="AI101" s="100"/>
      <c r="AJ101" s="96"/>
      <c r="AK101" s="96"/>
      <c r="AL101" s="100"/>
      <c r="AM101" s="96"/>
      <c r="AN101" s="96"/>
      <c r="AO101" s="100"/>
      <c r="AP101" s="96"/>
      <c r="AQ101" s="96"/>
      <c r="AV101" s="666">
        <f t="shared" si="35"/>
        <v>0.375</v>
      </c>
    </row>
    <row r="102" spans="1:48" s="88" customFormat="1" ht="16.5" thickBot="1" x14ac:dyDescent="0.3">
      <c r="A102" s="166" t="s">
        <v>336</v>
      </c>
      <c r="B102" s="127" t="s">
        <v>475</v>
      </c>
      <c r="C102" s="493"/>
      <c r="D102" s="375" t="s">
        <v>347</v>
      </c>
      <c r="E102" s="494"/>
      <c r="F102" s="477"/>
      <c r="G102" s="478">
        <v>4</v>
      </c>
      <c r="H102" s="495">
        <f t="shared" si="49"/>
        <v>120</v>
      </c>
      <c r="I102" s="496">
        <f t="shared" si="47"/>
        <v>45</v>
      </c>
      <c r="J102" s="486">
        <v>30</v>
      </c>
      <c r="K102" s="486"/>
      <c r="L102" s="487">
        <v>15</v>
      </c>
      <c r="M102" s="484">
        <f t="shared" si="48"/>
        <v>75</v>
      </c>
      <c r="N102" s="480"/>
      <c r="O102" s="497"/>
      <c r="P102" s="482"/>
      <c r="Q102" s="481"/>
      <c r="R102" s="497"/>
      <c r="S102" s="482"/>
      <c r="T102" s="481">
        <v>3</v>
      </c>
      <c r="U102" s="497"/>
      <c r="V102" s="482"/>
      <c r="W102" s="481"/>
      <c r="X102" s="482"/>
      <c r="AE102" s="33"/>
      <c r="AF102" s="109"/>
      <c r="AG102" s="96"/>
      <c r="AH102" s="96"/>
      <c r="AI102" s="100"/>
      <c r="AJ102" s="96"/>
      <c r="AK102" s="96"/>
      <c r="AL102" s="100"/>
      <c r="AM102" s="96"/>
      <c r="AN102" s="96"/>
      <c r="AO102" s="100"/>
      <c r="AP102" s="96"/>
      <c r="AQ102" s="96"/>
      <c r="AV102" s="666">
        <f t="shared" si="35"/>
        <v>0.375</v>
      </c>
    </row>
    <row r="103" spans="1:48" s="88" customFormat="1" ht="16.5" thickBot="1" x14ac:dyDescent="0.3">
      <c r="A103" s="166"/>
      <c r="B103" s="127" t="s">
        <v>337</v>
      </c>
      <c r="C103" s="493"/>
      <c r="D103" s="375"/>
      <c r="E103" s="494"/>
      <c r="F103" s="477"/>
      <c r="G103" s="478">
        <v>8</v>
      </c>
      <c r="H103" s="495">
        <f t="shared" si="49"/>
        <v>240</v>
      </c>
      <c r="I103" s="496"/>
      <c r="J103" s="486"/>
      <c r="K103" s="486"/>
      <c r="L103" s="487"/>
      <c r="M103" s="484"/>
      <c r="N103" s="480"/>
      <c r="O103" s="497"/>
      <c r="P103" s="482"/>
      <c r="Q103" s="481"/>
      <c r="R103" s="497"/>
      <c r="S103" s="482"/>
      <c r="T103" s="481"/>
      <c r="U103" s="497"/>
      <c r="V103" s="482"/>
      <c r="W103" s="481"/>
      <c r="X103" s="482"/>
      <c r="AE103" s="33"/>
      <c r="AF103" s="109"/>
      <c r="AG103" s="96"/>
      <c r="AH103" s="96"/>
      <c r="AI103" s="100"/>
      <c r="AJ103" s="96"/>
      <c r="AK103" s="96"/>
      <c r="AL103" s="100"/>
      <c r="AM103" s="96"/>
      <c r="AN103" s="96"/>
      <c r="AO103" s="100"/>
      <c r="AP103" s="96"/>
      <c r="AQ103" s="96"/>
      <c r="AV103" s="666">
        <f t="shared" si="35"/>
        <v>0</v>
      </c>
    </row>
    <row r="104" spans="1:48" s="88" customFormat="1" ht="32.25" thickBot="1" x14ac:dyDescent="0.3">
      <c r="A104" s="166" t="s">
        <v>386</v>
      </c>
      <c r="B104" s="127" t="s">
        <v>465</v>
      </c>
      <c r="C104" s="493"/>
      <c r="D104" s="375" t="s">
        <v>464</v>
      </c>
      <c r="E104" s="494"/>
      <c r="F104" s="477"/>
      <c r="G104" s="478">
        <v>4</v>
      </c>
      <c r="H104" s="498">
        <f t="shared" si="49"/>
        <v>120</v>
      </c>
      <c r="I104" s="380">
        <f>J104+L104+K104</f>
        <v>54</v>
      </c>
      <c r="J104" s="499">
        <f>'семестровка 2020'!G108</f>
        <v>36</v>
      </c>
      <c r="K104" s="476"/>
      <c r="L104" s="477">
        <v>18</v>
      </c>
      <c r="M104" s="500">
        <f t="shared" ref="M104" si="50">H104-I104</f>
        <v>66</v>
      </c>
      <c r="N104" s="366"/>
      <c r="O104" s="367"/>
      <c r="P104" s="305"/>
      <c r="Q104" s="266"/>
      <c r="R104" s="367"/>
      <c r="S104" s="305"/>
      <c r="T104" s="266"/>
      <c r="U104" s="367">
        <v>3</v>
      </c>
      <c r="V104" s="305">
        <f>U104</f>
        <v>3</v>
      </c>
      <c r="W104" s="266"/>
      <c r="X104" s="482"/>
      <c r="AD104" s="91" t="s">
        <v>321</v>
      </c>
      <c r="AE104" s="33" t="s">
        <v>98</v>
      </c>
      <c r="AF104" s="109">
        <f>AM123+AN123</f>
        <v>8</v>
      </c>
      <c r="AG104" s="96" t="b">
        <f t="shared" si="46"/>
        <v>1</v>
      </c>
      <c r="AH104" s="96" t="b">
        <f t="shared" si="46"/>
        <v>1</v>
      </c>
      <c r="AI104" s="100"/>
      <c r="AJ104" s="96" t="b">
        <f t="shared" si="46"/>
        <v>1</v>
      </c>
      <c r="AK104" s="96" t="b">
        <f t="shared" si="46"/>
        <v>1</v>
      </c>
      <c r="AL104" s="100"/>
      <c r="AM104" s="96" t="b">
        <f t="shared" si="46"/>
        <v>1</v>
      </c>
      <c r="AN104" s="96" t="b">
        <f t="shared" si="46"/>
        <v>0</v>
      </c>
      <c r="AO104" s="100"/>
      <c r="AP104" s="96" t="b">
        <f t="shared" si="46"/>
        <v>1</v>
      </c>
      <c r="AQ104" s="96" t="b">
        <f t="shared" si="46"/>
        <v>1</v>
      </c>
      <c r="AV104" s="666">
        <f t="shared" si="35"/>
        <v>0.45</v>
      </c>
    </row>
    <row r="105" spans="1:48" s="88" customFormat="1" ht="19.5" customHeight="1" thickBot="1" x14ac:dyDescent="0.3">
      <c r="A105" s="166" t="s">
        <v>387</v>
      </c>
      <c r="B105" s="127" t="s">
        <v>203</v>
      </c>
      <c r="C105" s="493"/>
      <c r="D105" s="375" t="s">
        <v>464</v>
      </c>
      <c r="E105" s="494"/>
      <c r="F105" s="477"/>
      <c r="G105" s="478">
        <v>4</v>
      </c>
      <c r="H105" s="498">
        <f>G105*30</f>
        <v>120</v>
      </c>
      <c r="I105" s="380">
        <f>J105+L105</f>
        <v>54</v>
      </c>
      <c r="J105" s="499">
        <v>36</v>
      </c>
      <c r="K105" s="476"/>
      <c r="L105" s="477">
        <v>18</v>
      </c>
      <c r="M105" s="500">
        <f>H105-I105</f>
        <v>66</v>
      </c>
      <c r="N105" s="366"/>
      <c r="O105" s="367"/>
      <c r="P105" s="305"/>
      <c r="Q105" s="266"/>
      <c r="R105" s="367"/>
      <c r="S105" s="305"/>
      <c r="T105" s="266"/>
      <c r="U105" s="367">
        <v>3</v>
      </c>
      <c r="V105" s="305">
        <v>3</v>
      </c>
      <c r="W105" s="266"/>
      <c r="X105" s="482"/>
      <c r="AE105" s="33" t="s">
        <v>99</v>
      </c>
      <c r="AF105" s="109">
        <f>AP123+AQ123</f>
        <v>12</v>
      </c>
      <c r="AG105" s="96"/>
      <c r="AH105" s="96"/>
      <c r="AI105" s="100"/>
      <c r="AJ105" s="96"/>
      <c r="AK105" s="96"/>
      <c r="AL105" s="100"/>
      <c r="AM105" s="96"/>
      <c r="AN105" s="96"/>
      <c r="AO105" s="100"/>
      <c r="AP105" s="96"/>
      <c r="AQ105" s="96"/>
      <c r="AV105" s="666">
        <f t="shared" si="35"/>
        <v>0.45</v>
      </c>
    </row>
    <row r="106" spans="1:48" s="88" customFormat="1" ht="16.5" thickBot="1" x14ac:dyDescent="0.3">
      <c r="A106" s="166" t="s">
        <v>388</v>
      </c>
      <c r="B106" s="172" t="s">
        <v>382</v>
      </c>
      <c r="C106" s="493"/>
      <c r="D106" s="375" t="s">
        <v>464</v>
      </c>
      <c r="E106" s="494"/>
      <c r="F106" s="477"/>
      <c r="G106" s="478">
        <v>4</v>
      </c>
      <c r="H106" s="498">
        <f t="shared" ref="H106:H111" si="51">G106*30</f>
        <v>120</v>
      </c>
      <c r="I106" s="380">
        <f>J106+L106+K106</f>
        <v>54</v>
      </c>
      <c r="J106" s="499">
        <v>36</v>
      </c>
      <c r="K106" s="476"/>
      <c r="L106" s="477">
        <v>18</v>
      </c>
      <c r="M106" s="500">
        <f t="shared" ref="M106:M111" si="52">H106-I106</f>
        <v>66</v>
      </c>
      <c r="N106" s="366"/>
      <c r="O106" s="367"/>
      <c r="P106" s="305"/>
      <c r="Q106" s="266"/>
      <c r="R106" s="367"/>
      <c r="S106" s="305"/>
      <c r="T106" s="266"/>
      <c r="U106" s="367">
        <v>3</v>
      </c>
      <c r="V106" s="305">
        <v>3</v>
      </c>
      <c r="W106" s="266"/>
      <c r="X106" s="482"/>
      <c r="AD106" s="90" t="s">
        <v>235</v>
      </c>
      <c r="AF106" s="109">
        <f>SUM(AF96:AF105)</f>
        <v>24</v>
      </c>
      <c r="AG106" s="96" t="b">
        <f t="shared" si="46"/>
        <v>1</v>
      </c>
      <c r="AH106" s="96" t="b">
        <f t="shared" si="46"/>
        <v>1</v>
      </c>
      <c r="AI106" s="100"/>
      <c r="AJ106" s="96" t="b">
        <f t="shared" si="46"/>
        <v>1</v>
      </c>
      <c r="AK106" s="96" t="b">
        <f t="shared" si="46"/>
        <v>1</v>
      </c>
      <c r="AL106" s="100"/>
      <c r="AM106" s="96" t="b">
        <f t="shared" si="46"/>
        <v>1</v>
      </c>
      <c r="AN106" s="96" t="b">
        <f t="shared" si="46"/>
        <v>0</v>
      </c>
      <c r="AO106" s="100"/>
      <c r="AP106" s="96" t="b">
        <f t="shared" si="46"/>
        <v>1</v>
      </c>
      <c r="AQ106" s="96" t="b">
        <f t="shared" si="46"/>
        <v>1</v>
      </c>
      <c r="AV106" s="666">
        <f t="shared" si="35"/>
        <v>0.45</v>
      </c>
    </row>
    <row r="107" spans="1:48" s="88" customFormat="1" ht="32.25" thickBot="1" x14ac:dyDescent="0.3">
      <c r="A107" s="166" t="s">
        <v>476</v>
      </c>
      <c r="B107" s="172" t="s">
        <v>284</v>
      </c>
      <c r="C107" s="493"/>
      <c r="D107" s="375" t="s">
        <v>464</v>
      </c>
      <c r="E107" s="494"/>
      <c r="F107" s="477"/>
      <c r="G107" s="478">
        <v>4</v>
      </c>
      <c r="H107" s="498">
        <f>G107*30</f>
        <v>120</v>
      </c>
      <c r="I107" s="380">
        <f>J107+K107+L107</f>
        <v>54</v>
      </c>
      <c r="J107" s="499">
        <v>36</v>
      </c>
      <c r="K107" s="476">
        <v>18</v>
      </c>
      <c r="L107" s="477"/>
      <c r="M107" s="500">
        <f>H107-I107</f>
        <v>66</v>
      </c>
      <c r="N107" s="366"/>
      <c r="O107" s="367"/>
      <c r="P107" s="305"/>
      <c r="Q107" s="266"/>
      <c r="R107" s="367"/>
      <c r="S107" s="305"/>
      <c r="T107" s="266"/>
      <c r="U107" s="367">
        <v>3</v>
      </c>
      <c r="V107" s="305">
        <v>3</v>
      </c>
      <c r="W107" s="266"/>
      <c r="X107" s="482"/>
      <c r="AD107" s="90" t="s">
        <v>236</v>
      </c>
      <c r="AG107" s="96"/>
      <c r="AH107" s="96"/>
      <c r="AI107" s="100"/>
      <c r="AJ107" s="96"/>
      <c r="AK107" s="96"/>
      <c r="AL107" s="100"/>
      <c r="AM107" s="96"/>
      <c r="AN107" s="96"/>
      <c r="AO107" s="100"/>
      <c r="AP107" s="96"/>
      <c r="AQ107" s="96"/>
      <c r="AV107" s="666">
        <f t="shared" si="35"/>
        <v>0.45</v>
      </c>
    </row>
    <row r="108" spans="1:48" s="88" customFormat="1" ht="16.5" thickBot="1" x14ac:dyDescent="0.3">
      <c r="A108" s="166"/>
      <c r="B108" s="172" t="s">
        <v>337</v>
      </c>
      <c r="C108" s="493"/>
      <c r="D108" s="375"/>
      <c r="E108" s="494"/>
      <c r="F108" s="477"/>
      <c r="G108" s="478">
        <v>8</v>
      </c>
      <c r="H108" s="498">
        <f>G108*30</f>
        <v>240</v>
      </c>
      <c r="I108" s="380"/>
      <c r="J108" s="499"/>
      <c r="K108" s="476"/>
      <c r="L108" s="477"/>
      <c r="M108" s="500"/>
      <c r="N108" s="366"/>
      <c r="O108" s="367"/>
      <c r="P108" s="305"/>
      <c r="Q108" s="266"/>
      <c r="R108" s="367"/>
      <c r="S108" s="305"/>
      <c r="T108" s="266"/>
      <c r="U108" s="367"/>
      <c r="V108" s="305"/>
      <c r="W108" s="266"/>
      <c r="X108" s="482"/>
      <c r="AD108" s="90"/>
      <c r="AG108" s="96"/>
      <c r="AH108" s="96"/>
      <c r="AI108" s="100"/>
      <c r="AJ108" s="96"/>
      <c r="AK108" s="96"/>
      <c r="AL108" s="100"/>
      <c r="AM108" s="96"/>
      <c r="AN108" s="96"/>
      <c r="AO108" s="100"/>
      <c r="AP108" s="96"/>
      <c r="AQ108" s="96"/>
      <c r="AV108" s="666">
        <f t="shared" si="35"/>
        <v>0</v>
      </c>
    </row>
    <row r="109" spans="1:48" s="88" customFormat="1" ht="16.5" thickBot="1" x14ac:dyDescent="0.3">
      <c r="A109" s="166" t="s">
        <v>501</v>
      </c>
      <c r="B109" s="127" t="s">
        <v>241</v>
      </c>
      <c r="C109" s="493"/>
      <c r="D109" s="375" t="s">
        <v>383</v>
      </c>
      <c r="E109" s="494"/>
      <c r="F109" s="477"/>
      <c r="G109" s="478">
        <v>4</v>
      </c>
      <c r="H109" s="498">
        <f t="shared" ref="H109" si="53">G109*30</f>
        <v>120</v>
      </c>
      <c r="I109" s="380">
        <f>J109+L109+K109</f>
        <v>45</v>
      </c>
      <c r="J109" s="499">
        <f>'семестровка 2020'!G126</f>
        <v>30</v>
      </c>
      <c r="K109" s="476"/>
      <c r="L109" s="477">
        <v>15</v>
      </c>
      <c r="M109" s="500">
        <f t="shared" ref="M109" si="54">H109-I109</f>
        <v>75</v>
      </c>
      <c r="N109" s="366"/>
      <c r="O109" s="367"/>
      <c r="P109" s="305"/>
      <c r="Q109" s="266"/>
      <c r="R109" s="367"/>
      <c r="S109" s="305"/>
      <c r="T109" s="266"/>
      <c r="U109" s="367"/>
      <c r="V109" s="305"/>
      <c r="W109" s="266">
        <v>3</v>
      </c>
      <c r="X109" s="482"/>
      <c r="AD109" s="90" t="s">
        <v>238</v>
      </c>
      <c r="AG109" s="96" t="b">
        <f t="shared" si="46"/>
        <v>1</v>
      </c>
      <c r="AH109" s="96" t="b">
        <f t="shared" si="46"/>
        <v>1</v>
      </c>
      <c r="AI109" s="100"/>
      <c r="AJ109" s="96" t="b">
        <f t="shared" si="46"/>
        <v>1</v>
      </c>
      <c r="AK109" s="96" t="b">
        <f t="shared" si="46"/>
        <v>1</v>
      </c>
      <c r="AL109" s="100"/>
      <c r="AM109" s="96" t="b">
        <f t="shared" si="46"/>
        <v>1</v>
      </c>
      <c r="AN109" s="96" t="b">
        <f t="shared" si="46"/>
        <v>1</v>
      </c>
      <c r="AO109" s="100"/>
      <c r="AP109" s="96" t="b">
        <f t="shared" si="46"/>
        <v>0</v>
      </c>
      <c r="AQ109" s="96" t="b">
        <f t="shared" si="46"/>
        <v>1</v>
      </c>
      <c r="AV109" s="666">
        <f t="shared" si="35"/>
        <v>0.375</v>
      </c>
    </row>
    <row r="110" spans="1:48" s="88" customFormat="1" ht="20.25" customHeight="1" thickBot="1" x14ac:dyDescent="0.3">
      <c r="A110" s="166" t="s">
        <v>502</v>
      </c>
      <c r="B110" s="127" t="s">
        <v>259</v>
      </c>
      <c r="C110" s="493"/>
      <c r="D110" s="375" t="s">
        <v>383</v>
      </c>
      <c r="E110" s="494"/>
      <c r="F110" s="477"/>
      <c r="G110" s="478">
        <v>4</v>
      </c>
      <c r="H110" s="498">
        <f>G110*30</f>
        <v>120</v>
      </c>
      <c r="I110" s="380">
        <v>45</v>
      </c>
      <c r="J110" s="499">
        <v>30</v>
      </c>
      <c r="K110" s="476"/>
      <c r="L110" s="477">
        <v>15</v>
      </c>
      <c r="M110" s="500">
        <v>75</v>
      </c>
      <c r="N110" s="366"/>
      <c r="O110" s="367"/>
      <c r="P110" s="305"/>
      <c r="Q110" s="266"/>
      <c r="R110" s="367"/>
      <c r="S110" s="305"/>
      <c r="T110" s="266"/>
      <c r="U110" s="367"/>
      <c r="V110" s="305"/>
      <c r="W110" s="266">
        <v>3</v>
      </c>
      <c r="X110" s="482"/>
      <c r="AD110" s="90" t="s">
        <v>239</v>
      </c>
      <c r="AG110" s="96"/>
      <c r="AH110" s="96"/>
      <c r="AI110" s="100"/>
      <c r="AJ110" s="96"/>
      <c r="AK110" s="96"/>
      <c r="AL110" s="100"/>
      <c r="AM110" s="96"/>
      <c r="AN110" s="96"/>
      <c r="AO110" s="100"/>
      <c r="AP110" s="96"/>
      <c r="AQ110" s="96"/>
      <c r="AV110" s="666">
        <f t="shared" si="35"/>
        <v>0.375</v>
      </c>
    </row>
    <row r="111" spans="1:48" s="88" customFormat="1" ht="22.5" customHeight="1" thickBot="1" x14ac:dyDescent="0.3">
      <c r="A111" s="166" t="s">
        <v>503</v>
      </c>
      <c r="B111" s="127" t="s">
        <v>250</v>
      </c>
      <c r="C111" s="493"/>
      <c r="D111" s="375" t="s">
        <v>383</v>
      </c>
      <c r="E111" s="494"/>
      <c r="F111" s="494"/>
      <c r="G111" s="478">
        <v>4</v>
      </c>
      <c r="H111" s="501">
        <f t="shared" si="51"/>
        <v>120</v>
      </c>
      <c r="I111" s="380">
        <v>45</v>
      </c>
      <c r="J111" s="499">
        <v>30</v>
      </c>
      <c r="K111" s="476"/>
      <c r="L111" s="477">
        <v>15</v>
      </c>
      <c r="M111" s="500">
        <f t="shared" si="52"/>
        <v>75</v>
      </c>
      <c r="N111" s="366"/>
      <c r="O111" s="367"/>
      <c r="P111" s="268"/>
      <c r="Q111" s="266"/>
      <c r="R111" s="367"/>
      <c r="S111" s="305"/>
      <c r="T111" s="366"/>
      <c r="U111" s="367"/>
      <c r="V111" s="305"/>
      <c r="W111" s="266">
        <v>3</v>
      </c>
      <c r="X111" s="482"/>
      <c r="AG111" s="96" t="b">
        <f t="shared" si="46"/>
        <v>1</v>
      </c>
      <c r="AH111" s="96" t="b">
        <f t="shared" si="46"/>
        <v>1</v>
      </c>
      <c r="AI111" s="100"/>
      <c r="AJ111" s="96" t="b">
        <f t="shared" si="46"/>
        <v>1</v>
      </c>
      <c r="AK111" s="96" t="b">
        <f t="shared" si="46"/>
        <v>1</v>
      </c>
      <c r="AL111" s="100"/>
      <c r="AM111" s="96" t="b">
        <f t="shared" si="46"/>
        <v>1</v>
      </c>
      <c r="AN111" s="96" t="b">
        <f t="shared" si="46"/>
        <v>1</v>
      </c>
      <c r="AO111" s="100"/>
      <c r="AP111" s="96" t="b">
        <f t="shared" si="46"/>
        <v>0</v>
      </c>
      <c r="AQ111" s="96" t="b">
        <f t="shared" si="46"/>
        <v>1</v>
      </c>
      <c r="AV111" s="666">
        <f t="shared" si="35"/>
        <v>0.375</v>
      </c>
    </row>
    <row r="112" spans="1:48" s="88" customFormat="1" ht="16.5" thickBot="1" x14ac:dyDescent="0.3">
      <c r="A112" s="166" t="s">
        <v>504</v>
      </c>
      <c r="B112" s="127" t="s">
        <v>287</v>
      </c>
      <c r="C112" s="493"/>
      <c r="D112" s="375" t="s">
        <v>383</v>
      </c>
      <c r="E112" s="494"/>
      <c r="F112" s="494"/>
      <c r="G112" s="478">
        <v>4</v>
      </c>
      <c r="H112" s="495">
        <v>120</v>
      </c>
      <c r="I112" s="496">
        <v>45</v>
      </c>
      <c r="J112" s="486">
        <v>30</v>
      </c>
      <c r="K112" s="486"/>
      <c r="L112" s="487">
        <v>15</v>
      </c>
      <c r="M112" s="502">
        <v>75</v>
      </c>
      <c r="N112" s="366"/>
      <c r="O112" s="367"/>
      <c r="P112" s="268"/>
      <c r="Q112" s="266"/>
      <c r="R112" s="367"/>
      <c r="S112" s="305"/>
      <c r="T112" s="366"/>
      <c r="U112" s="367"/>
      <c r="V112" s="305"/>
      <c r="W112" s="266">
        <v>3</v>
      </c>
      <c r="X112" s="482"/>
      <c r="AG112" s="96"/>
      <c r="AH112" s="96"/>
      <c r="AI112" s="100"/>
      <c r="AJ112" s="96"/>
      <c r="AK112" s="96"/>
      <c r="AL112" s="100"/>
      <c r="AM112" s="96"/>
      <c r="AN112" s="96"/>
      <c r="AO112" s="100"/>
      <c r="AP112" s="96"/>
      <c r="AQ112" s="96"/>
      <c r="AV112" s="666">
        <f t="shared" si="35"/>
        <v>0.375</v>
      </c>
    </row>
    <row r="113" spans="1:48" s="88" customFormat="1" ht="15.75" hidden="1" customHeight="1" x14ac:dyDescent="0.3">
      <c r="A113" s="166" t="s">
        <v>336</v>
      </c>
      <c r="B113" s="127" t="s">
        <v>253</v>
      </c>
      <c r="C113" s="493"/>
      <c r="D113" s="375"/>
      <c r="E113" s="494"/>
      <c r="F113" s="494"/>
      <c r="G113" s="478"/>
      <c r="H113" s="495"/>
      <c r="I113" s="496"/>
      <c r="J113" s="486"/>
      <c r="K113" s="486"/>
      <c r="L113" s="487"/>
      <c r="M113" s="502"/>
      <c r="N113" s="366"/>
      <c r="O113" s="367"/>
      <c r="P113" s="268"/>
      <c r="Q113" s="266"/>
      <c r="R113" s="367"/>
      <c r="S113" s="305"/>
      <c r="T113" s="366"/>
      <c r="U113" s="367"/>
      <c r="V113" s="305"/>
      <c r="W113" s="266"/>
      <c r="X113" s="482"/>
      <c r="AG113" s="96"/>
      <c r="AH113" s="96"/>
      <c r="AI113" s="100"/>
      <c r="AJ113" s="96"/>
      <c r="AK113" s="96"/>
      <c r="AL113" s="100"/>
      <c r="AM113" s="96"/>
      <c r="AN113" s="96"/>
      <c r="AO113" s="100"/>
      <c r="AP113" s="96"/>
      <c r="AQ113" s="96"/>
      <c r="AV113" s="666" t="e">
        <f t="shared" si="35"/>
        <v>#DIV/0!</v>
      </c>
    </row>
    <row r="114" spans="1:48" s="88" customFormat="1" ht="15.75" hidden="1" customHeight="1" x14ac:dyDescent="0.3">
      <c r="A114" s="166"/>
      <c r="B114" s="171" t="s">
        <v>385</v>
      </c>
      <c r="C114" s="493"/>
      <c r="D114" s="375"/>
      <c r="E114" s="494"/>
      <c r="F114" s="494"/>
      <c r="G114" s="478"/>
      <c r="H114" s="495"/>
      <c r="I114" s="496"/>
      <c r="J114" s="486"/>
      <c r="K114" s="486"/>
      <c r="L114" s="487"/>
      <c r="M114" s="502"/>
      <c r="N114" s="366"/>
      <c r="O114" s="367"/>
      <c r="P114" s="268"/>
      <c r="Q114" s="266"/>
      <c r="R114" s="367"/>
      <c r="S114" s="305"/>
      <c r="T114" s="366"/>
      <c r="U114" s="367"/>
      <c r="V114" s="305"/>
      <c r="W114" s="266"/>
      <c r="X114" s="482"/>
      <c r="AG114" s="96"/>
      <c r="AH114" s="96"/>
      <c r="AI114" s="100"/>
      <c r="AJ114" s="96"/>
      <c r="AK114" s="96"/>
      <c r="AL114" s="100"/>
      <c r="AM114" s="96"/>
      <c r="AN114" s="96"/>
      <c r="AO114" s="100"/>
      <c r="AP114" s="96"/>
      <c r="AQ114" s="96"/>
      <c r="AV114" s="666" t="e">
        <f t="shared" si="35"/>
        <v>#DIV/0!</v>
      </c>
    </row>
    <row r="115" spans="1:48" s="88" customFormat="1" ht="32.25" thickBot="1" x14ac:dyDescent="0.3">
      <c r="A115" s="166" t="s">
        <v>505</v>
      </c>
      <c r="B115" s="127" t="s">
        <v>286</v>
      </c>
      <c r="C115" s="493"/>
      <c r="D115" s="375" t="s">
        <v>383</v>
      </c>
      <c r="E115" s="494"/>
      <c r="F115" s="494"/>
      <c r="G115" s="478">
        <v>4</v>
      </c>
      <c r="H115" s="495">
        <f>G115*30</f>
        <v>120</v>
      </c>
      <c r="I115" s="496">
        <v>45</v>
      </c>
      <c r="J115" s="486">
        <v>30</v>
      </c>
      <c r="K115" s="486"/>
      <c r="L115" s="487">
        <v>15</v>
      </c>
      <c r="M115" s="502">
        <f>H115-I115</f>
        <v>75</v>
      </c>
      <c r="N115" s="366"/>
      <c r="O115" s="367"/>
      <c r="P115" s="268"/>
      <c r="Q115" s="266"/>
      <c r="R115" s="367"/>
      <c r="S115" s="305"/>
      <c r="T115" s="366"/>
      <c r="U115" s="367"/>
      <c r="V115" s="305"/>
      <c r="W115" s="266">
        <v>3</v>
      </c>
      <c r="X115" s="482"/>
      <c r="AG115" s="96"/>
      <c r="AH115" s="96"/>
      <c r="AI115" s="100"/>
      <c r="AJ115" s="96"/>
      <c r="AK115" s="96"/>
      <c r="AL115" s="100"/>
      <c r="AM115" s="96"/>
      <c r="AN115" s="96"/>
      <c r="AO115" s="100"/>
      <c r="AP115" s="96"/>
      <c r="AQ115" s="96"/>
      <c r="AV115" s="666">
        <f t="shared" si="35"/>
        <v>0.375</v>
      </c>
    </row>
    <row r="116" spans="1:48" s="88" customFormat="1" ht="24.75" customHeight="1" thickBot="1" x14ac:dyDescent="0.3">
      <c r="A116" s="166" t="s">
        <v>506</v>
      </c>
      <c r="B116" s="127" t="s">
        <v>269</v>
      </c>
      <c r="C116" s="493"/>
      <c r="D116" s="375" t="s">
        <v>383</v>
      </c>
      <c r="E116" s="494"/>
      <c r="F116" s="494"/>
      <c r="G116" s="478">
        <v>4</v>
      </c>
      <c r="H116" s="495">
        <f>G116*30</f>
        <v>120</v>
      </c>
      <c r="I116" s="496">
        <v>45</v>
      </c>
      <c r="J116" s="486">
        <v>30</v>
      </c>
      <c r="K116" s="486"/>
      <c r="L116" s="487">
        <v>15</v>
      </c>
      <c r="M116" s="502">
        <v>75</v>
      </c>
      <c r="N116" s="366"/>
      <c r="O116" s="367"/>
      <c r="P116" s="268"/>
      <c r="Q116" s="266"/>
      <c r="R116" s="367"/>
      <c r="S116" s="305"/>
      <c r="T116" s="366"/>
      <c r="U116" s="367"/>
      <c r="V116" s="305"/>
      <c r="W116" s="266">
        <v>3</v>
      </c>
      <c r="X116" s="482"/>
      <c r="AG116" s="96"/>
      <c r="AH116" s="96"/>
      <c r="AI116" s="100"/>
      <c r="AJ116" s="96"/>
      <c r="AK116" s="96"/>
      <c r="AL116" s="100"/>
      <c r="AM116" s="96"/>
      <c r="AN116" s="96"/>
      <c r="AO116" s="100"/>
      <c r="AP116" s="96"/>
      <c r="AQ116" s="96"/>
      <c r="AV116" s="666">
        <f t="shared" si="35"/>
        <v>0.375</v>
      </c>
    </row>
    <row r="117" spans="1:48" s="88" customFormat="1" ht="22.5" customHeight="1" thickBot="1" x14ac:dyDescent="0.3">
      <c r="A117" s="166"/>
      <c r="B117" s="127" t="s">
        <v>337</v>
      </c>
      <c r="C117" s="493"/>
      <c r="D117" s="375"/>
      <c r="E117" s="494"/>
      <c r="F117" s="494"/>
      <c r="G117" s="478">
        <v>12</v>
      </c>
      <c r="H117" s="495">
        <f>G117*30</f>
        <v>360</v>
      </c>
      <c r="I117" s="496"/>
      <c r="J117" s="486"/>
      <c r="K117" s="486"/>
      <c r="L117" s="487"/>
      <c r="M117" s="502"/>
      <c r="N117" s="366"/>
      <c r="O117" s="367"/>
      <c r="P117" s="268"/>
      <c r="Q117" s="266"/>
      <c r="R117" s="367"/>
      <c r="S117" s="305"/>
      <c r="T117" s="366"/>
      <c r="U117" s="367"/>
      <c r="V117" s="305"/>
      <c r="W117" s="266"/>
      <c r="X117" s="482"/>
      <c r="AG117" s="96"/>
      <c r="AH117" s="96"/>
      <c r="AI117" s="100"/>
      <c r="AJ117" s="96"/>
      <c r="AK117" s="96"/>
      <c r="AL117" s="100"/>
      <c r="AM117" s="96"/>
      <c r="AN117" s="96"/>
      <c r="AO117" s="100"/>
      <c r="AP117" s="96"/>
      <c r="AQ117" s="96"/>
      <c r="AV117" s="666">
        <f t="shared" si="35"/>
        <v>0</v>
      </c>
    </row>
    <row r="118" spans="1:48" s="88" customFormat="1" ht="33" customHeight="1" thickBot="1" x14ac:dyDescent="0.3">
      <c r="A118" s="166" t="s">
        <v>507</v>
      </c>
      <c r="B118" s="127" t="s">
        <v>470</v>
      </c>
      <c r="C118" s="493"/>
      <c r="D118" s="375" t="s">
        <v>472</v>
      </c>
      <c r="E118" s="494"/>
      <c r="F118" s="494"/>
      <c r="G118" s="478">
        <v>4</v>
      </c>
      <c r="H118" s="495">
        <f>G118*30</f>
        <v>120</v>
      </c>
      <c r="I118" s="668">
        <f>SUM(J118:L118)</f>
        <v>39</v>
      </c>
      <c r="J118" s="669">
        <v>26</v>
      </c>
      <c r="K118" s="669">
        <v>13</v>
      </c>
      <c r="L118" s="670"/>
      <c r="M118" s="671">
        <f>H118-I118</f>
        <v>81</v>
      </c>
      <c r="N118" s="366"/>
      <c r="O118" s="367"/>
      <c r="P118" s="268"/>
      <c r="Q118" s="266"/>
      <c r="R118" s="367"/>
      <c r="S118" s="305"/>
      <c r="T118" s="366"/>
      <c r="U118" s="367"/>
      <c r="V118" s="305"/>
      <c r="W118" s="266"/>
      <c r="X118" s="677">
        <v>3</v>
      </c>
      <c r="AG118" s="96"/>
      <c r="AH118" s="96"/>
      <c r="AI118" s="100"/>
      <c r="AJ118" s="96"/>
      <c r="AK118" s="96"/>
      <c r="AL118" s="100"/>
      <c r="AM118" s="96"/>
      <c r="AN118" s="96"/>
      <c r="AO118" s="100"/>
      <c r="AP118" s="96"/>
      <c r="AQ118" s="96"/>
      <c r="AV118" s="666">
        <f t="shared" si="35"/>
        <v>0.32500000000000001</v>
      </c>
    </row>
    <row r="119" spans="1:48" s="88" customFormat="1" ht="33.75" customHeight="1" thickBot="1" x14ac:dyDescent="0.3">
      <c r="A119" s="166" t="s">
        <v>508</v>
      </c>
      <c r="B119" s="127" t="s">
        <v>471</v>
      </c>
      <c r="C119" s="493"/>
      <c r="D119" s="375" t="s">
        <v>472</v>
      </c>
      <c r="E119" s="494"/>
      <c r="F119" s="494"/>
      <c r="G119" s="478">
        <v>4</v>
      </c>
      <c r="H119" s="495">
        <f>G119*30</f>
        <v>120</v>
      </c>
      <c r="I119" s="668">
        <f>SUM(J119:L119)</f>
        <v>39</v>
      </c>
      <c r="J119" s="669">
        <v>26</v>
      </c>
      <c r="K119" s="669"/>
      <c r="L119" s="670">
        <v>13</v>
      </c>
      <c r="M119" s="671">
        <f>H119-I119</f>
        <v>81</v>
      </c>
      <c r="N119" s="366"/>
      <c r="O119" s="367"/>
      <c r="P119" s="268"/>
      <c r="Q119" s="266"/>
      <c r="R119" s="367"/>
      <c r="S119" s="305"/>
      <c r="T119" s="366"/>
      <c r="U119" s="367"/>
      <c r="V119" s="305"/>
      <c r="W119" s="266"/>
      <c r="X119" s="677">
        <v>3</v>
      </c>
      <c r="AG119" s="96"/>
      <c r="AH119" s="96"/>
      <c r="AI119" s="100"/>
      <c r="AJ119" s="96"/>
      <c r="AK119" s="96"/>
      <c r="AL119" s="100"/>
      <c r="AM119" s="96"/>
      <c r="AN119" s="96"/>
      <c r="AO119" s="100"/>
      <c r="AP119" s="96"/>
      <c r="AQ119" s="96"/>
      <c r="AV119" s="667">
        <f t="shared" si="35"/>
        <v>0.32500000000000001</v>
      </c>
    </row>
    <row r="120" spans="1:48" s="88" customFormat="1" ht="16.5" thickBot="1" x14ac:dyDescent="0.3">
      <c r="A120" s="166" t="s">
        <v>509</v>
      </c>
      <c r="B120" s="172" t="s">
        <v>462</v>
      </c>
      <c r="C120" s="493"/>
      <c r="D120" s="476">
        <v>8</v>
      </c>
      <c r="E120" s="477"/>
      <c r="F120" s="494"/>
      <c r="G120" s="478">
        <v>4</v>
      </c>
      <c r="H120" s="501">
        <f t="shared" ref="H120" si="55">G120*30</f>
        <v>120</v>
      </c>
      <c r="I120" s="672">
        <f>J120+L120</f>
        <v>39</v>
      </c>
      <c r="J120" s="673">
        <v>26</v>
      </c>
      <c r="K120" s="674"/>
      <c r="L120" s="675">
        <v>13</v>
      </c>
      <c r="M120" s="676">
        <f t="shared" ref="M120" si="56">H120-I120</f>
        <v>81</v>
      </c>
      <c r="N120" s="366"/>
      <c r="O120" s="367"/>
      <c r="P120" s="268"/>
      <c r="Q120" s="266"/>
      <c r="R120" s="367"/>
      <c r="S120" s="305"/>
      <c r="T120" s="366"/>
      <c r="U120" s="367"/>
      <c r="V120" s="305"/>
      <c r="W120" s="266"/>
      <c r="X120" s="678">
        <v>3</v>
      </c>
      <c r="AG120" s="96" t="b">
        <f t="shared" si="46"/>
        <v>1</v>
      </c>
      <c r="AH120" s="96" t="b">
        <f t="shared" si="46"/>
        <v>1</v>
      </c>
      <c r="AI120" s="100"/>
      <c r="AJ120" s="96" t="b">
        <f t="shared" si="46"/>
        <v>1</v>
      </c>
      <c r="AK120" s="96" t="b">
        <f t="shared" si="46"/>
        <v>1</v>
      </c>
      <c r="AL120" s="100"/>
      <c r="AM120" s="96" t="b">
        <f t="shared" si="46"/>
        <v>1</v>
      </c>
      <c r="AN120" s="96" t="b">
        <f t="shared" si="46"/>
        <v>1</v>
      </c>
      <c r="AO120" s="100"/>
      <c r="AP120" s="96" t="b">
        <f t="shared" si="46"/>
        <v>1</v>
      </c>
      <c r="AQ120" s="96" t="b">
        <f t="shared" si="46"/>
        <v>0</v>
      </c>
      <c r="AV120" s="666">
        <f t="shared" si="35"/>
        <v>0.32500000000000001</v>
      </c>
    </row>
    <row r="121" spans="1:48" s="88" customFormat="1" ht="31.5" x14ac:dyDescent="0.25">
      <c r="A121" s="168" t="s">
        <v>510</v>
      </c>
      <c r="B121" s="173" t="s">
        <v>384</v>
      </c>
      <c r="C121" s="493"/>
      <c r="D121" s="476">
        <v>8</v>
      </c>
      <c r="E121" s="477"/>
      <c r="F121" s="494"/>
      <c r="G121" s="478">
        <v>4</v>
      </c>
      <c r="H121" s="501">
        <f>G121*30</f>
        <v>120</v>
      </c>
      <c r="I121" s="668">
        <f>SUM(J121:L121)</f>
        <v>39</v>
      </c>
      <c r="J121" s="673">
        <v>26</v>
      </c>
      <c r="K121" s="674"/>
      <c r="L121" s="675">
        <v>13</v>
      </c>
      <c r="M121" s="671">
        <f>H121-I121</f>
        <v>81</v>
      </c>
      <c r="N121" s="366"/>
      <c r="O121" s="367"/>
      <c r="P121" s="268"/>
      <c r="Q121" s="266"/>
      <c r="R121" s="367"/>
      <c r="S121" s="305"/>
      <c r="T121" s="366"/>
      <c r="U121" s="367"/>
      <c r="V121" s="305"/>
      <c r="W121" s="266"/>
      <c r="X121" s="678">
        <v>3</v>
      </c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09"/>
      <c r="AV121" s="666">
        <f t="shared" si="35"/>
        <v>0.32500000000000001</v>
      </c>
    </row>
    <row r="122" spans="1:48" s="88" customFormat="1" ht="16.5" thickBot="1" x14ac:dyDescent="0.3">
      <c r="A122" s="167"/>
      <c r="B122" s="127" t="s">
        <v>337</v>
      </c>
      <c r="C122" s="503"/>
      <c r="D122" s="504"/>
      <c r="E122" s="505"/>
      <c r="F122" s="506"/>
      <c r="G122" s="507">
        <v>8</v>
      </c>
      <c r="H122" s="508">
        <f>G122*30</f>
        <v>240</v>
      </c>
      <c r="I122" s="503"/>
      <c r="J122" s="509"/>
      <c r="K122" s="505"/>
      <c r="L122" s="654"/>
      <c r="M122" s="489"/>
      <c r="N122" s="321"/>
      <c r="O122" s="317"/>
      <c r="P122" s="511"/>
      <c r="Q122" s="321"/>
      <c r="R122" s="317"/>
      <c r="S122" s="511"/>
      <c r="T122" s="321"/>
      <c r="U122" s="512"/>
      <c r="V122" s="318"/>
      <c r="W122" s="321"/>
      <c r="X122" s="511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09"/>
    </row>
    <row r="123" spans="1:48" ht="16.5" thickBot="1" x14ac:dyDescent="0.3">
      <c r="A123" s="898" t="s">
        <v>159</v>
      </c>
      <c r="B123" s="899"/>
      <c r="C123" s="899"/>
      <c r="D123" s="899"/>
      <c r="E123" s="899"/>
      <c r="F123" s="900"/>
      <c r="G123" s="386">
        <f>G96+G99+G101+G104+G106+G109+G111+G115+G118+G120</f>
        <v>40</v>
      </c>
      <c r="H123" s="386">
        <f>H96+H99+H101+H104+H106+H109+H111+H115+H118+H120</f>
        <v>1200</v>
      </c>
      <c r="I123" s="386">
        <f>I96+I99+I101+I104+I106+I109+I111+I115+I118+I120</f>
        <v>456</v>
      </c>
      <c r="J123" s="386">
        <f>J96+J99+J101+J104+J106+J109+J111+J115+J118+J120</f>
        <v>304</v>
      </c>
      <c r="K123" s="386">
        <f>K107+K118</f>
        <v>31</v>
      </c>
      <c r="L123" s="386">
        <f>L96+L99+L101+L104+L109+L111+L115+L120</f>
        <v>121</v>
      </c>
      <c r="M123" s="386">
        <f>M96+M99+M101+M104+M106+M109+M111+M115+M118+M120</f>
        <v>744</v>
      </c>
      <c r="N123" s="386">
        <f t="shared" ref="N123:S123" si="57">N96+N104+N106+N109+N111+N113+N115+N118+N120</f>
        <v>0</v>
      </c>
      <c r="O123" s="386">
        <f t="shared" si="57"/>
        <v>0</v>
      </c>
      <c r="P123" s="386">
        <f t="shared" si="57"/>
        <v>0</v>
      </c>
      <c r="Q123" s="386">
        <f t="shared" si="57"/>
        <v>3</v>
      </c>
      <c r="R123" s="386">
        <f t="shared" si="57"/>
        <v>0</v>
      </c>
      <c r="S123" s="386">
        <f t="shared" si="57"/>
        <v>0</v>
      </c>
      <c r="T123" s="386">
        <v>6</v>
      </c>
      <c r="U123" s="386">
        <v>6</v>
      </c>
      <c r="V123" s="386">
        <v>6</v>
      </c>
      <c r="W123" s="386">
        <v>9</v>
      </c>
      <c r="X123" s="386">
        <v>8</v>
      </c>
      <c r="Y123" s="45">
        <f>SUM(Y96:Y121)</f>
        <v>0</v>
      </c>
      <c r="Z123" s="35">
        <f>SUM(Z96:Z121)</f>
        <v>0</v>
      </c>
      <c r="AA123" s="35">
        <f>SUM(AA96:AA121)</f>
        <v>0</v>
      </c>
      <c r="AB123" s="35">
        <f>SUM(AB96:AB121)</f>
        <v>0</v>
      </c>
      <c r="AC123" s="35">
        <f>SUM(AC96:AC121)</f>
        <v>0</v>
      </c>
      <c r="AG123" s="107">
        <f t="shared" ref="AG123:AQ123" si="58">SUMIF(AG96:AG121,FALSE,$G96:$G121)</f>
        <v>0</v>
      </c>
      <c r="AH123" s="107">
        <f t="shared" si="58"/>
        <v>0</v>
      </c>
      <c r="AI123" s="107">
        <f t="shared" si="58"/>
        <v>0</v>
      </c>
      <c r="AJ123" s="107">
        <f t="shared" si="58"/>
        <v>4</v>
      </c>
      <c r="AK123" s="107">
        <f t="shared" si="58"/>
        <v>0</v>
      </c>
      <c r="AL123" s="107">
        <f t="shared" si="58"/>
        <v>0</v>
      </c>
      <c r="AM123" s="107">
        <f t="shared" si="58"/>
        <v>0</v>
      </c>
      <c r="AN123" s="107">
        <f t="shared" si="58"/>
        <v>8</v>
      </c>
      <c r="AO123" s="107">
        <f t="shared" si="58"/>
        <v>0</v>
      </c>
      <c r="AP123" s="107">
        <f t="shared" si="58"/>
        <v>8</v>
      </c>
      <c r="AQ123" s="107">
        <f t="shared" si="58"/>
        <v>4</v>
      </c>
      <c r="AR123" s="108">
        <f>SUM(AG123:AQ123)</f>
        <v>24</v>
      </c>
    </row>
    <row r="124" spans="1:48" ht="16.5" thickBot="1" x14ac:dyDescent="0.3">
      <c r="A124" s="942" t="s">
        <v>165</v>
      </c>
      <c r="B124" s="943"/>
      <c r="C124" s="943"/>
      <c r="D124" s="943"/>
      <c r="E124" s="943"/>
      <c r="F124" s="944"/>
      <c r="G124" s="513">
        <f t="shared" ref="G124:AC124" si="59">G123+G89</f>
        <v>60</v>
      </c>
      <c r="H124" s="514">
        <f t="shared" si="59"/>
        <v>1800</v>
      </c>
      <c r="I124" s="514">
        <f t="shared" si="59"/>
        <v>681</v>
      </c>
      <c r="J124" s="514">
        <f t="shared" si="59"/>
        <v>337</v>
      </c>
      <c r="K124" s="514">
        <f t="shared" si="59"/>
        <v>31</v>
      </c>
      <c r="L124" s="514">
        <f t="shared" si="59"/>
        <v>313</v>
      </c>
      <c r="M124" s="514">
        <f t="shared" si="59"/>
        <v>1119</v>
      </c>
      <c r="N124" s="387">
        <f t="shared" si="59"/>
        <v>0</v>
      </c>
      <c r="O124" s="387">
        <f t="shared" si="59"/>
        <v>0</v>
      </c>
      <c r="P124" s="387">
        <f t="shared" si="59"/>
        <v>0</v>
      </c>
      <c r="Q124" s="387">
        <f t="shared" si="59"/>
        <v>6</v>
      </c>
      <c r="R124" s="387">
        <f t="shared" si="59"/>
        <v>2</v>
      </c>
      <c r="S124" s="387">
        <f t="shared" si="59"/>
        <v>2</v>
      </c>
      <c r="T124" s="387">
        <f t="shared" si="59"/>
        <v>9</v>
      </c>
      <c r="U124" s="387">
        <f t="shared" si="59"/>
        <v>9</v>
      </c>
      <c r="V124" s="387">
        <f t="shared" si="59"/>
        <v>9</v>
      </c>
      <c r="W124" s="387">
        <f t="shared" si="59"/>
        <v>12</v>
      </c>
      <c r="X124" s="387">
        <f t="shared" si="59"/>
        <v>8</v>
      </c>
      <c r="Y124" s="45" t="e">
        <f t="shared" si="59"/>
        <v>#REF!</v>
      </c>
      <c r="Z124" s="35" t="e">
        <f t="shared" si="59"/>
        <v>#REF!</v>
      </c>
      <c r="AA124" s="35" t="e">
        <f t="shared" si="59"/>
        <v>#REF!</v>
      </c>
      <c r="AB124" s="35" t="e">
        <f t="shared" si="59"/>
        <v>#REF!</v>
      </c>
      <c r="AC124" s="35" t="e">
        <f t="shared" si="59"/>
        <v>#REF!</v>
      </c>
    </row>
    <row r="125" spans="1:48" s="30" customFormat="1" ht="16.5" thickBot="1" x14ac:dyDescent="0.3">
      <c r="A125" s="897" t="s">
        <v>166</v>
      </c>
      <c r="B125" s="897"/>
      <c r="C125" s="897"/>
      <c r="D125" s="897"/>
      <c r="E125" s="897"/>
      <c r="F125" s="897"/>
      <c r="G125" s="513">
        <f t="shared" ref="G125:M125" si="60">G124+G66</f>
        <v>240</v>
      </c>
      <c r="H125" s="514">
        <f t="shared" si="60"/>
        <v>7200</v>
      </c>
      <c r="I125" s="514">
        <f t="shared" si="60"/>
        <v>2497</v>
      </c>
      <c r="J125" s="514">
        <f t="shared" si="60"/>
        <v>1150</v>
      </c>
      <c r="K125" s="514">
        <f t="shared" si="60"/>
        <v>138</v>
      </c>
      <c r="L125" s="514">
        <f t="shared" si="60"/>
        <v>1209</v>
      </c>
      <c r="M125" s="514">
        <f t="shared" si="60"/>
        <v>4703</v>
      </c>
      <c r="N125" s="387">
        <f t="shared" ref="N125:X125" si="61">N66+N124</f>
        <v>24</v>
      </c>
      <c r="O125" s="387">
        <f t="shared" si="61"/>
        <v>18</v>
      </c>
      <c r="P125" s="387">
        <f t="shared" si="61"/>
        <v>18</v>
      </c>
      <c r="Q125" s="387">
        <f t="shared" si="61"/>
        <v>25</v>
      </c>
      <c r="R125" s="387">
        <f t="shared" si="61"/>
        <v>17</v>
      </c>
      <c r="S125" s="387">
        <f t="shared" si="61"/>
        <v>17</v>
      </c>
      <c r="T125" s="387">
        <f t="shared" si="61"/>
        <v>23</v>
      </c>
      <c r="U125" s="387">
        <f t="shared" si="61"/>
        <v>16</v>
      </c>
      <c r="V125" s="387">
        <f t="shared" si="61"/>
        <v>16</v>
      </c>
      <c r="W125" s="387">
        <f t="shared" si="61"/>
        <v>22</v>
      </c>
      <c r="X125" s="387">
        <f t="shared" si="61"/>
        <v>15</v>
      </c>
      <c r="AA125" s="37">
        <v>22</v>
      </c>
      <c r="AB125" s="37">
        <v>22</v>
      </c>
      <c r="AC125" s="37">
        <v>22</v>
      </c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</row>
    <row r="126" spans="1:48" s="30" customFormat="1" ht="16.5" thickBot="1" x14ac:dyDescent="0.3">
      <c r="A126" s="896" t="s">
        <v>138</v>
      </c>
      <c r="B126" s="896"/>
      <c r="C126" s="896"/>
      <c r="D126" s="896"/>
      <c r="E126" s="896"/>
      <c r="F126" s="896"/>
      <c r="G126" s="896"/>
      <c r="H126" s="896"/>
      <c r="I126" s="896"/>
      <c r="J126" s="896"/>
      <c r="K126" s="896"/>
      <c r="L126" s="896"/>
      <c r="M126" s="896"/>
      <c r="N126" s="387">
        <f>N125</f>
        <v>24</v>
      </c>
      <c r="O126" s="387">
        <f t="shared" ref="O126:AC126" si="62">O125</f>
        <v>18</v>
      </c>
      <c r="P126" s="387">
        <f t="shared" si="62"/>
        <v>18</v>
      </c>
      <c r="Q126" s="387">
        <f t="shared" si="62"/>
        <v>25</v>
      </c>
      <c r="R126" s="387">
        <f t="shared" si="62"/>
        <v>17</v>
      </c>
      <c r="S126" s="387">
        <f t="shared" si="62"/>
        <v>17</v>
      </c>
      <c r="T126" s="387">
        <f t="shared" si="62"/>
        <v>23</v>
      </c>
      <c r="U126" s="387">
        <f t="shared" si="62"/>
        <v>16</v>
      </c>
      <c r="V126" s="387">
        <f t="shared" si="62"/>
        <v>16</v>
      </c>
      <c r="W126" s="387">
        <f t="shared" si="62"/>
        <v>22</v>
      </c>
      <c r="X126" s="387">
        <f t="shared" si="62"/>
        <v>15</v>
      </c>
      <c r="Y126" s="45">
        <f t="shared" si="62"/>
        <v>0</v>
      </c>
      <c r="Z126" s="35">
        <f t="shared" si="62"/>
        <v>0</v>
      </c>
      <c r="AA126" s="35">
        <f t="shared" si="62"/>
        <v>22</v>
      </c>
      <c r="AB126" s="35">
        <f t="shared" si="62"/>
        <v>22</v>
      </c>
      <c r="AC126" s="35">
        <f t="shared" si="62"/>
        <v>22</v>
      </c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</row>
    <row r="127" spans="1:48" s="30" customFormat="1" ht="16.5" thickBot="1" x14ac:dyDescent="0.3">
      <c r="A127" s="896" t="s">
        <v>139</v>
      </c>
      <c r="B127" s="896"/>
      <c r="C127" s="896"/>
      <c r="D127" s="896"/>
      <c r="E127" s="896"/>
      <c r="F127" s="896"/>
      <c r="G127" s="896"/>
      <c r="H127" s="896"/>
      <c r="I127" s="896"/>
      <c r="J127" s="896"/>
      <c r="K127" s="896"/>
      <c r="L127" s="896"/>
      <c r="M127" s="896"/>
      <c r="N127" s="387">
        <v>3</v>
      </c>
      <c r="O127" s="515"/>
      <c r="P127" s="516">
        <v>4</v>
      </c>
      <c r="Q127" s="516">
        <v>3</v>
      </c>
      <c r="R127" s="516"/>
      <c r="S127" s="516">
        <v>3</v>
      </c>
      <c r="T127" s="516">
        <v>2</v>
      </c>
      <c r="U127" s="516"/>
      <c r="V127" s="516">
        <v>2</v>
      </c>
      <c r="W127" s="516">
        <v>1</v>
      </c>
      <c r="X127" s="516">
        <v>1</v>
      </c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</row>
    <row r="128" spans="1:48" s="30" customFormat="1" ht="16.5" thickBot="1" x14ac:dyDescent="0.3">
      <c r="A128" s="896" t="s">
        <v>140</v>
      </c>
      <c r="B128" s="896"/>
      <c r="C128" s="896"/>
      <c r="D128" s="896"/>
      <c r="E128" s="896"/>
      <c r="F128" s="896"/>
      <c r="G128" s="896"/>
      <c r="H128" s="896"/>
      <c r="I128" s="896"/>
      <c r="J128" s="896"/>
      <c r="K128" s="896"/>
      <c r="L128" s="896"/>
      <c r="M128" s="896"/>
      <c r="N128" s="451">
        <v>3</v>
      </c>
      <c r="O128" s="517"/>
      <c r="P128" s="518">
        <v>3</v>
      </c>
      <c r="Q128" s="518">
        <v>4</v>
      </c>
      <c r="R128" s="518"/>
      <c r="S128" s="518">
        <v>3</v>
      </c>
      <c r="T128" s="518">
        <v>5</v>
      </c>
      <c r="U128" s="518"/>
      <c r="V128" s="518">
        <v>3</v>
      </c>
      <c r="W128" s="518">
        <v>6</v>
      </c>
      <c r="X128" s="518">
        <v>3</v>
      </c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</row>
    <row r="129" spans="1:43" s="30" customFormat="1" ht="16.5" thickBot="1" x14ac:dyDescent="0.3">
      <c r="A129" s="896" t="s">
        <v>141</v>
      </c>
      <c r="B129" s="896"/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519"/>
      <c r="O129" s="520"/>
      <c r="P129" s="520"/>
      <c r="Q129" s="521"/>
      <c r="R129" s="521"/>
      <c r="S129" s="521"/>
      <c r="T129" s="521"/>
      <c r="U129" s="521"/>
      <c r="V129" s="521"/>
      <c r="W129" s="521"/>
      <c r="X129" s="521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</row>
    <row r="130" spans="1:43" s="30" customFormat="1" ht="16.5" thickBot="1" x14ac:dyDescent="0.3">
      <c r="A130" s="934" t="s">
        <v>142</v>
      </c>
      <c r="B130" s="934"/>
      <c r="C130" s="934"/>
      <c r="D130" s="934"/>
      <c r="E130" s="934"/>
      <c r="F130" s="934"/>
      <c r="G130" s="934"/>
      <c r="H130" s="934"/>
      <c r="I130" s="934"/>
      <c r="J130" s="934"/>
      <c r="K130" s="934"/>
      <c r="L130" s="934"/>
      <c r="M130" s="934"/>
      <c r="N130" s="522"/>
      <c r="O130" s="520"/>
      <c r="P130" s="520"/>
      <c r="Q130" s="523"/>
      <c r="R130" s="523"/>
      <c r="S130" s="524">
        <v>1</v>
      </c>
      <c r="T130" s="524"/>
      <c r="U130" s="523"/>
      <c r="V130" s="524">
        <v>1</v>
      </c>
      <c r="W130" s="524"/>
      <c r="X130" s="524">
        <v>1</v>
      </c>
      <c r="AG130" s="94" t="s">
        <v>343</v>
      </c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</row>
    <row r="131" spans="1:43" s="30" customFormat="1" ht="16.5" thickBot="1" x14ac:dyDescent="0.3">
      <c r="A131" s="935" t="s">
        <v>168</v>
      </c>
      <c r="B131" s="936"/>
      <c r="C131" s="936"/>
      <c r="D131" s="936"/>
      <c r="E131" s="936"/>
      <c r="F131" s="936"/>
      <c r="G131" s="936"/>
      <c r="H131" s="936"/>
      <c r="I131" s="936"/>
      <c r="J131" s="936"/>
      <c r="K131" s="936"/>
      <c r="L131" s="936"/>
      <c r="M131" s="937"/>
      <c r="N131" s="938" t="s">
        <v>167</v>
      </c>
      <c r="O131" s="939"/>
      <c r="P131" s="940"/>
      <c r="Q131" s="931">
        <f>G66/G125*100</f>
        <v>75</v>
      </c>
      <c r="R131" s="941"/>
      <c r="S131" s="932"/>
      <c r="T131" s="931" t="s">
        <v>46</v>
      </c>
      <c r="U131" s="941"/>
      <c r="V131" s="932"/>
      <c r="W131" s="931">
        <f>G124/G125*100</f>
        <v>25</v>
      </c>
      <c r="X131" s="932"/>
      <c r="Y131" s="38">
        <f>SUM(N131:X131)</f>
        <v>100</v>
      </c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</row>
    <row r="132" spans="1:43" s="30" customFormat="1" ht="16.5" thickBot="1" x14ac:dyDescent="0.3">
      <c r="A132" s="158"/>
      <c r="B132" s="158"/>
      <c r="C132" s="525"/>
      <c r="D132" s="525"/>
      <c r="E132" s="525"/>
      <c r="F132" s="525"/>
      <c r="G132" s="525"/>
      <c r="H132" s="525"/>
      <c r="I132" s="525"/>
      <c r="J132" s="525"/>
      <c r="K132" s="525"/>
      <c r="L132" s="525"/>
      <c r="M132" s="525"/>
      <c r="N132" s="526"/>
      <c r="O132" s="526"/>
      <c r="P132" s="527"/>
      <c r="Q132" s="418"/>
      <c r="R132" s="418"/>
      <c r="S132" s="528"/>
      <c r="T132" s="418"/>
      <c r="U132" s="418"/>
      <c r="V132" s="528"/>
      <c r="W132" s="418"/>
      <c r="X132" s="528"/>
      <c r="Y132" s="38"/>
      <c r="AG132" s="159"/>
      <c r="AH132" s="159"/>
      <c r="AI132" s="94"/>
      <c r="AJ132" s="94"/>
      <c r="AK132" s="94"/>
      <c r="AL132" s="94"/>
      <c r="AM132" s="94"/>
      <c r="AN132" s="94"/>
      <c r="AO132" s="94"/>
      <c r="AP132" s="94"/>
      <c r="AQ132" s="94"/>
    </row>
    <row r="133" spans="1:43" s="30" customFormat="1" ht="16.5" hidden="1" thickBot="1" x14ac:dyDescent="0.3">
      <c r="A133" s="158"/>
      <c r="B133" s="158"/>
      <c r="C133" s="525"/>
      <c r="D133" s="525"/>
      <c r="E133" s="525"/>
      <c r="F133" s="525"/>
      <c r="G133" s="525"/>
      <c r="H133" s="525"/>
      <c r="I133" s="525"/>
      <c r="J133" s="525"/>
      <c r="K133" s="525"/>
      <c r="L133" s="525"/>
      <c r="M133" s="525"/>
      <c r="N133" s="526"/>
      <c r="O133" s="526"/>
      <c r="P133" s="527"/>
      <c r="Q133" s="418"/>
      <c r="R133" s="418"/>
      <c r="S133" s="528"/>
      <c r="T133" s="418"/>
      <c r="U133" s="418"/>
      <c r="V133" s="528"/>
      <c r="W133" s="418"/>
      <c r="X133" s="528"/>
      <c r="Y133" s="38"/>
      <c r="AG133" s="159"/>
      <c r="AH133" s="159"/>
      <c r="AI133" s="94"/>
      <c r="AJ133" s="94"/>
      <c r="AK133" s="94"/>
      <c r="AL133" s="94"/>
      <c r="AM133" s="94"/>
      <c r="AN133" s="94"/>
      <c r="AO133" s="94"/>
      <c r="AP133" s="94"/>
      <c r="AQ133" s="94"/>
    </row>
    <row r="134" spans="1:43" s="30" customFormat="1" ht="16.5" hidden="1" thickBot="1" x14ac:dyDescent="0.3">
      <c r="A134" s="158"/>
      <c r="B134" s="158"/>
      <c r="C134" s="525"/>
      <c r="D134" s="525"/>
      <c r="E134" s="525"/>
      <c r="F134" s="525"/>
      <c r="G134" s="525"/>
      <c r="H134" s="525"/>
      <c r="I134" s="525"/>
      <c r="J134" s="525"/>
      <c r="K134" s="525"/>
      <c r="L134" s="525"/>
      <c r="M134" s="525"/>
      <c r="N134" s="526"/>
      <c r="O134" s="526"/>
      <c r="P134" s="527"/>
      <c r="Q134" s="418"/>
      <c r="R134" s="418"/>
      <c r="S134" s="528"/>
      <c r="T134" s="418"/>
      <c r="U134" s="418"/>
      <c r="V134" s="528"/>
      <c r="W134" s="418"/>
      <c r="X134" s="528"/>
      <c r="Y134" s="38"/>
      <c r="AG134" s="159"/>
      <c r="AH134" s="159"/>
      <c r="AI134" s="94"/>
      <c r="AJ134" s="94"/>
      <c r="AK134" s="94"/>
      <c r="AL134" s="94"/>
      <c r="AM134" s="94"/>
      <c r="AN134" s="94"/>
      <c r="AO134" s="94"/>
      <c r="AP134" s="94"/>
      <c r="AQ134" s="94"/>
    </row>
    <row r="135" spans="1:43" s="30" customFormat="1" ht="20.25" hidden="1" customHeight="1" x14ac:dyDescent="0.3">
      <c r="A135" s="136"/>
      <c r="B135" s="136"/>
      <c r="C135" s="529"/>
      <c r="D135" s="529"/>
      <c r="E135" s="529"/>
      <c r="F135" s="529"/>
      <c r="G135" s="529"/>
      <c r="H135" s="529"/>
      <c r="I135" s="529"/>
      <c r="J135" s="529"/>
      <c r="K135" s="529"/>
      <c r="L135" s="529"/>
      <c r="M135" s="529"/>
      <c r="N135" s="530"/>
      <c r="O135" s="530"/>
      <c r="P135" s="530"/>
      <c r="Q135" s="531"/>
      <c r="R135" s="531"/>
      <c r="S135" s="531"/>
      <c r="T135" s="530"/>
      <c r="U135" s="530"/>
      <c r="V135" s="530"/>
      <c r="W135" s="530"/>
      <c r="X135" s="530"/>
      <c r="AG135" s="30" t="s">
        <v>338</v>
      </c>
      <c r="AH135" s="30" t="s">
        <v>339</v>
      </c>
      <c r="AI135" s="113" t="s">
        <v>340</v>
      </c>
      <c r="AJ135" s="93" t="s">
        <v>341</v>
      </c>
      <c r="AK135" s="93" t="s">
        <v>342</v>
      </c>
      <c r="AL135" s="94"/>
      <c r="AM135" s="94"/>
      <c r="AN135" s="94"/>
      <c r="AO135" s="94"/>
      <c r="AP135" s="94"/>
      <c r="AQ135" s="94"/>
    </row>
    <row r="136" spans="1:43" s="30" customFormat="1" ht="16.5" hidden="1" thickBot="1" x14ac:dyDescent="0.3">
      <c r="A136" s="116"/>
      <c r="B136" s="137"/>
      <c r="C136" s="933" t="s">
        <v>78</v>
      </c>
      <c r="D136" s="933"/>
      <c r="E136" s="933"/>
      <c r="F136" s="933"/>
      <c r="G136" s="933"/>
      <c r="H136" s="933"/>
      <c r="I136" s="933"/>
      <c r="J136" s="933"/>
      <c r="K136" s="933"/>
      <c r="L136" s="532"/>
      <c r="M136" s="532"/>
      <c r="N136" s="533"/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AF136" s="33" t="s">
        <v>96</v>
      </c>
      <c r="AG136" s="103">
        <f>AF11</f>
        <v>55.5</v>
      </c>
      <c r="AH136" s="103">
        <f>AF32</f>
        <v>0</v>
      </c>
      <c r="AI136" s="103">
        <f>AF58</f>
        <v>4.5</v>
      </c>
      <c r="AJ136" s="103">
        <f>AF64</f>
        <v>0</v>
      </c>
      <c r="AK136" s="103">
        <f>AF96</f>
        <v>0</v>
      </c>
      <c r="AL136" s="103">
        <f>SUM(AG136:AK136)</f>
        <v>60</v>
      </c>
      <c r="AM136" s="94"/>
      <c r="AN136" s="94"/>
      <c r="AO136" s="94"/>
      <c r="AP136" s="94"/>
      <c r="AQ136" s="94"/>
    </row>
    <row r="137" spans="1:43" x14ac:dyDescent="0.25">
      <c r="A137" s="122" t="s">
        <v>225</v>
      </c>
      <c r="B137" s="147" t="s">
        <v>18</v>
      </c>
      <c r="C137" s="426"/>
      <c r="D137" s="534"/>
      <c r="E137" s="534"/>
      <c r="F137" s="535"/>
      <c r="G137" s="536">
        <f>G138+G139</f>
        <v>13.5</v>
      </c>
      <c r="H137" s="536">
        <f t="shared" ref="H137:M137" si="63">H138+H139</f>
        <v>405</v>
      </c>
      <c r="I137" s="536">
        <f t="shared" si="63"/>
        <v>264</v>
      </c>
      <c r="J137" s="537">
        <f t="shared" si="63"/>
        <v>4</v>
      </c>
      <c r="K137" s="538"/>
      <c r="L137" s="539">
        <f t="shared" si="63"/>
        <v>260</v>
      </c>
      <c r="M137" s="536">
        <f t="shared" si="63"/>
        <v>141</v>
      </c>
      <c r="N137" s="540"/>
      <c r="O137" s="541"/>
      <c r="P137" s="542"/>
      <c r="Q137" s="543"/>
      <c r="R137" s="541"/>
      <c r="S137" s="542"/>
      <c r="T137" s="543"/>
      <c r="U137" s="541"/>
      <c r="V137" s="542"/>
      <c r="W137" s="543"/>
      <c r="X137" s="542"/>
      <c r="AF137" s="33" t="s">
        <v>97</v>
      </c>
      <c r="AG137" s="103">
        <f t="shared" ref="AG137:AG140" si="64">AF12</f>
        <v>10</v>
      </c>
      <c r="AH137" s="103">
        <f t="shared" ref="AH137:AH140" si="65">AF33</f>
        <v>35</v>
      </c>
      <c r="AI137" s="103">
        <f t="shared" ref="AI137:AI140" si="66">AF59</f>
        <v>3</v>
      </c>
      <c r="AJ137" s="103">
        <f t="shared" ref="AJ137:AJ140" si="67">AF65</f>
        <v>8</v>
      </c>
      <c r="AK137" s="103">
        <f>AF97</f>
        <v>4</v>
      </c>
      <c r="AL137" s="103">
        <f t="shared" ref="AL137:AL140" si="68">SUM(AG137:AK137)</f>
        <v>60</v>
      </c>
    </row>
    <row r="138" spans="1:43" x14ac:dyDescent="0.25">
      <c r="A138" s="131" t="s">
        <v>323</v>
      </c>
      <c r="B138" s="138" t="s">
        <v>18</v>
      </c>
      <c r="C138" s="283"/>
      <c r="D138" s="544" t="s">
        <v>324</v>
      </c>
      <c r="E138" s="545"/>
      <c r="F138" s="546"/>
      <c r="G138" s="547">
        <v>6.5</v>
      </c>
      <c r="H138" s="548">
        <f t="shared" ref="H138:H139" si="69">G138*30</f>
        <v>195</v>
      </c>
      <c r="I138" s="549">
        <f>J138+K138+L138</f>
        <v>132</v>
      </c>
      <c r="J138" s="352">
        <v>4</v>
      </c>
      <c r="K138" s="662"/>
      <c r="L138" s="550">
        <v>128</v>
      </c>
      <c r="M138" s="551">
        <f>H138-I138</f>
        <v>63</v>
      </c>
      <c r="N138" s="276">
        <v>4</v>
      </c>
      <c r="O138" s="277">
        <v>4</v>
      </c>
      <c r="P138" s="278">
        <v>4</v>
      </c>
      <c r="Q138" s="279"/>
      <c r="R138" s="277"/>
      <c r="S138" s="278"/>
      <c r="T138" s="552"/>
      <c r="U138" s="553"/>
      <c r="V138" s="554"/>
      <c r="W138" s="552"/>
      <c r="X138" s="554"/>
      <c r="AF138" s="33" t="s">
        <v>98</v>
      </c>
      <c r="AG138" s="103">
        <f t="shared" si="64"/>
        <v>5</v>
      </c>
      <c r="AH138" s="103">
        <f t="shared" si="65"/>
        <v>28</v>
      </c>
      <c r="AI138" s="103">
        <f t="shared" si="66"/>
        <v>3</v>
      </c>
      <c r="AJ138" s="103">
        <f t="shared" si="67"/>
        <v>8</v>
      </c>
      <c r="AK138" s="103">
        <f t="shared" ref="AK138:AK140" si="70">AF104</f>
        <v>8</v>
      </c>
      <c r="AL138" s="103">
        <f t="shared" si="68"/>
        <v>52</v>
      </c>
    </row>
    <row r="139" spans="1:43" x14ac:dyDescent="0.25">
      <c r="A139" s="131" t="s">
        <v>325</v>
      </c>
      <c r="B139" s="138" t="s">
        <v>18</v>
      </c>
      <c r="C139" s="283"/>
      <c r="D139" s="267" t="s">
        <v>326</v>
      </c>
      <c r="E139" s="545"/>
      <c r="F139" s="546"/>
      <c r="G139" s="555">
        <v>7</v>
      </c>
      <c r="H139" s="556">
        <f t="shared" si="69"/>
        <v>210</v>
      </c>
      <c r="I139" s="275">
        <f t="shared" ref="I139" si="71">J139+K139+L139</f>
        <v>132</v>
      </c>
      <c r="J139" s="665"/>
      <c r="K139" s="660"/>
      <c r="L139" s="664">
        <v>132</v>
      </c>
      <c r="M139" s="557">
        <f>H139-I139</f>
        <v>78</v>
      </c>
      <c r="N139" s="276"/>
      <c r="O139" s="277"/>
      <c r="P139" s="278"/>
      <c r="Q139" s="279">
        <v>4</v>
      </c>
      <c r="R139" s="277">
        <v>4</v>
      </c>
      <c r="S139" s="278">
        <v>4</v>
      </c>
      <c r="T139" s="552"/>
      <c r="U139" s="553"/>
      <c r="V139" s="554"/>
      <c r="W139" s="552"/>
      <c r="X139" s="554"/>
      <c r="AF139" s="33" t="s">
        <v>99</v>
      </c>
      <c r="AG139" s="103">
        <f t="shared" si="64"/>
        <v>4</v>
      </c>
      <c r="AH139" s="103">
        <f t="shared" si="65"/>
        <v>16</v>
      </c>
      <c r="AI139" s="103">
        <f t="shared" si="66"/>
        <v>12</v>
      </c>
      <c r="AJ139" s="103">
        <f t="shared" si="67"/>
        <v>4</v>
      </c>
      <c r="AK139" s="103">
        <f t="shared" si="70"/>
        <v>12</v>
      </c>
      <c r="AL139" s="103">
        <f t="shared" si="68"/>
        <v>48</v>
      </c>
    </row>
    <row r="140" spans="1:43" ht="16.5" thickBot="1" x14ac:dyDescent="0.3">
      <c r="A140" s="146" t="s">
        <v>327</v>
      </c>
      <c r="B140" s="142" t="s">
        <v>18</v>
      </c>
      <c r="C140" s="439"/>
      <c r="D140" s="558" t="s">
        <v>328</v>
      </c>
      <c r="E140" s="559"/>
      <c r="F140" s="560"/>
      <c r="G140" s="561"/>
      <c r="H140" s="562"/>
      <c r="I140" s="563"/>
      <c r="J140" s="564"/>
      <c r="K140" s="661"/>
      <c r="L140" s="565"/>
      <c r="M140" s="563">
        <f t="shared" ref="M140" si="72">H140-I140</f>
        <v>0</v>
      </c>
      <c r="N140" s="311"/>
      <c r="O140" s="312"/>
      <c r="P140" s="313"/>
      <c r="Q140" s="314"/>
      <c r="R140" s="312"/>
      <c r="S140" s="313"/>
      <c r="T140" s="566" t="s">
        <v>329</v>
      </c>
      <c r="U140" s="567" t="s">
        <v>329</v>
      </c>
      <c r="V140" s="568" t="s">
        <v>329</v>
      </c>
      <c r="W140" s="569" t="s">
        <v>329</v>
      </c>
      <c r="X140" s="554"/>
      <c r="AG140" s="103">
        <f t="shared" si="64"/>
        <v>74.5</v>
      </c>
      <c r="AH140" s="103">
        <f t="shared" si="65"/>
        <v>79</v>
      </c>
      <c r="AI140" s="103">
        <f t="shared" si="66"/>
        <v>22.5</v>
      </c>
      <c r="AJ140" s="103">
        <f t="shared" si="67"/>
        <v>20</v>
      </c>
      <c r="AK140" s="103">
        <f t="shared" si="70"/>
        <v>24</v>
      </c>
      <c r="AL140" s="103">
        <f t="shared" si="68"/>
        <v>220</v>
      </c>
    </row>
    <row r="141" spans="1:43" ht="47.25" x14ac:dyDescent="0.25">
      <c r="A141" s="148" t="s">
        <v>344</v>
      </c>
      <c r="B141" s="143" t="s">
        <v>345</v>
      </c>
      <c r="C141" s="426"/>
      <c r="D141" s="570"/>
      <c r="E141" s="534"/>
      <c r="F141" s="571"/>
      <c r="G141" s="391">
        <f>SUM(G142:G145)</f>
        <v>18</v>
      </c>
      <c r="H141" s="391">
        <f t="shared" ref="H141:M141" si="73">SUM(H142:H145)</f>
        <v>540</v>
      </c>
      <c r="I141" s="391">
        <f t="shared" si="73"/>
        <v>294</v>
      </c>
      <c r="J141" s="572">
        <f t="shared" si="73"/>
        <v>0</v>
      </c>
      <c r="K141" s="573">
        <f t="shared" si="73"/>
        <v>0</v>
      </c>
      <c r="L141" s="574">
        <f t="shared" si="73"/>
        <v>294</v>
      </c>
      <c r="M141" s="391">
        <f t="shared" si="73"/>
        <v>246</v>
      </c>
      <c r="N141" s="262"/>
      <c r="O141" s="575"/>
      <c r="P141" s="264"/>
      <c r="Q141" s="265"/>
      <c r="R141" s="575"/>
      <c r="S141" s="264"/>
      <c r="T141" s="576"/>
      <c r="U141" s="577"/>
      <c r="V141" s="578"/>
      <c r="W141" s="663"/>
      <c r="X141" s="554"/>
      <c r="AG141" s="103"/>
      <c r="AH141" s="103"/>
      <c r="AI141" s="103"/>
      <c r="AJ141" s="103"/>
      <c r="AK141" s="103"/>
      <c r="AL141" s="103"/>
    </row>
    <row r="142" spans="1:43" x14ac:dyDescent="0.25">
      <c r="A142" s="118"/>
      <c r="B142" s="144" t="s">
        <v>346</v>
      </c>
      <c r="C142" s="374">
        <v>2</v>
      </c>
      <c r="D142" s="579" t="s">
        <v>225</v>
      </c>
      <c r="E142" s="284"/>
      <c r="F142" s="580"/>
      <c r="G142" s="581">
        <v>6</v>
      </c>
      <c r="H142" s="582">
        <f>G142*30</f>
        <v>180</v>
      </c>
      <c r="I142" s="549">
        <f>J142+K142+L142</f>
        <v>99</v>
      </c>
      <c r="J142" s="665"/>
      <c r="K142" s="660"/>
      <c r="L142" s="664">
        <v>99</v>
      </c>
      <c r="M142" s="557">
        <f>H142-I142</f>
        <v>81</v>
      </c>
      <c r="N142" s="276">
        <v>3</v>
      </c>
      <c r="O142" s="583">
        <v>3</v>
      </c>
      <c r="P142" s="278">
        <v>3</v>
      </c>
      <c r="Q142" s="279"/>
      <c r="R142" s="583"/>
      <c r="S142" s="278"/>
      <c r="T142" s="569"/>
      <c r="U142" s="659"/>
      <c r="V142" s="584"/>
      <c r="W142" s="663"/>
      <c r="X142" s="554"/>
      <c r="AG142" s="103"/>
      <c r="AH142" s="103"/>
      <c r="AI142" s="103"/>
      <c r="AJ142" s="103"/>
      <c r="AK142" s="103"/>
      <c r="AL142" s="103"/>
    </row>
    <row r="143" spans="1:43" x14ac:dyDescent="0.25">
      <c r="A143" s="118"/>
      <c r="B143" s="144" t="s">
        <v>346</v>
      </c>
      <c r="C143" s="374">
        <v>4</v>
      </c>
      <c r="D143" s="579" t="s">
        <v>106</v>
      </c>
      <c r="E143" s="284"/>
      <c r="F143" s="580"/>
      <c r="G143" s="581">
        <v>6</v>
      </c>
      <c r="H143" s="582">
        <f t="shared" ref="H143:H145" si="74">G143*30</f>
        <v>180</v>
      </c>
      <c r="I143" s="549">
        <f t="shared" ref="I143:I145" si="75">J143+K143+L143</f>
        <v>99</v>
      </c>
      <c r="J143" s="665"/>
      <c r="K143" s="660"/>
      <c r="L143" s="664">
        <v>99</v>
      </c>
      <c r="M143" s="557">
        <f t="shared" ref="M143:M145" si="76">H143-I143</f>
        <v>81</v>
      </c>
      <c r="N143" s="276"/>
      <c r="O143" s="583"/>
      <c r="P143" s="278"/>
      <c r="Q143" s="279">
        <v>3</v>
      </c>
      <c r="R143" s="583">
        <v>3</v>
      </c>
      <c r="S143" s="278">
        <v>3</v>
      </c>
      <c r="T143" s="569"/>
      <c r="U143" s="659"/>
      <c r="V143" s="584"/>
      <c r="W143" s="663"/>
      <c r="X143" s="554"/>
      <c r="AG143" s="103"/>
      <c r="AH143" s="103"/>
      <c r="AI143" s="103"/>
      <c r="AJ143" s="103"/>
      <c r="AK143" s="103"/>
      <c r="AL143" s="103"/>
    </row>
    <row r="144" spans="1:43" x14ac:dyDescent="0.25">
      <c r="A144" s="118"/>
      <c r="B144" s="144" t="s">
        <v>346</v>
      </c>
      <c r="C144" s="374">
        <v>6</v>
      </c>
      <c r="D144" s="579" t="s">
        <v>347</v>
      </c>
      <c r="E144" s="284"/>
      <c r="F144" s="580"/>
      <c r="G144" s="581">
        <v>4</v>
      </c>
      <c r="H144" s="582">
        <f t="shared" si="74"/>
        <v>120</v>
      </c>
      <c r="I144" s="549">
        <f t="shared" si="75"/>
        <v>66</v>
      </c>
      <c r="J144" s="665"/>
      <c r="K144" s="660"/>
      <c r="L144" s="664">
        <v>66</v>
      </c>
      <c r="M144" s="557">
        <f t="shared" si="76"/>
        <v>54</v>
      </c>
      <c r="N144" s="276"/>
      <c r="O144" s="583"/>
      <c r="P144" s="278"/>
      <c r="Q144" s="279"/>
      <c r="R144" s="583"/>
      <c r="S144" s="278"/>
      <c r="T144" s="569">
        <v>2</v>
      </c>
      <c r="U144" s="659">
        <v>2</v>
      </c>
      <c r="V144" s="584">
        <v>2</v>
      </c>
      <c r="W144" s="663"/>
      <c r="X144" s="554"/>
      <c r="AG144" s="103"/>
      <c r="AH144" s="103"/>
      <c r="AI144" s="103"/>
      <c r="AJ144" s="103"/>
      <c r="AK144" s="103"/>
      <c r="AL144" s="103"/>
    </row>
    <row r="145" spans="1:43" ht="16.5" thickBot="1" x14ac:dyDescent="0.3">
      <c r="A145" s="149"/>
      <c r="B145" s="145" t="s">
        <v>346</v>
      </c>
      <c r="C145" s="585">
        <v>7</v>
      </c>
      <c r="D145" s="586"/>
      <c r="E145" s="587"/>
      <c r="F145" s="588"/>
      <c r="G145" s="589">
        <v>2</v>
      </c>
      <c r="H145" s="590">
        <f t="shared" si="74"/>
        <v>60</v>
      </c>
      <c r="I145" s="591">
        <f t="shared" si="75"/>
        <v>30</v>
      </c>
      <c r="J145" s="592"/>
      <c r="K145" s="593"/>
      <c r="L145" s="594">
        <v>30</v>
      </c>
      <c r="M145" s="595">
        <f t="shared" si="76"/>
        <v>30</v>
      </c>
      <c r="N145" s="596"/>
      <c r="O145" s="597"/>
      <c r="P145" s="598"/>
      <c r="Q145" s="599"/>
      <c r="R145" s="597"/>
      <c r="S145" s="598"/>
      <c r="T145" s="651"/>
      <c r="U145" s="601"/>
      <c r="V145" s="602"/>
      <c r="W145" s="603">
        <v>2</v>
      </c>
      <c r="X145" s="604"/>
      <c r="AG145" s="103"/>
      <c r="AH145" s="103"/>
      <c r="AI145" s="103"/>
      <c r="AJ145" s="103"/>
      <c r="AK145" s="103"/>
      <c r="AL145" s="103"/>
    </row>
    <row r="146" spans="1:43" ht="9" customHeight="1" x14ac:dyDescent="0.25">
      <c r="A146" s="140"/>
      <c r="B146" s="141"/>
      <c r="C146" s="605"/>
      <c r="D146" s="606"/>
      <c r="E146" s="607"/>
      <c r="F146" s="608"/>
      <c r="G146" s="609"/>
      <c r="H146" s="610"/>
      <c r="I146" s="611"/>
      <c r="J146" s="610"/>
      <c r="K146" s="610"/>
      <c r="L146" s="610"/>
      <c r="M146" s="611"/>
      <c r="N146" s="612"/>
      <c r="O146" s="612"/>
      <c r="P146" s="612"/>
      <c r="Q146" s="612"/>
      <c r="R146" s="612"/>
      <c r="S146" s="612"/>
      <c r="T146" s="613"/>
      <c r="U146" s="613"/>
      <c r="V146" s="613"/>
      <c r="W146" s="613"/>
      <c r="X146" s="614"/>
      <c r="AG146" s="103"/>
      <c r="AH146" s="103"/>
      <c r="AI146" s="103"/>
      <c r="AJ146" s="103"/>
      <c r="AK146" s="103"/>
      <c r="AL146" s="103"/>
    </row>
    <row r="147" spans="1:43" ht="13.5" customHeight="1" x14ac:dyDescent="0.25">
      <c r="A147" s="140"/>
      <c r="B147" s="53" t="s">
        <v>442</v>
      </c>
      <c r="C147" s="605"/>
      <c r="D147" s="929"/>
      <c r="E147" s="929"/>
      <c r="F147" s="930"/>
      <c r="G147" s="930"/>
      <c r="H147" s="615" t="s">
        <v>443</v>
      </c>
      <c r="J147" s="610"/>
      <c r="K147" s="610"/>
      <c r="L147" s="610"/>
      <c r="M147" s="611"/>
      <c r="N147" s="612"/>
      <c r="O147" s="612"/>
      <c r="P147" s="612"/>
      <c r="Q147" s="612"/>
      <c r="R147" s="612"/>
      <c r="S147" s="612"/>
      <c r="T147" s="613"/>
      <c r="U147" s="613"/>
      <c r="V147" s="613"/>
      <c r="W147" s="613"/>
      <c r="X147" s="614"/>
      <c r="AG147" s="103"/>
      <c r="AH147" s="103"/>
      <c r="AI147" s="103"/>
      <c r="AJ147" s="103"/>
      <c r="AK147" s="103"/>
      <c r="AL147" s="103"/>
    </row>
    <row r="148" spans="1:43" ht="9.75" customHeight="1" x14ac:dyDescent="0.25">
      <c r="A148" s="140"/>
      <c r="B148" s="141"/>
      <c r="C148" s="605"/>
      <c r="D148" s="606"/>
      <c r="E148" s="607"/>
      <c r="F148" s="608"/>
      <c r="G148" s="609"/>
      <c r="H148" s="610"/>
      <c r="I148" s="611"/>
      <c r="J148" s="610"/>
      <c r="K148" s="610"/>
      <c r="L148" s="610"/>
      <c r="M148" s="611"/>
      <c r="N148" s="612"/>
      <c r="O148" s="612"/>
      <c r="P148" s="612"/>
      <c r="Q148" s="612"/>
      <c r="R148" s="612"/>
      <c r="S148" s="612"/>
      <c r="T148" s="613"/>
      <c r="U148" s="613"/>
      <c r="V148" s="613"/>
      <c r="W148" s="613"/>
      <c r="X148" s="614"/>
      <c r="AG148" s="103"/>
      <c r="AH148" s="103"/>
      <c r="AI148" s="103"/>
      <c r="AJ148" s="103"/>
      <c r="AK148" s="103"/>
      <c r="AL148" s="103"/>
    </row>
    <row r="149" spans="1:43" x14ac:dyDescent="0.25">
      <c r="A149" s="30"/>
      <c r="B149" s="53" t="s">
        <v>444</v>
      </c>
      <c r="C149" s="533"/>
      <c r="D149" s="929"/>
      <c r="E149" s="929"/>
      <c r="F149" s="930"/>
      <c r="G149" s="930"/>
      <c r="H149" s="615" t="s">
        <v>260</v>
      </c>
      <c r="I149" s="615"/>
      <c r="J149" s="615"/>
      <c r="K149" s="615"/>
      <c r="AG149" s="838" t="s">
        <v>96</v>
      </c>
      <c r="AH149" s="838"/>
      <c r="AI149" s="838"/>
      <c r="AJ149" s="838" t="s">
        <v>97</v>
      </c>
      <c r="AK149" s="838"/>
      <c r="AL149" s="838"/>
      <c r="AM149" s="838" t="s">
        <v>98</v>
      </c>
      <c r="AN149" s="838"/>
      <c r="AO149" s="838"/>
      <c r="AP149" s="838" t="s">
        <v>99</v>
      </c>
      <c r="AQ149" s="838"/>
    </row>
    <row r="150" spans="1:43" ht="9" customHeight="1" x14ac:dyDescent="0.25">
      <c r="A150" s="30"/>
      <c r="B150" s="30"/>
      <c r="C150" s="533"/>
      <c r="D150" s="533"/>
      <c r="E150" s="533"/>
      <c r="F150" s="533"/>
      <c r="G150" s="533"/>
      <c r="H150" s="533"/>
      <c r="I150" s="615"/>
      <c r="J150" s="615"/>
      <c r="K150" s="615"/>
      <c r="L150" s="615"/>
      <c r="AG150" s="657">
        <v>1</v>
      </c>
      <c r="AH150" s="657" t="s">
        <v>219</v>
      </c>
      <c r="AI150" s="657" t="s">
        <v>220</v>
      </c>
      <c r="AJ150" s="657">
        <v>3</v>
      </c>
      <c r="AK150" s="657" t="s">
        <v>221</v>
      </c>
      <c r="AL150" s="657" t="s">
        <v>222</v>
      </c>
      <c r="AM150" s="657">
        <v>5</v>
      </c>
      <c r="AN150" s="657" t="s">
        <v>223</v>
      </c>
      <c r="AO150" s="657" t="s">
        <v>224</v>
      </c>
      <c r="AP150" s="657">
        <v>7</v>
      </c>
      <c r="AQ150" s="657">
        <v>8</v>
      </c>
    </row>
    <row r="151" spans="1:43" ht="12.75" customHeight="1" x14ac:dyDescent="0.25">
      <c r="A151" s="30"/>
      <c r="B151" s="53" t="s">
        <v>445</v>
      </c>
      <c r="C151" s="617"/>
      <c r="D151" s="929"/>
      <c r="E151" s="929"/>
      <c r="F151" s="930"/>
      <c r="G151" s="930"/>
      <c r="H151" s="618" t="s">
        <v>480</v>
      </c>
      <c r="I151" s="619"/>
      <c r="J151" s="619"/>
      <c r="L151" s="615"/>
      <c r="AG151" s="107">
        <f>AG30+AG55+AG89+AG123</f>
        <v>30</v>
      </c>
      <c r="AH151" s="107">
        <f>AH30+AH55+AH89+AH123+G57</f>
        <v>30</v>
      </c>
      <c r="AI151" s="99">
        <f>AI30+AI55+AI89+AI123</f>
        <v>0</v>
      </c>
      <c r="AJ151" s="107">
        <f>AJ30+AJ55+AJ89+AJ123</f>
        <v>30</v>
      </c>
      <c r="AK151" s="107">
        <f>AK30+AK55+AK89+AK123+G58</f>
        <v>30</v>
      </c>
      <c r="AL151" s="99">
        <f>AL30+AL55+AL89+AL123</f>
        <v>0</v>
      </c>
      <c r="AM151" s="107">
        <f>AM30+AM55+AM89+AM123</f>
        <v>23</v>
      </c>
      <c r="AN151" s="107">
        <f>AN30+AN55+AN89+AN123+AF60</f>
        <v>29</v>
      </c>
      <c r="AO151" s="99">
        <f>AO30+AO55+AO89+AO123</f>
        <v>0</v>
      </c>
      <c r="AP151" s="99">
        <f>AP30+AP55+AP89+AP123</f>
        <v>26</v>
      </c>
      <c r="AQ151" s="99">
        <f>AQ30+AQ55+AQ89+AQ123+AF61</f>
        <v>22</v>
      </c>
    </row>
    <row r="152" spans="1:43" ht="6.75" customHeight="1" x14ac:dyDescent="0.25">
      <c r="A152" s="30"/>
      <c r="B152" s="30"/>
      <c r="C152" s="533"/>
      <c r="D152" s="533"/>
      <c r="E152" s="533"/>
      <c r="F152" s="533"/>
      <c r="G152" s="533"/>
      <c r="H152" s="533"/>
      <c r="I152" s="615"/>
      <c r="J152" s="615"/>
      <c r="K152" s="615"/>
      <c r="L152" s="615"/>
    </row>
    <row r="153" spans="1:43" ht="14.25" customHeight="1" x14ac:dyDescent="0.25">
      <c r="A153" s="30"/>
      <c r="B153" s="53" t="s">
        <v>289</v>
      </c>
      <c r="C153" s="617"/>
      <c r="D153" s="929"/>
      <c r="E153" s="929"/>
      <c r="F153" s="930"/>
      <c r="G153" s="930"/>
      <c r="H153" s="618" t="s">
        <v>480</v>
      </c>
      <c r="I153" s="619"/>
      <c r="J153" s="620"/>
      <c r="L153" s="615"/>
    </row>
    <row r="163" spans="2:7" x14ac:dyDescent="0.25">
      <c r="G163" s="621">
        <f>G42+G45+G46+G53+G83+G104+G109</f>
        <v>25</v>
      </c>
    </row>
    <row r="170" spans="2:7" x14ac:dyDescent="0.25">
      <c r="B170" s="126" t="s">
        <v>203</v>
      </c>
      <c r="C170" s="295">
        <v>5</v>
      </c>
    </row>
    <row r="171" spans="2:7" x14ac:dyDescent="0.25">
      <c r="B171" s="119" t="s">
        <v>206</v>
      </c>
      <c r="C171" s="363">
        <v>6</v>
      </c>
    </row>
    <row r="172" spans="2:7" ht="31.5" x14ac:dyDescent="0.25">
      <c r="B172" s="119" t="s">
        <v>249</v>
      </c>
      <c r="C172" s="363">
        <v>1</v>
      </c>
    </row>
    <row r="173" spans="2:7" x14ac:dyDescent="0.25">
      <c r="B173" s="130" t="s">
        <v>269</v>
      </c>
      <c r="C173" s="623">
        <v>4.5</v>
      </c>
    </row>
    <row r="174" spans="2:7" ht="31.5" x14ac:dyDescent="0.25">
      <c r="B174" s="135" t="s">
        <v>288</v>
      </c>
      <c r="C174" s="381">
        <v>4</v>
      </c>
      <c r="D174" s="381"/>
      <c r="E174" s="381"/>
      <c r="F174" s="381"/>
      <c r="G174" s="624"/>
    </row>
    <row r="175" spans="2:7" x14ac:dyDescent="0.25">
      <c r="B175" s="135" t="s">
        <v>176</v>
      </c>
      <c r="C175" s="381"/>
      <c r="D175" s="381"/>
      <c r="E175" s="381"/>
      <c r="F175" s="381"/>
      <c r="G175" s="624"/>
    </row>
  </sheetData>
  <mergeCells count="64">
    <mergeCell ref="AG149:AI149"/>
    <mergeCell ref="AJ149:AL149"/>
    <mergeCell ref="AM149:AO149"/>
    <mergeCell ref="AP149:AQ149"/>
    <mergeCell ref="D151:G151"/>
    <mergeCell ref="D153:G153"/>
    <mergeCell ref="Q131:S131"/>
    <mergeCell ref="T131:V131"/>
    <mergeCell ref="W131:X131"/>
    <mergeCell ref="C136:K136"/>
    <mergeCell ref="D147:G147"/>
    <mergeCell ref="D149:G149"/>
    <mergeCell ref="N131:P131"/>
    <mergeCell ref="A127:M127"/>
    <mergeCell ref="A128:M128"/>
    <mergeCell ref="A129:M129"/>
    <mergeCell ref="A130:M130"/>
    <mergeCell ref="A131:M131"/>
    <mergeCell ref="A126:M126"/>
    <mergeCell ref="A61:F61"/>
    <mergeCell ref="A62:X62"/>
    <mergeCell ref="A65:F65"/>
    <mergeCell ref="A66:F66"/>
    <mergeCell ref="A67:X67"/>
    <mergeCell ref="A68:X68"/>
    <mergeCell ref="A89:F89"/>
    <mergeCell ref="A90:X90"/>
    <mergeCell ref="A123:F123"/>
    <mergeCell ref="A124:F124"/>
    <mergeCell ref="A125:F125"/>
    <mergeCell ref="A9:X9"/>
    <mergeCell ref="A10:X10"/>
    <mergeCell ref="A30:B30"/>
    <mergeCell ref="A31:X31"/>
    <mergeCell ref="A55:F55"/>
    <mergeCell ref="A56:X56"/>
    <mergeCell ref="AP3:AQ3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H3:H7"/>
    <mergeCell ref="I3:L3"/>
    <mergeCell ref="M3:M7"/>
    <mergeCell ref="AG3:AI3"/>
    <mergeCell ref="AJ3:AL3"/>
    <mergeCell ref="AM3:AO3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19685039370078741" right="0.19685039370078741" top="0" bottom="0" header="0.31496062992125984" footer="0.31496062992125984"/>
  <pageSetup paperSize="9" scale="65" orientation="landscape" r:id="rId1"/>
  <rowBreaks count="2" manualBreakCount="2">
    <brk id="43" max="29" man="1"/>
    <brk id="85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16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7.4257812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945" t="s">
        <v>195</v>
      </c>
      <c r="D1" s="945"/>
      <c r="E1" s="945"/>
      <c r="F1" s="945"/>
      <c r="G1" s="945"/>
      <c r="H1" s="945"/>
      <c r="I1" s="945"/>
      <c r="J1" s="945"/>
      <c r="K1" s="945"/>
      <c r="L1" s="945"/>
      <c r="M1" s="94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946" t="s">
        <v>0</v>
      </c>
      <c r="D3" s="947" t="s">
        <v>1</v>
      </c>
      <c r="E3" s="948" t="s">
        <v>2</v>
      </c>
      <c r="F3" s="948"/>
      <c r="G3" s="948"/>
      <c r="H3" s="948"/>
      <c r="I3" s="948"/>
      <c r="J3" s="949"/>
      <c r="K3" s="947" t="s">
        <v>3</v>
      </c>
      <c r="L3" s="947" t="s">
        <v>4</v>
      </c>
      <c r="M3" s="94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946"/>
      <c r="D4" s="947"/>
      <c r="E4" s="947" t="s">
        <v>6</v>
      </c>
      <c r="F4" s="951" t="s">
        <v>7</v>
      </c>
      <c r="G4" s="951"/>
      <c r="H4" s="951"/>
      <c r="I4" s="951"/>
      <c r="J4" s="947" t="s">
        <v>8</v>
      </c>
      <c r="K4" s="947"/>
      <c r="L4" s="947"/>
      <c r="M4" s="94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946"/>
      <c r="D5" s="947"/>
      <c r="E5" s="949"/>
      <c r="F5" s="947" t="s">
        <v>9</v>
      </c>
      <c r="G5" s="948" t="s">
        <v>10</v>
      </c>
      <c r="H5" s="949"/>
      <c r="I5" s="949"/>
      <c r="J5" s="949"/>
      <c r="K5" s="947"/>
      <c r="L5" s="947"/>
      <c r="M5" s="94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946"/>
      <c r="D6" s="947"/>
      <c r="E6" s="949"/>
      <c r="F6" s="952"/>
      <c r="G6" s="947" t="s">
        <v>11</v>
      </c>
      <c r="H6" s="947" t="s">
        <v>12</v>
      </c>
      <c r="I6" s="947" t="s">
        <v>13</v>
      </c>
      <c r="J6" s="949"/>
      <c r="K6" s="947"/>
      <c r="L6" s="947"/>
      <c r="M6" s="94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946"/>
      <c r="D7" s="947"/>
      <c r="E7" s="949"/>
      <c r="F7" s="952"/>
      <c r="G7" s="947"/>
      <c r="H7" s="947"/>
      <c r="I7" s="947"/>
      <c r="J7" s="949"/>
      <c r="K7" s="947"/>
      <c r="L7" s="947"/>
      <c r="M7" s="9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946"/>
      <c r="D8" s="947"/>
      <c r="E8" s="949"/>
      <c r="F8" s="952"/>
      <c r="G8" s="947"/>
      <c r="H8" s="947"/>
      <c r="I8" s="947"/>
      <c r="J8" s="949"/>
      <c r="K8" s="947"/>
      <c r="L8" s="947"/>
      <c r="M8" s="94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946"/>
      <c r="D9" s="947"/>
      <c r="E9" s="949"/>
      <c r="F9" s="952"/>
      <c r="G9" s="947"/>
      <c r="H9" s="947"/>
      <c r="I9" s="947"/>
      <c r="J9" s="949"/>
      <c r="K9" s="947"/>
      <c r="L9" s="947"/>
      <c r="M9" s="9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150" t="s">
        <v>389</v>
      </c>
      <c r="D10" s="5">
        <v>4</v>
      </c>
      <c r="E10" s="47">
        <f>D10*30</f>
        <v>120</v>
      </c>
      <c r="F10" s="47">
        <f>G10+H10+I10</f>
        <v>60</v>
      </c>
      <c r="G10" s="47"/>
      <c r="H10" s="47"/>
      <c r="I10" s="47">
        <v>60</v>
      </c>
      <c r="J10" s="47">
        <f>E10-F10</f>
        <v>60</v>
      </c>
      <c r="K10" s="46">
        <f>F10/15</f>
        <v>4</v>
      </c>
      <c r="L10" s="47" t="s">
        <v>17</v>
      </c>
      <c r="M10" s="46">
        <f>F10/E10*100</f>
        <v>50</v>
      </c>
      <c r="N10" s="3" t="s">
        <v>268</v>
      </c>
      <c r="P10" t="s">
        <v>352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150" t="s">
        <v>390</v>
      </c>
      <c r="D11" s="46">
        <v>7</v>
      </c>
      <c r="E11" s="47">
        <f t="shared" ref="E11:E15" si="0">D11*30</f>
        <v>210</v>
      </c>
      <c r="F11" s="47">
        <f t="shared" ref="F11:F15" si="1">G11+H11+I11</f>
        <v>75</v>
      </c>
      <c r="G11" s="47">
        <v>30</v>
      </c>
      <c r="H11" s="47"/>
      <c r="I11" s="47">
        <v>45</v>
      </c>
      <c r="J11" s="47">
        <f t="shared" ref="J11:J15" si="2">E11-F11</f>
        <v>135</v>
      </c>
      <c r="K11" s="46">
        <f t="shared" ref="K11:K15" si="3">F11/15</f>
        <v>5</v>
      </c>
      <c r="L11" s="47" t="s">
        <v>19</v>
      </c>
      <c r="M11" s="46">
        <f t="shared" ref="M11:M15" si="4">F11/E11*100</f>
        <v>35.714285714285715</v>
      </c>
      <c r="N11" s="3" t="s">
        <v>372</v>
      </c>
      <c r="P11" t="s">
        <v>352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150" t="s">
        <v>391</v>
      </c>
      <c r="D12" s="46">
        <v>6</v>
      </c>
      <c r="E12" s="47">
        <f t="shared" si="0"/>
        <v>180</v>
      </c>
      <c r="F12" s="47">
        <f t="shared" si="1"/>
        <v>75</v>
      </c>
      <c r="G12" s="47">
        <v>30</v>
      </c>
      <c r="H12" s="47"/>
      <c r="I12" s="47">
        <v>45</v>
      </c>
      <c r="J12" s="47">
        <f t="shared" si="2"/>
        <v>105</v>
      </c>
      <c r="K12" s="46">
        <f t="shared" si="3"/>
        <v>5</v>
      </c>
      <c r="L12" s="47" t="s">
        <v>19</v>
      </c>
      <c r="M12" s="46">
        <f t="shared" si="4"/>
        <v>41.666666666666671</v>
      </c>
      <c r="N12" s="3" t="s">
        <v>275</v>
      </c>
      <c r="P12" t="s">
        <v>354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150" t="s">
        <v>429</v>
      </c>
      <c r="D13" s="46">
        <v>7</v>
      </c>
      <c r="E13" s="47">
        <f t="shared" si="0"/>
        <v>210</v>
      </c>
      <c r="F13" s="47">
        <f t="shared" si="1"/>
        <v>75</v>
      </c>
      <c r="G13" s="47">
        <v>30</v>
      </c>
      <c r="H13" s="47"/>
      <c r="I13" s="47">
        <v>45</v>
      </c>
      <c r="J13" s="47">
        <f t="shared" si="2"/>
        <v>135</v>
      </c>
      <c r="K13" s="46">
        <f t="shared" si="3"/>
        <v>5</v>
      </c>
      <c r="L13" s="47" t="s">
        <v>19</v>
      </c>
      <c r="M13" s="46">
        <f t="shared" si="4"/>
        <v>35.714285714285715</v>
      </c>
      <c r="N13" s="3" t="s">
        <v>211</v>
      </c>
      <c r="O13" t="s">
        <v>349</v>
      </c>
      <c r="P13" t="s">
        <v>353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155" t="s">
        <v>392</v>
      </c>
      <c r="D14" s="46">
        <v>5</v>
      </c>
      <c r="E14" s="47">
        <f t="shared" si="0"/>
        <v>150</v>
      </c>
      <c r="F14" s="47">
        <f t="shared" si="1"/>
        <v>60</v>
      </c>
      <c r="G14" s="47">
        <v>15</v>
      </c>
      <c r="H14" s="47">
        <v>45</v>
      </c>
      <c r="I14" s="47"/>
      <c r="J14" s="47">
        <f t="shared" si="2"/>
        <v>90</v>
      </c>
      <c r="K14" s="46">
        <f t="shared" si="3"/>
        <v>4</v>
      </c>
      <c r="L14" s="47" t="s">
        <v>17</v>
      </c>
      <c r="M14" s="46">
        <f t="shared" si="4"/>
        <v>40</v>
      </c>
      <c r="N14" s="3" t="s">
        <v>19</v>
      </c>
      <c r="P14" t="s">
        <v>352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150" t="s">
        <v>393</v>
      </c>
      <c r="D15" s="46">
        <v>1</v>
      </c>
      <c r="E15" s="47">
        <f t="shared" si="0"/>
        <v>30</v>
      </c>
      <c r="F15" s="47">
        <f t="shared" si="1"/>
        <v>15</v>
      </c>
      <c r="G15" s="47">
        <v>8</v>
      </c>
      <c r="H15" s="47"/>
      <c r="I15" s="47">
        <v>7</v>
      </c>
      <c r="J15" s="47">
        <f t="shared" si="2"/>
        <v>15</v>
      </c>
      <c r="K15" s="46">
        <f t="shared" si="3"/>
        <v>1</v>
      </c>
      <c r="L15" s="47" t="s">
        <v>17</v>
      </c>
      <c r="M15" s="46">
        <f t="shared" si="4"/>
        <v>50</v>
      </c>
      <c r="N15" s="3" t="s">
        <v>371</v>
      </c>
      <c r="P15" t="s">
        <v>352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42">
        <f t="shared" ref="D16:K16" si="5">SUM(D10:D15)</f>
        <v>30</v>
      </c>
      <c r="E16" s="52">
        <f t="shared" si="5"/>
        <v>900</v>
      </c>
      <c r="F16" s="52">
        <f t="shared" si="5"/>
        <v>360</v>
      </c>
      <c r="G16" s="52">
        <f t="shared" si="5"/>
        <v>113</v>
      </c>
      <c r="H16" s="52">
        <f t="shared" si="5"/>
        <v>45</v>
      </c>
      <c r="I16" s="52">
        <f t="shared" si="5"/>
        <v>202</v>
      </c>
      <c r="J16" s="52">
        <f t="shared" si="5"/>
        <v>540</v>
      </c>
      <c r="K16" s="52">
        <f t="shared" si="5"/>
        <v>24</v>
      </c>
      <c r="L16" s="52"/>
      <c r="M16" s="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946" t="s">
        <v>0</v>
      </c>
      <c r="D19" s="947" t="s">
        <v>1</v>
      </c>
      <c r="E19" s="948" t="s">
        <v>2</v>
      </c>
      <c r="F19" s="948"/>
      <c r="G19" s="948"/>
      <c r="H19" s="948"/>
      <c r="I19" s="948"/>
      <c r="J19" s="949"/>
      <c r="K19" s="947" t="s">
        <v>3</v>
      </c>
      <c r="L19" s="947" t="s">
        <v>4</v>
      </c>
      <c r="M19" s="947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946"/>
      <c r="D20" s="947"/>
      <c r="E20" s="947" t="s">
        <v>6</v>
      </c>
      <c r="F20" s="951" t="s">
        <v>7</v>
      </c>
      <c r="G20" s="951"/>
      <c r="H20" s="951"/>
      <c r="I20" s="951"/>
      <c r="J20" s="947" t="s">
        <v>26</v>
      </c>
      <c r="K20" s="947"/>
      <c r="L20" s="947"/>
      <c r="M20" s="947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946"/>
      <c r="D21" s="947"/>
      <c r="E21" s="949"/>
      <c r="F21" s="947" t="s">
        <v>9</v>
      </c>
      <c r="G21" s="948" t="s">
        <v>10</v>
      </c>
      <c r="H21" s="949"/>
      <c r="I21" s="949"/>
      <c r="J21" s="949"/>
      <c r="K21" s="947"/>
      <c r="L21" s="947"/>
      <c r="M21" s="94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946"/>
      <c r="D22" s="947"/>
      <c r="E22" s="949"/>
      <c r="F22" s="952"/>
      <c r="G22" s="950" t="s">
        <v>27</v>
      </c>
      <c r="H22" s="950" t="s">
        <v>28</v>
      </c>
      <c r="I22" s="950" t="s">
        <v>29</v>
      </c>
      <c r="J22" s="949"/>
      <c r="K22" s="947"/>
      <c r="L22" s="947"/>
      <c r="M22" s="94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946"/>
      <c r="D23" s="947"/>
      <c r="E23" s="949"/>
      <c r="F23" s="952"/>
      <c r="G23" s="950"/>
      <c r="H23" s="950"/>
      <c r="I23" s="950"/>
      <c r="J23" s="949"/>
      <c r="K23" s="947"/>
      <c r="L23" s="947"/>
      <c r="M23" s="94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946"/>
      <c r="D24" s="947"/>
      <c r="E24" s="949"/>
      <c r="F24" s="952"/>
      <c r="G24" s="950"/>
      <c r="H24" s="950"/>
      <c r="I24" s="950"/>
      <c r="J24" s="949"/>
      <c r="K24" s="947"/>
      <c r="L24" s="947"/>
      <c r="M24" s="94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946"/>
      <c r="D25" s="947"/>
      <c r="E25" s="949"/>
      <c r="F25" s="952"/>
      <c r="G25" s="950"/>
      <c r="H25" s="950"/>
      <c r="I25" s="950"/>
      <c r="J25" s="949"/>
      <c r="K25" s="947"/>
      <c r="L25" s="947"/>
      <c r="M25" s="94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150" t="s">
        <v>389</v>
      </c>
      <c r="D26" s="5">
        <v>3</v>
      </c>
      <c r="E26" s="47">
        <f>D26*30</f>
        <v>90</v>
      </c>
      <c r="F26" s="47">
        <f>G26+H26+I26</f>
        <v>36</v>
      </c>
      <c r="G26" s="47"/>
      <c r="H26" s="47"/>
      <c r="I26" s="47">
        <v>36</v>
      </c>
      <c r="J26" s="47">
        <f>E26-F26</f>
        <v>54</v>
      </c>
      <c r="K26" s="46">
        <f>F26/18</f>
        <v>2</v>
      </c>
      <c r="L26" s="47" t="s">
        <v>17</v>
      </c>
      <c r="M26" s="46">
        <f>F26/E26*100</f>
        <v>40</v>
      </c>
      <c r="N26" s="3" t="s">
        <v>268</v>
      </c>
      <c r="P26" t="s">
        <v>352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150" t="s">
        <v>430</v>
      </c>
      <c r="D27" s="46">
        <v>3</v>
      </c>
      <c r="E27" s="47">
        <f t="shared" ref="E27:E32" si="6">D27*30</f>
        <v>90</v>
      </c>
      <c r="F27" s="47">
        <f t="shared" ref="F27:F32" si="7">G27+H27+I27</f>
        <v>36</v>
      </c>
      <c r="G27" s="47">
        <v>18</v>
      </c>
      <c r="H27" s="47"/>
      <c r="I27" s="47">
        <v>18</v>
      </c>
      <c r="J27" s="47">
        <f t="shared" ref="J27:J32" si="8">E27-F27</f>
        <v>54</v>
      </c>
      <c r="K27" s="46">
        <f t="shared" ref="K27:K32" si="9">F27/18</f>
        <v>2</v>
      </c>
      <c r="L27" s="47" t="s">
        <v>19</v>
      </c>
      <c r="M27" s="46">
        <f t="shared" ref="M27:M32" si="10">F27/E27*100</f>
        <v>40</v>
      </c>
      <c r="N27" s="3" t="s">
        <v>211</v>
      </c>
      <c r="O27" t="s">
        <v>349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150" t="s">
        <v>394</v>
      </c>
      <c r="D28" s="46">
        <v>6</v>
      </c>
      <c r="E28" s="47">
        <f t="shared" si="6"/>
        <v>180</v>
      </c>
      <c r="F28" s="47">
        <f t="shared" si="7"/>
        <v>72</v>
      </c>
      <c r="G28" s="47">
        <v>36</v>
      </c>
      <c r="H28" s="47">
        <v>36</v>
      </c>
      <c r="I28" s="47"/>
      <c r="J28" s="47">
        <f t="shared" si="8"/>
        <v>108</v>
      </c>
      <c r="K28" s="46">
        <f t="shared" si="9"/>
        <v>4</v>
      </c>
      <c r="L28" s="47" t="s">
        <v>30</v>
      </c>
      <c r="M28" s="46">
        <f t="shared" si="10"/>
        <v>40</v>
      </c>
      <c r="N28" s="3" t="s">
        <v>275</v>
      </c>
      <c r="P28" t="s">
        <v>354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150" t="s">
        <v>395</v>
      </c>
      <c r="D29" s="46">
        <v>6</v>
      </c>
      <c r="E29" s="47">
        <f t="shared" si="6"/>
        <v>180</v>
      </c>
      <c r="F29" s="47">
        <f t="shared" si="7"/>
        <v>72</v>
      </c>
      <c r="G29" s="47">
        <v>36</v>
      </c>
      <c r="H29" s="47"/>
      <c r="I29" s="47">
        <v>36</v>
      </c>
      <c r="J29" s="47">
        <f t="shared" si="8"/>
        <v>108</v>
      </c>
      <c r="K29" s="46">
        <f t="shared" si="9"/>
        <v>4</v>
      </c>
      <c r="L29" s="47" t="s">
        <v>19</v>
      </c>
      <c r="M29" s="46">
        <f t="shared" si="10"/>
        <v>40</v>
      </c>
      <c r="N29" s="3" t="s">
        <v>210</v>
      </c>
      <c r="P29" t="s">
        <v>354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150" t="s">
        <v>396</v>
      </c>
      <c r="D30" s="46">
        <v>4</v>
      </c>
      <c r="E30" s="47">
        <f t="shared" si="6"/>
        <v>120</v>
      </c>
      <c r="F30" s="47">
        <f t="shared" si="7"/>
        <v>54</v>
      </c>
      <c r="G30" s="47">
        <v>18</v>
      </c>
      <c r="H30" s="47"/>
      <c r="I30" s="47">
        <v>36</v>
      </c>
      <c r="J30" s="47">
        <f t="shared" si="8"/>
        <v>66</v>
      </c>
      <c r="K30" s="46">
        <f t="shared" si="9"/>
        <v>3</v>
      </c>
      <c r="L30" s="47" t="s">
        <v>17</v>
      </c>
      <c r="M30" s="46">
        <f t="shared" si="10"/>
        <v>45</v>
      </c>
      <c r="N30" s="3" t="s">
        <v>209</v>
      </c>
      <c r="P30" t="s">
        <v>352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150" t="s">
        <v>397</v>
      </c>
      <c r="D31" s="46">
        <v>4.5</v>
      </c>
      <c r="E31" s="47">
        <f t="shared" si="6"/>
        <v>135</v>
      </c>
      <c r="F31" s="47">
        <f t="shared" si="7"/>
        <v>18</v>
      </c>
      <c r="G31" s="47"/>
      <c r="H31" s="47"/>
      <c r="I31" s="47">
        <v>18</v>
      </c>
      <c r="J31" s="47">
        <f t="shared" si="8"/>
        <v>117</v>
      </c>
      <c r="K31" s="46">
        <f t="shared" si="9"/>
        <v>1</v>
      </c>
      <c r="L31" s="47" t="s">
        <v>17</v>
      </c>
      <c r="M31" s="46">
        <f t="shared" si="10"/>
        <v>13.333333333333334</v>
      </c>
      <c r="N31" s="3" t="s">
        <v>211</v>
      </c>
      <c r="O31" t="s">
        <v>355</v>
      </c>
      <c r="P31" t="s">
        <v>352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150" t="s">
        <v>398</v>
      </c>
      <c r="D32" s="46">
        <v>3.5</v>
      </c>
      <c r="E32" s="47">
        <f t="shared" si="6"/>
        <v>105</v>
      </c>
      <c r="F32" s="47">
        <f t="shared" si="7"/>
        <v>36</v>
      </c>
      <c r="G32" s="47">
        <v>18</v>
      </c>
      <c r="H32" s="47"/>
      <c r="I32" s="47">
        <v>18</v>
      </c>
      <c r="J32" s="47">
        <f t="shared" si="8"/>
        <v>69</v>
      </c>
      <c r="K32" s="46">
        <f t="shared" si="9"/>
        <v>2</v>
      </c>
      <c r="L32" s="47" t="s">
        <v>30</v>
      </c>
      <c r="M32" s="46">
        <f t="shared" si="10"/>
        <v>34.285714285714285</v>
      </c>
      <c r="N32" s="3" t="s">
        <v>268</v>
      </c>
      <c r="P32" t="s">
        <v>352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46"/>
      <c r="E33" s="47"/>
      <c r="F33" s="47"/>
      <c r="G33" s="47"/>
      <c r="H33" s="47"/>
      <c r="I33" s="47"/>
      <c r="J33" s="47"/>
      <c r="K33" s="46"/>
      <c r="L33" s="47"/>
      <c r="M33" s="46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42">
        <f>SUM(D26:D33)</f>
        <v>30</v>
      </c>
      <c r="E34" s="52">
        <f t="shared" ref="E34:K34" si="11">SUM(E26:E33)</f>
        <v>900</v>
      </c>
      <c r="F34" s="52">
        <f t="shared" si="11"/>
        <v>324</v>
      </c>
      <c r="G34" s="52">
        <f t="shared" si="11"/>
        <v>126</v>
      </c>
      <c r="H34" s="52">
        <f t="shared" si="11"/>
        <v>36</v>
      </c>
      <c r="I34" s="52">
        <f t="shared" si="11"/>
        <v>162</v>
      </c>
      <c r="J34" s="52">
        <f t="shared" si="11"/>
        <v>576</v>
      </c>
      <c r="K34" s="52">
        <f t="shared" si="11"/>
        <v>18</v>
      </c>
      <c r="L34" s="52"/>
      <c r="M34" s="5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946" t="s">
        <v>0</v>
      </c>
      <c r="D40" s="947" t="s">
        <v>1</v>
      </c>
      <c r="E40" s="948" t="s">
        <v>2</v>
      </c>
      <c r="F40" s="948"/>
      <c r="G40" s="948"/>
      <c r="H40" s="948"/>
      <c r="I40" s="948"/>
      <c r="J40" s="949"/>
      <c r="K40" s="947" t="s">
        <v>3</v>
      </c>
      <c r="L40" s="947" t="s">
        <v>4</v>
      </c>
      <c r="M40" s="947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946"/>
      <c r="D41" s="947"/>
      <c r="E41" s="947" t="s">
        <v>6</v>
      </c>
      <c r="F41" s="951" t="s">
        <v>7</v>
      </c>
      <c r="G41" s="951"/>
      <c r="H41" s="951"/>
      <c r="I41" s="951"/>
      <c r="J41" s="947" t="s">
        <v>26</v>
      </c>
      <c r="K41" s="947"/>
      <c r="L41" s="947"/>
      <c r="M41" s="947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946"/>
      <c r="D42" s="947"/>
      <c r="E42" s="949"/>
      <c r="F42" s="947" t="s">
        <v>9</v>
      </c>
      <c r="G42" s="948" t="s">
        <v>10</v>
      </c>
      <c r="H42" s="949"/>
      <c r="I42" s="949"/>
      <c r="J42" s="949"/>
      <c r="K42" s="947"/>
      <c r="L42" s="947"/>
      <c r="M42" s="94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946"/>
      <c r="D43" s="947"/>
      <c r="E43" s="949"/>
      <c r="F43" s="952"/>
      <c r="G43" s="947" t="s">
        <v>27</v>
      </c>
      <c r="H43" s="947" t="s">
        <v>28</v>
      </c>
      <c r="I43" s="947" t="s">
        <v>29</v>
      </c>
      <c r="J43" s="949"/>
      <c r="K43" s="947"/>
      <c r="L43" s="947"/>
      <c r="M43" s="947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946"/>
      <c r="D44" s="947"/>
      <c r="E44" s="949"/>
      <c r="F44" s="952"/>
      <c r="G44" s="947"/>
      <c r="H44" s="947"/>
      <c r="I44" s="947"/>
      <c r="J44" s="949"/>
      <c r="K44" s="947"/>
      <c r="L44" s="947"/>
      <c r="M44" s="947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946"/>
      <c r="D45" s="947"/>
      <c r="E45" s="949"/>
      <c r="F45" s="952"/>
      <c r="G45" s="947"/>
      <c r="H45" s="947"/>
      <c r="I45" s="947"/>
      <c r="J45" s="949"/>
      <c r="K45" s="947"/>
      <c r="L45" s="947"/>
      <c r="M45" s="947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946"/>
      <c r="D46" s="947"/>
      <c r="E46" s="949"/>
      <c r="F46" s="952"/>
      <c r="G46" s="947"/>
      <c r="H46" s="947"/>
      <c r="I46" s="947"/>
      <c r="J46" s="949"/>
      <c r="K46" s="947"/>
      <c r="L46" s="947"/>
      <c r="M46" s="94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150" t="s">
        <v>389</v>
      </c>
      <c r="D47" s="5">
        <v>4</v>
      </c>
      <c r="E47" s="47">
        <f>D47*30</f>
        <v>120</v>
      </c>
      <c r="F47" s="47">
        <f>G47+H47+I47</f>
        <v>60</v>
      </c>
      <c r="G47" s="47"/>
      <c r="H47" s="47"/>
      <c r="I47" s="47">
        <v>60</v>
      </c>
      <c r="J47" s="47">
        <f>E47-F47</f>
        <v>60</v>
      </c>
      <c r="K47" s="46">
        <f>F47/15</f>
        <v>4</v>
      </c>
      <c r="L47" s="47" t="s">
        <v>17</v>
      </c>
      <c r="M47" s="46">
        <f>F47/E47*100</f>
        <v>50</v>
      </c>
      <c r="N47" s="3" t="s">
        <v>268</v>
      </c>
      <c r="P47" t="s">
        <v>352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399</v>
      </c>
      <c r="D48" s="46">
        <v>6</v>
      </c>
      <c r="E48" s="47">
        <f t="shared" ref="E48:E52" si="12">D48*30</f>
        <v>180</v>
      </c>
      <c r="F48" s="47">
        <f t="shared" ref="F48:F52" si="13">G48+H48+I48</f>
        <v>75</v>
      </c>
      <c r="G48" s="47">
        <v>30</v>
      </c>
      <c r="H48" s="47"/>
      <c r="I48" s="47">
        <v>45</v>
      </c>
      <c r="J48" s="47">
        <f t="shared" ref="J48:J52" si="14">E48-F48</f>
        <v>105</v>
      </c>
      <c r="K48" s="46">
        <f t="shared" ref="K48:K51" si="15">F48/15</f>
        <v>5</v>
      </c>
      <c r="L48" s="47" t="s">
        <v>19</v>
      </c>
      <c r="M48" s="46">
        <f t="shared" ref="M48:M52" si="16">F48/E48*100</f>
        <v>41.666666666666671</v>
      </c>
      <c r="N48" s="3" t="s">
        <v>211</v>
      </c>
      <c r="O48" t="s">
        <v>356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150" t="s">
        <v>401</v>
      </c>
      <c r="D49" s="46">
        <v>5</v>
      </c>
      <c r="E49" s="47">
        <f t="shared" si="12"/>
        <v>150</v>
      </c>
      <c r="F49" s="47">
        <f t="shared" si="13"/>
        <v>60</v>
      </c>
      <c r="G49" s="47">
        <v>30</v>
      </c>
      <c r="H49" s="47"/>
      <c r="I49" s="47">
        <v>30</v>
      </c>
      <c r="J49" s="47">
        <f t="shared" si="14"/>
        <v>90</v>
      </c>
      <c r="K49" s="46">
        <f t="shared" si="15"/>
        <v>4</v>
      </c>
      <c r="L49" s="47" t="s">
        <v>30</v>
      </c>
      <c r="M49" s="46">
        <f t="shared" si="16"/>
        <v>40</v>
      </c>
      <c r="N49" s="3" t="s">
        <v>210</v>
      </c>
      <c r="P49" t="s">
        <v>352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150" t="s">
        <v>400</v>
      </c>
      <c r="D50" s="46">
        <v>6</v>
      </c>
      <c r="E50" s="47">
        <f t="shared" si="12"/>
        <v>180</v>
      </c>
      <c r="F50" s="47">
        <f t="shared" si="13"/>
        <v>75</v>
      </c>
      <c r="G50" s="47">
        <v>30</v>
      </c>
      <c r="H50" s="47"/>
      <c r="I50" s="47">
        <v>45</v>
      </c>
      <c r="J50" s="47">
        <f t="shared" si="14"/>
        <v>105</v>
      </c>
      <c r="K50" s="46">
        <f t="shared" si="15"/>
        <v>5</v>
      </c>
      <c r="L50" s="47" t="s">
        <v>19</v>
      </c>
      <c r="M50" s="46">
        <f t="shared" si="16"/>
        <v>41.666666666666671</v>
      </c>
      <c r="N50" s="3" t="s">
        <v>211</v>
      </c>
      <c r="O50" t="s">
        <v>370</v>
      </c>
      <c r="P50" t="s">
        <v>354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150" t="s">
        <v>431</v>
      </c>
      <c r="D51" s="46">
        <v>5</v>
      </c>
      <c r="E51" s="47">
        <f t="shared" si="12"/>
        <v>150</v>
      </c>
      <c r="F51" s="47">
        <f t="shared" si="13"/>
        <v>60</v>
      </c>
      <c r="G51" s="47">
        <v>30</v>
      </c>
      <c r="H51" s="47"/>
      <c r="I51" s="47">
        <v>30</v>
      </c>
      <c r="J51" s="47">
        <f t="shared" si="14"/>
        <v>90</v>
      </c>
      <c r="K51" s="46">
        <f t="shared" si="15"/>
        <v>4</v>
      </c>
      <c r="L51" s="47" t="s">
        <v>30</v>
      </c>
      <c r="M51" s="46">
        <f t="shared" si="16"/>
        <v>40</v>
      </c>
      <c r="N51" s="3" t="s">
        <v>212</v>
      </c>
      <c r="P51" t="s">
        <v>352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432</v>
      </c>
      <c r="D52" s="46">
        <v>4</v>
      </c>
      <c r="E52" s="47">
        <f t="shared" si="12"/>
        <v>120</v>
      </c>
      <c r="F52" s="47">
        <f t="shared" si="13"/>
        <v>45</v>
      </c>
      <c r="G52" s="47">
        <v>15</v>
      </c>
      <c r="H52" s="47"/>
      <c r="I52" s="47">
        <v>30</v>
      </c>
      <c r="J52" s="47">
        <f t="shared" si="14"/>
        <v>75</v>
      </c>
      <c r="K52" s="46">
        <f>F52/15</f>
        <v>3</v>
      </c>
      <c r="L52" s="47" t="s">
        <v>17</v>
      </c>
      <c r="M52" s="46">
        <f t="shared" si="16"/>
        <v>37.5</v>
      </c>
      <c r="N52" s="3" t="s">
        <v>210</v>
      </c>
      <c r="O52" t="s">
        <v>357</v>
      </c>
      <c r="P52" t="s">
        <v>354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46"/>
      <c r="E53" s="47"/>
      <c r="F53" s="47"/>
      <c r="G53" s="47"/>
      <c r="H53" s="47"/>
      <c r="I53" s="47"/>
      <c r="J53" s="47"/>
      <c r="K53" s="46"/>
      <c r="L53" s="47"/>
      <c r="M53" s="46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42">
        <f t="shared" ref="D54:L54" si="17">SUM(D47:D53)</f>
        <v>30</v>
      </c>
      <c r="E54" s="52">
        <f t="shared" si="17"/>
        <v>900</v>
      </c>
      <c r="F54" s="52">
        <f t="shared" si="17"/>
        <v>375</v>
      </c>
      <c r="G54" s="52">
        <f t="shared" si="17"/>
        <v>135</v>
      </c>
      <c r="H54" s="52">
        <f t="shared" si="17"/>
        <v>0</v>
      </c>
      <c r="I54" s="52">
        <f t="shared" si="17"/>
        <v>240</v>
      </c>
      <c r="J54" s="52">
        <f t="shared" si="17"/>
        <v>525</v>
      </c>
      <c r="K54" s="52">
        <f t="shared" si="17"/>
        <v>25</v>
      </c>
      <c r="L54" s="52">
        <f t="shared" si="17"/>
        <v>0</v>
      </c>
      <c r="M54" s="52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182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946" t="s">
        <v>0</v>
      </c>
      <c r="D57" s="947" t="s">
        <v>1</v>
      </c>
      <c r="E57" s="948" t="s">
        <v>2</v>
      </c>
      <c r="F57" s="948"/>
      <c r="G57" s="948"/>
      <c r="H57" s="948"/>
      <c r="I57" s="948"/>
      <c r="J57" s="949"/>
      <c r="K57" s="947" t="s">
        <v>3</v>
      </c>
      <c r="L57" s="947" t="s">
        <v>4</v>
      </c>
      <c r="M57" s="947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946"/>
      <c r="D58" s="947"/>
      <c r="E58" s="947" t="s">
        <v>6</v>
      </c>
      <c r="F58" s="951" t="s">
        <v>7</v>
      </c>
      <c r="G58" s="951"/>
      <c r="H58" s="951"/>
      <c r="I58" s="951"/>
      <c r="J58" s="947" t="s">
        <v>26</v>
      </c>
      <c r="K58" s="947"/>
      <c r="L58" s="947"/>
      <c r="M58" s="947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946"/>
      <c r="D59" s="947"/>
      <c r="E59" s="949"/>
      <c r="F59" s="947" t="s">
        <v>9</v>
      </c>
      <c r="G59" s="948" t="s">
        <v>10</v>
      </c>
      <c r="H59" s="949"/>
      <c r="I59" s="949"/>
      <c r="J59" s="949"/>
      <c r="K59" s="947"/>
      <c r="L59" s="947"/>
      <c r="M59" s="947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946"/>
      <c r="D60" s="947"/>
      <c r="E60" s="949"/>
      <c r="F60" s="952"/>
      <c r="G60" s="947" t="s">
        <v>27</v>
      </c>
      <c r="H60" s="947" t="s">
        <v>28</v>
      </c>
      <c r="I60" s="947" t="s">
        <v>29</v>
      </c>
      <c r="J60" s="949"/>
      <c r="K60" s="947"/>
      <c r="L60" s="947"/>
      <c r="M60" s="947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946"/>
      <c r="D61" s="947"/>
      <c r="E61" s="949"/>
      <c r="F61" s="952"/>
      <c r="G61" s="947"/>
      <c r="H61" s="947"/>
      <c r="I61" s="947"/>
      <c r="J61" s="949"/>
      <c r="K61" s="947"/>
      <c r="L61" s="947"/>
      <c r="M61" s="947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946"/>
      <c r="D62" s="947"/>
      <c r="E62" s="949"/>
      <c r="F62" s="952"/>
      <c r="G62" s="947"/>
      <c r="H62" s="947"/>
      <c r="I62" s="947"/>
      <c r="J62" s="949"/>
      <c r="K62" s="947"/>
      <c r="L62" s="947"/>
      <c r="M62" s="947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946"/>
      <c r="D63" s="947"/>
      <c r="E63" s="949"/>
      <c r="F63" s="952"/>
      <c r="G63" s="947"/>
      <c r="H63" s="947"/>
      <c r="I63" s="947"/>
      <c r="J63" s="949"/>
      <c r="K63" s="947"/>
      <c r="L63" s="947"/>
      <c r="M63" s="947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151" t="s">
        <v>405</v>
      </c>
      <c r="D64" s="5">
        <v>4.5</v>
      </c>
      <c r="E64" s="47">
        <f>D64*30</f>
        <v>135</v>
      </c>
      <c r="F64" s="47">
        <f>G64+H64+I64</f>
        <v>0</v>
      </c>
      <c r="G64" s="47"/>
      <c r="H64" s="47"/>
      <c r="I64" s="47"/>
      <c r="J64" s="47">
        <f>E64-F64</f>
        <v>135</v>
      </c>
      <c r="K64" s="46">
        <f>F64/18</f>
        <v>0</v>
      </c>
      <c r="L64" s="47" t="s">
        <v>30</v>
      </c>
      <c r="M64" s="46">
        <f>F64/E64*100</f>
        <v>0</v>
      </c>
      <c r="N64" s="3" t="s">
        <v>211</v>
      </c>
      <c r="O64" t="s">
        <v>361</v>
      </c>
      <c r="P64" t="s">
        <v>352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150" t="s">
        <v>389</v>
      </c>
      <c r="D65" s="46">
        <v>4</v>
      </c>
      <c r="E65" s="47">
        <f t="shared" ref="E65:E71" si="18">D65*30</f>
        <v>120</v>
      </c>
      <c r="F65" s="47">
        <f t="shared" ref="F65:F71" si="19">G65+H65+I65</f>
        <v>54</v>
      </c>
      <c r="G65" s="47"/>
      <c r="H65" s="47"/>
      <c r="I65" s="47">
        <v>54</v>
      </c>
      <c r="J65" s="47">
        <f t="shared" ref="J65:J71" si="20">E65-F65</f>
        <v>66</v>
      </c>
      <c r="K65" s="46">
        <f t="shared" ref="K65:K71" si="21">F65/18</f>
        <v>3</v>
      </c>
      <c r="L65" s="47" t="s">
        <v>30</v>
      </c>
      <c r="M65" s="46">
        <f t="shared" ref="M65:M71" si="22">F65/E65*100</f>
        <v>45</v>
      </c>
      <c r="N65" s="3" t="s">
        <v>268</v>
      </c>
      <c r="P65" t="s">
        <v>352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150" t="s">
        <v>433</v>
      </c>
      <c r="D66" s="46">
        <v>4</v>
      </c>
      <c r="E66" s="47">
        <f t="shared" si="18"/>
        <v>120</v>
      </c>
      <c r="F66" s="47">
        <f t="shared" si="19"/>
        <v>54</v>
      </c>
      <c r="G66" s="47">
        <v>18</v>
      </c>
      <c r="H66" s="47"/>
      <c r="I66" s="47">
        <v>36</v>
      </c>
      <c r="J66" s="47">
        <f t="shared" si="20"/>
        <v>66</v>
      </c>
      <c r="K66" s="46">
        <f t="shared" si="21"/>
        <v>3</v>
      </c>
      <c r="L66" s="47" t="s">
        <v>19</v>
      </c>
      <c r="M66" s="46">
        <f t="shared" si="22"/>
        <v>45</v>
      </c>
      <c r="N66" s="3" t="s">
        <v>211</v>
      </c>
      <c r="O66" t="s">
        <v>358</v>
      </c>
      <c r="P66" t="s">
        <v>352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150" t="s">
        <v>402</v>
      </c>
      <c r="D67" s="46">
        <v>5</v>
      </c>
      <c r="E67" s="47">
        <f t="shared" si="18"/>
        <v>150</v>
      </c>
      <c r="F67" s="47">
        <f t="shared" si="19"/>
        <v>72</v>
      </c>
      <c r="G67" s="47">
        <v>36</v>
      </c>
      <c r="H67" s="47"/>
      <c r="I67" s="47">
        <v>36</v>
      </c>
      <c r="J67" s="47">
        <f t="shared" si="20"/>
        <v>78</v>
      </c>
      <c r="K67" s="46">
        <f t="shared" si="21"/>
        <v>4</v>
      </c>
      <c r="L67" s="47" t="s">
        <v>30</v>
      </c>
      <c r="M67" s="46">
        <f t="shared" si="22"/>
        <v>48</v>
      </c>
      <c r="N67" s="3" t="s">
        <v>212</v>
      </c>
      <c r="P67" t="s">
        <v>354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150" t="s">
        <v>403</v>
      </c>
      <c r="D68" s="46">
        <v>4</v>
      </c>
      <c r="E68" s="47">
        <f t="shared" si="18"/>
        <v>120</v>
      </c>
      <c r="F68" s="47">
        <f t="shared" si="19"/>
        <v>54</v>
      </c>
      <c r="G68" s="47">
        <v>18</v>
      </c>
      <c r="H68" s="47"/>
      <c r="I68" s="47">
        <v>36</v>
      </c>
      <c r="J68" s="47">
        <f t="shared" si="20"/>
        <v>66</v>
      </c>
      <c r="K68" s="46">
        <f t="shared" si="21"/>
        <v>3</v>
      </c>
      <c r="L68" s="47" t="s">
        <v>19</v>
      </c>
      <c r="M68" s="46">
        <f t="shared" si="22"/>
        <v>45</v>
      </c>
      <c r="N68" s="3" t="s">
        <v>276</v>
      </c>
      <c r="P68" t="s">
        <v>354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434</v>
      </c>
      <c r="D69" s="46">
        <v>3.5</v>
      </c>
      <c r="E69" s="47">
        <f t="shared" si="18"/>
        <v>105</v>
      </c>
      <c r="F69" s="47">
        <f t="shared" si="19"/>
        <v>36</v>
      </c>
      <c r="G69" s="47">
        <v>18</v>
      </c>
      <c r="H69" s="47"/>
      <c r="I69" s="47">
        <v>18</v>
      </c>
      <c r="J69" s="47">
        <f t="shared" si="20"/>
        <v>69</v>
      </c>
      <c r="K69" s="46">
        <f t="shared" si="21"/>
        <v>2</v>
      </c>
      <c r="L69" s="47" t="s">
        <v>17</v>
      </c>
      <c r="M69" s="46">
        <f t="shared" si="22"/>
        <v>34.285714285714285</v>
      </c>
      <c r="N69" s="3" t="s">
        <v>210</v>
      </c>
      <c r="O69" t="s">
        <v>366</v>
      </c>
      <c r="P69" t="s">
        <v>354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435</v>
      </c>
      <c r="D70" s="46">
        <v>4</v>
      </c>
      <c r="E70" s="47">
        <f t="shared" ref="E70" si="23">D70*30</f>
        <v>120</v>
      </c>
      <c r="F70" s="47">
        <f t="shared" ref="F70" si="24">G70+H70+I70</f>
        <v>54</v>
      </c>
      <c r="G70" s="47">
        <v>18</v>
      </c>
      <c r="H70" s="47"/>
      <c r="I70" s="47">
        <v>36</v>
      </c>
      <c r="J70" s="47">
        <f t="shared" ref="J70" si="25">E70-F70</f>
        <v>66</v>
      </c>
      <c r="K70" s="46">
        <f t="shared" ref="K70" si="26">F70/18</f>
        <v>3</v>
      </c>
      <c r="L70" s="47" t="s">
        <v>19</v>
      </c>
      <c r="M70" s="46">
        <f t="shared" ref="M70" si="27">F70/E70*100</f>
        <v>45</v>
      </c>
      <c r="N70" s="3" t="s">
        <v>211</v>
      </c>
      <c r="O70" t="s">
        <v>349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404</v>
      </c>
      <c r="D71" s="46">
        <v>1</v>
      </c>
      <c r="E71" s="47">
        <f t="shared" si="18"/>
        <v>30</v>
      </c>
      <c r="F71" s="47">
        <f t="shared" si="19"/>
        <v>0</v>
      </c>
      <c r="G71" s="47"/>
      <c r="H71" s="47"/>
      <c r="I71" s="47"/>
      <c r="J71" s="47">
        <f t="shared" si="20"/>
        <v>30</v>
      </c>
      <c r="K71" s="46">
        <f t="shared" si="21"/>
        <v>0</v>
      </c>
      <c r="L71" s="47" t="s">
        <v>30</v>
      </c>
      <c r="M71" s="46">
        <f t="shared" si="22"/>
        <v>0</v>
      </c>
      <c r="N71" s="3" t="s">
        <v>211</v>
      </c>
      <c r="O71" t="s">
        <v>359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42">
        <f t="shared" ref="D72:K72" si="28">SUM(D64:D71)</f>
        <v>30</v>
      </c>
      <c r="E72" s="52">
        <f t="shared" si="28"/>
        <v>900</v>
      </c>
      <c r="F72" s="52">
        <f t="shared" si="28"/>
        <v>324</v>
      </c>
      <c r="G72" s="52">
        <f t="shared" si="28"/>
        <v>108</v>
      </c>
      <c r="H72" s="52">
        <f t="shared" si="28"/>
        <v>0</v>
      </c>
      <c r="I72" s="52">
        <f t="shared" si="28"/>
        <v>216</v>
      </c>
      <c r="J72" s="52">
        <f t="shared" si="28"/>
        <v>576</v>
      </c>
      <c r="K72" s="52">
        <f t="shared" si="28"/>
        <v>18</v>
      </c>
      <c r="L72" s="52"/>
      <c r="M72" s="52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183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946" t="s">
        <v>0</v>
      </c>
      <c r="D80" s="947" t="s">
        <v>1</v>
      </c>
      <c r="E80" s="948" t="s">
        <v>2</v>
      </c>
      <c r="F80" s="948"/>
      <c r="G80" s="948"/>
      <c r="H80" s="948"/>
      <c r="I80" s="948"/>
      <c r="J80" s="949"/>
      <c r="K80" s="947" t="s">
        <v>3</v>
      </c>
      <c r="L80" s="947" t="s">
        <v>4</v>
      </c>
      <c r="M80" s="947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946"/>
      <c r="D81" s="947"/>
      <c r="E81" s="947" t="s">
        <v>6</v>
      </c>
      <c r="F81" s="951" t="s">
        <v>7</v>
      </c>
      <c r="G81" s="951"/>
      <c r="H81" s="951"/>
      <c r="I81" s="951"/>
      <c r="J81" s="947" t="s">
        <v>26</v>
      </c>
      <c r="K81" s="947"/>
      <c r="L81" s="947"/>
      <c r="M81" s="947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946"/>
      <c r="D82" s="947"/>
      <c r="E82" s="949"/>
      <c r="F82" s="947" t="s">
        <v>9</v>
      </c>
      <c r="G82" s="948" t="s">
        <v>10</v>
      </c>
      <c r="H82" s="949"/>
      <c r="I82" s="949"/>
      <c r="J82" s="949"/>
      <c r="K82" s="947"/>
      <c r="L82" s="947"/>
      <c r="M82" s="947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946"/>
      <c r="D83" s="947"/>
      <c r="E83" s="949"/>
      <c r="F83" s="952"/>
      <c r="G83" s="947" t="s">
        <v>27</v>
      </c>
      <c r="H83" s="947" t="s">
        <v>28</v>
      </c>
      <c r="I83" s="947" t="s">
        <v>29</v>
      </c>
      <c r="J83" s="949"/>
      <c r="K83" s="947"/>
      <c r="L83" s="947"/>
      <c r="M83" s="947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946"/>
      <c r="D84" s="947"/>
      <c r="E84" s="949"/>
      <c r="F84" s="952"/>
      <c r="G84" s="947"/>
      <c r="H84" s="947"/>
      <c r="I84" s="947"/>
      <c r="J84" s="949"/>
      <c r="K84" s="947"/>
      <c r="L84" s="947"/>
      <c r="M84" s="947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946"/>
      <c r="D85" s="947"/>
      <c r="E85" s="949"/>
      <c r="F85" s="952"/>
      <c r="G85" s="947"/>
      <c r="H85" s="947"/>
      <c r="I85" s="947"/>
      <c r="J85" s="949"/>
      <c r="K85" s="947"/>
      <c r="L85" s="947"/>
      <c r="M85" s="947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946"/>
      <c r="D86" s="947"/>
      <c r="E86" s="949"/>
      <c r="F86" s="952"/>
      <c r="G86" s="947"/>
      <c r="H86" s="947"/>
      <c r="I86" s="947"/>
      <c r="J86" s="949"/>
      <c r="K86" s="947"/>
      <c r="L86" s="947"/>
      <c r="M86" s="947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406</v>
      </c>
      <c r="D87" s="5">
        <v>3</v>
      </c>
      <c r="E87" s="47">
        <f>D87*30</f>
        <v>90</v>
      </c>
      <c r="F87" s="47">
        <f>G87+H87+I87</f>
        <v>45</v>
      </c>
      <c r="G87" s="47"/>
      <c r="H87" s="47"/>
      <c r="I87" s="47">
        <v>45</v>
      </c>
      <c r="J87" s="47">
        <f>E87-F87</f>
        <v>45</v>
      </c>
      <c r="K87" s="46">
        <f>F87/15</f>
        <v>3</v>
      </c>
      <c r="L87" s="47" t="s">
        <v>17</v>
      </c>
      <c r="M87" s="46">
        <f>F87/E87*100</f>
        <v>50</v>
      </c>
      <c r="N87" s="54" t="s">
        <v>213</v>
      </c>
      <c r="O87" t="s">
        <v>367</v>
      </c>
      <c r="P87" t="s">
        <v>352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150" t="s">
        <v>436</v>
      </c>
      <c r="D88" s="46">
        <v>5</v>
      </c>
      <c r="E88" s="47">
        <f t="shared" ref="E88:E91" si="29">D88*30</f>
        <v>150</v>
      </c>
      <c r="F88" s="47">
        <f t="shared" ref="F88:F91" si="30">G88+H88+I88</f>
        <v>60</v>
      </c>
      <c r="G88" s="47">
        <v>30</v>
      </c>
      <c r="H88" s="47"/>
      <c r="I88" s="47">
        <v>30</v>
      </c>
      <c r="J88" s="47">
        <f t="shared" ref="J88:J91" si="31">E88-F88</f>
        <v>90</v>
      </c>
      <c r="K88" s="46">
        <f t="shared" ref="K88:K93" si="32">F88/15</f>
        <v>4</v>
      </c>
      <c r="L88" s="47" t="s">
        <v>30</v>
      </c>
      <c r="M88" s="46">
        <f t="shared" ref="M88:M91" si="33">F88/E88*100</f>
        <v>40</v>
      </c>
      <c r="N88" s="3" t="s">
        <v>276</v>
      </c>
      <c r="P88" t="s">
        <v>354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150" t="s">
        <v>407</v>
      </c>
      <c r="D89" s="46">
        <v>4</v>
      </c>
      <c r="E89" s="47">
        <f t="shared" si="29"/>
        <v>120</v>
      </c>
      <c r="F89" s="47">
        <f t="shared" si="30"/>
        <v>45</v>
      </c>
      <c r="G89" s="47">
        <v>15</v>
      </c>
      <c r="H89" s="47"/>
      <c r="I89" s="47">
        <v>30</v>
      </c>
      <c r="J89" s="47">
        <f t="shared" si="31"/>
        <v>75</v>
      </c>
      <c r="K89" s="46">
        <f t="shared" si="32"/>
        <v>3</v>
      </c>
      <c r="L89" s="47" t="s">
        <v>30</v>
      </c>
      <c r="M89" s="46">
        <f t="shared" si="33"/>
        <v>37.5</v>
      </c>
      <c r="N89" s="3" t="s">
        <v>210</v>
      </c>
      <c r="P89" t="s">
        <v>354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48" t="s">
        <v>408</v>
      </c>
      <c r="D90" s="46">
        <v>4</v>
      </c>
      <c r="E90" s="47">
        <f t="shared" si="29"/>
        <v>120</v>
      </c>
      <c r="F90" s="47">
        <f t="shared" si="30"/>
        <v>45</v>
      </c>
      <c r="G90" s="47">
        <v>15</v>
      </c>
      <c r="H90" s="47"/>
      <c r="I90" s="47">
        <v>30</v>
      </c>
      <c r="J90" s="47">
        <f t="shared" si="31"/>
        <v>75</v>
      </c>
      <c r="K90" s="46">
        <f t="shared" si="32"/>
        <v>3</v>
      </c>
      <c r="L90" s="47" t="s">
        <v>19</v>
      </c>
      <c r="M90" s="46">
        <f t="shared" si="33"/>
        <v>37.5</v>
      </c>
      <c r="N90" s="3" t="s">
        <v>211</v>
      </c>
      <c r="O90" t="s">
        <v>360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412</v>
      </c>
      <c r="D91" s="46">
        <v>4</v>
      </c>
      <c r="E91" s="47">
        <f t="shared" si="29"/>
        <v>120</v>
      </c>
      <c r="F91" s="47">
        <f t="shared" si="30"/>
        <v>45</v>
      </c>
      <c r="G91" s="47">
        <v>15</v>
      </c>
      <c r="H91" s="47"/>
      <c r="I91" s="47">
        <v>30</v>
      </c>
      <c r="J91" s="47">
        <f t="shared" si="31"/>
        <v>75</v>
      </c>
      <c r="K91" s="46">
        <f t="shared" si="32"/>
        <v>3</v>
      </c>
      <c r="L91" s="47" t="s">
        <v>30</v>
      </c>
      <c r="M91" s="46">
        <f t="shared" si="33"/>
        <v>37.5</v>
      </c>
      <c r="N91" s="3" t="s">
        <v>211</v>
      </c>
      <c r="O91" t="s">
        <v>349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153" t="s">
        <v>437</v>
      </c>
      <c r="D92" s="46">
        <v>5</v>
      </c>
      <c r="E92" s="47">
        <f>D92*30</f>
        <v>150</v>
      </c>
      <c r="F92" s="47">
        <f>G92+H92+I92</f>
        <v>60</v>
      </c>
      <c r="G92" s="47">
        <v>30</v>
      </c>
      <c r="H92" s="47"/>
      <c r="I92" s="47">
        <v>30</v>
      </c>
      <c r="J92" s="47">
        <f>E92-F92</f>
        <v>90</v>
      </c>
      <c r="K92" s="46">
        <f>F92/15</f>
        <v>4</v>
      </c>
      <c r="L92" s="47" t="s">
        <v>19</v>
      </c>
      <c r="M92" s="46">
        <f>F92/E92*100</f>
        <v>40</v>
      </c>
      <c r="N92" s="3" t="s">
        <v>211</v>
      </c>
      <c r="O92" t="s">
        <v>373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409</v>
      </c>
      <c r="D93" s="46">
        <v>5</v>
      </c>
      <c r="E93" s="47">
        <f>D93*30</f>
        <v>150</v>
      </c>
      <c r="F93" s="47">
        <f>G93+H93+I93</f>
        <v>60</v>
      </c>
      <c r="G93" s="47">
        <v>30</v>
      </c>
      <c r="H93" s="47"/>
      <c r="I93" s="47">
        <v>30</v>
      </c>
      <c r="J93" s="47">
        <f>E93-F93</f>
        <v>90</v>
      </c>
      <c r="K93" s="46">
        <f t="shared" si="32"/>
        <v>4</v>
      </c>
      <c r="L93" s="47" t="s">
        <v>19</v>
      </c>
      <c r="M93" s="46">
        <f>F93/E93*100</f>
        <v>40</v>
      </c>
      <c r="N93" s="3" t="s">
        <v>211</v>
      </c>
      <c r="O93" t="s">
        <v>370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42">
        <f t="shared" ref="D94:M94" si="34">SUM(D87:D93)</f>
        <v>30</v>
      </c>
      <c r="E94" s="52">
        <f t="shared" si="34"/>
        <v>900</v>
      </c>
      <c r="F94" s="52">
        <f t="shared" si="34"/>
        <v>360</v>
      </c>
      <c r="G94" s="52">
        <f t="shared" si="34"/>
        <v>135</v>
      </c>
      <c r="H94" s="52">
        <f t="shared" si="34"/>
        <v>0</v>
      </c>
      <c r="I94" s="52">
        <f t="shared" si="34"/>
        <v>225</v>
      </c>
      <c r="J94" s="52">
        <f t="shared" si="34"/>
        <v>540</v>
      </c>
      <c r="K94" s="52">
        <f t="shared" si="34"/>
        <v>24</v>
      </c>
      <c r="L94" s="52">
        <f t="shared" si="34"/>
        <v>0</v>
      </c>
      <c r="M94" s="52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184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946" t="s">
        <v>0</v>
      </c>
      <c r="D97" s="947" t="s">
        <v>1</v>
      </c>
      <c r="E97" s="948" t="s">
        <v>2</v>
      </c>
      <c r="F97" s="948"/>
      <c r="G97" s="948"/>
      <c r="H97" s="948"/>
      <c r="I97" s="948"/>
      <c r="J97" s="949"/>
      <c r="K97" s="947" t="s">
        <v>3</v>
      </c>
      <c r="L97" s="947" t="s">
        <v>4</v>
      </c>
      <c r="M97" s="947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946"/>
      <c r="D98" s="947"/>
      <c r="E98" s="947" t="s">
        <v>6</v>
      </c>
      <c r="F98" s="951" t="s">
        <v>7</v>
      </c>
      <c r="G98" s="951"/>
      <c r="H98" s="951"/>
      <c r="I98" s="951"/>
      <c r="J98" s="947" t="s">
        <v>26</v>
      </c>
      <c r="K98" s="947"/>
      <c r="L98" s="947"/>
      <c r="M98" s="947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946"/>
      <c r="D99" s="947"/>
      <c r="E99" s="949"/>
      <c r="F99" s="947" t="s">
        <v>9</v>
      </c>
      <c r="G99" s="948" t="s">
        <v>10</v>
      </c>
      <c r="H99" s="949"/>
      <c r="I99" s="949"/>
      <c r="J99" s="949"/>
      <c r="K99" s="947"/>
      <c r="L99" s="947"/>
      <c r="M99" s="947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946"/>
      <c r="D100" s="947"/>
      <c r="E100" s="949"/>
      <c r="F100" s="952"/>
      <c r="G100" s="947" t="s">
        <v>27</v>
      </c>
      <c r="H100" s="947" t="s">
        <v>28</v>
      </c>
      <c r="I100" s="947" t="s">
        <v>29</v>
      </c>
      <c r="J100" s="949"/>
      <c r="K100" s="947"/>
      <c r="L100" s="947"/>
      <c r="M100" s="947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946"/>
      <c r="D101" s="947"/>
      <c r="E101" s="949"/>
      <c r="F101" s="952"/>
      <c r="G101" s="947"/>
      <c r="H101" s="947"/>
      <c r="I101" s="947"/>
      <c r="J101" s="949"/>
      <c r="K101" s="947"/>
      <c r="L101" s="947"/>
      <c r="M101" s="947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946"/>
      <c r="D102" s="947"/>
      <c r="E102" s="949"/>
      <c r="F102" s="952"/>
      <c r="G102" s="947"/>
      <c r="H102" s="947"/>
      <c r="I102" s="947"/>
      <c r="J102" s="949"/>
      <c r="K102" s="947"/>
      <c r="L102" s="947"/>
      <c r="M102" s="947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946"/>
      <c r="D103" s="947"/>
      <c r="E103" s="949"/>
      <c r="F103" s="952"/>
      <c r="G103" s="947"/>
      <c r="H103" s="947"/>
      <c r="I103" s="947"/>
      <c r="J103" s="949"/>
      <c r="K103" s="947"/>
      <c r="L103" s="947"/>
      <c r="M103" s="947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151" t="s">
        <v>416</v>
      </c>
      <c r="D104" s="5">
        <v>4.5</v>
      </c>
      <c r="E104" s="47">
        <f>D104*30</f>
        <v>135</v>
      </c>
      <c r="F104" s="47">
        <f>G104+H104+I104</f>
        <v>0</v>
      </c>
      <c r="G104" s="47"/>
      <c r="H104" s="47"/>
      <c r="I104" s="47"/>
      <c r="J104" s="47">
        <f>E104-F104</f>
        <v>135</v>
      </c>
      <c r="K104" s="46">
        <f>F104/18</f>
        <v>0</v>
      </c>
      <c r="L104" s="47" t="s">
        <v>30</v>
      </c>
      <c r="M104" s="46">
        <f>F104/E104*100</f>
        <v>0</v>
      </c>
      <c r="N104" s="3" t="s">
        <v>211</v>
      </c>
      <c r="O104" t="s">
        <v>361</v>
      </c>
      <c r="P104" t="s">
        <v>352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410</v>
      </c>
      <c r="D105" s="46">
        <v>4</v>
      </c>
      <c r="E105" s="47">
        <f t="shared" ref="E105:E110" si="35">D105*30</f>
        <v>120</v>
      </c>
      <c r="F105" s="47">
        <f t="shared" ref="F105:F110" si="36">G105+H105+I105</f>
        <v>54</v>
      </c>
      <c r="G105" s="47"/>
      <c r="H105" s="47"/>
      <c r="I105" s="47">
        <v>54</v>
      </c>
      <c r="J105" s="47">
        <f t="shared" ref="J105:J110" si="37">E105-F105</f>
        <v>66</v>
      </c>
      <c r="K105" s="46">
        <f t="shared" ref="K105:K110" si="38">F105/18</f>
        <v>3</v>
      </c>
      <c r="L105" s="47" t="s">
        <v>17</v>
      </c>
      <c r="M105" s="46">
        <f t="shared" ref="M105:M110" si="39">F105/E105*100</f>
        <v>45</v>
      </c>
      <c r="N105" s="54" t="s">
        <v>213</v>
      </c>
      <c r="O105" t="s">
        <v>368</v>
      </c>
      <c r="P105" t="s">
        <v>354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411</v>
      </c>
      <c r="D106" s="46">
        <v>6</v>
      </c>
      <c r="E106" s="47">
        <f t="shared" si="35"/>
        <v>180</v>
      </c>
      <c r="F106" s="47">
        <f t="shared" si="36"/>
        <v>72</v>
      </c>
      <c r="G106" s="47">
        <v>36</v>
      </c>
      <c r="H106" s="47"/>
      <c r="I106" s="47">
        <v>36</v>
      </c>
      <c r="J106" s="47">
        <f t="shared" si="37"/>
        <v>108</v>
      </c>
      <c r="K106" s="46">
        <f t="shared" si="38"/>
        <v>4</v>
      </c>
      <c r="L106" s="47" t="s">
        <v>19</v>
      </c>
      <c r="M106" s="46">
        <f t="shared" si="39"/>
        <v>40</v>
      </c>
      <c r="N106" s="3" t="s">
        <v>211</v>
      </c>
      <c r="O106" t="s">
        <v>361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438</v>
      </c>
      <c r="D107" s="46">
        <v>5</v>
      </c>
      <c r="E107" s="47">
        <f t="shared" ref="E107" si="40">D107*30</f>
        <v>150</v>
      </c>
      <c r="F107" s="47">
        <f t="shared" ref="F107" si="41">G107+H107+I107</f>
        <v>54</v>
      </c>
      <c r="G107" s="47">
        <v>18</v>
      </c>
      <c r="H107" s="47"/>
      <c r="I107" s="47">
        <v>36</v>
      </c>
      <c r="J107" s="47">
        <f t="shared" ref="J107" si="42">E107-F107</f>
        <v>96</v>
      </c>
      <c r="K107" s="46">
        <f>F107/18</f>
        <v>3</v>
      </c>
      <c r="L107" s="47" t="s">
        <v>19</v>
      </c>
      <c r="M107" s="46">
        <f t="shared" ref="M107" si="43">F107/E107*100</f>
        <v>36</v>
      </c>
      <c r="N107" s="3" t="s">
        <v>211</v>
      </c>
      <c r="O107" t="s">
        <v>357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413</v>
      </c>
      <c r="D108" s="50">
        <v>5</v>
      </c>
      <c r="E108" s="47">
        <f t="shared" si="35"/>
        <v>150</v>
      </c>
      <c r="F108" s="47">
        <f t="shared" si="36"/>
        <v>72</v>
      </c>
      <c r="G108" s="47">
        <v>36</v>
      </c>
      <c r="H108" s="47"/>
      <c r="I108" s="47">
        <v>36</v>
      </c>
      <c r="J108" s="47">
        <f t="shared" si="37"/>
        <v>78</v>
      </c>
      <c r="K108" s="46">
        <f t="shared" si="38"/>
        <v>4</v>
      </c>
      <c r="L108" s="47" t="s">
        <v>19</v>
      </c>
      <c r="M108" s="46">
        <f t="shared" si="39"/>
        <v>48</v>
      </c>
      <c r="N108" s="3" t="s">
        <v>211</v>
      </c>
      <c r="O108" t="s">
        <v>362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414</v>
      </c>
      <c r="D109" s="50">
        <v>1</v>
      </c>
      <c r="E109" s="47">
        <f t="shared" si="35"/>
        <v>30</v>
      </c>
      <c r="F109" s="47"/>
      <c r="G109" s="47"/>
      <c r="H109" s="47"/>
      <c r="I109" s="47"/>
      <c r="J109" s="47">
        <f t="shared" si="37"/>
        <v>30</v>
      </c>
      <c r="K109" s="46"/>
      <c r="L109" s="47" t="s">
        <v>30</v>
      </c>
      <c r="M109" s="46"/>
      <c r="N109" s="3" t="s">
        <v>211</v>
      </c>
      <c r="O109" t="s">
        <v>364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49" t="s">
        <v>415</v>
      </c>
      <c r="D110" s="46">
        <v>4.5</v>
      </c>
      <c r="E110" s="47">
        <f t="shared" si="35"/>
        <v>135</v>
      </c>
      <c r="F110" s="47">
        <f t="shared" si="36"/>
        <v>54</v>
      </c>
      <c r="G110" s="47">
        <v>18</v>
      </c>
      <c r="H110" s="47"/>
      <c r="I110" s="47">
        <v>36</v>
      </c>
      <c r="J110" s="47">
        <f t="shared" si="37"/>
        <v>81</v>
      </c>
      <c r="K110" s="46">
        <f t="shared" si="38"/>
        <v>3</v>
      </c>
      <c r="L110" s="47" t="s">
        <v>30</v>
      </c>
      <c r="M110" s="46">
        <f t="shared" si="39"/>
        <v>40</v>
      </c>
      <c r="N110" s="3" t="s">
        <v>211</v>
      </c>
      <c r="O110" t="s">
        <v>363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42">
        <f t="shared" ref="D111:K111" si="44">SUM(D104:D110)</f>
        <v>30</v>
      </c>
      <c r="E111" s="52">
        <f t="shared" si="44"/>
        <v>900</v>
      </c>
      <c r="F111" s="52">
        <f t="shared" si="44"/>
        <v>306</v>
      </c>
      <c r="G111" s="52">
        <f t="shared" si="44"/>
        <v>108</v>
      </c>
      <c r="H111" s="52">
        <f t="shared" si="44"/>
        <v>0</v>
      </c>
      <c r="I111" s="52">
        <f t="shared" si="44"/>
        <v>198</v>
      </c>
      <c r="J111" s="52">
        <f t="shared" si="44"/>
        <v>594</v>
      </c>
      <c r="K111" s="42">
        <f t="shared" si="44"/>
        <v>17</v>
      </c>
      <c r="L111" s="52"/>
      <c r="M111" s="52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185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946" t="s">
        <v>0</v>
      </c>
      <c r="D117" s="947" t="s">
        <v>1</v>
      </c>
      <c r="E117" s="948" t="s">
        <v>2</v>
      </c>
      <c r="F117" s="948"/>
      <c r="G117" s="948"/>
      <c r="H117" s="948"/>
      <c r="I117" s="948"/>
      <c r="J117" s="949"/>
      <c r="K117" s="947" t="s">
        <v>3</v>
      </c>
      <c r="L117" s="947" t="s">
        <v>4</v>
      </c>
      <c r="M117" s="947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946"/>
      <c r="D118" s="947"/>
      <c r="E118" s="947" t="s">
        <v>6</v>
      </c>
      <c r="F118" s="951" t="s">
        <v>7</v>
      </c>
      <c r="G118" s="951"/>
      <c r="H118" s="951"/>
      <c r="I118" s="951"/>
      <c r="J118" s="947" t="s">
        <v>26</v>
      </c>
      <c r="K118" s="947"/>
      <c r="L118" s="947"/>
      <c r="M118" s="947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946"/>
      <c r="D119" s="947"/>
      <c r="E119" s="949"/>
      <c r="F119" s="947" t="s">
        <v>9</v>
      </c>
      <c r="G119" s="948" t="s">
        <v>10</v>
      </c>
      <c r="H119" s="949"/>
      <c r="I119" s="949"/>
      <c r="J119" s="949"/>
      <c r="K119" s="947"/>
      <c r="L119" s="947"/>
      <c r="M119" s="947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946"/>
      <c r="D120" s="947"/>
      <c r="E120" s="949"/>
      <c r="F120" s="952"/>
      <c r="G120" s="947" t="s">
        <v>27</v>
      </c>
      <c r="H120" s="947" t="s">
        <v>28</v>
      </c>
      <c r="I120" s="947" t="s">
        <v>29</v>
      </c>
      <c r="J120" s="949"/>
      <c r="K120" s="947"/>
      <c r="L120" s="947"/>
      <c r="M120" s="947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946"/>
      <c r="D121" s="947"/>
      <c r="E121" s="949"/>
      <c r="F121" s="952"/>
      <c r="G121" s="947"/>
      <c r="H121" s="947"/>
      <c r="I121" s="947"/>
      <c r="J121" s="949"/>
      <c r="K121" s="947"/>
      <c r="L121" s="947"/>
      <c r="M121" s="947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946"/>
      <c r="D122" s="947"/>
      <c r="E122" s="949"/>
      <c r="F122" s="952"/>
      <c r="G122" s="947"/>
      <c r="H122" s="947"/>
      <c r="I122" s="947"/>
      <c r="J122" s="949"/>
      <c r="K122" s="947"/>
      <c r="L122" s="947"/>
      <c r="M122" s="947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946"/>
      <c r="D123" s="947"/>
      <c r="E123" s="949"/>
      <c r="F123" s="952"/>
      <c r="G123" s="947"/>
      <c r="H123" s="947"/>
      <c r="I123" s="947"/>
      <c r="J123" s="949"/>
      <c r="K123" s="947"/>
      <c r="L123" s="947"/>
      <c r="M123" s="947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417</v>
      </c>
      <c r="D124" s="5">
        <v>3</v>
      </c>
      <c r="E124" s="47">
        <f>D124*30</f>
        <v>90</v>
      </c>
      <c r="F124" s="47">
        <f>G124+H124+I124</f>
        <v>45</v>
      </c>
      <c r="G124" s="47"/>
      <c r="H124" s="47"/>
      <c r="I124" s="47">
        <v>45</v>
      </c>
      <c r="J124" s="47">
        <f>E124-F124</f>
        <v>45</v>
      </c>
      <c r="K124" s="46">
        <f>F124/15</f>
        <v>3</v>
      </c>
      <c r="L124" s="47" t="s">
        <v>17</v>
      </c>
      <c r="M124" s="46">
        <f>F124/E124*100</f>
        <v>50</v>
      </c>
      <c r="N124" s="3" t="s">
        <v>213</v>
      </c>
      <c r="O124" t="s">
        <v>369</v>
      </c>
      <c r="P124" t="s">
        <v>352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418</v>
      </c>
      <c r="D125" s="46">
        <v>5</v>
      </c>
      <c r="E125" s="47">
        <f t="shared" ref="E125:E130" si="45">D125*30</f>
        <v>150</v>
      </c>
      <c r="F125" s="47">
        <f t="shared" ref="F125:F130" si="46">G125+H125+I125</f>
        <v>60</v>
      </c>
      <c r="G125" s="51">
        <v>30</v>
      </c>
      <c r="H125" s="46"/>
      <c r="I125" s="51">
        <v>30</v>
      </c>
      <c r="J125" s="47">
        <f t="shared" ref="J125:J130" si="47">E125-F125</f>
        <v>90</v>
      </c>
      <c r="K125" s="46">
        <f t="shared" ref="K125:K130" si="48">F125/15</f>
        <v>4</v>
      </c>
      <c r="L125" s="47" t="s">
        <v>30</v>
      </c>
      <c r="M125" s="46">
        <f>F125/E125*100</f>
        <v>40</v>
      </c>
      <c r="N125" s="3" t="s">
        <v>211</v>
      </c>
      <c r="O125" t="s">
        <v>365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428</v>
      </c>
      <c r="D126" s="46">
        <v>5</v>
      </c>
      <c r="E126" s="47">
        <f t="shared" si="45"/>
        <v>150</v>
      </c>
      <c r="F126" s="47">
        <f t="shared" si="46"/>
        <v>60</v>
      </c>
      <c r="G126" s="47">
        <v>30</v>
      </c>
      <c r="H126" s="47"/>
      <c r="I126" s="47">
        <v>30</v>
      </c>
      <c r="J126" s="47">
        <f t="shared" si="47"/>
        <v>90</v>
      </c>
      <c r="K126" s="46">
        <f t="shared" si="48"/>
        <v>4</v>
      </c>
      <c r="L126" s="47" t="s">
        <v>19</v>
      </c>
      <c r="M126" s="46">
        <f t="shared" ref="M126:M130" si="49">F126/E126*100</f>
        <v>40</v>
      </c>
      <c r="N126" s="3" t="s">
        <v>211</v>
      </c>
      <c r="O126" t="s">
        <v>374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439</v>
      </c>
      <c r="D127" s="46">
        <v>5</v>
      </c>
      <c r="E127" s="47">
        <f t="shared" si="45"/>
        <v>150</v>
      </c>
      <c r="F127" s="47">
        <f t="shared" si="46"/>
        <v>60</v>
      </c>
      <c r="G127" s="47">
        <v>30</v>
      </c>
      <c r="H127" s="47"/>
      <c r="I127" s="47">
        <v>30</v>
      </c>
      <c r="J127" s="47">
        <f t="shared" si="47"/>
        <v>90</v>
      </c>
      <c r="K127" s="46">
        <f t="shared" si="48"/>
        <v>4</v>
      </c>
      <c r="L127" s="47" t="s">
        <v>19</v>
      </c>
      <c r="M127" s="46">
        <f t="shared" si="49"/>
        <v>40</v>
      </c>
      <c r="N127" s="3" t="s">
        <v>211</v>
      </c>
      <c r="O127" t="s">
        <v>358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419</v>
      </c>
      <c r="D128" s="46">
        <v>5</v>
      </c>
      <c r="E128" s="47">
        <f t="shared" si="45"/>
        <v>150</v>
      </c>
      <c r="F128" s="47">
        <f t="shared" si="46"/>
        <v>60</v>
      </c>
      <c r="G128" s="47">
        <v>30</v>
      </c>
      <c r="H128" s="47">
        <v>30</v>
      </c>
      <c r="I128" s="47"/>
      <c r="J128" s="47">
        <f t="shared" si="47"/>
        <v>90</v>
      </c>
      <c r="K128" s="46">
        <f t="shared" si="48"/>
        <v>4</v>
      </c>
      <c r="L128" s="47" t="s">
        <v>17</v>
      </c>
      <c r="M128" s="46">
        <f t="shared" si="49"/>
        <v>40</v>
      </c>
      <c r="N128" s="3" t="s">
        <v>211</v>
      </c>
      <c r="O128" t="s">
        <v>375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427</v>
      </c>
      <c r="D129" s="46">
        <v>4</v>
      </c>
      <c r="E129" s="47">
        <f t="shared" si="45"/>
        <v>120</v>
      </c>
      <c r="F129" s="47">
        <f t="shared" si="46"/>
        <v>45</v>
      </c>
      <c r="G129" s="47">
        <v>15</v>
      </c>
      <c r="H129" s="47"/>
      <c r="I129" s="47">
        <v>30</v>
      </c>
      <c r="J129" s="47">
        <f t="shared" si="47"/>
        <v>75</v>
      </c>
      <c r="K129" s="46">
        <f t="shared" si="48"/>
        <v>3</v>
      </c>
      <c r="L129" s="47" t="s">
        <v>17</v>
      </c>
      <c r="M129" s="46">
        <f t="shared" si="49"/>
        <v>37.5</v>
      </c>
      <c r="N129" s="3" t="s">
        <v>211</v>
      </c>
      <c r="O129" s="154" t="s">
        <v>379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150" t="s">
        <v>420</v>
      </c>
      <c r="D130" s="46">
        <v>3</v>
      </c>
      <c r="E130" s="47">
        <f t="shared" si="45"/>
        <v>90</v>
      </c>
      <c r="F130" s="47">
        <f t="shared" si="46"/>
        <v>30</v>
      </c>
      <c r="G130" s="47">
        <v>15</v>
      </c>
      <c r="H130" s="47">
        <v>8</v>
      </c>
      <c r="I130" s="47">
        <v>7</v>
      </c>
      <c r="J130" s="47">
        <f t="shared" si="47"/>
        <v>60</v>
      </c>
      <c r="K130" s="46">
        <f t="shared" si="48"/>
        <v>2</v>
      </c>
      <c r="L130" s="47" t="s">
        <v>30</v>
      </c>
      <c r="M130" s="46">
        <f t="shared" si="49"/>
        <v>33.333333333333329</v>
      </c>
      <c r="N130" s="3" t="s">
        <v>277</v>
      </c>
      <c r="P130" s="152" t="s">
        <v>352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42">
        <f>SUM(D124:D130)</f>
        <v>30</v>
      </c>
      <c r="E131" s="52">
        <f>SUM(E124:E130)</f>
        <v>900</v>
      </c>
      <c r="F131" s="52">
        <f t="shared" ref="F131:M131" si="50">SUM(F124:F130)</f>
        <v>360</v>
      </c>
      <c r="G131" s="52">
        <f t="shared" si="50"/>
        <v>150</v>
      </c>
      <c r="H131" s="52">
        <f t="shared" si="50"/>
        <v>38</v>
      </c>
      <c r="I131" s="52">
        <f t="shared" si="50"/>
        <v>172</v>
      </c>
      <c r="J131" s="52">
        <f t="shared" si="50"/>
        <v>540</v>
      </c>
      <c r="K131" s="52">
        <f t="shared" si="50"/>
        <v>24</v>
      </c>
      <c r="L131" s="52">
        <f t="shared" si="50"/>
        <v>0</v>
      </c>
      <c r="M131" s="52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946" t="s">
        <v>0</v>
      </c>
      <c r="D134" s="947" t="s">
        <v>1</v>
      </c>
      <c r="E134" s="948" t="s">
        <v>2</v>
      </c>
      <c r="F134" s="948"/>
      <c r="G134" s="948"/>
      <c r="H134" s="948"/>
      <c r="I134" s="948"/>
      <c r="J134" s="949"/>
      <c r="K134" s="947" t="s">
        <v>3</v>
      </c>
      <c r="L134" s="947" t="s">
        <v>4</v>
      </c>
      <c r="M134" s="947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946"/>
      <c r="D135" s="947"/>
      <c r="E135" s="947" t="s">
        <v>6</v>
      </c>
      <c r="F135" s="951" t="s">
        <v>7</v>
      </c>
      <c r="G135" s="951"/>
      <c r="H135" s="951"/>
      <c r="I135" s="951"/>
      <c r="J135" s="947" t="s">
        <v>26</v>
      </c>
      <c r="K135" s="947"/>
      <c r="L135" s="947"/>
      <c r="M135" s="947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946"/>
      <c r="D136" s="947"/>
      <c r="E136" s="949"/>
      <c r="F136" s="947" t="s">
        <v>9</v>
      </c>
      <c r="G136" s="948" t="s">
        <v>10</v>
      </c>
      <c r="H136" s="949"/>
      <c r="I136" s="949"/>
      <c r="J136" s="949"/>
      <c r="K136" s="947"/>
      <c r="L136" s="947"/>
      <c r="M136" s="947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946"/>
      <c r="D137" s="947"/>
      <c r="E137" s="949"/>
      <c r="F137" s="952"/>
      <c r="G137" s="947" t="s">
        <v>27</v>
      </c>
      <c r="H137" s="947" t="s">
        <v>28</v>
      </c>
      <c r="I137" s="947" t="s">
        <v>29</v>
      </c>
      <c r="J137" s="949"/>
      <c r="K137" s="947"/>
      <c r="L137" s="947"/>
      <c r="M137" s="947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946"/>
      <c r="D138" s="947"/>
      <c r="E138" s="949"/>
      <c r="F138" s="952"/>
      <c r="G138" s="947"/>
      <c r="H138" s="947"/>
      <c r="I138" s="947"/>
      <c r="J138" s="949"/>
      <c r="K138" s="947"/>
      <c r="L138" s="947"/>
      <c r="M138" s="947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946"/>
      <c r="D139" s="947"/>
      <c r="E139" s="949"/>
      <c r="F139" s="952"/>
      <c r="G139" s="947"/>
      <c r="H139" s="947"/>
      <c r="I139" s="947"/>
      <c r="J139" s="949"/>
      <c r="K139" s="947"/>
      <c r="L139" s="947"/>
      <c r="M139" s="947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946"/>
      <c r="D140" s="947"/>
      <c r="E140" s="949"/>
      <c r="F140" s="952"/>
      <c r="G140" s="947"/>
      <c r="H140" s="947"/>
      <c r="I140" s="947"/>
      <c r="J140" s="949"/>
      <c r="K140" s="947"/>
      <c r="L140" s="947"/>
      <c r="M140" s="947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151" t="s">
        <v>440</v>
      </c>
      <c r="D141" s="5">
        <v>4.5</v>
      </c>
      <c r="E141" s="47">
        <f>D141*30</f>
        <v>135</v>
      </c>
      <c r="F141" s="47">
        <f>G141+H141+I141</f>
        <v>0</v>
      </c>
      <c r="G141" s="47"/>
      <c r="H141" s="47"/>
      <c r="I141" s="47"/>
      <c r="J141" s="47">
        <f>E141-F141</f>
        <v>135</v>
      </c>
      <c r="K141" s="46">
        <f>F141/13</f>
        <v>0</v>
      </c>
      <c r="L141" s="47" t="s">
        <v>30</v>
      </c>
      <c r="M141" s="46">
        <f>F141/E141*100</f>
        <v>0</v>
      </c>
      <c r="N141" s="3" t="s">
        <v>211</v>
      </c>
      <c r="P141" t="s">
        <v>354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150" t="s">
        <v>441</v>
      </c>
      <c r="D142" s="46">
        <v>6</v>
      </c>
      <c r="E142" s="47">
        <f t="shared" ref="E142:E148" si="51">D142*30</f>
        <v>180</v>
      </c>
      <c r="F142" s="47">
        <f t="shared" ref="F142:F148" si="52">G142+H142+I142</f>
        <v>0</v>
      </c>
      <c r="G142" s="47"/>
      <c r="H142" s="47"/>
      <c r="I142" s="47"/>
      <c r="J142" s="47">
        <f t="shared" ref="J142:J148" si="53">E142-F142</f>
        <v>180</v>
      </c>
      <c r="K142" s="46">
        <f t="shared" ref="K142:K148" si="54">F142/13</f>
        <v>0</v>
      </c>
      <c r="L142" s="47"/>
      <c r="M142" s="46">
        <f t="shared" ref="M142:M148" si="55">F142/E142*100</f>
        <v>0</v>
      </c>
      <c r="N142" s="3" t="s">
        <v>211</v>
      </c>
      <c r="P142" t="s">
        <v>352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150" t="s">
        <v>424</v>
      </c>
      <c r="D143" s="46">
        <v>1.5</v>
      </c>
      <c r="E143" s="47">
        <f t="shared" si="51"/>
        <v>45</v>
      </c>
      <c r="F143" s="47">
        <f t="shared" si="52"/>
        <v>0</v>
      </c>
      <c r="G143" s="47"/>
      <c r="H143" s="47"/>
      <c r="I143" s="47"/>
      <c r="J143" s="47">
        <f t="shared" si="53"/>
        <v>45</v>
      </c>
      <c r="K143" s="46">
        <f t="shared" si="54"/>
        <v>0</v>
      </c>
      <c r="L143" s="47"/>
      <c r="M143" s="46">
        <f t="shared" si="55"/>
        <v>0</v>
      </c>
      <c r="N143" s="3" t="s">
        <v>211</v>
      </c>
      <c r="P143" t="s">
        <v>352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150" t="s">
        <v>421</v>
      </c>
      <c r="D144" s="46">
        <v>3</v>
      </c>
      <c r="E144" s="47">
        <f t="shared" si="51"/>
        <v>90</v>
      </c>
      <c r="F144" s="47">
        <f t="shared" si="52"/>
        <v>39</v>
      </c>
      <c r="G144" s="47"/>
      <c r="H144" s="47"/>
      <c r="I144" s="47">
        <v>39</v>
      </c>
      <c r="J144" s="47">
        <f t="shared" si="53"/>
        <v>51</v>
      </c>
      <c r="K144" s="46">
        <f t="shared" si="54"/>
        <v>3</v>
      </c>
      <c r="L144" s="47" t="s">
        <v>30</v>
      </c>
      <c r="M144" s="46">
        <f t="shared" si="55"/>
        <v>43.333333333333336</v>
      </c>
      <c r="N144" s="3" t="s">
        <v>213</v>
      </c>
      <c r="P144" t="s">
        <v>352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422</v>
      </c>
      <c r="D145" s="46">
        <v>4</v>
      </c>
      <c r="E145" s="47">
        <f t="shared" si="51"/>
        <v>120</v>
      </c>
      <c r="F145" s="47">
        <f t="shared" si="52"/>
        <v>52</v>
      </c>
      <c r="G145" s="47">
        <v>26</v>
      </c>
      <c r="H145" s="47">
        <v>26</v>
      </c>
      <c r="I145" s="47"/>
      <c r="J145" s="47">
        <f t="shared" si="53"/>
        <v>68</v>
      </c>
      <c r="K145" s="46">
        <f t="shared" si="54"/>
        <v>4</v>
      </c>
      <c r="L145" s="47" t="s">
        <v>19</v>
      </c>
      <c r="M145" s="46">
        <f t="shared" si="55"/>
        <v>43.333333333333336</v>
      </c>
      <c r="N145" s="3" t="s">
        <v>211</v>
      </c>
      <c r="O145" t="s">
        <v>365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423</v>
      </c>
      <c r="D146" s="46">
        <v>1</v>
      </c>
      <c r="E146" s="47">
        <f>D146*30</f>
        <v>30</v>
      </c>
      <c r="F146" s="47">
        <f>G146+H146+I146</f>
        <v>0</v>
      </c>
      <c r="G146" s="47"/>
      <c r="H146" s="47"/>
      <c r="I146" s="47"/>
      <c r="J146" s="47">
        <f>E146-F146</f>
        <v>30</v>
      </c>
      <c r="K146" s="46">
        <f>F146/15</f>
        <v>0</v>
      </c>
      <c r="L146" s="47" t="s">
        <v>30</v>
      </c>
      <c r="M146" s="46">
        <f>F146/E146*100</f>
        <v>0</v>
      </c>
      <c r="N146" s="3" t="s">
        <v>211</v>
      </c>
      <c r="O146" t="s">
        <v>365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425</v>
      </c>
      <c r="D147" s="46">
        <v>5</v>
      </c>
      <c r="E147" s="47">
        <f t="shared" si="51"/>
        <v>150</v>
      </c>
      <c r="F147" s="47">
        <f t="shared" si="52"/>
        <v>52</v>
      </c>
      <c r="G147" s="47">
        <v>26</v>
      </c>
      <c r="H147" s="47">
        <v>26</v>
      </c>
      <c r="I147" s="47"/>
      <c r="J147" s="47">
        <f t="shared" si="53"/>
        <v>98</v>
      </c>
      <c r="K147" s="46">
        <f t="shared" si="54"/>
        <v>4</v>
      </c>
      <c r="L147" s="47" t="s">
        <v>30</v>
      </c>
      <c r="M147" s="46">
        <f t="shared" si="55"/>
        <v>34.666666666666671</v>
      </c>
      <c r="N147" s="3" t="s">
        <v>211</v>
      </c>
      <c r="O147" t="s">
        <v>376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426</v>
      </c>
      <c r="D148" s="46">
        <v>5</v>
      </c>
      <c r="E148" s="47">
        <f t="shared" si="51"/>
        <v>150</v>
      </c>
      <c r="F148" s="47">
        <f t="shared" si="52"/>
        <v>52</v>
      </c>
      <c r="G148" s="47">
        <v>26</v>
      </c>
      <c r="H148" s="47">
        <v>26</v>
      </c>
      <c r="I148" s="47"/>
      <c r="J148" s="47">
        <f t="shared" si="53"/>
        <v>98</v>
      </c>
      <c r="K148" s="46">
        <f t="shared" si="54"/>
        <v>4</v>
      </c>
      <c r="L148" s="47" t="s">
        <v>30</v>
      </c>
      <c r="M148" s="46">
        <f t="shared" si="55"/>
        <v>34.666666666666671</v>
      </c>
      <c r="N148" s="3" t="s">
        <v>211</v>
      </c>
      <c r="O148" t="s">
        <v>377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42">
        <f t="shared" ref="D149:M149" si="56">SUM(D141:D148)</f>
        <v>30</v>
      </c>
      <c r="E149" s="52">
        <f t="shared" si="56"/>
        <v>900</v>
      </c>
      <c r="F149" s="52">
        <f t="shared" si="56"/>
        <v>195</v>
      </c>
      <c r="G149" s="52">
        <f t="shared" si="56"/>
        <v>78</v>
      </c>
      <c r="H149" s="52">
        <f t="shared" si="56"/>
        <v>78</v>
      </c>
      <c r="I149" s="52">
        <f t="shared" si="56"/>
        <v>39</v>
      </c>
      <c r="J149" s="52">
        <f t="shared" si="56"/>
        <v>705</v>
      </c>
      <c r="K149" s="52">
        <f>SUM(K141:K148)</f>
        <v>15</v>
      </c>
      <c r="L149" s="52">
        <f t="shared" si="56"/>
        <v>0</v>
      </c>
      <c r="M149" s="52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211</v>
      </c>
      <c r="M152" s="3">
        <f>SUMIF($N$10:$N$149,L152,$D$10:$D$149)</f>
        <v>135</v>
      </c>
      <c r="N152" s="43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210</v>
      </c>
      <c r="M153" s="3">
        <f t="shared" ref="M153:M161" si="57">SUMIF($N$10:$N$149,L153,$D$10:$D$149)</f>
        <v>22.5</v>
      </c>
      <c r="N153" s="43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268</v>
      </c>
      <c r="M154" s="3">
        <f t="shared" si="57"/>
        <v>18.5</v>
      </c>
      <c r="N154" s="43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209</v>
      </c>
      <c r="M155" s="3">
        <f t="shared" si="57"/>
        <v>4</v>
      </c>
      <c r="N155" s="43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172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276</v>
      </c>
      <c r="M156" s="3">
        <f t="shared" si="57"/>
        <v>9</v>
      </c>
      <c r="N156" s="43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213</v>
      </c>
      <c r="M157" s="3">
        <f t="shared" si="57"/>
        <v>13</v>
      </c>
      <c r="N157" s="43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277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173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212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275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65"/>
  <sheetViews>
    <sheetView topLeftCell="A124" zoomScale="80" zoomScaleNormal="80" workbookViewId="0">
      <selection activeCell="C16" sqref="C16:L16"/>
    </sheetView>
  </sheetViews>
  <sheetFormatPr defaultRowHeight="15.75" x14ac:dyDescent="0.25"/>
  <cols>
    <col min="1" max="1" width="9.140625" style="203"/>
    <col min="2" max="2" width="9.140625" style="197"/>
    <col min="3" max="3" width="55.7109375" style="221" customWidth="1"/>
    <col min="4" max="4" width="9.140625" style="197"/>
    <col min="5" max="6" width="27.5703125" style="222" customWidth="1"/>
    <col min="7" max="7" width="14" style="222" customWidth="1"/>
    <col min="8" max="10" width="10.7109375" style="197" customWidth="1"/>
    <col min="11" max="11" width="20.7109375" style="197" customWidth="1"/>
    <col min="12" max="12" width="50.28515625" style="197" customWidth="1"/>
    <col min="13" max="13" width="9.140625" style="195"/>
    <col min="14" max="14" width="15.42578125" style="195" customWidth="1"/>
    <col min="15" max="15" width="9.140625" style="195"/>
    <col min="259" max="259" width="55.7109375" customWidth="1"/>
    <col min="261" max="262" width="27.5703125" customWidth="1"/>
    <col min="263" max="263" width="14" customWidth="1"/>
    <col min="264" max="266" width="10.7109375" customWidth="1"/>
    <col min="267" max="267" width="20.7109375" customWidth="1"/>
    <col min="268" max="268" width="50.28515625" customWidth="1"/>
    <col min="515" max="515" width="55.7109375" customWidth="1"/>
    <col min="517" max="518" width="27.5703125" customWidth="1"/>
    <col min="519" max="519" width="14" customWidth="1"/>
    <col min="520" max="522" width="10.7109375" customWidth="1"/>
    <col min="523" max="523" width="20.7109375" customWidth="1"/>
    <col min="524" max="524" width="50.28515625" customWidth="1"/>
    <col min="771" max="771" width="55.7109375" customWidth="1"/>
    <col min="773" max="774" width="27.5703125" customWidth="1"/>
    <col min="775" max="775" width="14" customWidth="1"/>
    <col min="776" max="778" width="10.7109375" customWidth="1"/>
    <col min="779" max="779" width="20.7109375" customWidth="1"/>
    <col min="780" max="780" width="50.28515625" customWidth="1"/>
    <col min="1027" max="1027" width="55.7109375" customWidth="1"/>
    <col min="1029" max="1030" width="27.5703125" customWidth="1"/>
    <col min="1031" max="1031" width="14" customWidth="1"/>
    <col min="1032" max="1034" width="10.7109375" customWidth="1"/>
    <col min="1035" max="1035" width="20.7109375" customWidth="1"/>
    <col min="1036" max="1036" width="50.28515625" customWidth="1"/>
    <col min="1283" max="1283" width="55.7109375" customWidth="1"/>
    <col min="1285" max="1286" width="27.5703125" customWidth="1"/>
    <col min="1287" max="1287" width="14" customWidth="1"/>
    <col min="1288" max="1290" width="10.7109375" customWidth="1"/>
    <col min="1291" max="1291" width="20.7109375" customWidth="1"/>
    <col min="1292" max="1292" width="50.28515625" customWidth="1"/>
    <col min="1539" max="1539" width="55.7109375" customWidth="1"/>
    <col min="1541" max="1542" width="27.5703125" customWidth="1"/>
    <col min="1543" max="1543" width="14" customWidth="1"/>
    <col min="1544" max="1546" width="10.7109375" customWidth="1"/>
    <col min="1547" max="1547" width="20.7109375" customWidth="1"/>
    <col min="1548" max="1548" width="50.28515625" customWidth="1"/>
    <col min="1795" max="1795" width="55.7109375" customWidth="1"/>
    <col min="1797" max="1798" width="27.5703125" customWidth="1"/>
    <col min="1799" max="1799" width="14" customWidth="1"/>
    <col min="1800" max="1802" width="10.7109375" customWidth="1"/>
    <col min="1803" max="1803" width="20.7109375" customWidth="1"/>
    <col min="1804" max="1804" width="50.28515625" customWidth="1"/>
    <col min="2051" max="2051" width="55.7109375" customWidth="1"/>
    <col min="2053" max="2054" width="27.5703125" customWidth="1"/>
    <col min="2055" max="2055" width="14" customWidth="1"/>
    <col min="2056" max="2058" width="10.7109375" customWidth="1"/>
    <col min="2059" max="2059" width="20.7109375" customWidth="1"/>
    <col min="2060" max="2060" width="50.28515625" customWidth="1"/>
    <col min="2307" max="2307" width="55.7109375" customWidth="1"/>
    <col min="2309" max="2310" width="27.5703125" customWidth="1"/>
    <col min="2311" max="2311" width="14" customWidth="1"/>
    <col min="2312" max="2314" width="10.7109375" customWidth="1"/>
    <col min="2315" max="2315" width="20.7109375" customWidth="1"/>
    <col min="2316" max="2316" width="50.28515625" customWidth="1"/>
    <col min="2563" max="2563" width="55.7109375" customWidth="1"/>
    <col min="2565" max="2566" width="27.5703125" customWidth="1"/>
    <col min="2567" max="2567" width="14" customWidth="1"/>
    <col min="2568" max="2570" width="10.7109375" customWidth="1"/>
    <col min="2571" max="2571" width="20.7109375" customWidth="1"/>
    <col min="2572" max="2572" width="50.28515625" customWidth="1"/>
    <col min="2819" max="2819" width="55.7109375" customWidth="1"/>
    <col min="2821" max="2822" width="27.5703125" customWidth="1"/>
    <col min="2823" max="2823" width="14" customWidth="1"/>
    <col min="2824" max="2826" width="10.7109375" customWidth="1"/>
    <col min="2827" max="2827" width="20.7109375" customWidth="1"/>
    <col min="2828" max="2828" width="50.28515625" customWidth="1"/>
    <col min="3075" max="3075" width="55.7109375" customWidth="1"/>
    <col min="3077" max="3078" width="27.5703125" customWidth="1"/>
    <col min="3079" max="3079" width="14" customWidth="1"/>
    <col min="3080" max="3082" width="10.7109375" customWidth="1"/>
    <col min="3083" max="3083" width="20.7109375" customWidth="1"/>
    <col min="3084" max="3084" width="50.28515625" customWidth="1"/>
    <col min="3331" max="3331" width="55.7109375" customWidth="1"/>
    <col min="3333" max="3334" width="27.5703125" customWidth="1"/>
    <col min="3335" max="3335" width="14" customWidth="1"/>
    <col min="3336" max="3338" width="10.7109375" customWidth="1"/>
    <col min="3339" max="3339" width="20.7109375" customWidth="1"/>
    <col min="3340" max="3340" width="50.28515625" customWidth="1"/>
    <col min="3587" max="3587" width="55.7109375" customWidth="1"/>
    <col min="3589" max="3590" width="27.5703125" customWidth="1"/>
    <col min="3591" max="3591" width="14" customWidth="1"/>
    <col min="3592" max="3594" width="10.7109375" customWidth="1"/>
    <col min="3595" max="3595" width="20.7109375" customWidth="1"/>
    <col min="3596" max="3596" width="50.28515625" customWidth="1"/>
    <col min="3843" max="3843" width="55.7109375" customWidth="1"/>
    <col min="3845" max="3846" width="27.5703125" customWidth="1"/>
    <col min="3847" max="3847" width="14" customWidth="1"/>
    <col min="3848" max="3850" width="10.7109375" customWidth="1"/>
    <col min="3851" max="3851" width="20.7109375" customWidth="1"/>
    <col min="3852" max="3852" width="50.28515625" customWidth="1"/>
    <col min="4099" max="4099" width="55.7109375" customWidth="1"/>
    <col min="4101" max="4102" width="27.5703125" customWidth="1"/>
    <col min="4103" max="4103" width="14" customWidth="1"/>
    <col min="4104" max="4106" width="10.7109375" customWidth="1"/>
    <col min="4107" max="4107" width="20.7109375" customWidth="1"/>
    <col min="4108" max="4108" width="50.28515625" customWidth="1"/>
    <col min="4355" max="4355" width="55.7109375" customWidth="1"/>
    <col min="4357" max="4358" width="27.5703125" customWidth="1"/>
    <col min="4359" max="4359" width="14" customWidth="1"/>
    <col min="4360" max="4362" width="10.7109375" customWidth="1"/>
    <col min="4363" max="4363" width="20.7109375" customWidth="1"/>
    <col min="4364" max="4364" width="50.28515625" customWidth="1"/>
    <col min="4611" max="4611" width="55.7109375" customWidth="1"/>
    <col min="4613" max="4614" width="27.5703125" customWidth="1"/>
    <col min="4615" max="4615" width="14" customWidth="1"/>
    <col min="4616" max="4618" width="10.7109375" customWidth="1"/>
    <col min="4619" max="4619" width="20.7109375" customWidth="1"/>
    <col min="4620" max="4620" width="50.28515625" customWidth="1"/>
    <col min="4867" max="4867" width="55.7109375" customWidth="1"/>
    <col min="4869" max="4870" width="27.5703125" customWidth="1"/>
    <col min="4871" max="4871" width="14" customWidth="1"/>
    <col min="4872" max="4874" width="10.7109375" customWidth="1"/>
    <col min="4875" max="4875" width="20.7109375" customWidth="1"/>
    <col min="4876" max="4876" width="50.28515625" customWidth="1"/>
    <col min="5123" max="5123" width="55.7109375" customWidth="1"/>
    <col min="5125" max="5126" width="27.5703125" customWidth="1"/>
    <col min="5127" max="5127" width="14" customWidth="1"/>
    <col min="5128" max="5130" width="10.7109375" customWidth="1"/>
    <col min="5131" max="5131" width="20.7109375" customWidth="1"/>
    <col min="5132" max="5132" width="50.28515625" customWidth="1"/>
    <col min="5379" max="5379" width="55.7109375" customWidth="1"/>
    <col min="5381" max="5382" width="27.5703125" customWidth="1"/>
    <col min="5383" max="5383" width="14" customWidth="1"/>
    <col min="5384" max="5386" width="10.7109375" customWidth="1"/>
    <col min="5387" max="5387" width="20.7109375" customWidth="1"/>
    <col min="5388" max="5388" width="50.28515625" customWidth="1"/>
    <col min="5635" max="5635" width="55.7109375" customWidth="1"/>
    <col min="5637" max="5638" width="27.5703125" customWidth="1"/>
    <col min="5639" max="5639" width="14" customWidth="1"/>
    <col min="5640" max="5642" width="10.7109375" customWidth="1"/>
    <col min="5643" max="5643" width="20.7109375" customWidth="1"/>
    <col min="5644" max="5644" width="50.28515625" customWidth="1"/>
    <col min="5891" max="5891" width="55.7109375" customWidth="1"/>
    <col min="5893" max="5894" width="27.5703125" customWidth="1"/>
    <col min="5895" max="5895" width="14" customWidth="1"/>
    <col min="5896" max="5898" width="10.7109375" customWidth="1"/>
    <col min="5899" max="5899" width="20.7109375" customWidth="1"/>
    <col min="5900" max="5900" width="50.28515625" customWidth="1"/>
    <col min="6147" max="6147" width="55.7109375" customWidth="1"/>
    <col min="6149" max="6150" width="27.5703125" customWidth="1"/>
    <col min="6151" max="6151" width="14" customWidth="1"/>
    <col min="6152" max="6154" width="10.7109375" customWidth="1"/>
    <col min="6155" max="6155" width="20.7109375" customWidth="1"/>
    <col min="6156" max="6156" width="50.28515625" customWidth="1"/>
    <col min="6403" max="6403" width="55.7109375" customWidth="1"/>
    <col min="6405" max="6406" width="27.5703125" customWidth="1"/>
    <col min="6407" max="6407" width="14" customWidth="1"/>
    <col min="6408" max="6410" width="10.7109375" customWidth="1"/>
    <col min="6411" max="6411" width="20.7109375" customWidth="1"/>
    <col min="6412" max="6412" width="50.28515625" customWidth="1"/>
    <col min="6659" max="6659" width="55.7109375" customWidth="1"/>
    <col min="6661" max="6662" width="27.5703125" customWidth="1"/>
    <col min="6663" max="6663" width="14" customWidth="1"/>
    <col min="6664" max="6666" width="10.7109375" customWidth="1"/>
    <col min="6667" max="6667" width="20.7109375" customWidth="1"/>
    <col min="6668" max="6668" width="50.28515625" customWidth="1"/>
    <col min="6915" max="6915" width="55.7109375" customWidth="1"/>
    <col min="6917" max="6918" width="27.5703125" customWidth="1"/>
    <col min="6919" max="6919" width="14" customWidth="1"/>
    <col min="6920" max="6922" width="10.7109375" customWidth="1"/>
    <col min="6923" max="6923" width="20.7109375" customWidth="1"/>
    <col min="6924" max="6924" width="50.28515625" customWidth="1"/>
    <col min="7171" max="7171" width="55.7109375" customWidth="1"/>
    <col min="7173" max="7174" width="27.5703125" customWidth="1"/>
    <col min="7175" max="7175" width="14" customWidth="1"/>
    <col min="7176" max="7178" width="10.7109375" customWidth="1"/>
    <col min="7179" max="7179" width="20.7109375" customWidth="1"/>
    <col min="7180" max="7180" width="50.28515625" customWidth="1"/>
    <col min="7427" max="7427" width="55.7109375" customWidth="1"/>
    <col min="7429" max="7430" width="27.5703125" customWidth="1"/>
    <col min="7431" max="7431" width="14" customWidth="1"/>
    <col min="7432" max="7434" width="10.7109375" customWidth="1"/>
    <col min="7435" max="7435" width="20.7109375" customWidth="1"/>
    <col min="7436" max="7436" width="50.28515625" customWidth="1"/>
    <col min="7683" max="7683" width="55.7109375" customWidth="1"/>
    <col min="7685" max="7686" width="27.5703125" customWidth="1"/>
    <col min="7687" max="7687" width="14" customWidth="1"/>
    <col min="7688" max="7690" width="10.7109375" customWidth="1"/>
    <col min="7691" max="7691" width="20.7109375" customWidth="1"/>
    <col min="7692" max="7692" width="50.28515625" customWidth="1"/>
    <col min="7939" max="7939" width="55.7109375" customWidth="1"/>
    <col min="7941" max="7942" width="27.5703125" customWidth="1"/>
    <col min="7943" max="7943" width="14" customWidth="1"/>
    <col min="7944" max="7946" width="10.7109375" customWidth="1"/>
    <col min="7947" max="7947" width="20.7109375" customWidth="1"/>
    <col min="7948" max="7948" width="50.28515625" customWidth="1"/>
    <col min="8195" max="8195" width="55.7109375" customWidth="1"/>
    <col min="8197" max="8198" width="27.5703125" customWidth="1"/>
    <col min="8199" max="8199" width="14" customWidth="1"/>
    <col min="8200" max="8202" width="10.7109375" customWidth="1"/>
    <col min="8203" max="8203" width="20.7109375" customWidth="1"/>
    <col min="8204" max="8204" width="50.28515625" customWidth="1"/>
    <col min="8451" max="8451" width="55.7109375" customWidth="1"/>
    <col min="8453" max="8454" width="27.5703125" customWidth="1"/>
    <col min="8455" max="8455" width="14" customWidth="1"/>
    <col min="8456" max="8458" width="10.7109375" customWidth="1"/>
    <col min="8459" max="8459" width="20.7109375" customWidth="1"/>
    <col min="8460" max="8460" width="50.28515625" customWidth="1"/>
    <col min="8707" max="8707" width="55.7109375" customWidth="1"/>
    <col min="8709" max="8710" width="27.5703125" customWidth="1"/>
    <col min="8711" max="8711" width="14" customWidth="1"/>
    <col min="8712" max="8714" width="10.7109375" customWidth="1"/>
    <col min="8715" max="8715" width="20.7109375" customWidth="1"/>
    <col min="8716" max="8716" width="50.28515625" customWidth="1"/>
    <col min="8963" max="8963" width="55.7109375" customWidth="1"/>
    <col min="8965" max="8966" width="27.5703125" customWidth="1"/>
    <col min="8967" max="8967" width="14" customWidth="1"/>
    <col min="8968" max="8970" width="10.7109375" customWidth="1"/>
    <col min="8971" max="8971" width="20.7109375" customWidth="1"/>
    <col min="8972" max="8972" width="50.28515625" customWidth="1"/>
    <col min="9219" max="9219" width="55.7109375" customWidth="1"/>
    <col min="9221" max="9222" width="27.5703125" customWidth="1"/>
    <col min="9223" max="9223" width="14" customWidth="1"/>
    <col min="9224" max="9226" width="10.7109375" customWidth="1"/>
    <col min="9227" max="9227" width="20.7109375" customWidth="1"/>
    <col min="9228" max="9228" width="50.28515625" customWidth="1"/>
    <col min="9475" max="9475" width="55.7109375" customWidth="1"/>
    <col min="9477" max="9478" width="27.5703125" customWidth="1"/>
    <col min="9479" max="9479" width="14" customWidth="1"/>
    <col min="9480" max="9482" width="10.7109375" customWidth="1"/>
    <col min="9483" max="9483" width="20.7109375" customWidth="1"/>
    <col min="9484" max="9484" width="50.28515625" customWidth="1"/>
    <col min="9731" max="9731" width="55.7109375" customWidth="1"/>
    <col min="9733" max="9734" width="27.5703125" customWidth="1"/>
    <col min="9735" max="9735" width="14" customWidth="1"/>
    <col min="9736" max="9738" width="10.7109375" customWidth="1"/>
    <col min="9739" max="9739" width="20.7109375" customWidth="1"/>
    <col min="9740" max="9740" width="50.28515625" customWidth="1"/>
    <col min="9987" max="9987" width="55.7109375" customWidth="1"/>
    <col min="9989" max="9990" width="27.5703125" customWidth="1"/>
    <col min="9991" max="9991" width="14" customWidth="1"/>
    <col min="9992" max="9994" width="10.7109375" customWidth="1"/>
    <col min="9995" max="9995" width="20.7109375" customWidth="1"/>
    <col min="9996" max="9996" width="50.28515625" customWidth="1"/>
    <col min="10243" max="10243" width="55.7109375" customWidth="1"/>
    <col min="10245" max="10246" width="27.5703125" customWidth="1"/>
    <col min="10247" max="10247" width="14" customWidth="1"/>
    <col min="10248" max="10250" width="10.7109375" customWidth="1"/>
    <col min="10251" max="10251" width="20.7109375" customWidth="1"/>
    <col min="10252" max="10252" width="50.28515625" customWidth="1"/>
    <col min="10499" max="10499" width="55.7109375" customWidth="1"/>
    <col min="10501" max="10502" width="27.5703125" customWidth="1"/>
    <col min="10503" max="10503" width="14" customWidth="1"/>
    <col min="10504" max="10506" width="10.7109375" customWidth="1"/>
    <col min="10507" max="10507" width="20.7109375" customWidth="1"/>
    <col min="10508" max="10508" width="50.28515625" customWidth="1"/>
    <col min="10755" max="10755" width="55.7109375" customWidth="1"/>
    <col min="10757" max="10758" width="27.5703125" customWidth="1"/>
    <col min="10759" max="10759" width="14" customWidth="1"/>
    <col min="10760" max="10762" width="10.7109375" customWidth="1"/>
    <col min="10763" max="10763" width="20.7109375" customWidth="1"/>
    <col min="10764" max="10764" width="50.28515625" customWidth="1"/>
    <col min="11011" max="11011" width="55.7109375" customWidth="1"/>
    <col min="11013" max="11014" width="27.5703125" customWidth="1"/>
    <col min="11015" max="11015" width="14" customWidth="1"/>
    <col min="11016" max="11018" width="10.7109375" customWidth="1"/>
    <col min="11019" max="11019" width="20.7109375" customWidth="1"/>
    <col min="11020" max="11020" width="50.28515625" customWidth="1"/>
    <col min="11267" max="11267" width="55.7109375" customWidth="1"/>
    <col min="11269" max="11270" width="27.5703125" customWidth="1"/>
    <col min="11271" max="11271" width="14" customWidth="1"/>
    <col min="11272" max="11274" width="10.7109375" customWidth="1"/>
    <col min="11275" max="11275" width="20.7109375" customWidth="1"/>
    <col min="11276" max="11276" width="50.28515625" customWidth="1"/>
    <col min="11523" max="11523" width="55.7109375" customWidth="1"/>
    <col min="11525" max="11526" width="27.5703125" customWidth="1"/>
    <col min="11527" max="11527" width="14" customWidth="1"/>
    <col min="11528" max="11530" width="10.7109375" customWidth="1"/>
    <col min="11531" max="11531" width="20.7109375" customWidth="1"/>
    <col min="11532" max="11532" width="50.28515625" customWidth="1"/>
    <col min="11779" max="11779" width="55.7109375" customWidth="1"/>
    <col min="11781" max="11782" width="27.5703125" customWidth="1"/>
    <col min="11783" max="11783" width="14" customWidth="1"/>
    <col min="11784" max="11786" width="10.7109375" customWidth="1"/>
    <col min="11787" max="11787" width="20.7109375" customWidth="1"/>
    <col min="11788" max="11788" width="50.28515625" customWidth="1"/>
    <col min="12035" max="12035" width="55.7109375" customWidth="1"/>
    <col min="12037" max="12038" width="27.5703125" customWidth="1"/>
    <col min="12039" max="12039" width="14" customWidth="1"/>
    <col min="12040" max="12042" width="10.7109375" customWidth="1"/>
    <col min="12043" max="12043" width="20.7109375" customWidth="1"/>
    <col min="12044" max="12044" width="50.28515625" customWidth="1"/>
    <col min="12291" max="12291" width="55.7109375" customWidth="1"/>
    <col min="12293" max="12294" width="27.5703125" customWidth="1"/>
    <col min="12295" max="12295" width="14" customWidth="1"/>
    <col min="12296" max="12298" width="10.7109375" customWidth="1"/>
    <col min="12299" max="12299" width="20.7109375" customWidth="1"/>
    <col min="12300" max="12300" width="50.28515625" customWidth="1"/>
    <col min="12547" max="12547" width="55.7109375" customWidth="1"/>
    <col min="12549" max="12550" width="27.5703125" customWidth="1"/>
    <col min="12551" max="12551" width="14" customWidth="1"/>
    <col min="12552" max="12554" width="10.7109375" customWidth="1"/>
    <col min="12555" max="12555" width="20.7109375" customWidth="1"/>
    <col min="12556" max="12556" width="50.28515625" customWidth="1"/>
    <col min="12803" max="12803" width="55.7109375" customWidth="1"/>
    <col min="12805" max="12806" width="27.5703125" customWidth="1"/>
    <col min="12807" max="12807" width="14" customWidth="1"/>
    <col min="12808" max="12810" width="10.7109375" customWidth="1"/>
    <col min="12811" max="12811" width="20.7109375" customWidth="1"/>
    <col min="12812" max="12812" width="50.28515625" customWidth="1"/>
    <col min="13059" max="13059" width="55.7109375" customWidth="1"/>
    <col min="13061" max="13062" width="27.5703125" customWidth="1"/>
    <col min="13063" max="13063" width="14" customWidth="1"/>
    <col min="13064" max="13066" width="10.7109375" customWidth="1"/>
    <col min="13067" max="13067" width="20.7109375" customWidth="1"/>
    <col min="13068" max="13068" width="50.28515625" customWidth="1"/>
    <col min="13315" max="13315" width="55.7109375" customWidth="1"/>
    <col min="13317" max="13318" width="27.5703125" customWidth="1"/>
    <col min="13319" max="13319" width="14" customWidth="1"/>
    <col min="13320" max="13322" width="10.7109375" customWidth="1"/>
    <col min="13323" max="13323" width="20.7109375" customWidth="1"/>
    <col min="13324" max="13324" width="50.28515625" customWidth="1"/>
    <col min="13571" max="13571" width="55.7109375" customWidth="1"/>
    <col min="13573" max="13574" width="27.5703125" customWidth="1"/>
    <col min="13575" max="13575" width="14" customWidth="1"/>
    <col min="13576" max="13578" width="10.7109375" customWidth="1"/>
    <col min="13579" max="13579" width="20.7109375" customWidth="1"/>
    <col min="13580" max="13580" width="50.28515625" customWidth="1"/>
    <col min="13827" max="13827" width="55.7109375" customWidth="1"/>
    <col min="13829" max="13830" width="27.5703125" customWidth="1"/>
    <col min="13831" max="13831" width="14" customWidth="1"/>
    <col min="13832" max="13834" width="10.7109375" customWidth="1"/>
    <col min="13835" max="13835" width="20.7109375" customWidth="1"/>
    <col min="13836" max="13836" width="50.28515625" customWidth="1"/>
    <col min="14083" max="14083" width="55.7109375" customWidth="1"/>
    <col min="14085" max="14086" width="27.5703125" customWidth="1"/>
    <col min="14087" max="14087" width="14" customWidth="1"/>
    <col min="14088" max="14090" width="10.7109375" customWidth="1"/>
    <col min="14091" max="14091" width="20.7109375" customWidth="1"/>
    <col min="14092" max="14092" width="50.28515625" customWidth="1"/>
    <col min="14339" max="14339" width="55.7109375" customWidth="1"/>
    <col min="14341" max="14342" width="27.5703125" customWidth="1"/>
    <col min="14343" max="14343" width="14" customWidth="1"/>
    <col min="14344" max="14346" width="10.7109375" customWidth="1"/>
    <col min="14347" max="14347" width="20.7109375" customWidth="1"/>
    <col min="14348" max="14348" width="50.28515625" customWidth="1"/>
    <col min="14595" max="14595" width="55.7109375" customWidth="1"/>
    <col min="14597" max="14598" width="27.5703125" customWidth="1"/>
    <col min="14599" max="14599" width="14" customWidth="1"/>
    <col min="14600" max="14602" width="10.7109375" customWidth="1"/>
    <col min="14603" max="14603" width="20.7109375" customWidth="1"/>
    <col min="14604" max="14604" width="50.28515625" customWidth="1"/>
    <col min="14851" max="14851" width="55.7109375" customWidth="1"/>
    <col min="14853" max="14854" width="27.5703125" customWidth="1"/>
    <col min="14855" max="14855" width="14" customWidth="1"/>
    <col min="14856" max="14858" width="10.7109375" customWidth="1"/>
    <col min="14859" max="14859" width="20.7109375" customWidth="1"/>
    <col min="14860" max="14860" width="50.28515625" customWidth="1"/>
    <col min="15107" max="15107" width="55.7109375" customWidth="1"/>
    <col min="15109" max="15110" width="27.5703125" customWidth="1"/>
    <col min="15111" max="15111" width="14" customWidth="1"/>
    <col min="15112" max="15114" width="10.7109375" customWidth="1"/>
    <col min="15115" max="15115" width="20.7109375" customWidth="1"/>
    <col min="15116" max="15116" width="50.28515625" customWidth="1"/>
    <col min="15363" max="15363" width="55.7109375" customWidth="1"/>
    <col min="15365" max="15366" width="27.5703125" customWidth="1"/>
    <col min="15367" max="15367" width="14" customWidth="1"/>
    <col min="15368" max="15370" width="10.7109375" customWidth="1"/>
    <col min="15371" max="15371" width="20.7109375" customWidth="1"/>
    <col min="15372" max="15372" width="50.28515625" customWidth="1"/>
    <col min="15619" max="15619" width="55.7109375" customWidth="1"/>
    <col min="15621" max="15622" width="27.5703125" customWidth="1"/>
    <col min="15623" max="15623" width="14" customWidth="1"/>
    <col min="15624" max="15626" width="10.7109375" customWidth="1"/>
    <col min="15627" max="15627" width="20.7109375" customWidth="1"/>
    <col min="15628" max="15628" width="50.28515625" customWidth="1"/>
    <col min="15875" max="15875" width="55.7109375" customWidth="1"/>
    <col min="15877" max="15878" width="27.5703125" customWidth="1"/>
    <col min="15879" max="15879" width="14" customWidth="1"/>
    <col min="15880" max="15882" width="10.7109375" customWidth="1"/>
    <col min="15883" max="15883" width="20.7109375" customWidth="1"/>
    <col min="15884" max="15884" width="50.28515625" customWidth="1"/>
    <col min="16131" max="16131" width="55.7109375" customWidth="1"/>
    <col min="16133" max="16134" width="27.5703125" customWidth="1"/>
    <col min="16135" max="16135" width="14" customWidth="1"/>
    <col min="16136" max="16138" width="10.7109375" customWidth="1"/>
    <col min="16139" max="16139" width="20.7109375" customWidth="1"/>
    <col min="16140" max="16140" width="50.28515625" customWidth="1"/>
  </cols>
  <sheetData>
    <row r="1" spans="1:12" x14ac:dyDescent="0.25">
      <c r="A1" s="981" t="s">
        <v>517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3"/>
    </row>
    <row r="2" spans="1:12" x14ac:dyDescent="0.25">
      <c r="A2" s="981" t="s">
        <v>518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3"/>
    </row>
    <row r="3" spans="1:12" x14ac:dyDescent="0.25">
      <c r="A3" s="959" t="s">
        <v>554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1"/>
    </row>
    <row r="4" spans="1:12" ht="15.75" customHeight="1" x14ac:dyDescent="0.25">
      <c r="A4" s="992" t="s">
        <v>332</v>
      </c>
      <c r="B4" s="993" t="s">
        <v>519</v>
      </c>
      <c r="C4" s="980" t="s">
        <v>520</v>
      </c>
      <c r="D4" s="993" t="s">
        <v>521</v>
      </c>
      <c r="E4" s="993" t="s">
        <v>522</v>
      </c>
      <c r="F4" s="965" t="s">
        <v>1</v>
      </c>
      <c r="G4" s="971" t="s">
        <v>523</v>
      </c>
      <c r="H4" s="993" t="s">
        <v>524</v>
      </c>
      <c r="I4" s="993"/>
      <c r="J4" s="993"/>
    </row>
    <row r="5" spans="1:12" ht="15.75" customHeight="1" x14ac:dyDescent="0.25">
      <c r="A5" s="992"/>
      <c r="B5" s="993"/>
      <c r="C5" s="980"/>
      <c r="D5" s="993"/>
      <c r="E5" s="993"/>
      <c r="F5" s="966"/>
      <c r="G5" s="972"/>
      <c r="H5" s="980" t="s">
        <v>525</v>
      </c>
      <c r="I5" s="993"/>
      <c r="J5" s="993"/>
      <c r="K5" s="980" t="s">
        <v>596</v>
      </c>
      <c r="L5" s="980" t="s">
        <v>526</v>
      </c>
    </row>
    <row r="6" spans="1:12" ht="82.5" customHeight="1" x14ac:dyDescent="0.25">
      <c r="A6" s="992"/>
      <c r="B6" s="993"/>
      <c r="C6" s="980"/>
      <c r="D6" s="993"/>
      <c r="E6" s="993"/>
      <c r="F6" s="967"/>
      <c r="G6" s="973"/>
      <c r="H6" s="197" t="s">
        <v>527</v>
      </c>
      <c r="I6" s="197" t="s">
        <v>528</v>
      </c>
      <c r="J6" s="197" t="s">
        <v>529</v>
      </c>
      <c r="K6" s="980"/>
      <c r="L6" s="980"/>
    </row>
    <row r="7" spans="1:12" x14ac:dyDescent="0.25">
      <c r="A7" s="198" t="s">
        <v>225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/>
      <c r="H7" s="199">
        <v>10</v>
      </c>
      <c r="I7" s="199">
        <v>11</v>
      </c>
      <c r="J7" s="199">
        <v>12</v>
      </c>
      <c r="K7" s="199"/>
      <c r="L7" s="199">
        <v>13</v>
      </c>
    </row>
    <row r="8" spans="1:12" ht="30" customHeight="1" x14ac:dyDescent="0.25">
      <c r="A8" s="200"/>
      <c r="B8" s="201"/>
      <c r="C8" s="991" t="s">
        <v>530</v>
      </c>
      <c r="D8" s="991"/>
      <c r="E8" s="991"/>
      <c r="F8" s="991"/>
      <c r="G8" s="991"/>
      <c r="H8" s="991"/>
      <c r="I8" s="991"/>
      <c r="J8" s="991"/>
      <c r="K8" s="991"/>
      <c r="L8" s="991"/>
    </row>
    <row r="9" spans="1:12" ht="14.25" customHeight="1" x14ac:dyDescent="0.25">
      <c r="A9" s="203" t="s">
        <v>225</v>
      </c>
      <c r="B9" s="204" t="s">
        <v>532</v>
      </c>
      <c r="C9" s="205" t="s">
        <v>16</v>
      </c>
      <c r="D9" s="204" t="s">
        <v>225</v>
      </c>
      <c r="E9" s="204" t="s">
        <v>571</v>
      </c>
      <c r="F9" s="226">
        <v>3</v>
      </c>
      <c r="G9" s="226">
        <v>3</v>
      </c>
      <c r="H9" s="226">
        <v>0</v>
      </c>
      <c r="I9" s="226">
        <v>0</v>
      </c>
      <c r="J9" s="226">
        <v>45</v>
      </c>
      <c r="K9" s="204" t="s">
        <v>534</v>
      </c>
      <c r="L9" s="205" t="s">
        <v>546</v>
      </c>
    </row>
    <row r="10" spans="1:12" ht="15" customHeight="1" x14ac:dyDescent="0.25">
      <c r="A10" s="203" t="s">
        <v>533</v>
      </c>
      <c r="B10" s="204" t="s">
        <v>532</v>
      </c>
      <c r="C10" s="205" t="s">
        <v>511</v>
      </c>
      <c r="D10" s="204" t="s">
        <v>225</v>
      </c>
      <c r="E10" s="204" t="s">
        <v>571</v>
      </c>
      <c r="F10" s="226">
        <v>2</v>
      </c>
      <c r="G10" s="226">
        <v>2</v>
      </c>
      <c r="H10" s="226">
        <v>15</v>
      </c>
      <c r="I10" s="226">
        <v>0</v>
      </c>
      <c r="J10" s="226">
        <v>15</v>
      </c>
      <c r="K10" s="204" t="s">
        <v>534</v>
      </c>
      <c r="L10" s="205" t="s">
        <v>535</v>
      </c>
    </row>
    <row r="11" spans="1:12" ht="15" customHeight="1" x14ac:dyDescent="0.25">
      <c r="A11" s="203" t="s">
        <v>106</v>
      </c>
      <c r="B11" s="204" t="s">
        <v>532</v>
      </c>
      <c r="C11" s="205" t="s">
        <v>188</v>
      </c>
      <c r="D11" s="204" t="s">
        <v>225</v>
      </c>
      <c r="E11" s="204" t="s">
        <v>571</v>
      </c>
      <c r="F11" s="226">
        <v>7</v>
      </c>
      <c r="G11" s="226">
        <v>5</v>
      </c>
      <c r="H11" s="226">
        <v>45</v>
      </c>
      <c r="I11" s="226">
        <v>0</v>
      </c>
      <c r="J11" s="226">
        <v>30</v>
      </c>
      <c r="K11" s="204" t="s">
        <v>593</v>
      </c>
      <c r="L11" s="205" t="s">
        <v>538</v>
      </c>
    </row>
    <row r="12" spans="1:12" x14ac:dyDescent="0.25">
      <c r="A12" s="203" t="s">
        <v>459</v>
      </c>
      <c r="B12" s="204" t="s">
        <v>532</v>
      </c>
      <c r="C12" s="205" t="s">
        <v>20</v>
      </c>
      <c r="D12" s="204" t="s">
        <v>225</v>
      </c>
      <c r="E12" s="204" t="s">
        <v>571</v>
      </c>
      <c r="F12" s="226">
        <v>6</v>
      </c>
      <c r="G12" s="226">
        <v>5</v>
      </c>
      <c r="H12" s="226">
        <v>30</v>
      </c>
      <c r="I12" s="226">
        <v>0</v>
      </c>
      <c r="J12" s="226">
        <v>45</v>
      </c>
      <c r="K12" s="204" t="s">
        <v>593</v>
      </c>
      <c r="L12" s="205" t="s">
        <v>537</v>
      </c>
    </row>
    <row r="13" spans="1:12" x14ac:dyDescent="0.25">
      <c r="A13" s="203" t="s">
        <v>347</v>
      </c>
      <c r="B13" s="204" t="s">
        <v>532</v>
      </c>
      <c r="C13" s="205" t="s">
        <v>447</v>
      </c>
      <c r="D13" s="204" t="s">
        <v>225</v>
      </c>
      <c r="E13" s="204" t="s">
        <v>571</v>
      </c>
      <c r="F13" s="226">
        <v>5</v>
      </c>
      <c r="G13" s="226">
        <v>4</v>
      </c>
      <c r="H13" s="226">
        <v>15</v>
      </c>
      <c r="I13" s="226">
        <v>45</v>
      </c>
      <c r="J13" s="226">
        <v>0</v>
      </c>
      <c r="K13" s="204" t="s">
        <v>534</v>
      </c>
      <c r="L13" s="205" t="s">
        <v>537</v>
      </c>
    </row>
    <row r="14" spans="1:12" x14ac:dyDescent="0.25">
      <c r="A14" s="203" t="s">
        <v>464</v>
      </c>
      <c r="B14" s="204" t="s">
        <v>532</v>
      </c>
      <c r="C14" s="205" t="s">
        <v>348</v>
      </c>
      <c r="D14" s="204" t="s">
        <v>225</v>
      </c>
      <c r="E14" s="204" t="s">
        <v>571</v>
      </c>
      <c r="F14" s="226">
        <v>7</v>
      </c>
      <c r="G14" s="226">
        <v>5</v>
      </c>
      <c r="H14" s="226">
        <v>30</v>
      </c>
      <c r="I14" s="226">
        <v>0</v>
      </c>
      <c r="J14" s="226">
        <v>45</v>
      </c>
      <c r="K14" s="204" t="s">
        <v>593</v>
      </c>
      <c r="L14" s="205" t="s">
        <v>535</v>
      </c>
    </row>
    <row r="15" spans="1:12" ht="30" customHeight="1" x14ac:dyDescent="0.25">
      <c r="A15" s="200"/>
      <c r="B15" s="201"/>
      <c r="C15" s="991" t="s">
        <v>547</v>
      </c>
      <c r="D15" s="991"/>
      <c r="E15" s="991"/>
      <c r="F15" s="991"/>
      <c r="G15" s="991"/>
      <c r="H15" s="991"/>
      <c r="I15" s="991"/>
      <c r="J15" s="991"/>
      <c r="K15" s="991"/>
      <c r="L15" s="991"/>
    </row>
    <row r="16" spans="1:12" x14ac:dyDescent="0.25">
      <c r="A16" s="202"/>
      <c r="B16" s="202"/>
      <c r="C16" s="990" t="s">
        <v>531</v>
      </c>
      <c r="D16" s="990"/>
      <c r="E16" s="990"/>
      <c r="F16" s="990"/>
      <c r="G16" s="990"/>
      <c r="H16" s="990"/>
      <c r="I16" s="990"/>
      <c r="J16" s="990"/>
      <c r="K16" s="990"/>
      <c r="L16" s="990"/>
    </row>
    <row r="17" spans="1:24" s="195" customFormat="1" ht="15" customHeight="1" x14ac:dyDescent="0.25">
      <c r="A17" s="203" t="s">
        <v>225</v>
      </c>
      <c r="B17" s="204" t="s">
        <v>532</v>
      </c>
      <c r="C17" s="205" t="s">
        <v>16</v>
      </c>
      <c r="D17" s="204" t="s">
        <v>219</v>
      </c>
      <c r="E17" s="204" t="s">
        <v>571</v>
      </c>
      <c r="F17" s="226">
        <v>1.5</v>
      </c>
      <c r="G17" s="226">
        <v>2</v>
      </c>
      <c r="H17" s="226">
        <v>0</v>
      </c>
      <c r="I17" s="226">
        <v>0</v>
      </c>
      <c r="J17" s="226">
        <v>18</v>
      </c>
      <c r="K17" s="204"/>
      <c r="L17" s="205" t="s">
        <v>546</v>
      </c>
      <c r="P17"/>
      <c r="Q17"/>
      <c r="R17"/>
      <c r="S17"/>
      <c r="T17"/>
      <c r="U17"/>
      <c r="V17"/>
      <c r="W17"/>
      <c r="X17"/>
    </row>
    <row r="18" spans="1:24" s="195" customFormat="1" ht="15" customHeight="1" x14ac:dyDescent="0.25">
      <c r="A18" s="203" t="s">
        <v>533</v>
      </c>
      <c r="B18" s="204" t="s">
        <v>532</v>
      </c>
      <c r="C18" s="205" t="s">
        <v>556</v>
      </c>
      <c r="D18" s="204" t="s">
        <v>219</v>
      </c>
      <c r="E18" s="204" t="s">
        <v>571</v>
      </c>
      <c r="F18" s="226">
        <v>1.5</v>
      </c>
      <c r="G18" s="226">
        <v>2</v>
      </c>
      <c r="H18" s="226">
        <v>9</v>
      </c>
      <c r="I18" s="226">
        <v>0</v>
      </c>
      <c r="J18" s="226">
        <v>9</v>
      </c>
      <c r="K18" s="204"/>
      <c r="L18" s="205" t="s">
        <v>546</v>
      </c>
      <c r="P18"/>
      <c r="Q18"/>
      <c r="R18"/>
      <c r="S18"/>
      <c r="T18"/>
      <c r="U18"/>
      <c r="V18"/>
      <c r="W18"/>
      <c r="X18"/>
    </row>
    <row r="19" spans="1:24" x14ac:dyDescent="0.25">
      <c r="A19" s="203" t="s">
        <v>106</v>
      </c>
      <c r="B19" s="204" t="s">
        <v>532</v>
      </c>
      <c r="C19" s="211" t="s">
        <v>214</v>
      </c>
      <c r="D19" s="204" t="s">
        <v>219</v>
      </c>
      <c r="E19" s="204" t="s">
        <v>571</v>
      </c>
      <c r="F19" s="226">
        <v>2.25</v>
      </c>
      <c r="G19" s="226">
        <v>3</v>
      </c>
      <c r="H19" s="226">
        <v>18</v>
      </c>
      <c r="I19" s="226">
        <v>0</v>
      </c>
      <c r="J19" s="226">
        <v>9</v>
      </c>
      <c r="K19" s="212"/>
      <c r="L19" s="205" t="s">
        <v>535</v>
      </c>
    </row>
    <row r="20" spans="1:24" x14ac:dyDescent="0.25">
      <c r="A20" s="203" t="s">
        <v>459</v>
      </c>
      <c r="B20" s="204" t="s">
        <v>532</v>
      </c>
      <c r="C20" s="211" t="s">
        <v>31</v>
      </c>
      <c r="D20" s="204" t="s">
        <v>219</v>
      </c>
      <c r="E20" s="204" t="s">
        <v>571</v>
      </c>
      <c r="F20" s="226">
        <v>1.5</v>
      </c>
      <c r="G20" s="226">
        <v>3</v>
      </c>
      <c r="H20" s="226">
        <v>9</v>
      </c>
      <c r="I20" s="226">
        <v>0</v>
      </c>
      <c r="J20" s="226">
        <v>18</v>
      </c>
      <c r="K20" s="212"/>
      <c r="L20" s="205" t="s">
        <v>557</v>
      </c>
    </row>
    <row r="21" spans="1:24" x14ac:dyDescent="0.25">
      <c r="A21" s="203" t="s">
        <v>347</v>
      </c>
      <c r="B21" s="204" t="s">
        <v>532</v>
      </c>
      <c r="C21" s="211" t="s">
        <v>35</v>
      </c>
      <c r="D21" s="204" t="s">
        <v>219</v>
      </c>
      <c r="E21" s="204" t="s">
        <v>571</v>
      </c>
      <c r="F21" s="226">
        <v>3</v>
      </c>
      <c r="G21" s="226">
        <v>4</v>
      </c>
      <c r="H21" s="226">
        <v>18</v>
      </c>
      <c r="I21" s="226">
        <v>18</v>
      </c>
      <c r="J21" s="226">
        <v>0</v>
      </c>
      <c r="K21" s="212"/>
      <c r="L21" s="205" t="s">
        <v>537</v>
      </c>
    </row>
    <row r="22" spans="1:24" x14ac:dyDescent="0.25">
      <c r="A22" s="203" t="s">
        <v>464</v>
      </c>
      <c r="B22" s="204" t="s">
        <v>532</v>
      </c>
      <c r="C22" s="211" t="s">
        <v>216</v>
      </c>
      <c r="D22" s="204" t="s">
        <v>219</v>
      </c>
      <c r="E22" s="204" t="s">
        <v>571</v>
      </c>
      <c r="F22" s="226">
        <v>3</v>
      </c>
      <c r="G22" s="226">
        <v>4</v>
      </c>
      <c r="H22" s="226">
        <v>18</v>
      </c>
      <c r="I22" s="226">
        <v>0</v>
      </c>
      <c r="J22" s="226">
        <v>18</v>
      </c>
      <c r="K22" s="212"/>
      <c r="L22" s="205" t="s">
        <v>535</v>
      </c>
    </row>
    <row r="23" spans="1:24" x14ac:dyDescent="0.25">
      <c r="A23" s="203" t="s">
        <v>383</v>
      </c>
      <c r="B23" s="204" t="s">
        <v>540</v>
      </c>
      <c r="C23" s="205" t="s">
        <v>190</v>
      </c>
      <c r="D23" s="204" t="s">
        <v>219</v>
      </c>
      <c r="E23" s="204" t="s">
        <v>571</v>
      </c>
      <c r="F23" s="226">
        <v>2.25</v>
      </c>
      <c r="G23" s="209"/>
      <c r="H23" s="209"/>
      <c r="I23" s="209"/>
      <c r="J23" s="209"/>
      <c r="K23" s="209"/>
      <c r="L23" s="205" t="s">
        <v>541</v>
      </c>
    </row>
    <row r="24" spans="1:24" x14ac:dyDescent="0.25">
      <c r="A24" s="213"/>
      <c r="B24" s="213"/>
      <c r="C24" s="990" t="s">
        <v>544</v>
      </c>
      <c r="D24" s="990"/>
      <c r="E24" s="990"/>
      <c r="F24" s="990"/>
      <c r="G24" s="990"/>
      <c r="H24" s="990"/>
      <c r="I24" s="990"/>
      <c r="J24" s="990"/>
      <c r="K24" s="990"/>
      <c r="L24" s="990"/>
    </row>
    <row r="25" spans="1:24" ht="30" customHeight="1" x14ac:dyDescent="0.25">
      <c r="A25" s="200"/>
      <c r="B25" s="201"/>
      <c r="C25" s="991" t="s">
        <v>550</v>
      </c>
      <c r="D25" s="991"/>
      <c r="E25" s="991"/>
      <c r="F25" s="991"/>
      <c r="G25" s="991"/>
      <c r="H25" s="991"/>
      <c r="I25" s="991"/>
      <c r="J25" s="991"/>
      <c r="K25" s="991"/>
      <c r="L25" s="991"/>
    </row>
    <row r="26" spans="1:24" x14ac:dyDescent="0.25">
      <c r="A26" s="202"/>
      <c r="B26" s="202"/>
      <c r="C26" s="990" t="s">
        <v>531</v>
      </c>
      <c r="D26" s="990"/>
      <c r="E26" s="990"/>
      <c r="F26" s="990"/>
      <c r="G26" s="990"/>
      <c r="H26" s="990"/>
      <c r="I26" s="990"/>
      <c r="J26" s="990"/>
      <c r="K26" s="990"/>
      <c r="L26" s="990"/>
    </row>
    <row r="27" spans="1:24" s="195" customFormat="1" ht="15" customHeight="1" x14ac:dyDescent="0.25">
      <c r="A27" s="203" t="s">
        <v>225</v>
      </c>
      <c r="B27" s="204" t="s">
        <v>532</v>
      </c>
      <c r="C27" s="210" t="s">
        <v>16</v>
      </c>
      <c r="D27" s="204" t="s">
        <v>220</v>
      </c>
      <c r="E27" s="204" t="s">
        <v>571</v>
      </c>
      <c r="F27" s="226">
        <v>1.5</v>
      </c>
      <c r="G27" s="226">
        <v>2</v>
      </c>
      <c r="H27" s="226">
        <v>0</v>
      </c>
      <c r="I27" s="226">
        <v>0</v>
      </c>
      <c r="J27" s="226">
        <v>18</v>
      </c>
      <c r="K27" s="204" t="s">
        <v>534</v>
      </c>
      <c r="L27" s="205" t="s">
        <v>546</v>
      </c>
      <c r="P27"/>
      <c r="Q27"/>
      <c r="R27"/>
      <c r="S27"/>
      <c r="T27"/>
      <c r="U27"/>
      <c r="V27"/>
      <c r="W27"/>
      <c r="X27"/>
    </row>
    <row r="28" spans="1:24" s="195" customFormat="1" ht="15" customHeight="1" x14ac:dyDescent="0.25">
      <c r="A28" s="203" t="s">
        <v>533</v>
      </c>
      <c r="B28" s="204" t="s">
        <v>532</v>
      </c>
      <c r="C28" s="205" t="s">
        <v>556</v>
      </c>
      <c r="D28" s="204" t="s">
        <v>220</v>
      </c>
      <c r="E28" s="204" t="s">
        <v>571</v>
      </c>
      <c r="F28" s="226">
        <v>1.5</v>
      </c>
      <c r="G28" s="226">
        <v>2</v>
      </c>
      <c r="H28" s="226">
        <v>9</v>
      </c>
      <c r="I28" s="226">
        <v>0</v>
      </c>
      <c r="J28" s="226">
        <v>9</v>
      </c>
      <c r="K28" s="204" t="s">
        <v>534</v>
      </c>
      <c r="L28" s="205" t="s">
        <v>546</v>
      </c>
      <c r="P28"/>
      <c r="Q28"/>
      <c r="R28"/>
      <c r="S28"/>
      <c r="T28"/>
      <c r="U28"/>
      <c r="V28"/>
      <c r="W28"/>
      <c r="X28"/>
    </row>
    <row r="29" spans="1:24" s="195" customFormat="1" x14ac:dyDescent="0.25">
      <c r="A29" s="203" t="s">
        <v>106</v>
      </c>
      <c r="B29" s="204" t="s">
        <v>532</v>
      </c>
      <c r="C29" s="211" t="s">
        <v>214</v>
      </c>
      <c r="D29" s="204" t="s">
        <v>220</v>
      </c>
      <c r="E29" s="204" t="s">
        <v>571</v>
      </c>
      <c r="F29" s="226">
        <v>2.25</v>
      </c>
      <c r="G29" s="226">
        <v>3</v>
      </c>
      <c r="H29" s="226">
        <v>18</v>
      </c>
      <c r="I29" s="226">
        <v>0</v>
      </c>
      <c r="J29" s="226">
        <v>9</v>
      </c>
      <c r="K29" s="204" t="s">
        <v>593</v>
      </c>
      <c r="L29" s="205" t="s">
        <v>535</v>
      </c>
      <c r="P29"/>
      <c r="Q29"/>
      <c r="R29"/>
      <c r="S29"/>
      <c r="T29"/>
      <c r="U29"/>
      <c r="V29"/>
      <c r="W29"/>
      <c r="X29"/>
    </row>
    <row r="30" spans="1:24" s="195" customFormat="1" x14ac:dyDescent="0.25">
      <c r="A30" s="203" t="s">
        <v>459</v>
      </c>
      <c r="B30" s="204" t="s">
        <v>532</v>
      </c>
      <c r="C30" s="211" t="s">
        <v>31</v>
      </c>
      <c r="D30" s="204" t="s">
        <v>220</v>
      </c>
      <c r="E30" s="204" t="s">
        <v>571</v>
      </c>
      <c r="F30" s="226">
        <v>1.5</v>
      </c>
      <c r="G30" s="226">
        <v>3</v>
      </c>
      <c r="H30" s="226">
        <v>9</v>
      </c>
      <c r="I30" s="226">
        <v>0</v>
      </c>
      <c r="J30" s="226">
        <v>18</v>
      </c>
      <c r="K30" s="204" t="s">
        <v>593</v>
      </c>
      <c r="L30" s="205" t="s">
        <v>557</v>
      </c>
      <c r="P30"/>
      <c r="Q30"/>
      <c r="R30"/>
      <c r="S30"/>
      <c r="T30"/>
      <c r="U30"/>
      <c r="V30"/>
      <c r="W30"/>
      <c r="X30"/>
    </row>
    <row r="31" spans="1:24" s="195" customFormat="1" x14ac:dyDescent="0.25">
      <c r="A31" s="203" t="s">
        <v>347</v>
      </c>
      <c r="B31" s="204" t="s">
        <v>532</v>
      </c>
      <c r="C31" s="211" t="s">
        <v>35</v>
      </c>
      <c r="D31" s="204" t="s">
        <v>220</v>
      </c>
      <c r="E31" s="204" t="s">
        <v>571</v>
      </c>
      <c r="F31" s="226">
        <v>3</v>
      </c>
      <c r="G31" s="226">
        <v>4</v>
      </c>
      <c r="H31" s="226">
        <v>18</v>
      </c>
      <c r="I31" s="226">
        <v>18</v>
      </c>
      <c r="J31" s="226">
        <v>0</v>
      </c>
      <c r="K31" s="204" t="s">
        <v>593</v>
      </c>
      <c r="L31" s="205" t="s">
        <v>537</v>
      </c>
      <c r="P31"/>
      <c r="Q31"/>
      <c r="R31"/>
      <c r="S31"/>
      <c r="T31"/>
      <c r="U31"/>
      <c r="V31"/>
      <c r="W31"/>
      <c r="X31"/>
    </row>
    <row r="32" spans="1:24" s="195" customFormat="1" x14ac:dyDescent="0.25">
      <c r="A32" s="203" t="s">
        <v>464</v>
      </c>
      <c r="B32" s="204" t="s">
        <v>532</v>
      </c>
      <c r="C32" s="211" t="s">
        <v>216</v>
      </c>
      <c r="D32" s="204" t="s">
        <v>220</v>
      </c>
      <c r="E32" s="204" t="s">
        <v>571</v>
      </c>
      <c r="F32" s="226">
        <v>3</v>
      </c>
      <c r="G32" s="226">
        <v>4</v>
      </c>
      <c r="H32" s="226">
        <v>18</v>
      </c>
      <c r="I32" s="226">
        <v>0</v>
      </c>
      <c r="J32" s="226">
        <v>18</v>
      </c>
      <c r="K32" s="204" t="s">
        <v>593</v>
      </c>
      <c r="L32" s="205" t="s">
        <v>535</v>
      </c>
      <c r="P32"/>
      <c r="Q32"/>
      <c r="R32"/>
      <c r="S32"/>
      <c r="T32"/>
      <c r="U32"/>
      <c r="V32"/>
      <c r="W32"/>
      <c r="X32"/>
    </row>
    <row r="33" spans="1:24" s="195" customFormat="1" x14ac:dyDescent="0.25">
      <c r="A33" s="203" t="s">
        <v>383</v>
      </c>
      <c r="B33" s="204" t="s">
        <v>558</v>
      </c>
      <c r="C33" s="205" t="s">
        <v>190</v>
      </c>
      <c r="D33" s="204" t="s">
        <v>220</v>
      </c>
      <c r="E33" s="204" t="s">
        <v>571</v>
      </c>
      <c r="F33" s="226">
        <v>2.25</v>
      </c>
      <c r="G33" s="204"/>
      <c r="H33" s="204"/>
      <c r="I33" s="204"/>
      <c r="J33" s="204"/>
      <c r="K33" s="204" t="s">
        <v>559</v>
      </c>
      <c r="L33" s="205" t="s">
        <v>541</v>
      </c>
      <c r="P33"/>
      <c r="Q33"/>
      <c r="R33"/>
      <c r="S33"/>
      <c r="T33"/>
      <c r="U33"/>
      <c r="V33"/>
      <c r="W33"/>
      <c r="X33"/>
    </row>
    <row r="34" spans="1:24" s="195" customFormat="1" x14ac:dyDescent="0.25">
      <c r="A34" s="984" t="s">
        <v>552</v>
      </c>
      <c r="B34" s="985"/>
      <c r="C34" s="985"/>
      <c r="D34" s="985"/>
      <c r="E34" s="986"/>
      <c r="F34" s="987" t="s">
        <v>553</v>
      </c>
      <c r="G34" s="988"/>
      <c r="H34" s="988"/>
      <c r="I34" s="988"/>
      <c r="J34" s="988"/>
      <c r="K34" s="988"/>
      <c r="L34" s="989"/>
      <c r="P34"/>
      <c r="Q34"/>
      <c r="R34"/>
      <c r="S34"/>
      <c r="T34"/>
      <c r="U34"/>
      <c r="V34"/>
      <c r="W34"/>
      <c r="X34"/>
    </row>
    <row r="35" spans="1:24" s="195" customFormat="1" x14ac:dyDescent="0.25">
      <c r="A35" s="981" t="s">
        <v>517</v>
      </c>
      <c r="B35" s="982"/>
      <c r="C35" s="982"/>
      <c r="D35" s="982"/>
      <c r="E35" s="982"/>
      <c r="F35" s="982"/>
      <c r="G35" s="982"/>
      <c r="H35" s="982"/>
      <c r="I35" s="982"/>
      <c r="J35" s="982"/>
      <c r="K35" s="982"/>
      <c r="L35" s="983"/>
      <c r="P35"/>
      <c r="Q35"/>
      <c r="R35"/>
      <c r="S35"/>
      <c r="T35"/>
      <c r="U35"/>
      <c r="V35"/>
      <c r="W35"/>
      <c r="X35"/>
    </row>
    <row r="36" spans="1:24" s="195" customFormat="1" ht="22.5" customHeight="1" x14ac:dyDescent="0.25">
      <c r="A36" s="981" t="s">
        <v>518</v>
      </c>
      <c r="B36" s="982"/>
      <c r="C36" s="982"/>
      <c r="D36" s="982"/>
      <c r="E36" s="982"/>
      <c r="F36" s="982"/>
      <c r="G36" s="982"/>
      <c r="H36" s="982"/>
      <c r="I36" s="982"/>
      <c r="J36" s="982"/>
      <c r="K36" s="982"/>
      <c r="L36" s="983"/>
      <c r="P36"/>
      <c r="Q36"/>
      <c r="R36"/>
      <c r="S36"/>
      <c r="T36"/>
      <c r="U36"/>
      <c r="V36"/>
      <c r="W36"/>
      <c r="X36"/>
    </row>
    <row r="37" spans="1:24" s="195" customFormat="1" x14ac:dyDescent="0.25">
      <c r="A37" s="959" t="s">
        <v>554</v>
      </c>
      <c r="B37" s="960"/>
      <c r="C37" s="960"/>
      <c r="D37" s="960"/>
      <c r="E37" s="960"/>
      <c r="F37" s="960"/>
      <c r="G37" s="960"/>
      <c r="H37" s="960"/>
      <c r="I37" s="960"/>
      <c r="J37" s="960"/>
      <c r="K37" s="960"/>
      <c r="L37" s="961"/>
      <c r="P37"/>
      <c r="Q37"/>
      <c r="R37"/>
      <c r="S37"/>
      <c r="T37"/>
      <c r="U37"/>
      <c r="V37"/>
      <c r="W37"/>
      <c r="X37"/>
    </row>
    <row r="38" spans="1:24" s="195" customFormat="1" ht="15.75" customHeight="1" x14ac:dyDescent="0.25">
      <c r="A38" s="962" t="s">
        <v>332</v>
      </c>
      <c r="B38" s="965" t="s">
        <v>519</v>
      </c>
      <c r="C38" s="968" t="s">
        <v>520</v>
      </c>
      <c r="D38" s="965" t="s">
        <v>521</v>
      </c>
      <c r="E38" s="965" t="s">
        <v>522</v>
      </c>
      <c r="F38" s="965" t="s">
        <v>1</v>
      </c>
      <c r="G38" s="971" t="s">
        <v>523</v>
      </c>
      <c r="H38" s="974"/>
      <c r="I38" s="975"/>
      <c r="J38" s="976"/>
      <c r="K38" s="197"/>
      <c r="L38" s="197"/>
      <c r="P38"/>
      <c r="Q38"/>
      <c r="R38"/>
      <c r="S38"/>
      <c r="T38"/>
      <c r="U38"/>
      <c r="V38"/>
      <c r="W38"/>
      <c r="X38"/>
    </row>
    <row r="39" spans="1:24" s="195" customFormat="1" ht="15.75" customHeight="1" x14ac:dyDescent="0.25">
      <c r="A39" s="963"/>
      <c r="B39" s="966"/>
      <c r="C39" s="969"/>
      <c r="D39" s="966"/>
      <c r="E39" s="966"/>
      <c r="F39" s="966"/>
      <c r="G39" s="972"/>
      <c r="H39" s="977" t="s">
        <v>525</v>
      </c>
      <c r="I39" s="978"/>
      <c r="J39" s="979"/>
      <c r="K39" s="980" t="s">
        <v>596</v>
      </c>
      <c r="L39" s="968" t="s">
        <v>526</v>
      </c>
      <c r="P39"/>
      <c r="Q39"/>
      <c r="R39"/>
      <c r="S39"/>
      <c r="T39"/>
      <c r="U39"/>
      <c r="V39"/>
      <c r="W39"/>
      <c r="X39"/>
    </row>
    <row r="40" spans="1:24" s="195" customFormat="1" ht="82.5" customHeight="1" x14ac:dyDescent="0.25">
      <c r="A40" s="964"/>
      <c r="B40" s="967"/>
      <c r="C40" s="970"/>
      <c r="D40" s="967"/>
      <c r="E40" s="967"/>
      <c r="F40" s="967"/>
      <c r="G40" s="973"/>
      <c r="H40" s="197" t="s">
        <v>527</v>
      </c>
      <c r="I40" s="197" t="s">
        <v>528</v>
      </c>
      <c r="J40" s="197" t="s">
        <v>529</v>
      </c>
      <c r="K40" s="980"/>
      <c r="L40" s="970"/>
      <c r="P40"/>
      <c r="Q40"/>
      <c r="R40"/>
      <c r="S40"/>
      <c r="T40"/>
      <c r="U40"/>
      <c r="V40"/>
      <c r="W40"/>
      <c r="X40"/>
    </row>
    <row r="41" spans="1:24" s="195" customFormat="1" x14ac:dyDescent="0.25">
      <c r="A41" s="198" t="s">
        <v>225</v>
      </c>
      <c r="B41" s="199">
        <v>2</v>
      </c>
      <c r="C41" s="199">
        <v>3</v>
      </c>
      <c r="D41" s="199">
        <v>4</v>
      </c>
      <c r="E41" s="199">
        <v>5</v>
      </c>
      <c r="F41" s="199">
        <v>6</v>
      </c>
      <c r="G41" s="199"/>
      <c r="H41" s="199">
        <v>10</v>
      </c>
      <c r="I41" s="199">
        <v>11</v>
      </c>
      <c r="J41" s="199">
        <v>12</v>
      </c>
      <c r="K41" s="199"/>
      <c r="L41" s="199">
        <v>13</v>
      </c>
      <c r="P41"/>
      <c r="Q41"/>
      <c r="R41"/>
      <c r="S41"/>
      <c r="T41"/>
      <c r="U41"/>
      <c r="V41"/>
      <c r="W41"/>
      <c r="X41"/>
    </row>
    <row r="42" spans="1:24" s="195" customFormat="1" ht="30" customHeight="1" x14ac:dyDescent="0.25">
      <c r="A42" s="200"/>
      <c r="B42" s="201"/>
      <c r="C42" s="956" t="s">
        <v>530</v>
      </c>
      <c r="D42" s="957"/>
      <c r="E42" s="957"/>
      <c r="F42" s="957"/>
      <c r="G42" s="957"/>
      <c r="H42" s="957"/>
      <c r="I42" s="957"/>
      <c r="J42" s="957"/>
      <c r="K42" s="957"/>
      <c r="L42" s="958"/>
      <c r="P42"/>
      <c r="Q42"/>
      <c r="R42"/>
      <c r="S42"/>
      <c r="T42"/>
      <c r="U42"/>
      <c r="V42"/>
      <c r="W42"/>
      <c r="X42"/>
    </row>
    <row r="43" spans="1:24" s="195" customFormat="1" x14ac:dyDescent="0.25">
      <c r="A43" s="202"/>
      <c r="B43" s="202"/>
      <c r="C43" s="953" t="s">
        <v>531</v>
      </c>
      <c r="D43" s="954"/>
      <c r="E43" s="954"/>
      <c r="F43" s="954"/>
      <c r="G43" s="954"/>
      <c r="H43" s="954"/>
      <c r="I43" s="954"/>
      <c r="J43" s="954"/>
      <c r="K43" s="954"/>
      <c r="L43" s="955"/>
      <c r="P43"/>
      <c r="Q43"/>
      <c r="R43"/>
      <c r="S43"/>
      <c r="T43"/>
      <c r="U43"/>
      <c r="V43"/>
      <c r="W43"/>
      <c r="X43"/>
    </row>
    <row r="44" spans="1:24" s="195" customFormat="1" x14ac:dyDescent="0.25">
      <c r="A44" s="203" t="s">
        <v>225</v>
      </c>
      <c r="B44" s="204" t="s">
        <v>532</v>
      </c>
      <c r="C44" s="205" t="s">
        <v>16</v>
      </c>
      <c r="D44" s="204" t="s">
        <v>106</v>
      </c>
      <c r="E44" s="204" t="s">
        <v>555</v>
      </c>
      <c r="F44" s="204" t="s">
        <v>106</v>
      </c>
      <c r="G44" s="226">
        <v>3</v>
      </c>
      <c r="H44" s="226">
        <v>0</v>
      </c>
      <c r="I44" s="226">
        <v>0</v>
      </c>
      <c r="J44" s="226">
        <v>45</v>
      </c>
      <c r="K44" s="204" t="s">
        <v>534</v>
      </c>
      <c r="L44" s="205" t="s">
        <v>546</v>
      </c>
      <c r="P44"/>
      <c r="Q44"/>
      <c r="R44"/>
      <c r="S44"/>
      <c r="T44"/>
      <c r="U44"/>
      <c r="V44"/>
      <c r="W44"/>
      <c r="X44"/>
    </row>
    <row r="45" spans="1:24" s="195" customFormat="1" x14ac:dyDescent="0.25">
      <c r="A45" s="203" t="s">
        <v>533</v>
      </c>
      <c r="B45" s="204" t="s">
        <v>532</v>
      </c>
      <c r="C45" s="205" t="s">
        <v>37</v>
      </c>
      <c r="D45" s="204" t="s">
        <v>106</v>
      </c>
      <c r="E45" s="204" t="s">
        <v>555</v>
      </c>
      <c r="F45" s="204" t="s">
        <v>459</v>
      </c>
      <c r="G45" s="226">
        <v>4</v>
      </c>
      <c r="H45" s="226">
        <v>30</v>
      </c>
      <c r="I45" s="226">
        <v>0</v>
      </c>
      <c r="J45" s="226">
        <v>30</v>
      </c>
      <c r="K45" s="204" t="s">
        <v>534</v>
      </c>
      <c r="L45" s="205" t="s">
        <v>551</v>
      </c>
      <c r="P45"/>
      <c r="Q45"/>
      <c r="R45"/>
      <c r="S45"/>
      <c r="T45"/>
      <c r="U45"/>
      <c r="V45"/>
      <c r="W45"/>
      <c r="X45"/>
    </row>
    <row r="46" spans="1:24" s="195" customFormat="1" x14ac:dyDescent="0.25">
      <c r="A46" s="203" t="s">
        <v>106</v>
      </c>
      <c r="B46" s="204" t="s">
        <v>540</v>
      </c>
      <c r="C46" s="205" t="s">
        <v>124</v>
      </c>
      <c r="D46" s="204" t="s">
        <v>106</v>
      </c>
      <c r="E46" s="204" t="s">
        <v>555</v>
      </c>
      <c r="F46" s="204" t="s">
        <v>347</v>
      </c>
      <c r="G46" s="226">
        <v>4</v>
      </c>
      <c r="H46" s="226">
        <v>30</v>
      </c>
      <c r="I46" s="226">
        <v>0</v>
      </c>
      <c r="J46" s="226">
        <v>30</v>
      </c>
      <c r="K46" s="204" t="s">
        <v>593</v>
      </c>
      <c r="L46" s="205" t="s">
        <v>541</v>
      </c>
      <c r="P46"/>
      <c r="Q46"/>
      <c r="R46"/>
      <c r="S46"/>
      <c r="T46"/>
      <c r="U46"/>
      <c r="V46"/>
      <c r="W46"/>
      <c r="X46"/>
    </row>
    <row r="47" spans="1:24" s="195" customFormat="1" x14ac:dyDescent="0.25">
      <c r="A47" s="203" t="s">
        <v>459</v>
      </c>
      <c r="B47" s="204" t="s">
        <v>540</v>
      </c>
      <c r="C47" s="205" t="s">
        <v>42</v>
      </c>
      <c r="D47" s="204" t="s">
        <v>106</v>
      </c>
      <c r="E47" s="204" t="s">
        <v>555</v>
      </c>
      <c r="F47" s="204" t="s">
        <v>347</v>
      </c>
      <c r="G47" s="226">
        <v>4</v>
      </c>
      <c r="H47" s="226">
        <v>30</v>
      </c>
      <c r="I47" s="226">
        <v>0</v>
      </c>
      <c r="J47" s="226">
        <v>30</v>
      </c>
      <c r="K47" s="204" t="s">
        <v>593</v>
      </c>
      <c r="L47" s="205" t="s">
        <v>535</v>
      </c>
      <c r="P47"/>
      <c r="Q47"/>
      <c r="R47"/>
      <c r="S47"/>
      <c r="T47"/>
      <c r="U47"/>
      <c r="V47"/>
      <c r="W47"/>
      <c r="X47"/>
    </row>
    <row r="48" spans="1:24" s="195" customFormat="1" x14ac:dyDescent="0.25">
      <c r="A48" s="203" t="s">
        <v>347</v>
      </c>
      <c r="B48" s="204" t="s">
        <v>540</v>
      </c>
      <c r="C48" s="205" t="s">
        <v>193</v>
      </c>
      <c r="D48" s="204" t="s">
        <v>106</v>
      </c>
      <c r="E48" s="204" t="s">
        <v>555</v>
      </c>
      <c r="F48" s="204" t="s">
        <v>347</v>
      </c>
      <c r="G48" s="226">
        <v>4</v>
      </c>
      <c r="H48" s="226">
        <v>30</v>
      </c>
      <c r="I48" s="226">
        <v>0</v>
      </c>
      <c r="J48" s="226">
        <v>30</v>
      </c>
      <c r="K48" s="204" t="s">
        <v>593</v>
      </c>
      <c r="L48" s="205" t="s">
        <v>551</v>
      </c>
      <c r="P48"/>
      <c r="Q48"/>
      <c r="R48"/>
      <c r="S48"/>
      <c r="T48"/>
      <c r="U48"/>
      <c r="V48"/>
      <c r="W48"/>
      <c r="X48"/>
    </row>
    <row r="49" spans="1:24" s="195" customFormat="1" x14ac:dyDescent="0.25">
      <c r="A49" s="213"/>
      <c r="B49" s="213"/>
      <c r="C49" s="953" t="s">
        <v>544</v>
      </c>
      <c r="D49" s="954"/>
      <c r="E49" s="954"/>
      <c r="F49" s="954"/>
      <c r="G49" s="954"/>
      <c r="H49" s="954"/>
      <c r="I49" s="954"/>
      <c r="J49" s="954"/>
      <c r="K49" s="954"/>
      <c r="L49" s="955"/>
      <c r="P49"/>
      <c r="Q49"/>
      <c r="R49"/>
      <c r="S49"/>
      <c r="T49"/>
      <c r="U49"/>
      <c r="V49"/>
      <c r="W49"/>
      <c r="X49"/>
    </row>
    <row r="50" spans="1:24" s="195" customFormat="1" x14ac:dyDescent="0.25">
      <c r="A50" s="213"/>
      <c r="B50" s="213"/>
      <c r="C50" s="223" t="s">
        <v>572</v>
      </c>
      <c r="D50" s="224"/>
      <c r="E50" s="224"/>
      <c r="F50" s="224"/>
      <c r="G50" s="224"/>
      <c r="H50" s="224"/>
      <c r="I50" s="224"/>
      <c r="J50" s="224"/>
      <c r="K50" s="224"/>
      <c r="L50" s="225"/>
      <c r="P50"/>
      <c r="Q50"/>
      <c r="R50"/>
      <c r="S50"/>
      <c r="T50"/>
      <c r="U50"/>
      <c r="V50"/>
      <c r="W50"/>
      <c r="X50"/>
    </row>
    <row r="51" spans="1:24" s="195" customFormat="1" x14ac:dyDescent="0.25">
      <c r="A51" s="203" t="s">
        <v>464</v>
      </c>
      <c r="B51" s="204" t="s">
        <v>545</v>
      </c>
      <c r="C51" s="205" t="s">
        <v>122</v>
      </c>
      <c r="D51" s="204" t="s">
        <v>106</v>
      </c>
      <c r="E51" s="204" t="s">
        <v>555</v>
      </c>
      <c r="F51" s="204" t="s">
        <v>459</v>
      </c>
      <c r="G51" s="226">
        <v>3</v>
      </c>
      <c r="H51" s="226">
        <v>15</v>
      </c>
      <c r="I51" s="226">
        <v>0</v>
      </c>
      <c r="J51" s="226">
        <v>30</v>
      </c>
      <c r="K51" s="204" t="s">
        <v>534</v>
      </c>
      <c r="L51" s="205" t="s">
        <v>535</v>
      </c>
      <c r="P51"/>
      <c r="Q51"/>
      <c r="R51"/>
      <c r="S51"/>
      <c r="T51"/>
      <c r="U51"/>
      <c r="V51"/>
      <c r="W51"/>
      <c r="X51"/>
    </row>
    <row r="52" spans="1:24" s="195" customFormat="1" x14ac:dyDescent="0.25">
      <c r="A52" s="203" t="s">
        <v>464</v>
      </c>
      <c r="B52" s="204" t="s">
        <v>545</v>
      </c>
      <c r="C52" s="175" t="s">
        <v>175</v>
      </c>
      <c r="D52" s="204" t="s">
        <v>106</v>
      </c>
      <c r="E52" s="204" t="s">
        <v>555</v>
      </c>
      <c r="F52" s="204" t="s">
        <v>459</v>
      </c>
      <c r="G52" s="226">
        <v>3</v>
      </c>
      <c r="H52" s="226">
        <v>15</v>
      </c>
      <c r="I52" s="226">
        <v>0</v>
      </c>
      <c r="J52" s="226">
        <v>30</v>
      </c>
      <c r="K52" s="204" t="s">
        <v>534</v>
      </c>
      <c r="L52" s="205" t="s">
        <v>535</v>
      </c>
      <c r="P52"/>
      <c r="Q52"/>
      <c r="R52"/>
      <c r="S52"/>
      <c r="T52"/>
      <c r="U52"/>
      <c r="V52"/>
      <c r="W52"/>
      <c r="X52"/>
    </row>
    <row r="53" spans="1:24" s="195" customFormat="1" x14ac:dyDescent="0.25">
      <c r="A53" s="203"/>
      <c r="B53" s="204"/>
      <c r="C53" s="223" t="s">
        <v>573</v>
      </c>
      <c r="D53" s="204"/>
      <c r="E53" s="204"/>
      <c r="F53" s="204"/>
      <c r="G53" s="204"/>
      <c r="H53" s="204"/>
      <c r="I53" s="204"/>
      <c r="J53" s="204"/>
      <c r="K53" s="204"/>
      <c r="L53" s="205"/>
      <c r="P53"/>
      <c r="Q53"/>
      <c r="R53"/>
      <c r="S53"/>
      <c r="T53"/>
      <c r="U53"/>
      <c r="V53"/>
      <c r="W53"/>
      <c r="X53"/>
    </row>
    <row r="54" spans="1:24" s="195" customFormat="1" x14ac:dyDescent="0.25">
      <c r="A54" s="203" t="s">
        <v>383</v>
      </c>
      <c r="B54" s="204" t="s">
        <v>549</v>
      </c>
      <c r="C54" s="205" t="s">
        <v>253</v>
      </c>
      <c r="D54" s="204" t="s">
        <v>106</v>
      </c>
      <c r="E54" s="204" t="s">
        <v>555</v>
      </c>
      <c r="F54" s="204" t="s">
        <v>459</v>
      </c>
      <c r="G54" s="226">
        <v>3</v>
      </c>
      <c r="H54" s="226">
        <v>30</v>
      </c>
      <c r="I54" s="226">
        <v>0</v>
      </c>
      <c r="J54" s="226">
        <v>15</v>
      </c>
      <c r="K54" s="204" t="s">
        <v>534</v>
      </c>
      <c r="L54" s="205" t="s">
        <v>535</v>
      </c>
      <c r="P54"/>
      <c r="Q54"/>
      <c r="R54"/>
      <c r="S54"/>
      <c r="T54"/>
      <c r="U54"/>
      <c r="V54"/>
      <c r="W54"/>
      <c r="X54"/>
    </row>
    <row r="55" spans="1:24" s="195" customFormat="1" x14ac:dyDescent="0.25">
      <c r="A55" s="203" t="s">
        <v>383</v>
      </c>
      <c r="B55" s="204" t="s">
        <v>549</v>
      </c>
      <c r="C55" s="171" t="s">
        <v>385</v>
      </c>
      <c r="D55" s="204" t="s">
        <v>106</v>
      </c>
      <c r="E55" s="204" t="s">
        <v>555</v>
      </c>
      <c r="F55" s="204" t="s">
        <v>459</v>
      </c>
      <c r="G55" s="226">
        <v>3</v>
      </c>
      <c r="H55" s="226">
        <v>30</v>
      </c>
      <c r="I55" s="226">
        <v>0</v>
      </c>
      <c r="J55" s="226">
        <v>15</v>
      </c>
      <c r="K55" s="204" t="s">
        <v>534</v>
      </c>
      <c r="L55" s="205" t="s">
        <v>535</v>
      </c>
      <c r="P55"/>
      <c r="Q55"/>
      <c r="R55"/>
      <c r="S55"/>
      <c r="T55"/>
      <c r="U55"/>
      <c r="V55"/>
      <c r="W55"/>
      <c r="X55"/>
    </row>
    <row r="56" spans="1:24" s="195" customFormat="1" ht="30" customHeight="1" x14ac:dyDescent="0.25">
      <c r="A56" s="200"/>
      <c r="B56" s="201"/>
      <c r="C56" s="956" t="s">
        <v>547</v>
      </c>
      <c r="D56" s="957"/>
      <c r="E56" s="957"/>
      <c r="F56" s="957"/>
      <c r="G56" s="957"/>
      <c r="H56" s="957"/>
      <c r="I56" s="957"/>
      <c r="J56" s="957"/>
      <c r="K56" s="957"/>
      <c r="L56" s="958"/>
      <c r="P56"/>
      <c r="Q56"/>
      <c r="R56"/>
      <c r="S56"/>
      <c r="T56"/>
      <c r="U56"/>
      <c r="V56"/>
      <c r="W56"/>
      <c r="X56"/>
    </row>
    <row r="57" spans="1:24" s="195" customFormat="1" x14ac:dyDescent="0.25">
      <c r="A57" s="203"/>
      <c r="B57" s="203"/>
      <c r="C57" s="953" t="s">
        <v>531</v>
      </c>
      <c r="D57" s="954"/>
      <c r="E57" s="954"/>
      <c r="F57" s="954"/>
      <c r="G57" s="954"/>
      <c r="H57" s="954"/>
      <c r="I57" s="954"/>
      <c r="J57" s="954"/>
      <c r="K57" s="954"/>
      <c r="L57" s="955"/>
      <c r="P57"/>
      <c r="Q57"/>
      <c r="R57"/>
      <c r="S57"/>
      <c r="T57"/>
      <c r="U57"/>
      <c r="V57"/>
      <c r="W57"/>
      <c r="X57"/>
    </row>
    <row r="58" spans="1:24" s="195" customFormat="1" x14ac:dyDescent="0.25">
      <c r="A58" s="203" t="s">
        <v>225</v>
      </c>
      <c r="B58" s="207" t="s">
        <v>532</v>
      </c>
      <c r="C58" s="206" t="s">
        <v>16</v>
      </c>
      <c r="D58" s="207" t="s">
        <v>221</v>
      </c>
      <c r="E58" s="204" t="s">
        <v>555</v>
      </c>
      <c r="F58" s="207">
        <v>1.5</v>
      </c>
      <c r="G58" s="207">
        <v>2</v>
      </c>
      <c r="H58" s="207"/>
      <c r="I58" s="207">
        <v>0</v>
      </c>
      <c r="J58" s="207">
        <v>18</v>
      </c>
      <c r="K58" s="207"/>
      <c r="L58" s="208" t="s">
        <v>546</v>
      </c>
      <c r="P58"/>
      <c r="Q58"/>
      <c r="R58"/>
      <c r="S58"/>
      <c r="T58"/>
      <c r="U58"/>
      <c r="V58"/>
      <c r="W58"/>
      <c r="X58"/>
    </row>
    <row r="59" spans="1:24" s="195" customFormat="1" x14ac:dyDescent="0.25">
      <c r="A59" s="203" t="s">
        <v>533</v>
      </c>
      <c r="B59" s="204" t="s">
        <v>540</v>
      </c>
      <c r="C59" s="205" t="s">
        <v>194</v>
      </c>
      <c r="D59" s="207" t="s">
        <v>221</v>
      </c>
      <c r="E59" s="204" t="s">
        <v>555</v>
      </c>
      <c r="F59" s="204" t="s">
        <v>548</v>
      </c>
      <c r="G59" s="204"/>
      <c r="H59" s="204"/>
      <c r="I59" s="204"/>
      <c r="J59" s="204"/>
      <c r="K59" s="204"/>
      <c r="L59" s="205" t="s">
        <v>541</v>
      </c>
      <c r="P59"/>
      <c r="Q59"/>
      <c r="R59"/>
      <c r="S59"/>
      <c r="T59"/>
      <c r="U59"/>
      <c r="V59"/>
      <c r="W59"/>
      <c r="X59"/>
    </row>
    <row r="60" spans="1:24" s="195" customFormat="1" x14ac:dyDescent="0.25">
      <c r="A60" s="203" t="s">
        <v>106</v>
      </c>
      <c r="B60" s="204" t="s">
        <v>540</v>
      </c>
      <c r="C60" s="205" t="s">
        <v>38</v>
      </c>
      <c r="D60" s="207" t="s">
        <v>221</v>
      </c>
      <c r="E60" s="204" t="s">
        <v>555</v>
      </c>
      <c r="F60" s="204" t="s">
        <v>539</v>
      </c>
      <c r="G60" s="226">
        <v>3</v>
      </c>
      <c r="H60" s="226">
        <v>18</v>
      </c>
      <c r="I60" s="226">
        <v>0</v>
      </c>
      <c r="J60" s="226">
        <v>9</v>
      </c>
      <c r="K60" s="204"/>
      <c r="L60" s="205" t="s">
        <v>541</v>
      </c>
      <c r="P60"/>
      <c r="Q60"/>
      <c r="R60"/>
      <c r="S60"/>
      <c r="T60"/>
      <c r="U60"/>
      <c r="V60"/>
      <c r="W60"/>
      <c r="X60"/>
    </row>
    <row r="61" spans="1:24" s="195" customFormat="1" x14ac:dyDescent="0.25">
      <c r="A61" s="203" t="s">
        <v>459</v>
      </c>
      <c r="B61" s="204" t="s">
        <v>540</v>
      </c>
      <c r="C61" s="205" t="s">
        <v>217</v>
      </c>
      <c r="D61" s="207" t="s">
        <v>221</v>
      </c>
      <c r="E61" s="204" t="s">
        <v>555</v>
      </c>
      <c r="F61" s="204" t="s">
        <v>539</v>
      </c>
      <c r="G61" s="226">
        <v>4</v>
      </c>
      <c r="H61" s="226">
        <v>18</v>
      </c>
      <c r="I61" s="226">
        <v>0</v>
      </c>
      <c r="J61" s="226">
        <v>18</v>
      </c>
      <c r="K61" s="204"/>
      <c r="L61" s="205" t="s">
        <v>535</v>
      </c>
      <c r="P61"/>
      <c r="Q61"/>
      <c r="R61"/>
      <c r="S61"/>
      <c r="T61"/>
      <c r="U61"/>
      <c r="V61"/>
      <c r="W61"/>
      <c r="X61"/>
    </row>
    <row r="62" spans="1:24" s="195" customFormat="1" ht="15.75" customHeight="1" x14ac:dyDescent="0.25">
      <c r="A62" s="203" t="s">
        <v>347</v>
      </c>
      <c r="B62" s="204" t="s">
        <v>540</v>
      </c>
      <c r="C62" s="210" t="s">
        <v>39</v>
      </c>
      <c r="D62" s="207" t="s">
        <v>221</v>
      </c>
      <c r="E62" s="204" t="s">
        <v>555</v>
      </c>
      <c r="F62" s="204" t="s">
        <v>533</v>
      </c>
      <c r="G62" s="226">
        <v>3</v>
      </c>
      <c r="H62" s="226">
        <v>9</v>
      </c>
      <c r="I62" s="226">
        <v>0</v>
      </c>
      <c r="J62" s="226">
        <v>18</v>
      </c>
      <c r="K62" s="204"/>
      <c r="L62" s="205" t="s">
        <v>543</v>
      </c>
      <c r="P62"/>
      <c r="Q62"/>
      <c r="R62"/>
      <c r="S62"/>
      <c r="T62"/>
      <c r="U62"/>
      <c r="V62"/>
      <c r="W62"/>
      <c r="X62"/>
    </row>
    <row r="63" spans="1:24" s="195" customFormat="1" x14ac:dyDescent="0.25">
      <c r="A63" s="203" t="s">
        <v>464</v>
      </c>
      <c r="B63" s="204" t="s">
        <v>540</v>
      </c>
      <c r="C63" s="205" t="s">
        <v>263</v>
      </c>
      <c r="D63" s="207" t="s">
        <v>221</v>
      </c>
      <c r="E63" s="204" t="s">
        <v>555</v>
      </c>
      <c r="F63" s="204" t="s">
        <v>539</v>
      </c>
      <c r="G63" s="226">
        <v>3</v>
      </c>
      <c r="H63" s="226">
        <v>18</v>
      </c>
      <c r="I63" s="226">
        <v>0</v>
      </c>
      <c r="J63" s="226">
        <v>9</v>
      </c>
      <c r="K63" s="209"/>
      <c r="L63" s="205" t="s">
        <v>535</v>
      </c>
      <c r="P63"/>
      <c r="Q63"/>
      <c r="R63"/>
      <c r="S63"/>
      <c r="T63"/>
      <c r="U63"/>
      <c r="V63"/>
      <c r="W63"/>
      <c r="X63"/>
    </row>
    <row r="64" spans="1:24" x14ac:dyDescent="0.25">
      <c r="A64" s="213"/>
      <c r="B64" s="213"/>
      <c r="C64" s="953" t="s">
        <v>544</v>
      </c>
      <c r="D64" s="954"/>
      <c r="E64" s="954"/>
      <c r="F64" s="954"/>
      <c r="G64" s="954"/>
      <c r="H64" s="954"/>
      <c r="I64" s="954"/>
      <c r="J64" s="954"/>
      <c r="K64" s="954"/>
      <c r="L64" s="955"/>
    </row>
    <row r="65" spans="1:15" x14ac:dyDescent="0.25">
      <c r="A65" s="213"/>
      <c r="B65" s="213"/>
      <c r="C65" s="223" t="s">
        <v>572</v>
      </c>
      <c r="D65" s="224"/>
      <c r="E65" s="224"/>
      <c r="F65" s="224"/>
      <c r="G65" s="224"/>
      <c r="H65" s="224"/>
      <c r="I65" s="224"/>
      <c r="J65" s="224"/>
      <c r="K65" s="224"/>
      <c r="L65" s="225"/>
    </row>
    <row r="66" spans="1:15" x14ac:dyDescent="0.25">
      <c r="A66" s="203" t="s">
        <v>472</v>
      </c>
      <c r="B66" s="204" t="s">
        <v>545</v>
      </c>
      <c r="C66" s="205" t="s">
        <v>158</v>
      </c>
      <c r="D66" s="207" t="s">
        <v>221</v>
      </c>
      <c r="E66" s="204" t="s">
        <v>555</v>
      </c>
      <c r="F66" s="204" t="s">
        <v>533</v>
      </c>
      <c r="G66" s="226">
        <v>2</v>
      </c>
      <c r="H66" s="226">
        <v>9</v>
      </c>
      <c r="I66" s="226">
        <v>0</v>
      </c>
      <c r="J66" s="226">
        <v>9</v>
      </c>
      <c r="K66" s="204"/>
      <c r="L66" s="205" t="s">
        <v>535</v>
      </c>
    </row>
    <row r="67" spans="1:15" x14ac:dyDescent="0.25">
      <c r="A67" s="203" t="s">
        <v>472</v>
      </c>
      <c r="B67" s="204" t="s">
        <v>545</v>
      </c>
      <c r="C67" s="227" t="s">
        <v>230</v>
      </c>
      <c r="D67" s="207" t="s">
        <v>221</v>
      </c>
      <c r="E67" s="204" t="s">
        <v>555</v>
      </c>
      <c r="F67" s="204" t="s">
        <v>533</v>
      </c>
      <c r="G67" s="226">
        <v>2</v>
      </c>
      <c r="H67" s="226">
        <v>9</v>
      </c>
      <c r="I67" s="226">
        <v>0</v>
      </c>
      <c r="J67" s="226">
        <v>9</v>
      </c>
      <c r="K67" s="204"/>
      <c r="L67" s="205" t="s">
        <v>535</v>
      </c>
    </row>
    <row r="68" spans="1:15" ht="30" customHeight="1" x14ac:dyDescent="0.25">
      <c r="A68" s="200"/>
      <c r="B68" s="201"/>
      <c r="C68" s="956" t="s">
        <v>562</v>
      </c>
      <c r="D68" s="957"/>
      <c r="E68" s="957"/>
      <c r="F68" s="957"/>
      <c r="G68" s="957"/>
      <c r="H68" s="957"/>
      <c r="I68" s="957"/>
      <c r="J68" s="957"/>
      <c r="K68" s="957"/>
      <c r="L68" s="958"/>
    </row>
    <row r="69" spans="1:15" x14ac:dyDescent="0.25">
      <c r="A69" s="202"/>
      <c r="B69" s="202"/>
      <c r="C69" s="953" t="s">
        <v>531</v>
      </c>
      <c r="D69" s="954"/>
      <c r="E69" s="954"/>
      <c r="F69" s="954"/>
      <c r="G69" s="954"/>
      <c r="H69" s="954"/>
      <c r="I69" s="954"/>
      <c r="J69" s="954"/>
      <c r="K69" s="954"/>
      <c r="L69" s="955"/>
    </row>
    <row r="70" spans="1:15" x14ac:dyDescent="0.25">
      <c r="A70" s="203" t="s">
        <v>225</v>
      </c>
      <c r="B70" s="204" t="s">
        <v>532</v>
      </c>
      <c r="C70" s="205" t="s">
        <v>16</v>
      </c>
      <c r="D70" s="204" t="s">
        <v>222</v>
      </c>
      <c r="E70" s="204" t="s">
        <v>555</v>
      </c>
      <c r="F70" s="204" t="s">
        <v>536</v>
      </c>
      <c r="G70" s="226">
        <v>2</v>
      </c>
      <c r="H70" s="204"/>
      <c r="I70" s="226">
        <v>0</v>
      </c>
      <c r="J70" s="226">
        <v>18</v>
      </c>
      <c r="K70" s="204" t="s">
        <v>534</v>
      </c>
      <c r="L70" s="205" t="s">
        <v>546</v>
      </c>
    </row>
    <row r="71" spans="1:15" x14ac:dyDescent="0.25">
      <c r="A71" s="203" t="s">
        <v>533</v>
      </c>
      <c r="B71" s="204" t="s">
        <v>540</v>
      </c>
      <c r="C71" s="210" t="s">
        <v>194</v>
      </c>
      <c r="D71" s="204" t="s">
        <v>222</v>
      </c>
      <c r="E71" s="204" t="s">
        <v>555</v>
      </c>
      <c r="F71" s="204" t="s">
        <v>548</v>
      </c>
      <c r="G71" s="204"/>
      <c r="H71" s="204"/>
      <c r="I71" s="204"/>
      <c r="J71" s="204"/>
      <c r="K71" s="204" t="s">
        <v>542</v>
      </c>
      <c r="L71" s="205" t="s">
        <v>541</v>
      </c>
    </row>
    <row r="72" spans="1:15" x14ac:dyDescent="0.25">
      <c r="A72" s="203" t="s">
        <v>106</v>
      </c>
      <c r="B72" s="204" t="s">
        <v>540</v>
      </c>
      <c r="C72" s="205" t="s">
        <v>38</v>
      </c>
      <c r="D72" s="204" t="s">
        <v>222</v>
      </c>
      <c r="E72" s="204" t="s">
        <v>555</v>
      </c>
      <c r="F72" s="204" t="s">
        <v>539</v>
      </c>
      <c r="G72" s="226">
        <v>3</v>
      </c>
      <c r="H72" s="226">
        <v>18</v>
      </c>
      <c r="I72" s="226">
        <v>0</v>
      </c>
      <c r="J72" s="226">
        <v>9</v>
      </c>
      <c r="K72" s="204" t="s">
        <v>593</v>
      </c>
      <c r="L72" s="205" t="s">
        <v>541</v>
      </c>
    </row>
    <row r="73" spans="1:15" x14ac:dyDescent="0.25">
      <c r="A73" s="203" t="s">
        <v>459</v>
      </c>
      <c r="B73" s="204" t="s">
        <v>540</v>
      </c>
      <c r="C73" s="210" t="s">
        <v>217</v>
      </c>
      <c r="D73" s="204" t="s">
        <v>222</v>
      </c>
      <c r="E73" s="204" t="s">
        <v>555</v>
      </c>
      <c r="F73" s="204" t="s">
        <v>539</v>
      </c>
      <c r="G73" s="226">
        <v>4</v>
      </c>
      <c r="H73" s="226">
        <v>18</v>
      </c>
      <c r="I73" s="226">
        <v>0</v>
      </c>
      <c r="J73" s="226">
        <v>18</v>
      </c>
      <c r="K73" s="204" t="s">
        <v>593</v>
      </c>
      <c r="L73" s="205" t="s">
        <v>535</v>
      </c>
    </row>
    <row r="74" spans="1:15" x14ac:dyDescent="0.25">
      <c r="A74" s="203" t="s">
        <v>347</v>
      </c>
      <c r="B74" s="204" t="s">
        <v>540</v>
      </c>
      <c r="C74" s="210" t="s">
        <v>39</v>
      </c>
      <c r="D74" s="204" t="s">
        <v>222</v>
      </c>
      <c r="E74" s="204" t="s">
        <v>555</v>
      </c>
      <c r="F74" s="204" t="s">
        <v>533</v>
      </c>
      <c r="G74" s="226">
        <v>3</v>
      </c>
      <c r="H74" s="226">
        <v>9</v>
      </c>
      <c r="I74" s="226">
        <v>0</v>
      </c>
      <c r="J74" s="226">
        <v>18</v>
      </c>
      <c r="K74" s="204" t="s">
        <v>534</v>
      </c>
      <c r="L74" s="205" t="s">
        <v>543</v>
      </c>
    </row>
    <row r="75" spans="1:15" x14ac:dyDescent="0.25">
      <c r="A75" s="203" t="s">
        <v>464</v>
      </c>
      <c r="B75" s="204" t="s">
        <v>540</v>
      </c>
      <c r="C75" s="205" t="s">
        <v>263</v>
      </c>
      <c r="D75" s="204" t="s">
        <v>222</v>
      </c>
      <c r="E75" s="204" t="s">
        <v>555</v>
      </c>
      <c r="F75" s="204" t="s">
        <v>539</v>
      </c>
      <c r="G75" s="226">
        <v>3</v>
      </c>
      <c r="H75" s="226">
        <v>18</v>
      </c>
      <c r="I75" s="226">
        <v>0</v>
      </c>
      <c r="J75" s="226">
        <v>9</v>
      </c>
      <c r="K75" s="204" t="s">
        <v>593</v>
      </c>
      <c r="L75" s="205" t="s">
        <v>535</v>
      </c>
    </row>
    <row r="76" spans="1:15" x14ac:dyDescent="0.25">
      <c r="A76" s="203" t="s">
        <v>383</v>
      </c>
      <c r="B76" s="204" t="s">
        <v>558</v>
      </c>
      <c r="C76" s="205" t="s">
        <v>198</v>
      </c>
      <c r="D76" s="204" t="s">
        <v>222</v>
      </c>
      <c r="E76" s="204" t="s">
        <v>555</v>
      </c>
      <c r="F76" s="204" t="s">
        <v>106</v>
      </c>
      <c r="G76" s="209"/>
      <c r="H76" s="209"/>
      <c r="I76" s="209"/>
      <c r="J76" s="209"/>
      <c r="K76" s="204" t="s">
        <v>559</v>
      </c>
      <c r="L76" s="205" t="s">
        <v>541</v>
      </c>
    </row>
    <row r="77" spans="1:15" x14ac:dyDescent="0.25">
      <c r="B77" s="203"/>
      <c r="C77" s="953" t="s">
        <v>544</v>
      </c>
      <c r="D77" s="954"/>
      <c r="E77" s="954"/>
      <c r="F77" s="954"/>
      <c r="G77" s="954"/>
      <c r="H77" s="954"/>
      <c r="I77" s="954"/>
      <c r="J77" s="954"/>
      <c r="K77" s="954"/>
      <c r="L77" s="954"/>
    </row>
    <row r="78" spans="1:15" x14ac:dyDescent="0.25">
      <c r="B78" s="203"/>
      <c r="C78" s="223" t="s">
        <v>572</v>
      </c>
      <c r="D78" s="224"/>
      <c r="E78" s="224"/>
      <c r="F78" s="224"/>
      <c r="G78" s="224"/>
      <c r="H78" s="224"/>
      <c r="I78" s="224"/>
      <c r="J78" s="224"/>
      <c r="K78" s="224"/>
      <c r="L78" s="224"/>
    </row>
    <row r="79" spans="1:15" s="215" customFormat="1" x14ac:dyDescent="0.25">
      <c r="A79" s="203" t="s">
        <v>472</v>
      </c>
      <c r="B79" s="204" t="s">
        <v>545</v>
      </c>
      <c r="C79" s="205" t="s">
        <v>158</v>
      </c>
      <c r="D79" s="204" t="s">
        <v>222</v>
      </c>
      <c r="E79" s="204" t="s">
        <v>555</v>
      </c>
      <c r="F79" s="204" t="s">
        <v>533</v>
      </c>
      <c r="G79" s="226">
        <v>2</v>
      </c>
      <c r="H79" s="226">
        <v>9</v>
      </c>
      <c r="I79" s="226">
        <v>0</v>
      </c>
      <c r="J79" s="226">
        <v>9</v>
      </c>
      <c r="K79" s="204" t="s">
        <v>534</v>
      </c>
      <c r="L79" s="205" t="s">
        <v>535</v>
      </c>
      <c r="M79" s="214"/>
      <c r="N79" s="214"/>
      <c r="O79" s="214"/>
    </row>
    <row r="80" spans="1:15" x14ac:dyDescent="0.25">
      <c r="A80" s="203" t="s">
        <v>472</v>
      </c>
      <c r="B80" s="204" t="s">
        <v>545</v>
      </c>
      <c r="C80" s="227" t="s">
        <v>230</v>
      </c>
      <c r="D80" s="204" t="s">
        <v>222</v>
      </c>
      <c r="E80" s="204" t="s">
        <v>555</v>
      </c>
      <c r="F80" s="204" t="s">
        <v>533</v>
      </c>
      <c r="G80" s="226">
        <v>2</v>
      </c>
      <c r="H80" s="226">
        <v>9</v>
      </c>
      <c r="I80" s="226">
        <v>0</v>
      </c>
      <c r="J80" s="226">
        <v>9</v>
      </c>
      <c r="K80" s="204" t="s">
        <v>534</v>
      </c>
      <c r="L80" s="205" t="s">
        <v>535</v>
      </c>
    </row>
    <row r="81" spans="1:24" x14ac:dyDescent="0.25">
      <c r="A81" s="984" t="s">
        <v>560</v>
      </c>
      <c r="B81" s="985"/>
      <c r="C81" s="985"/>
      <c r="D81" s="985"/>
      <c r="E81" s="986"/>
      <c r="F81" s="987" t="s">
        <v>553</v>
      </c>
      <c r="G81" s="988"/>
      <c r="H81" s="988"/>
      <c r="I81" s="988"/>
      <c r="J81" s="988"/>
      <c r="K81" s="988"/>
      <c r="L81" s="989"/>
    </row>
    <row r="82" spans="1:24" x14ac:dyDescent="0.25">
      <c r="A82" s="981" t="s">
        <v>517</v>
      </c>
      <c r="B82" s="982"/>
      <c r="C82" s="982"/>
      <c r="D82" s="982"/>
      <c r="E82" s="982"/>
      <c r="F82" s="982"/>
      <c r="G82" s="982"/>
      <c r="H82" s="982"/>
      <c r="I82" s="982"/>
      <c r="J82" s="982"/>
      <c r="K82" s="982"/>
      <c r="L82" s="983"/>
    </row>
    <row r="83" spans="1:24" s="195" customFormat="1" ht="22.5" customHeight="1" x14ac:dyDescent="0.25">
      <c r="A83" s="981" t="s">
        <v>518</v>
      </c>
      <c r="B83" s="982"/>
      <c r="C83" s="982"/>
      <c r="D83" s="982"/>
      <c r="E83" s="982"/>
      <c r="F83" s="982"/>
      <c r="G83" s="982"/>
      <c r="H83" s="982"/>
      <c r="I83" s="982"/>
      <c r="J83" s="982"/>
      <c r="K83" s="982"/>
      <c r="L83" s="983"/>
      <c r="P83"/>
      <c r="Q83"/>
      <c r="R83"/>
      <c r="S83"/>
      <c r="T83"/>
      <c r="U83"/>
      <c r="V83"/>
      <c r="W83"/>
      <c r="X83"/>
    </row>
    <row r="84" spans="1:24" s="195" customFormat="1" x14ac:dyDescent="0.25">
      <c r="A84" s="959" t="s">
        <v>554</v>
      </c>
      <c r="B84" s="960"/>
      <c r="C84" s="960"/>
      <c r="D84" s="960"/>
      <c r="E84" s="960"/>
      <c r="F84" s="960"/>
      <c r="G84" s="960"/>
      <c r="H84" s="960"/>
      <c r="I84" s="960"/>
      <c r="J84" s="960"/>
      <c r="K84" s="960"/>
      <c r="L84" s="961"/>
      <c r="P84"/>
      <c r="Q84"/>
      <c r="R84"/>
      <c r="S84"/>
      <c r="T84"/>
      <c r="U84"/>
      <c r="V84"/>
      <c r="W84"/>
      <c r="X84"/>
    </row>
    <row r="85" spans="1:24" s="195" customFormat="1" ht="15.75" customHeight="1" x14ac:dyDescent="0.25">
      <c r="A85" s="962" t="s">
        <v>332</v>
      </c>
      <c r="B85" s="965" t="s">
        <v>519</v>
      </c>
      <c r="C85" s="968" t="s">
        <v>520</v>
      </c>
      <c r="D85" s="965" t="s">
        <v>521</v>
      </c>
      <c r="E85" s="965" t="s">
        <v>522</v>
      </c>
      <c r="F85" s="965" t="s">
        <v>1</v>
      </c>
      <c r="G85" s="971" t="s">
        <v>523</v>
      </c>
      <c r="H85" s="974"/>
      <c r="I85" s="975"/>
      <c r="J85" s="976"/>
      <c r="K85" s="197"/>
      <c r="L85" s="197"/>
      <c r="P85"/>
      <c r="Q85"/>
      <c r="R85"/>
      <c r="S85"/>
      <c r="T85"/>
      <c r="U85"/>
      <c r="V85"/>
      <c r="W85"/>
      <c r="X85"/>
    </row>
    <row r="86" spans="1:24" s="195" customFormat="1" ht="15.75" customHeight="1" x14ac:dyDescent="0.25">
      <c r="A86" s="963"/>
      <c r="B86" s="966"/>
      <c r="C86" s="969"/>
      <c r="D86" s="966"/>
      <c r="E86" s="966"/>
      <c r="F86" s="966"/>
      <c r="G86" s="972"/>
      <c r="H86" s="977" t="s">
        <v>525</v>
      </c>
      <c r="I86" s="978"/>
      <c r="J86" s="979"/>
      <c r="K86" s="980" t="s">
        <v>596</v>
      </c>
      <c r="L86" s="968" t="s">
        <v>526</v>
      </c>
      <c r="P86"/>
      <c r="Q86"/>
      <c r="R86"/>
      <c r="S86"/>
      <c r="T86"/>
      <c r="U86"/>
      <c r="V86"/>
      <c r="W86"/>
      <c r="X86"/>
    </row>
    <row r="87" spans="1:24" s="195" customFormat="1" ht="82.5" customHeight="1" x14ac:dyDescent="0.25">
      <c r="A87" s="964"/>
      <c r="B87" s="967"/>
      <c r="C87" s="970"/>
      <c r="D87" s="967"/>
      <c r="E87" s="967"/>
      <c r="F87" s="967"/>
      <c r="G87" s="973"/>
      <c r="H87" s="197" t="s">
        <v>527</v>
      </c>
      <c r="I87" s="197" t="s">
        <v>528</v>
      </c>
      <c r="J87" s="197" t="s">
        <v>529</v>
      </c>
      <c r="K87" s="980"/>
      <c r="L87" s="970"/>
      <c r="P87"/>
      <c r="Q87"/>
      <c r="R87"/>
      <c r="S87"/>
      <c r="T87"/>
      <c r="U87"/>
      <c r="V87"/>
      <c r="W87"/>
      <c r="X87"/>
    </row>
    <row r="88" spans="1:24" s="195" customFormat="1" x14ac:dyDescent="0.25">
      <c r="A88" s="198" t="s">
        <v>225</v>
      </c>
      <c r="B88" s="199">
        <v>2</v>
      </c>
      <c r="C88" s="199">
        <v>3</v>
      </c>
      <c r="D88" s="199">
        <v>4</v>
      </c>
      <c r="E88" s="199">
        <v>5</v>
      </c>
      <c r="F88" s="199">
        <v>6</v>
      </c>
      <c r="G88" s="199"/>
      <c r="H88" s="199">
        <v>10</v>
      </c>
      <c r="I88" s="199">
        <v>11</v>
      </c>
      <c r="J88" s="199">
        <v>12</v>
      </c>
      <c r="K88" s="199"/>
      <c r="L88" s="199">
        <v>13</v>
      </c>
      <c r="P88"/>
      <c r="Q88"/>
      <c r="R88"/>
      <c r="S88"/>
      <c r="T88"/>
      <c r="U88"/>
      <c r="V88"/>
      <c r="W88"/>
      <c r="X88"/>
    </row>
    <row r="89" spans="1:24" s="195" customFormat="1" ht="30" customHeight="1" x14ac:dyDescent="0.25">
      <c r="A89" s="200"/>
      <c r="B89" s="201"/>
      <c r="C89" s="956" t="s">
        <v>530</v>
      </c>
      <c r="D89" s="957"/>
      <c r="E89" s="957"/>
      <c r="F89" s="957"/>
      <c r="G89" s="957"/>
      <c r="H89" s="957"/>
      <c r="I89" s="957"/>
      <c r="J89" s="957"/>
      <c r="K89" s="957"/>
      <c r="L89" s="958"/>
      <c r="P89"/>
      <c r="Q89"/>
      <c r="R89"/>
      <c r="S89"/>
      <c r="T89"/>
      <c r="U89"/>
      <c r="V89"/>
      <c r="W89"/>
      <c r="X89"/>
    </row>
    <row r="90" spans="1:24" s="195" customFormat="1" x14ac:dyDescent="0.25">
      <c r="A90" s="202"/>
      <c r="B90" s="202"/>
      <c r="C90" s="953" t="s">
        <v>531</v>
      </c>
      <c r="D90" s="954"/>
      <c r="E90" s="954"/>
      <c r="F90" s="954"/>
      <c r="G90" s="954"/>
      <c r="H90" s="954"/>
      <c r="I90" s="954"/>
      <c r="J90" s="954"/>
      <c r="K90" s="954"/>
      <c r="L90" s="955"/>
      <c r="P90"/>
      <c r="Q90"/>
      <c r="R90"/>
      <c r="S90"/>
      <c r="T90"/>
      <c r="U90"/>
      <c r="V90"/>
      <c r="W90"/>
      <c r="X90"/>
    </row>
    <row r="91" spans="1:24" s="195" customFormat="1" x14ac:dyDescent="0.25">
      <c r="A91" s="203" t="s">
        <v>225</v>
      </c>
      <c r="B91" s="204" t="s">
        <v>532</v>
      </c>
      <c r="C91" s="205" t="s">
        <v>234</v>
      </c>
      <c r="D91" s="204" t="s">
        <v>347</v>
      </c>
      <c r="E91" s="204" t="s">
        <v>561</v>
      </c>
      <c r="F91" s="226">
        <v>5</v>
      </c>
      <c r="G91" s="226">
        <v>4</v>
      </c>
      <c r="H91" s="226">
        <v>30</v>
      </c>
      <c r="I91" s="226">
        <v>0</v>
      </c>
      <c r="J91" s="226">
        <v>30</v>
      </c>
      <c r="K91" s="204" t="s">
        <v>593</v>
      </c>
      <c r="L91" s="205" t="s">
        <v>541</v>
      </c>
      <c r="P91"/>
      <c r="Q91"/>
      <c r="R91"/>
      <c r="S91"/>
      <c r="T91"/>
      <c r="U91"/>
      <c r="V91"/>
      <c r="W91"/>
      <c r="X91"/>
    </row>
    <row r="92" spans="1:24" s="195" customFormat="1" x14ac:dyDescent="0.25">
      <c r="A92" s="203" t="s">
        <v>533</v>
      </c>
      <c r="B92" s="204" t="s">
        <v>540</v>
      </c>
      <c r="C92" s="205" t="s">
        <v>41</v>
      </c>
      <c r="D92" s="204" t="s">
        <v>347</v>
      </c>
      <c r="E92" s="204" t="s">
        <v>561</v>
      </c>
      <c r="F92" s="226">
        <v>5</v>
      </c>
      <c r="G92" s="226">
        <v>4</v>
      </c>
      <c r="H92" s="226">
        <v>30</v>
      </c>
      <c r="I92" s="226">
        <v>0</v>
      </c>
      <c r="J92" s="226">
        <v>30</v>
      </c>
      <c r="K92" s="204" t="s">
        <v>593</v>
      </c>
      <c r="L92" s="205" t="s">
        <v>543</v>
      </c>
      <c r="P92"/>
      <c r="Q92"/>
      <c r="R92"/>
      <c r="S92"/>
      <c r="T92"/>
      <c r="U92"/>
      <c r="V92"/>
      <c r="W92"/>
      <c r="X92"/>
    </row>
    <row r="93" spans="1:24" s="195" customFormat="1" x14ac:dyDescent="0.25">
      <c r="A93" s="203" t="s">
        <v>106</v>
      </c>
      <c r="B93" s="204" t="s">
        <v>540</v>
      </c>
      <c r="C93" s="205" t="s">
        <v>453</v>
      </c>
      <c r="D93" s="204" t="s">
        <v>347</v>
      </c>
      <c r="E93" s="204" t="s">
        <v>561</v>
      </c>
      <c r="F93" s="226">
        <v>5</v>
      </c>
      <c r="G93" s="226">
        <v>3</v>
      </c>
      <c r="H93" s="226">
        <v>30</v>
      </c>
      <c r="I93" s="226">
        <v>0</v>
      </c>
      <c r="J93" s="226">
        <v>15</v>
      </c>
      <c r="K93" s="204" t="s">
        <v>534</v>
      </c>
      <c r="L93" s="205" t="s">
        <v>541</v>
      </c>
      <c r="P93"/>
      <c r="Q93"/>
      <c r="R93"/>
      <c r="S93"/>
      <c r="T93"/>
      <c r="U93"/>
      <c r="V93"/>
      <c r="W93"/>
      <c r="X93"/>
    </row>
    <row r="94" spans="1:24" s="195" customFormat="1" ht="31.5" x14ac:dyDescent="0.25">
      <c r="A94" s="203" t="s">
        <v>459</v>
      </c>
      <c r="B94" s="204" t="s">
        <v>540</v>
      </c>
      <c r="C94" s="210" t="s">
        <v>350</v>
      </c>
      <c r="D94" s="204" t="s">
        <v>347</v>
      </c>
      <c r="E94" s="204" t="s">
        <v>561</v>
      </c>
      <c r="F94" s="226">
        <v>4</v>
      </c>
      <c r="G94" s="226">
        <v>3</v>
      </c>
      <c r="H94" s="226">
        <v>15</v>
      </c>
      <c r="I94" s="226">
        <v>0</v>
      </c>
      <c r="J94" s="226">
        <v>30</v>
      </c>
      <c r="K94" s="204" t="s">
        <v>534</v>
      </c>
      <c r="L94" s="205" t="s">
        <v>535</v>
      </c>
      <c r="P94"/>
      <c r="Q94"/>
      <c r="R94"/>
      <c r="S94"/>
      <c r="T94"/>
      <c r="U94"/>
      <c r="V94"/>
      <c r="W94"/>
      <c r="X94"/>
    </row>
    <row r="95" spans="1:24" s="195" customFormat="1" x14ac:dyDescent="0.25">
      <c r="A95" s="213"/>
      <c r="B95" s="213"/>
      <c r="C95" s="953" t="s">
        <v>544</v>
      </c>
      <c r="D95" s="954"/>
      <c r="E95" s="954"/>
      <c r="F95" s="954"/>
      <c r="G95" s="954"/>
      <c r="H95" s="954"/>
      <c r="I95" s="954"/>
      <c r="J95" s="954"/>
      <c r="K95" s="954"/>
      <c r="L95" s="955"/>
      <c r="P95"/>
      <c r="Q95"/>
      <c r="R95"/>
      <c r="S95"/>
      <c r="T95"/>
      <c r="U95"/>
      <c r="V95"/>
      <c r="W95"/>
      <c r="X95"/>
    </row>
    <row r="96" spans="1:24" s="195" customFormat="1" x14ac:dyDescent="0.25">
      <c r="A96" s="213"/>
      <c r="B96" s="213"/>
      <c r="C96" s="223" t="s">
        <v>572</v>
      </c>
      <c r="D96" s="224"/>
      <c r="E96" s="224"/>
      <c r="F96" s="224"/>
      <c r="G96" s="224"/>
      <c r="H96" s="224"/>
      <c r="I96" s="224"/>
      <c r="J96" s="224"/>
      <c r="K96" s="224"/>
      <c r="L96" s="225"/>
      <c r="P96"/>
      <c r="Q96"/>
      <c r="R96"/>
      <c r="S96"/>
      <c r="T96"/>
      <c r="U96"/>
      <c r="V96"/>
      <c r="W96"/>
      <c r="X96"/>
    </row>
    <row r="97" spans="1:24" s="195" customFormat="1" ht="31.5" x14ac:dyDescent="0.25">
      <c r="A97" s="203" t="s">
        <v>575</v>
      </c>
      <c r="B97" s="204" t="s">
        <v>545</v>
      </c>
      <c r="C97" s="210" t="s">
        <v>463</v>
      </c>
      <c r="D97" s="204" t="s">
        <v>347</v>
      </c>
      <c r="E97" s="204" t="s">
        <v>561</v>
      </c>
      <c r="F97" s="226">
        <v>4</v>
      </c>
      <c r="G97" s="226">
        <v>3</v>
      </c>
      <c r="H97" s="226">
        <v>0</v>
      </c>
      <c r="I97" s="226">
        <v>0</v>
      </c>
      <c r="J97" s="226">
        <v>45</v>
      </c>
      <c r="K97" s="204" t="s">
        <v>534</v>
      </c>
      <c r="L97" s="205" t="s">
        <v>546</v>
      </c>
      <c r="P97"/>
      <c r="Q97"/>
      <c r="R97"/>
      <c r="S97"/>
      <c r="T97"/>
      <c r="U97"/>
      <c r="V97"/>
      <c r="W97"/>
      <c r="X97"/>
    </row>
    <row r="98" spans="1:24" s="195" customFormat="1" x14ac:dyDescent="0.25">
      <c r="A98" s="203" t="s">
        <v>576</v>
      </c>
      <c r="B98" s="204" t="s">
        <v>545</v>
      </c>
      <c r="C98" s="175" t="s">
        <v>36</v>
      </c>
      <c r="D98" s="204" t="s">
        <v>347</v>
      </c>
      <c r="E98" s="204" t="s">
        <v>561</v>
      </c>
      <c r="F98" s="226">
        <v>4</v>
      </c>
      <c r="G98" s="226">
        <v>3</v>
      </c>
      <c r="H98" s="226">
        <v>15</v>
      </c>
      <c r="I98" s="226">
        <v>0</v>
      </c>
      <c r="J98" s="226">
        <v>30</v>
      </c>
      <c r="K98" s="204" t="s">
        <v>534</v>
      </c>
      <c r="L98" s="205" t="s">
        <v>557</v>
      </c>
      <c r="P98"/>
      <c r="Q98"/>
      <c r="R98"/>
      <c r="S98"/>
      <c r="T98"/>
      <c r="U98"/>
      <c r="V98"/>
      <c r="W98"/>
      <c r="X98"/>
    </row>
    <row r="99" spans="1:24" s="195" customFormat="1" x14ac:dyDescent="0.25">
      <c r="A99" s="203"/>
      <c r="B99" s="204"/>
      <c r="C99" s="175" t="s">
        <v>574</v>
      </c>
      <c r="D99" s="204"/>
      <c r="E99" s="204"/>
      <c r="F99" s="226"/>
      <c r="G99" s="226"/>
      <c r="H99" s="226"/>
      <c r="I99" s="204"/>
      <c r="J99" s="226"/>
      <c r="K99" s="204"/>
      <c r="L99" s="205"/>
      <c r="P99"/>
      <c r="Q99"/>
      <c r="R99"/>
      <c r="S99"/>
      <c r="T99"/>
      <c r="U99"/>
      <c r="V99"/>
      <c r="W99"/>
      <c r="X99"/>
    </row>
    <row r="100" spans="1:24" s="195" customFormat="1" x14ac:dyDescent="0.25">
      <c r="A100" s="203" t="s">
        <v>577</v>
      </c>
      <c r="B100" s="204" t="s">
        <v>549</v>
      </c>
      <c r="C100" s="205" t="s">
        <v>381</v>
      </c>
      <c r="D100" s="204" t="s">
        <v>347</v>
      </c>
      <c r="E100" s="204" t="s">
        <v>561</v>
      </c>
      <c r="F100" s="226">
        <v>4</v>
      </c>
      <c r="G100" s="226">
        <v>4</v>
      </c>
      <c r="H100" s="226">
        <v>30</v>
      </c>
      <c r="I100" s="226">
        <v>0</v>
      </c>
      <c r="J100" s="226">
        <v>30</v>
      </c>
      <c r="K100" s="204" t="s">
        <v>534</v>
      </c>
      <c r="L100" s="205" t="s">
        <v>541</v>
      </c>
      <c r="P100"/>
      <c r="Q100"/>
      <c r="R100"/>
      <c r="S100"/>
      <c r="T100"/>
      <c r="U100"/>
      <c r="V100"/>
      <c r="W100"/>
      <c r="X100"/>
    </row>
    <row r="101" spans="1:24" s="195" customFormat="1" x14ac:dyDescent="0.25">
      <c r="A101" s="203" t="s">
        <v>578</v>
      </c>
      <c r="B101" s="204" t="s">
        <v>549</v>
      </c>
      <c r="C101" s="206" t="s">
        <v>474</v>
      </c>
      <c r="D101" s="204" t="s">
        <v>347</v>
      </c>
      <c r="E101" s="204" t="s">
        <v>561</v>
      </c>
      <c r="F101" s="226">
        <v>4</v>
      </c>
      <c r="G101" s="226">
        <v>4</v>
      </c>
      <c r="H101" s="226">
        <v>30</v>
      </c>
      <c r="I101" s="226">
        <v>0</v>
      </c>
      <c r="J101" s="226">
        <v>30</v>
      </c>
      <c r="K101" s="204" t="s">
        <v>534</v>
      </c>
      <c r="L101" s="205" t="s">
        <v>535</v>
      </c>
      <c r="P101"/>
      <c r="Q101"/>
      <c r="R101"/>
      <c r="S101"/>
      <c r="T101"/>
      <c r="U101"/>
      <c r="V101"/>
      <c r="W101"/>
      <c r="X101"/>
    </row>
    <row r="102" spans="1:24" s="195" customFormat="1" x14ac:dyDescent="0.25">
      <c r="A102" s="203" t="s">
        <v>579</v>
      </c>
      <c r="B102" s="204" t="s">
        <v>549</v>
      </c>
      <c r="C102" s="127" t="s">
        <v>461</v>
      </c>
      <c r="D102" s="204" t="s">
        <v>347</v>
      </c>
      <c r="E102" s="204" t="s">
        <v>561</v>
      </c>
      <c r="F102" s="226">
        <v>4</v>
      </c>
      <c r="G102" s="226">
        <v>4</v>
      </c>
      <c r="H102" s="226">
        <v>30</v>
      </c>
      <c r="I102" s="226">
        <v>0</v>
      </c>
      <c r="J102" s="226">
        <v>30</v>
      </c>
      <c r="K102" s="204" t="s">
        <v>534</v>
      </c>
      <c r="L102" s="205" t="s">
        <v>541</v>
      </c>
      <c r="P102"/>
      <c r="Q102"/>
      <c r="R102"/>
      <c r="S102"/>
      <c r="T102"/>
      <c r="U102"/>
      <c r="V102"/>
      <c r="W102"/>
      <c r="X102"/>
    </row>
    <row r="103" spans="1:24" s="195" customFormat="1" x14ac:dyDescent="0.25">
      <c r="A103" s="203" t="s">
        <v>580</v>
      </c>
      <c r="B103" s="204" t="s">
        <v>549</v>
      </c>
      <c r="C103" s="127" t="s">
        <v>475</v>
      </c>
      <c r="D103" s="204" t="s">
        <v>347</v>
      </c>
      <c r="E103" s="204" t="s">
        <v>561</v>
      </c>
      <c r="F103" s="226">
        <v>4</v>
      </c>
      <c r="G103" s="226">
        <v>4</v>
      </c>
      <c r="H103" s="226">
        <v>30</v>
      </c>
      <c r="I103" s="226">
        <v>0</v>
      </c>
      <c r="J103" s="226">
        <v>30</v>
      </c>
      <c r="K103" s="204" t="s">
        <v>534</v>
      </c>
      <c r="L103" s="205" t="s">
        <v>541</v>
      </c>
      <c r="P103"/>
      <c r="Q103"/>
      <c r="R103"/>
      <c r="S103"/>
      <c r="T103"/>
      <c r="U103"/>
      <c r="V103"/>
      <c r="W103"/>
      <c r="X103"/>
    </row>
    <row r="104" spans="1:24" s="195" customFormat="1" ht="30" customHeight="1" x14ac:dyDescent="0.25">
      <c r="A104" s="200"/>
      <c r="B104" s="201"/>
      <c r="C104" s="956" t="s">
        <v>547</v>
      </c>
      <c r="D104" s="957"/>
      <c r="E104" s="957"/>
      <c r="F104" s="957"/>
      <c r="G104" s="957"/>
      <c r="H104" s="957"/>
      <c r="I104" s="957"/>
      <c r="J104" s="957"/>
      <c r="K104" s="957"/>
      <c r="L104" s="958"/>
      <c r="P104"/>
      <c r="Q104"/>
      <c r="R104"/>
      <c r="S104"/>
      <c r="T104"/>
      <c r="U104"/>
      <c r="V104"/>
      <c r="W104"/>
      <c r="X104"/>
    </row>
    <row r="105" spans="1:24" s="195" customFormat="1" x14ac:dyDescent="0.25">
      <c r="A105" s="203"/>
      <c r="B105" s="203"/>
      <c r="C105" s="953" t="s">
        <v>531</v>
      </c>
      <c r="D105" s="954"/>
      <c r="E105" s="954"/>
      <c r="F105" s="954"/>
      <c r="G105" s="954"/>
      <c r="H105" s="954"/>
      <c r="I105" s="954"/>
      <c r="J105" s="954"/>
      <c r="K105" s="954"/>
      <c r="L105" s="955"/>
      <c r="P105"/>
      <c r="Q105"/>
      <c r="R105"/>
      <c r="S105"/>
      <c r="T105"/>
      <c r="U105"/>
      <c r="V105"/>
      <c r="W105"/>
      <c r="X105"/>
    </row>
    <row r="106" spans="1:24" s="195" customFormat="1" x14ac:dyDescent="0.25">
      <c r="A106" s="203" t="s">
        <v>225</v>
      </c>
      <c r="B106" s="204" t="s">
        <v>540</v>
      </c>
      <c r="C106" s="205" t="s">
        <v>206</v>
      </c>
      <c r="D106" s="204" t="s">
        <v>223</v>
      </c>
      <c r="E106" s="204" t="s">
        <v>561</v>
      </c>
      <c r="F106" s="226">
        <v>3.5</v>
      </c>
      <c r="G106" s="226">
        <v>4</v>
      </c>
      <c r="H106" s="226">
        <v>18</v>
      </c>
      <c r="I106" s="226">
        <v>0</v>
      </c>
      <c r="J106" s="226">
        <v>18</v>
      </c>
      <c r="K106" s="204"/>
      <c r="L106" s="205" t="s">
        <v>541</v>
      </c>
      <c r="P106"/>
      <c r="Q106"/>
      <c r="R106"/>
      <c r="S106"/>
      <c r="T106"/>
      <c r="U106"/>
      <c r="V106"/>
      <c r="W106"/>
      <c r="X106"/>
    </row>
    <row r="107" spans="1:24" s="195" customFormat="1" x14ac:dyDescent="0.25">
      <c r="A107" s="203" t="s">
        <v>533</v>
      </c>
      <c r="B107" s="204" t="s">
        <v>540</v>
      </c>
      <c r="C107" s="205" t="s">
        <v>249</v>
      </c>
      <c r="D107" s="204" t="s">
        <v>223</v>
      </c>
      <c r="E107" s="204" t="s">
        <v>561</v>
      </c>
      <c r="F107" s="226">
        <v>0.5</v>
      </c>
      <c r="G107" s="204"/>
      <c r="H107" s="204"/>
      <c r="I107" s="204"/>
      <c r="J107" s="204"/>
      <c r="K107" s="204"/>
      <c r="L107" s="205" t="s">
        <v>563</v>
      </c>
      <c r="P107"/>
      <c r="Q107"/>
      <c r="R107"/>
      <c r="S107"/>
      <c r="T107"/>
      <c r="U107"/>
      <c r="V107"/>
      <c r="W107"/>
      <c r="X107"/>
    </row>
    <row r="108" spans="1:24" s="195" customFormat="1" x14ac:dyDescent="0.25">
      <c r="A108" s="203" t="s">
        <v>106</v>
      </c>
      <c r="B108" s="204" t="s">
        <v>540</v>
      </c>
      <c r="C108" s="205" t="s">
        <v>351</v>
      </c>
      <c r="D108" s="204" t="s">
        <v>223</v>
      </c>
      <c r="E108" s="204" t="s">
        <v>561</v>
      </c>
      <c r="F108" s="226">
        <v>3</v>
      </c>
      <c r="G108" s="226">
        <v>3</v>
      </c>
      <c r="H108" s="226">
        <v>9</v>
      </c>
      <c r="I108" s="226">
        <v>0</v>
      </c>
      <c r="J108" s="226">
        <v>18</v>
      </c>
      <c r="K108" s="204"/>
      <c r="L108" s="205" t="s">
        <v>535</v>
      </c>
      <c r="P108"/>
      <c r="Q108"/>
      <c r="R108"/>
      <c r="S108"/>
      <c r="T108"/>
      <c r="U108"/>
      <c r="V108"/>
      <c r="W108"/>
      <c r="X108"/>
    </row>
    <row r="109" spans="1:24" s="195" customFormat="1" ht="15.75" customHeight="1" x14ac:dyDescent="0.25">
      <c r="A109" s="203" t="s">
        <v>459</v>
      </c>
      <c r="B109" s="204" t="s">
        <v>558</v>
      </c>
      <c r="C109" s="205" t="s">
        <v>564</v>
      </c>
      <c r="D109" s="204" t="s">
        <v>223</v>
      </c>
      <c r="E109" s="204" t="s">
        <v>561</v>
      </c>
      <c r="F109" s="226">
        <v>1.5</v>
      </c>
      <c r="G109" s="204"/>
      <c r="H109" s="204"/>
      <c r="I109" s="204"/>
      <c r="J109" s="204"/>
      <c r="K109" s="204"/>
      <c r="L109" s="205" t="s">
        <v>541</v>
      </c>
      <c r="P109"/>
      <c r="Q109"/>
      <c r="R109"/>
      <c r="S109"/>
      <c r="T109"/>
      <c r="U109"/>
      <c r="V109"/>
      <c r="W109"/>
      <c r="X109"/>
    </row>
    <row r="110" spans="1:24" s="195" customFormat="1" x14ac:dyDescent="0.25">
      <c r="A110" s="213"/>
      <c r="B110" s="213"/>
      <c r="C110" s="953" t="s">
        <v>544</v>
      </c>
      <c r="D110" s="954"/>
      <c r="E110" s="954"/>
      <c r="F110" s="954"/>
      <c r="G110" s="954"/>
      <c r="H110" s="954"/>
      <c r="I110" s="954"/>
      <c r="J110" s="954"/>
      <c r="K110" s="954"/>
      <c r="L110" s="955"/>
      <c r="P110"/>
      <c r="Q110"/>
      <c r="R110"/>
      <c r="S110"/>
      <c r="T110"/>
      <c r="U110"/>
      <c r="V110"/>
      <c r="W110"/>
      <c r="X110"/>
    </row>
    <row r="111" spans="1:24" s="195" customFormat="1" x14ac:dyDescent="0.25">
      <c r="A111" s="213"/>
      <c r="B111" s="213"/>
      <c r="C111" s="223" t="s">
        <v>572</v>
      </c>
      <c r="D111" s="224"/>
      <c r="E111" s="224"/>
      <c r="F111" s="224"/>
      <c r="G111" s="224"/>
      <c r="H111" s="224"/>
      <c r="I111" s="224"/>
      <c r="J111" s="224"/>
      <c r="K111" s="224"/>
      <c r="L111" s="225"/>
      <c r="P111"/>
      <c r="Q111"/>
      <c r="R111"/>
      <c r="S111"/>
      <c r="T111"/>
      <c r="U111"/>
      <c r="V111"/>
      <c r="W111"/>
      <c r="X111"/>
    </row>
    <row r="112" spans="1:24" s="195" customFormat="1" ht="31.5" x14ac:dyDescent="0.25">
      <c r="A112" s="203" t="s">
        <v>575</v>
      </c>
      <c r="B112" s="204" t="s">
        <v>545</v>
      </c>
      <c r="C112" s="210" t="s">
        <v>466</v>
      </c>
      <c r="D112" s="204" t="s">
        <v>223</v>
      </c>
      <c r="E112" s="204" t="s">
        <v>561</v>
      </c>
      <c r="F112" s="226">
        <v>2</v>
      </c>
      <c r="G112" s="226">
        <v>3</v>
      </c>
      <c r="H112" s="226">
        <v>0</v>
      </c>
      <c r="I112" s="226">
        <v>0</v>
      </c>
      <c r="J112" s="226">
        <v>27</v>
      </c>
      <c r="K112" s="204"/>
      <c r="L112" s="205" t="s">
        <v>546</v>
      </c>
      <c r="P112"/>
      <c r="Q112"/>
      <c r="R112"/>
      <c r="S112"/>
      <c r="T112"/>
      <c r="U112"/>
      <c r="V112"/>
      <c r="W112"/>
      <c r="X112"/>
    </row>
    <row r="113" spans="1:24" s="195" customFormat="1" x14ac:dyDescent="0.25">
      <c r="A113" s="203" t="s">
        <v>576</v>
      </c>
      <c r="B113" s="204" t="s">
        <v>545</v>
      </c>
      <c r="C113" s="227" t="s">
        <v>176</v>
      </c>
      <c r="D113" s="204" t="s">
        <v>223</v>
      </c>
      <c r="E113" s="204" t="s">
        <v>561</v>
      </c>
      <c r="F113" s="226">
        <v>2</v>
      </c>
      <c r="G113" s="226">
        <v>3</v>
      </c>
      <c r="H113" s="226">
        <v>9</v>
      </c>
      <c r="I113" s="226">
        <v>0</v>
      </c>
      <c r="J113" s="226">
        <v>18</v>
      </c>
      <c r="K113" s="204"/>
      <c r="L113" s="205" t="s">
        <v>557</v>
      </c>
      <c r="P113"/>
      <c r="Q113"/>
      <c r="R113"/>
      <c r="S113"/>
      <c r="T113"/>
      <c r="U113"/>
      <c r="V113"/>
      <c r="W113"/>
      <c r="X113"/>
    </row>
    <row r="114" spans="1:24" s="195" customFormat="1" x14ac:dyDescent="0.25">
      <c r="A114" s="203"/>
      <c r="B114" s="204"/>
      <c r="C114" s="175" t="s">
        <v>574</v>
      </c>
      <c r="D114" s="204"/>
      <c r="E114" s="204"/>
      <c r="F114" s="226"/>
      <c r="G114" s="226"/>
      <c r="H114" s="226"/>
      <c r="I114" s="204"/>
      <c r="J114" s="226"/>
      <c r="K114" s="204"/>
      <c r="L114" s="205"/>
      <c r="P114"/>
      <c r="Q114"/>
      <c r="R114"/>
      <c r="S114"/>
      <c r="T114"/>
      <c r="U114"/>
      <c r="V114"/>
      <c r="W114"/>
      <c r="X114"/>
    </row>
    <row r="115" spans="1:24" s="195" customFormat="1" x14ac:dyDescent="0.25">
      <c r="A115" s="203" t="s">
        <v>577</v>
      </c>
      <c r="B115" s="204" t="s">
        <v>549</v>
      </c>
      <c r="C115" s="186" t="s">
        <v>465</v>
      </c>
      <c r="D115" s="204" t="s">
        <v>223</v>
      </c>
      <c r="E115" s="204" t="s">
        <v>561</v>
      </c>
      <c r="F115" s="226">
        <v>2</v>
      </c>
      <c r="G115" s="226">
        <v>4</v>
      </c>
      <c r="H115" s="226">
        <v>18</v>
      </c>
      <c r="I115" s="226">
        <v>0</v>
      </c>
      <c r="J115" s="226">
        <v>18</v>
      </c>
      <c r="K115" s="204"/>
      <c r="L115" s="205" t="s">
        <v>541</v>
      </c>
      <c r="P115"/>
      <c r="Q115"/>
      <c r="R115"/>
      <c r="S115"/>
      <c r="T115"/>
      <c r="U115"/>
      <c r="V115"/>
      <c r="W115"/>
      <c r="X115"/>
    </row>
    <row r="116" spans="1:24" s="195" customFormat="1" x14ac:dyDescent="0.25">
      <c r="A116" s="203" t="s">
        <v>578</v>
      </c>
      <c r="B116" s="204" t="s">
        <v>549</v>
      </c>
      <c r="C116" s="186" t="s">
        <v>203</v>
      </c>
      <c r="D116" s="204" t="s">
        <v>223</v>
      </c>
      <c r="E116" s="204" t="s">
        <v>561</v>
      </c>
      <c r="F116" s="226">
        <v>2</v>
      </c>
      <c r="G116" s="226">
        <v>4</v>
      </c>
      <c r="H116" s="226">
        <v>18</v>
      </c>
      <c r="I116" s="226">
        <v>0</v>
      </c>
      <c r="J116" s="226">
        <v>18</v>
      </c>
      <c r="K116" s="204"/>
      <c r="L116" s="205" t="s">
        <v>541</v>
      </c>
      <c r="P116"/>
      <c r="Q116"/>
      <c r="R116"/>
      <c r="S116"/>
      <c r="T116"/>
      <c r="U116"/>
      <c r="V116"/>
      <c r="W116"/>
      <c r="X116"/>
    </row>
    <row r="117" spans="1:24" s="195" customFormat="1" x14ac:dyDescent="0.25">
      <c r="A117" s="203" t="s">
        <v>579</v>
      </c>
      <c r="B117" s="204" t="s">
        <v>549</v>
      </c>
      <c r="C117" s="228" t="s">
        <v>382</v>
      </c>
      <c r="D117" s="204" t="s">
        <v>223</v>
      </c>
      <c r="E117" s="204" t="s">
        <v>561</v>
      </c>
      <c r="F117" s="226">
        <v>2</v>
      </c>
      <c r="G117" s="226">
        <v>4</v>
      </c>
      <c r="H117" s="226">
        <v>18</v>
      </c>
      <c r="I117" s="226">
        <v>0</v>
      </c>
      <c r="J117" s="226">
        <v>18</v>
      </c>
      <c r="K117" s="204"/>
      <c r="L117" s="205" t="s">
        <v>541</v>
      </c>
      <c r="P117"/>
      <c r="Q117"/>
      <c r="R117"/>
      <c r="S117"/>
      <c r="T117"/>
      <c r="U117"/>
      <c r="V117"/>
      <c r="W117"/>
      <c r="X117"/>
    </row>
    <row r="118" spans="1:24" s="195" customFormat="1" ht="31.5" x14ac:dyDescent="0.25">
      <c r="A118" s="203" t="s">
        <v>580</v>
      </c>
      <c r="B118" s="204" t="s">
        <v>549</v>
      </c>
      <c r="C118" s="228" t="s">
        <v>284</v>
      </c>
      <c r="D118" s="204" t="s">
        <v>223</v>
      </c>
      <c r="E118" s="204" t="s">
        <v>561</v>
      </c>
      <c r="F118" s="226">
        <v>2</v>
      </c>
      <c r="G118" s="226">
        <v>4</v>
      </c>
      <c r="H118" s="226">
        <v>18</v>
      </c>
      <c r="I118" s="226">
        <v>0</v>
      </c>
      <c r="J118" s="226">
        <v>18</v>
      </c>
      <c r="K118" s="204"/>
      <c r="L118" s="205" t="s">
        <v>541</v>
      </c>
      <c r="P118"/>
      <c r="Q118"/>
      <c r="R118"/>
      <c r="S118"/>
      <c r="T118"/>
      <c r="U118"/>
      <c r="V118"/>
      <c r="W118"/>
      <c r="X118"/>
    </row>
    <row r="119" spans="1:24" s="195" customFormat="1" ht="30" customHeight="1" x14ac:dyDescent="0.25">
      <c r="A119" s="200"/>
      <c r="B119" s="201"/>
      <c r="C119" s="956" t="s">
        <v>562</v>
      </c>
      <c r="D119" s="957"/>
      <c r="E119" s="957"/>
      <c r="F119" s="957"/>
      <c r="G119" s="957"/>
      <c r="H119" s="957"/>
      <c r="I119" s="957"/>
      <c r="J119" s="957"/>
      <c r="K119" s="957"/>
      <c r="L119" s="958"/>
      <c r="P119"/>
      <c r="Q119"/>
      <c r="R119"/>
      <c r="S119"/>
      <c r="T119"/>
      <c r="U119"/>
      <c r="V119"/>
      <c r="W119"/>
      <c r="X119"/>
    </row>
    <row r="120" spans="1:24" s="195" customFormat="1" x14ac:dyDescent="0.25">
      <c r="A120" s="202"/>
      <c r="B120" s="202"/>
      <c r="C120" s="953" t="s">
        <v>531</v>
      </c>
      <c r="D120" s="954"/>
      <c r="E120" s="954"/>
      <c r="F120" s="954"/>
      <c r="G120" s="954"/>
      <c r="H120" s="954"/>
      <c r="I120" s="954"/>
      <c r="J120" s="954"/>
      <c r="K120" s="954"/>
      <c r="L120" s="955"/>
      <c r="P120"/>
      <c r="Q120"/>
      <c r="R120"/>
      <c r="S120"/>
      <c r="T120"/>
      <c r="U120"/>
      <c r="V120"/>
      <c r="W120"/>
      <c r="X120"/>
    </row>
    <row r="121" spans="1:24" s="195" customFormat="1" x14ac:dyDescent="0.25">
      <c r="A121" s="203" t="s">
        <v>225</v>
      </c>
      <c r="B121" s="204" t="s">
        <v>540</v>
      </c>
      <c r="C121" s="205" t="s">
        <v>206</v>
      </c>
      <c r="D121" s="204" t="s">
        <v>224</v>
      </c>
      <c r="E121" s="204" t="s">
        <v>561</v>
      </c>
      <c r="F121" s="226">
        <v>3.5</v>
      </c>
      <c r="G121" s="226">
        <v>4</v>
      </c>
      <c r="H121" s="226">
        <v>18</v>
      </c>
      <c r="I121" s="226">
        <v>0</v>
      </c>
      <c r="J121" s="226">
        <v>18</v>
      </c>
      <c r="K121" s="204" t="s">
        <v>593</v>
      </c>
      <c r="L121" s="205" t="s">
        <v>541</v>
      </c>
      <c r="P121"/>
      <c r="Q121"/>
      <c r="R121"/>
      <c r="S121"/>
      <c r="T121"/>
      <c r="U121"/>
      <c r="V121"/>
      <c r="W121"/>
      <c r="X121"/>
    </row>
    <row r="122" spans="1:24" s="195" customFormat="1" x14ac:dyDescent="0.25">
      <c r="A122" s="203" t="s">
        <v>533</v>
      </c>
      <c r="B122" s="204" t="s">
        <v>540</v>
      </c>
      <c r="C122" s="205" t="s">
        <v>249</v>
      </c>
      <c r="D122" s="204" t="s">
        <v>224</v>
      </c>
      <c r="E122" s="204" t="s">
        <v>561</v>
      </c>
      <c r="F122" s="226">
        <v>0.5</v>
      </c>
      <c r="G122" s="204"/>
      <c r="H122" s="204"/>
      <c r="I122" s="204"/>
      <c r="J122" s="204"/>
      <c r="K122" s="204" t="s">
        <v>542</v>
      </c>
      <c r="L122" s="205" t="s">
        <v>541</v>
      </c>
      <c r="P122"/>
      <c r="Q122"/>
      <c r="R122"/>
      <c r="S122"/>
      <c r="T122"/>
      <c r="U122"/>
      <c r="V122"/>
      <c r="W122"/>
      <c r="X122"/>
    </row>
    <row r="123" spans="1:24" s="195" customFormat="1" x14ac:dyDescent="0.25">
      <c r="A123" s="203" t="s">
        <v>106</v>
      </c>
      <c r="B123" s="204" t="s">
        <v>540</v>
      </c>
      <c r="C123" s="205" t="s">
        <v>351</v>
      </c>
      <c r="D123" s="204" t="s">
        <v>224</v>
      </c>
      <c r="E123" s="204" t="s">
        <v>561</v>
      </c>
      <c r="F123" s="226">
        <v>3</v>
      </c>
      <c r="G123" s="226">
        <v>3</v>
      </c>
      <c r="H123" s="226">
        <v>9</v>
      </c>
      <c r="I123" s="226">
        <v>0</v>
      </c>
      <c r="J123" s="226">
        <v>18</v>
      </c>
      <c r="K123" s="204" t="s">
        <v>593</v>
      </c>
      <c r="L123" s="205" t="s">
        <v>535</v>
      </c>
      <c r="P123"/>
      <c r="Q123"/>
      <c r="R123"/>
      <c r="S123"/>
      <c r="T123"/>
      <c r="U123"/>
      <c r="V123"/>
      <c r="W123"/>
      <c r="X123"/>
    </row>
    <row r="124" spans="1:24" s="195" customFormat="1" x14ac:dyDescent="0.25">
      <c r="A124" s="203" t="s">
        <v>459</v>
      </c>
      <c r="B124" s="204" t="s">
        <v>558</v>
      </c>
      <c r="C124" s="205" t="s">
        <v>564</v>
      </c>
      <c r="D124" s="204" t="s">
        <v>224</v>
      </c>
      <c r="E124" s="204" t="s">
        <v>561</v>
      </c>
      <c r="F124" s="226">
        <v>1.5</v>
      </c>
      <c r="G124" s="204"/>
      <c r="H124" s="204"/>
      <c r="I124" s="204"/>
      <c r="J124" s="204"/>
      <c r="K124" s="204" t="s">
        <v>559</v>
      </c>
      <c r="L124" s="205" t="s">
        <v>541</v>
      </c>
      <c r="P124"/>
      <c r="Q124"/>
      <c r="R124"/>
      <c r="S124"/>
      <c r="T124"/>
      <c r="U124"/>
      <c r="V124"/>
      <c r="W124"/>
      <c r="X124"/>
    </row>
    <row r="125" spans="1:24" x14ac:dyDescent="0.25">
      <c r="B125" s="203"/>
      <c r="C125" s="953" t="s">
        <v>544</v>
      </c>
      <c r="D125" s="954"/>
      <c r="E125" s="954"/>
      <c r="F125" s="954"/>
      <c r="G125" s="954"/>
      <c r="H125" s="954"/>
      <c r="I125" s="954"/>
      <c r="J125" s="954"/>
      <c r="K125" s="954"/>
      <c r="L125" s="954"/>
    </row>
    <row r="126" spans="1:24" x14ac:dyDescent="0.25">
      <c r="B126" s="203"/>
      <c r="C126" s="223" t="s">
        <v>572</v>
      </c>
      <c r="D126" s="224"/>
      <c r="E126" s="224"/>
      <c r="F126" s="224"/>
      <c r="G126" s="224"/>
      <c r="H126" s="224"/>
      <c r="I126" s="224"/>
      <c r="J126" s="224"/>
      <c r="K126" s="224"/>
      <c r="L126" s="224"/>
    </row>
    <row r="127" spans="1:24" s="215" customFormat="1" ht="31.5" x14ac:dyDescent="0.25">
      <c r="A127" s="203" t="s">
        <v>575</v>
      </c>
      <c r="B127" s="204" t="s">
        <v>545</v>
      </c>
      <c r="C127" s="210" t="s">
        <v>466</v>
      </c>
      <c r="D127" s="204" t="s">
        <v>224</v>
      </c>
      <c r="E127" s="204" t="s">
        <v>561</v>
      </c>
      <c r="F127" s="226">
        <v>2</v>
      </c>
      <c r="G127" s="226">
        <v>3</v>
      </c>
      <c r="H127" s="226">
        <v>0</v>
      </c>
      <c r="I127" s="226">
        <v>0</v>
      </c>
      <c r="J127" s="226">
        <v>27</v>
      </c>
      <c r="K127" s="204" t="s">
        <v>534</v>
      </c>
      <c r="L127" s="205" t="s">
        <v>546</v>
      </c>
      <c r="M127" s="214"/>
      <c r="N127" s="214"/>
      <c r="O127" s="214"/>
    </row>
    <row r="128" spans="1:24" s="215" customFormat="1" x14ac:dyDescent="0.25">
      <c r="A128" s="203" t="s">
        <v>576</v>
      </c>
      <c r="B128" s="204" t="s">
        <v>545</v>
      </c>
      <c r="C128" s="227" t="s">
        <v>176</v>
      </c>
      <c r="D128" s="204" t="s">
        <v>224</v>
      </c>
      <c r="E128" s="204" t="s">
        <v>561</v>
      </c>
      <c r="F128" s="226">
        <v>2</v>
      </c>
      <c r="G128" s="226">
        <v>3</v>
      </c>
      <c r="H128" s="226">
        <v>9</v>
      </c>
      <c r="I128" s="226">
        <v>0</v>
      </c>
      <c r="J128" s="226">
        <v>18</v>
      </c>
      <c r="K128" s="204" t="s">
        <v>534</v>
      </c>
      <c r="L128" s="205" t="s">
        <v>557</v>
      </c>
      <c r="M128" s="214"/>
      <c r="N128" s="214"/>
      <c r="O128" s="214"/>
    </row>
    <row r="129" spans="1:15" s="215" customFormat="1" x14ac:dyDescent="0.25">
      <c r="A129" s="203"/>
      <c r="B129" s="204"/>
      <c r="C129" s="175" t="s">
        <v>574</v>
      </c>
      <c r="D129" s="204"/>
      <c r="E129" s="204"/>
      <c r="F129" s="226"/>
      <c r="G129" s="226"/>
      <c r="H129" s="226"/>
      <c r="I129" s="204"/>
      <c r="J129" s="226"/>
      <c r="K129" s="204"/>
      <c r="L129" s="205"/>
      <c r="M129" s="214"/>
      <c r="N129" s="214"/>
      <c r="O129" s="214"/>
    </row>
    <row r="130" spans="1:15" x14ac:dyDescent="0.25">
      <c r="A130" s="203" t="s">
        <v>577</v>
      </c>
      <c r="B130" s="204" t="s">
        <v>549</v>
      </c>
      <c r="C130" s="186" t="s">
        <v>465</v>
      </c>
      <c r="D130" s="204" t="s">
        <v>224</v>
      </c>
      <c r="E130" s="204" t="s">
        <v>561</v>
      </c>
      <c r="F130" s="226">
        <v>2</v>
      </c>
      <c r="G130" s="226">
        <v>4</v>
      </c>
      <c r="H130" s="226">
        <v>18</v>
      </c>
      <c r="I130" s="226">
        <v>0</v>
      </c>
      <c r="J130" s="226">
        <v>18</v>
      </c>
      <c r="K130" s="204" t="s">
        <v>534</v>
      </c>
      <c r="L130" s="205" t="s">
        <v>541</v>
      </c>
    </row>
    <row r="131" spans="1:15" x14ac:dyDescent="0.25">
      <c r="A131" s="203" t="s">
        <v>578</v>
      </c>
      <c r="B131" s="204" t="s">
        <v>549</v>
      </c>
      <c r="C131" s="186" t="s">
        <v>203</v>
      </c>
      <c r="D131" s="204" t="s">
        <v>224</v>
      </c>
      <c r="E131" s="204" t="s">
        <v>561</v>
      </c>
      <c r="F131" s="226">
        <v>2</v>
      </c>
      <c r="G131" s="226">
        <v>4</v>
      </c>
      <c r="H131" s="226">
        <v>18</v>
      </c>
      <c r="I131" s="226">
        <v>0</v>
      </c>
      <c r="J131" s="226">
        <v>18</v>
      </c>
      <c r="K131" s="204" t="s">
        <v>534</v>
      </c>
      <c r="L131" s="205" t="s">
        <v>541</v>
      </c>
    </row>
    <row r="132" spans="1:15" x14ac:dyDescent="0.25">
      <c r="A132" s="203" t="s">
        <v>579</v>
      </c>
      <c r="B132" s="204" t="s">
        <v>549</v>
      </c>
      <c r="C132" s="228" t="s">
        <v>382</v>
      </c>
      <c r="D132" s="204" t="s">
        <v>224</v>
      </c>
      <c r="E132" s="204" t="s">
        <v>561</v>
      </c>
      <c r="F132" s="226">
        <v>2</v>
      </c>
      <c r="G132" s="226">
        <v>4</v>
      </c>
      <c r="H132" s="226">
        <v>18</v>
      </c>
      <c r="I132" s="226">
        <v>0</v>
      </c>
      <c r="J132" s="226">
        <v>18</v>
      </c>
      <c r="K132" s="204" t="s">
        <v>534</v>
      </c>
      <c r="L132" s="205" t="s">
        <v>541</v>
      </c>
    </row>
    <row r="133" spans="1:15" ht="31.5" x14ac:dyDescent="0.25">
      <c r="A133" s="203" t="s">
        <v>580</v>
      </c>
      <c r="B133" s="204" t="s">
        <v>549</v>
      </c>
      <c r="C133" s="228" t="s">
        <v>284</v>
      </c>
      <c r="D133" s="204" t="s">
        <v>224</v>
      </c>
      <c r="E133" s="204" t="s">
        <v>561</v>
      </c>
      <c r="F133" s="226">
        <v>2</v>
      </c>
      <c r="G133" s="226">
        <v>4</v>
      </c>
      <c r="H133" s="226">
        <v>18</v>
      </c>
      <c r="I133" s="226">
        <v>0</v>
      </c>
      <c r="J133" s="226">
        <v>18</v>
      </c>
      <c r="K133" s="204" t="s">
        <v>534</v>
      </c>
      <c r="L133" s="205" t="s">
        <v>541</v>
      </c>
    </row>
    <row r="134" spans="1:15" x14ac:dyDescent="0.25">
      <c r="A134" s="984" t="s">
        <v>582</v>
      </c>
      <c r="B134" s="985"/>
      <c r="C134" s="985"/>
      <c r="D134" s="985"/>
      <c r="E134" s="986"/>
      <c r="F134" s="987" t="s">
        <v>553</v>
      </c>
      <c r="G134" s="988"/>
      <c r="H134" s="988"/>
      <c r="I134" s="988"/>
      <c r="J134" s="988"/>
      <c r="K134" s="988"/>
      <c r="L134" s="989"/>
    </row>
    <row r="135" spans="1:15" x14ac:dyDescent="0.25">
      <c r="A135" s="981" t="s">
        <v>517</v>
      </c>
      <c r="B135" s="982"/>
      <c r="C135" s="982"/>
      <c r="D135" s="982"/>
      <c r="E135" s="982"/>
      <c r="F135" s="982"/>
      <c r="G135" s="982"/>
      <c r="H135" s="982"/>
      <c r="I135" s="982"/>
      <c r="J135" s="982"/>
      <c r="K135" s="982"/>
      <c r="L135" s="983"/>
    </row>
    <row r="136" spans="1:15" ht="22.5" customHeight="1" x14ac:dyDescent="0.25">
      <c r="A136" s="981" t="s">
        <v>518</v>
      </c>
      <c r="B136" s="982"/>
      <c r="C136" s="982"/>
      <c r="D136" s="982"/>
      <c r="E136" s="982"/>
      <c r="F136" s="982"/>
      <c r="G136" s="982"/>
      <c r="H136" s="982"/>
      <c r="I136" s="982"/>
      <c r="J136" s="982"/>
      <c r="K136" s="982"/>
      <c r="L136" s="983"/>
    </row>
    <row r="137" spans="1:15" x14ac:dyDescent="0.25">
      <c r="A137" s="959" t="s">
        <v>554</v>
      </c>
      <c r="B137" s="960"/>
      <c r="C137" s="960"/>
      <c r="D137" s="960"/>
      <c r="E137" s="960"/>
      <c r="F137" s="960"/>
      <c r="G137" s="960"/>
      <c r="H137" s="960"/>
      <c r="I137" s="960"/>
      <c r="J137" s="960"/>
      <c r="K137" s="960"/>
      <c r="L137" s="961"/>
    </row>
    <row r="138" spans="1:15" ht="15.75" customHeight="1" x14ac:dyDescent="0.25">
      <c r="A138" s="962" t="s">
        <v>332</v>
      </c>
      <c r="B138" s="965" t="s">
        <v>519</v>
      </c>
      <c r="C138" s="968" t="s">
        <v>520</v>
      </c>
      <c r="D138" s="965" t="s">
        <v>521</v>
      </c>
      <c r="E138" s="965" t="s">
        <v>522</v>
      </c>
      <c r="F138" s="965" t="s">
        <v>1</v>
      </c>
      <c r="G138" s="971" t="s">
        <v>523</v>
      </c>
      <c r="H138" s="974"/>
      <c r="I138" s="975"/>
      <c r="J138" s="976"/>
    </row>
    <row r="139" spans="1:15" ht="15.75" customHeight="1" x14ac:dyDescent="0.25">
      <c r="A139" s="963"/>
      <c r="B139" s="966"/>
      <c r="C139" s="969"/>
      <c r="D139" s="966"/>
      <c r="E139" s="966"/>
      <c r="F139" s="966"/>
      <c r="G139" s="972"/>
      <c r="H139" s="977" t="s">
        <v>525</v>
      </c>
      <c r="I139" s="978"/>
      <c r="J139" s="979"/>
      <c r="K139" s="980" t="s">
        <v>596</v>
      </c>
      <c r="L139" s="968" t="s">
        <v>526</v>
      </c>
    </row>
    <row r="140" spans="1:15" ht="82.5" customHeight="1" x14ac:dyDescent="0.25">
      <c r="A140" s="964"/>
      <c r="B140" s="967"/>
      <c r="C140" s="970"/>
      <c r="D140" s="967"/>
      <c r="E140" s="967"/>
      <c r="F140" s="967"/>
      <c r="G140" s="973"/>
      <c r="H140" s="197" t="s">
        <v>527</v>
      </c>
      <c r="I140" s="197" t="s">
        <v>528</v>
      </c>
      <c r="J140" s="197" t="s">
        <v>529</v>
      </c>
      <c r="K140" s="980"/>
      <c r="L140" s="970"/>
    </row>
    <row r="141" spans="1:15" x14ac:dyDescent="0.25">
      <c r="A141" s="198" t="s">
        <v>225</v>
      </c>
      <c r="B141" s="199">
        <v>2</v>
      </c>
      <c r="C141" s="199">
        <v>3</v>
      </c>
      <c r="D141" s="199">
        <v>4</v>
      </c>
      <c r="E141" s="199">
        <v>5</v>
      </c>
      <c r="F141" s="199">
        <v>6</v>
      </c>
      <c r="G141" s="199"/>
      <c r="H141" s="199">
        <v>10</v>
      </c>
      <c r="I141" s="199">
        <v>11</v>
      </c>
      <c r="J141" s="199">
        <v>12</v>
      </c>
      <c r="K141" s="199"/>
      <c r="L141" s="199">
        <v>13</v>
      </c>
    </row>
    <row r="142" spans="1:15" ht="30" customHeight="1" x14ac:dyDescent="0.25">
      <c r="A142" s="200"/>
      <c r="B142" s="201"/>
      <c r="C142" s="956" t="s">
        <v>530</v>
      </c>
      <c r="D142" s="957"/>
      <c r="E142" s="957"/>
      <c r="F142" s="957"/>
      <c r="G142" s="957"/>
      <c r="H142" s="957"/>
      <c r="I142" s="957"/>
      <c r="J142" s="957"/>
      <c r="K142" s="957"/>
      <c r="L142" s="958"/>
    </row>
    <row r="143" spans="1:15" x14ac:dyDescent="0.25">
      <c r="A143" s="202"/>
      <c r="B143" s="202"/>
      <c r="C143" s="953" t="s">
        <v>531</v>
      </c>
      <c r="D143" s="954"/>
      <c r="E143" s="954"/>
      <c r="F143" s="954"/>
      <c r="G143" s="954"/>
      <c r="H143" s="954"/>
      <c r="I143" s="954"/>
      <c r="J143" s="954"/>
      <c r="K143" s="954"/>
      <c r="L143" s="955"/>
    </row>
    <row r="144" spans="1:15" x14ac:dyDescent="0.25">
      <c r="A144" s="203" t="s">
        <v>225</v>
      </c>
      <c r="B144" s="204" t="s">
        <v>532</v>
      </c>
      <c r="C144" s="205" t="s">
        <v>43</v>
      </c>
      <c r="D144" s="204" t="s">
        <v>383</v>
      </c>
      <c r="E144" s="204" t="s">
        <v>583</v>
      </c>
      <c r="F144" s="226">
        <v>4</v>
      </c>
      <c r="G144" s="226">
        <v>4</v>
      </c>
      <c r="H144" s="226">
        <v>30</v>
      </c>
      <c r="I144" s="204" t="s">
        <v>581</v>
      </c>
      <c r="J144" s="226">
        <v>30</v>
      </c>
      <c r="K144" s="204" t="s">
        <v>534</v>
      </c>
      <c r="L144" s="205" t="s">
        <v>565</v>
      </c>
    </row>
    <row r="145" spans="1:24" x14ac:dyDescent="0.25">
      <c r="A145" s="203" t="s">
        <v>533</v>
      </c>
      <c r="B145" s="204" t="s">
        <v>540</v>
      </c>
      <c r="C145" s="205" t="s">
        <v>237</v>
      </c>
      <c r="D145" s="204" t="s">
        <v>383</v>
      </c>
      <c r="E145" s="204" t="s">
        <v>583</v>
      </c>
      <c r="F145" s="226">
        <v>5</v>
      </c>
      <c r="G145" s="226">
        <v>4</v>
      </c>
      <c r="H145" s="226">
        <v>30</v>
      </c>
      <c r="I145" s="204" t="s">
        <v>581</v>
      </c>
      <c r="J145" s="226">
        <v>30</v>
      </c>
      <c r="K145" s="204" t="s">
        <v>593</v>
      </c>
      <c r="L145" s="205" t="s">
        <v>541</v>
      </c>
      <c r="N145" s="229" t="s">
        <v>584</v>
      </c>
    </row>
    <row r="146" spans="1:24" s="195" customFormat="1" x14ac:dyDescent="0.25">
      <c r="A146" s="203" t="s">
        <v>106</v>
      </c>
      <c r="B146" s="204" t="s">
        <v>540</v>
      </c>
      <c r="C146" s="205" t="s">
        <v>566</v>
      </c>
      <c r="D146" s="204" t="s">
        <v>383</v>
      </c>
      <c r="E146" s="204" t="s">
        <v>583</v>
      </c>
      <c r="F146" s="226">
        <v>5</v>
      </c>
      <c r="G146" s="226">
        <v>4</v>
      </c>
      <c r="H146" s="226">
        <v>30</v>
      </c>
      <c r="I146" s="204" t="s">
        <v>581</v>
      </c>
      <c r="J146" s="226">
        <v>30</v>
      </c>
      <c r="K146" s="204" t="s">
        <v>534</v>
      </c>
      <c r="L146" s="205" t="s">
        <v>541</v>
      </c>
      <c r="N146" s="229" t="s">
        <v>584</v>
      </c>
      <c r="P146"/>
      <c r="Q146"/>
      <c r="R146"/>
      <c r="S146"/>
      <c r="T146"/>
      <c r="U146"/>
      <c r="V146"/>
      <c r="W146"/>
      <c r="X146"/>
    </row>
    <row r="147" spans="1:24" s="195" customFormat="1" x14ac:dyDescent="0.25">
      <c r="A147" s="213"/>
      <c r="B147" s="213"/>
      <c r="C147" s="953" t="s">
        <v>544</v>
      </c>
      <c r="D147" s="954"/>
      <c r="E147" s="954"/>
      <c r="F147" s="954"/>
      <c r="G147" s="954"/>
      <c r="H147" s="954"/>
      <c r="I147" s="954"/>
      <c r="J147" s="954"/>
      <c r="K147" s="954"/>
      <c r="L147" s="955"/>
      <c r="P147"/>
      <c r="Q147"/>
      <c r="R147"/>
      <c r="S147"/>
      <c r="T147"/>
      <c r="U147"/>
      <c r="V147"/>
      <c r="W147"/>
      <c r="X147"/>
    </row>
    <row r="148" spans="1:24" s="195" customFormat="1" x14ac:dyDescent="0.25">
      <c r="A148" s="213"/>
      <c r="B148" s="213"/>
      <c r="C148" s="196" t="s">
        <v>572</v>
      </c>
      <c r="D148" s="224"/>
      <c r="E148" s="224"/>
      <c r="F148" s="224"/>
      <c r="G148" s="224"/>
      <c r="H148" s="224"/>
      <c r="I148" s="224"/>
      <c r="J148" s="224"/>
      <c r="K148" s="224"/>
      <c r="L148" s="225"/>
      <c r="P148"/>
      <c r="Q148"/>
      <c r="R148"/>
      <c r="S148"/>
      <c r="T148"/>
      <c r="U148"/>
      <c r="V148"/>
      <c r="W148"/>
      <c r="X148"/>
    </row>
    <row r="149" spans="1:24" s="195" customFormat="1" ht="31.5" x14ac:dyDescent="0.25">
      <c r="A149" s="203" t="s">
        <v>585</v>
      </c>
      <c r="B149" s="204" t="s">
        <v>545</v>
      </c>
      <c r="C149" s="210" t="s">
        <v>567</v>
      </c>
      <c r="D149" s="204" t="s">
        <v>383</v>
      </c>
      <c r="E149" s="204" t="s">
        <v>583</v>
      </c>
      <c r="F149" s="226">
        <v>4</v>
      </c>
      <c r="G149" s="226">
        <v>3</v>
      </c>
      <c r="H149" s="226">
        <v>0</v>
      </c>
      <c r="I149" s="226">
        <v>0</v>
      </c>
      <c r="J149" s="226">
        <v>45</v>
      </c>
      <c r="K149" s="204" t="s">
        <v>534</v>
      </c>
      <c r="L149" s="205" t="s">
        <v>546</v>
      </c>
      <c r="P149"/>
      <c r="Q149"/>
      <c r="R149"/>
      <c r="S149"/>
      <c r="T149"/>
      <c r="U149"/>
      <c r="V149"/>
      <c r="W149"/>
      <c r="X149"/>
    </row>
    <row r="150" spans="1:24" s="195" customFormat="1" x14ac:dyDescent="0.25">
      <c r="A150" s="203" t="s">
        <v>586</v>
      </c>
      <c r="B150" s="204" t="s">
        <v>545</v>
      </c>
      <c r="C150" s="230" t="s">
        <v>469</v>
      </c>
      <c r="D150" s="204" t="s">
        <v>383</v>
      </c>
      <c r="E150" s="204" t="s">
        <v>583</v>
      </c>
      <c r="F150" s="226">
        <v>4</v>
      </c>
      <c r="G150" s="226">
        <v>3</v>
      </c>
      <c r="H150" s="226">
        <v>15</v>
      </c>
      <c r="I150" s="226">
        <v>0</v>
      </c>
      <c r="J150" s="226">
        <v>30</v>
      </c>
      <c r="K150" s="204" t="s">
        <v>534</v>
      </c>
      <c r="L150" s="208" t="s">
        <v>541</v>
      </c>
      <c r="P150"/>
      <c r="Q150"/>
      <c r="R150"/>
      <c r="S150"/>
      <c r="T150"/>
      <c r="U150"/>
      <c r="V150"/>
      <c r="W150"/>
      <c r="X150"/>
    </row>
    <row r="151" spans="1:24" s="195" customFormat="1" x14ac:dyDescent="0.25">
      <c r="A151" s="203"/>
      <c r="B151" s="204"/>
      <c r="C151" s="196" t="s">
        <v>587</v>
      </c>
      <c r="D151" s="204"/>
      <c r="E151" s="204"/>
      <c r="F151" s="204"/>
      <c r="G151" s="204"/>
      <c r="H151" s="204"/>
      <c r="I151" s="204"/>
      <c r="J151" s="204"/>
      <c r="K151" s="204"/>
      <c r="L151" s="208"/>
      <c r="P151"/>
      <c r="Q151"/>
      <c r="R151"/>
      <c r="S151"/>
      <c r="T151"/>
      <c r="U151"/>
      <c r="V151"/>
      <c r="W151"/>
      <c r="X151"/>
    </row>
    <row r="152" spans="1:24" s="195" customFormat="1" x14ac:dyDescent="0.25">
      <c r="A152" s="203" t="s">
        <v>575</v>
      </c>
      <c r="B152" s="207" t="s">
        <v>549</v>
      </c>
      <c r="C152" s="231" t="s">
        <v>241</v>
      </c>
      <c r="D152" s="207">
        <v>7</v>
      </c>
      <c r="E152" s="204" t="s">
        <v>583</v>
      </c>
      <c r="F152" s="207">
        <v>4</v>
      </c>
      <c r="G152" s="207">
        <v>3</v>
      </c>
      <c r="H152" s="207">
        <v>30</v>
      </c>
      <c r="I152" s="207">
        <v>0</v>
      </c>
      <c r="J152" s="207">
        <v>15</v>
      </c>
      <c r="K152" s="207" t="s">
        <v>534</v>
      </c>
      <c r="L152" s="208" t="s">
        <v>541</v>
      </c>
      <c r="P152"/>
      <c r="Q152"/>
      <c r="R152"/>
      <c r="S152"/>
      <c r="T152"/>
      <c r="U152"/>
      <c r="V152"/>
      <c r="W152"/>
      <c r="X152"/>
    </row>
    <row r="153" spans="1:24" s="195" customFormat="1" x14ac:dyDescent="0.25">
      <c r="A153" s="203" t="s">
        <v>576</v>
      </c>
      <c r="B153" s="207" t="s">
        <v>549</v>
      </c>
      <c r="C153" s="231" t="s">
        <v>259</v>
      </c>
      <c r="D153" s="207">
        <v>7</v>
      </c>
      <c r="E153" s="204" t="s">
        <v>583</v>
      </c>
      <c r="F153" s="207">
        <v>4</v>
      </c>
      <c r="G153" s="207">
        <v>3</v>
      </c>
      <c r="H153" s="207">
        <v>30</v>
      </c>
      <c r="I153" s="207">
        <v>0</v>
      </c>
      <c r="J153" s="207">
        <v>15</v>
      </c>
      <c r="K153" s="207" t="s">
        <v>534</v>
      </c>
      <c r="L153" s="208" t="s">
        <v>541</v>
      </c>
      <c r="P153"/>
      <c r="Q153"/>
      <c r="R153"/>
      <c r="S153"/>
      <c r="T153"/>
      <c r="U153"/>
      <c r="V153"/>
      <c r="W153"/>
      <c r="X153"/>
    </row>
    <row r="154" spans="1:24" s="195" customFormat="1" x14ac:dyDescent="0.25">
      <c r="A154" s="203" t="s">
        <v>588</v>
      </c>
      <c r="B154" s="207" t="s">
        <v>549</v>
      </c>
      <c r="C154" s="231" t="s">
        <v>250</v>
      </c>
      <c r="D154" s="207">
        <v>7</v>
      </c>
      <c r="E154" s="204" t="s">
        <v>583</v>
      </c>
      <c r="F154" s="207">
        <v>4</v>
      </c>
      <c r="G154" s="207">
        <v>3</v>
      </c>
      <c r="H154" s="207">
        <v>30</v>
      </c>
      <c r="I154" s="207">
        <v>0</v>
      </c>
      <c r="J154" s="207">
        <v>15</v>
      </c>
      <c r="K154" s="207" t="s">
        <v>534</v>
      </c>
      <c r="L154" s="208" t="s">
        <v>541</v>
      </c>
      <c r="P154"/>
      <c r="Q154"/>
      <c r="R154"/>
      <c r="S154"/>
      <c r="T154"/>
      <c r="U154"/>
      <c r="V154"/>
      <c r="W154"/>
      <c r="X154"/>
    </row>
    <row r="155" spans="1:24" s="195" customFormat="1" x14ac:dyDescent="0.25">
      <c r="A155" s="203" t="s">
        <v>589</v>
      </c>
      <c r="B155" s="207" t="s">
        <v>549</v>
      </c>
      <c r="C155" s="231" t="s">
        <v>287</v>
      </c>
      <c r="D155" s="207">
        <v>7</v>
      </c>
      <c r="E155" s="204" t="s">
        <v>583</v>
      </c>
      <c r="F155" s="207">
        <v>4</v>
      </c>
      <c r="G155" s="207">
        <v>3</v>
      </c>
      <c r="H155" s="207">
        <v>30</v>
      </c>
      <c r="I155" s="207">
        <v>0</v>
      </c>
      <c r="J155" s="207">
        <v>15</v>
      </c>
      <c r="K155" s="207" t="s">
        <v>534</v>
      </c>
      <c r="L155" s="208" t="s">
        <v>541</v>
      </c>
      <c r="P155"/>
      <c r="Q155"/>
      <c r="R155"/>
      <c r="S155"/>
      <c r="T155"/>
      <c r="U155"/>
      <c r="V155"/>
      <c r="W155"/>
      <c r="X155"/>
    </row>
    <row r="156" spans="1:24" s="195" customFormat="1" x14ac:dyDescent="0.25">
      <c r="A156" s="203" t="s">
        <v>590</v>
      </c>
      <c r="B156" s="207" t="s">
        <v>549</v>
      </c>
      <c r="C156" s="186" t="s">
        <v>286</v>
      </c>
      <c r="D156" s="207">
        <v>7</v>
      </c>
      <c r="E156" s="204" t="s">
        <v>583</v>
      </c>
      <c r="F156" s="207">
        <v>4</v>
      </c>
      <c r="G156" s="207">
        <v>3</v>
      </c>
      <c r="H156" s="207">
        <v>30</v>
      </c>
      <c r="I156" s="207">
        <v>0</v>
      </c>
      <c r="J156" s="207">
        <v>15</v>
      </c>
      <c r="K156" s="207" t="s">
        <v>534</v>
      </c>
      <c r="L156" s="208" t="s">
        <v>541</v>
      </c>
      <c r="P156"/>
      <c r="Q156"/>
      <c r="R156"/>
      <c r="S156"/>
      <c r="T156"/>
      <c r="U156"/>
      <c r="V156"/>
      <c r="W156"/>
      <c r="X156"/>
    </row>
    <row r="157" spans="1:24" s="195" customFormat="1" x14ac:dyDescent="0.25">
      <c r="A157" s="203" t="s">
        <v>591</v>
      </c>
      <c r="B157" s="207" t="s">
        <v>549</v>
      </c>
      <c r="C157" s="186" t="s">
        <v>269</v>
      </c>
      <c r="D157" s="207">
        <v>7</v>
      </c>
      <c r="E157" s="204" t="s">
        <v>583</v>
      </c>
      <c r="F157" s="207">
        <v>4</v>
      </c>
      <c r="G157" s="207">
        <v>3</v>
      </c>
      <c r="H157" s="207">
        <v>30</v>
      </c>
      <c r="I157" s="207">
        <v>0</v>
      </c>
      <c r="J157" s="207">
        <v>15</v>
      </c>
      <c r="K157" s="207" t="s">
        <v>534</v>
      </c>
      <c r="L157" s="208" t="s">
        <v>541</v>
      </c>
      <c r="P157"/>
      <c r="Q157"/>
      <c r="R157"/>
      <c r="S157"/>
      <c r="T157"/>
      <c r="U157"/>
      <c r="V157"/>
      <c r="W157"/>
      <c r="X157"/>
    </row>
    <row r="158" spans="1:24" s="195" customFormat="1" ht="30" customHeight="1" x14ac:dyDescent="0.25">
      <c r="A158" s="200"/>
      <c r="B158" s="201"/>
      <c r="C158" s="956" t="s">
        <v>547</v>
      </c>
      <c r="D158" s="957"/>
      <c r="E158" s="957"/>
      <c r="F158" s="957"/>
      <c r="G158" s="957"/>
      <c r="H158" s="957"/>
      <c r="I158" s="957"/>
      <c r="J158" s="957"/>
      <c r="K158" s="957"/>
      <c r="L158" s="958"/>
      <c r="P158"/>
      <c r="Q158"/>
      <c r="R158"/>
      <c r="S158"/>
      <c r="T158"/>
      <c r="U158"/>
      <c r="V158"/>
      <c r="W158"/>
      <c r="X158"/>
    </row>
    <row r="159" spans="1:24" s="195" customFormat="1" x14ac:dyDescent="0.25">
      <c r="A159" s="203"/>
      <c r="B159" s="203"/>
      <c r="C159" s="953" t="s">
        <v>531</v>
      </c>
      <c r="D159" s="954"/>
      <c r="E159" s="954"/>
      <c r="F159" s="954"/>
      <c r="G159" s="954"/>
      <c r="H159" s="954"/>
      <c r="I159" s="954"/>
      <c r="J159" s="954"/>
      <c r="K159" s="954"/>
      <c r="L159" s="955"/>
      <c r="P159"/>
      <c r="Q159"/>
      <c r="R159"/>
      <c r="S159"/>
      <c r="T159"/>
      <c r="U159"/>
      <c r="V159"/>
      <c r="W159"/>
      <c r="X159"/>
    </row>
    <row r="160" spans="1:24" s="195" customFormat="1" x14ac:dyDescent="0.25">
      <c r="A160" s="203" t="s">
        <v>225</v>
      </c>
      <c r="B160" s="204" t="s">
        <v>532</v>
      </c>
      <c r="C160" s="205" t="s">
        <v>568</v>
      </c>
      <c r="D160" s="204" t="s">
        <v>472</v>
      </c>
      <c r="E160" s="204" t="s">
        <v>583</v>
      </c>
      <c r="F160" s="226">
        <v>4</v>
      </c>
      <c r="G160" s="226">
        <v>3</v>
      </c>
      <c r="H160" s="226">
        <v>13</v>
      </c>
      <c r="I160" s="204" t="s">
        <v>581</v>
      </c>
      <c r="J160" s="226">
        <v>26</v>
      </c>
      <c r="K160" s="204" t="s">
        <v>534</v>
      </c>
      <c r="L160" s="205" t="s">
        <v>546</v>
      </c>
      <c r="P160"/>
      <c r="Q160"/>
      <c r="R160"/>
      <c r="S160"/>
      <c r="T160"/>
      <c r="U160"/>
      <c r="V160"/>
      <c r="W160"/>
      <c r="X160"/>
    </row>
    <row r="161" spans="1:24" s="195" customFormat="1" ht="31.5" x14ac:dyDescent="0.25">
      <c r="A161" s="203" t="s">
        <v>533</v>
      </c>
      <c r="B161" s="204" t="s">
        <v>540</v>
      </c>
      <c r="C161" s="206" t="s">
        <v>569</v>
      </c>
      <c r="D161" s="204" t="s">
        <v>472</v>
      </c>
      <c r="E161" s="204" t="s">
        <v>583</v>
      </c>
      <c r="F161" s="226">
        <v>5</v>
      </c>
      <c r="G161" s="226">
        <v>4</v>
      </c>
      <c r="H161" s="226">
        <v>26</v>
      </c>
      <c r="I161" s="226">
        <v>26</v>
      </c>
      <c r="J161" s="204" t="s">
        <v>581</v>
      </c>
      <c r="K161" s="204" t="s">
        <v>593</v>
      </c>
      <c r="L161" s="205" t="s">
        <v>541</v>
      </c>
      <c r="P161"/>
      <c r="Q161"/>
      <c r="R161"/>
      <c r="S161"/>
      <c r="T161"/>
      <c r="U161"/>
      <c r="V161"/>
      <c r="W161"/>
      <c r="X161"/>
    </row>
    <row r="162" spans="1:24" s="195" customFormat="1" x14ac:dyDescent="0.25">
      <c r="A162" s="203" t="s">
        <v>106</v>
      </c>
      <c r="B162" s="204" t="s">
        <v>540</v>
      </c>
      <c r="C162" s="205" t="s">
        <v>570</v>
      </c>
      <c r="D162" s="204" t="s">
        <v>472</v>
      </c>
      <c r="E162" s="204" t="s">
        <v>583</v>
      </c>
      <c r="F162" s="226">
        <v>1</v>
      </c>
      <c r="G162" s="226"/>
      <c r="H162" s="204"/>
      <c r="I162" s="204"/>
      <c r="J162" s="204"/>
      <c r="K162" s="204" t="s">
        <v>594</v>
      </c>
      <c r="L162" s="205" t="s">
        <v>541</v>
      </c>
      <c r="P162"/>
      <c r="Q162"/>
      <c r="R162"/>
      <c r="S162"/>
      <c r="T162"/>
      <c r="U162"/>
      <c r="V162"/>
      <c r="W162"/>
      <c r="X162"/>
    </row>
    <row r="163" spans="1:24" s="195" customFormat="1" ht="15.75" customHeight="1" x14ac:dyDescent="0.25">
      <c r="A163" s="203" t="s">
        <v>459</v>
      </c>
      <c r="B163" s="204" t="s">
        <v>558</v>
      </c>
      <c r="C163" s="205" t="s">
        <v>136</v>
      </c>
      <c r="D163" s="204" t="s">
        <v>472</v>
      </c>
      <c r="E163" s="204" t="s">
        <v>583</v>
      </c>
      <c r="F163" s="226">
        <v>6</v>
      </c>
      <c r="G163" s="226"/>
      <c r="H163" s="204"/>
      <c r="I163" s="204"/>
      <c r="J163" s="204"/>
      <c r="K163" s="204" t="s">
        <v>559</v>
      </c>
      <c r="L163" s="205" t="s">
        <v>541</v>
      </c>
      <c r="P163"/>
      <c r="Q163"/>
      <c r="R163"/>
      <c r="S163"/>
      <c r="T163"/>
      <c r="U163"/>
      <c r="V163"/>
      <c r="W163"/>
      <c r="X163"/>
    </row>
    <row r="164" spans="1:24" s="195" customFormat="1" x14ac:dyDescent="0.25">
      <c r="A164" s="203" t="s">
        <v>347</v>
      </c>
      <c r="B164" s="207" t="s">
        <v>540</v>
      </c>
      <c r="C164" s="206" t="s">
        <v>330</v>
      </c>
      <c r="D164" s="207">
        <v>8</v>
      </c>
      <c r="E164" s="204" t="s">
        <v>583</v>
      </c>
      <c r="F164" s="207">
        <v>6</v>
      </c>
      <c r="G164" s="216"/>
      <c r="H164" s="207"/>
      <c r="I164" s="207"/>
      <c r="J164" s="207"/>
      <c r="K164" s="207" t="s">
        <v>595</v>
      </c>
      <c r="L164" s="208" t="s">
        <v>541</v>
      </c>
      <c r="P164"/>
      <c r="Q164"/>
      <c r="R164"/>
      <c r="S164"/>
      <c r="T164"/>
      <c r="U164"/>
      <c r="V164"/>
      <c r="W164"/>
      <c r="X164"/>
    </row>
    <row r="165" spans="1:24" s="195" customFormat="1" x14ac:dyDescent="0.25">
      <c r="A165" s="213"/>
      <c r="B165" s="213"/>
      <c r="C165" s="953" t="s">
        <v>544</v>
      </c>
      <c r="D165" s="954"/>
      <c r="E165" s="954"/>
      <c r="F165" s="954"/>
      <c r="G165" s="954"/>
      <c r="H165" s="954"/>
      <c r="I165" s="954"/>
      <c r="J165" s="954"/>
      <c r="K165" s="954"/>
      <c r="L165" s="955"/>
      <c r="P165"/>
      <c r="Q165"/>
      <c r="R165"/>
      <c r="S165"/>
      <c r="T165"/>
      <c r="U165"/>
      <c r="V165"/>
      <c r="W165"/>
      <c r="X165"/>
    </row>
    <row r="166" spans="1:24" s="195" customFormat="1" x14ac:dyDescent="0.25">
      <c r="A166" s="213"/>
      <c r="B166" s="213"/>
      <c r="C166" s="196" t="s">
        <v>574</v>
      </c>
      <c r="D166" s="224"/>
      <c r="E166" s="224"/>
      <c r="F166" s="224"/>
      <c r="G166" s="224"/>
      <c r="H166" s="224"/>
      <c r="I166" s="224"/>
      <c r="J166" s="224"/>
      <c r="K166" s="224"/>
      <c r="L166" s="225"/>
      <c r="P166"/>
      <c r="Q166"/>
      <c r="R166"/>
      <c r="S166"/>
      <c r="T166"/>
      <c r="U166"/>
      <c r="V166"/>
      <c r="W166"/>
      <c r="X166"/>
    </row>
    <row r="167" spans="1:24" s="195" customFormat="1" x14ac:dyDescent="0.25">
      <c r="A167" s="203" t="s">
        <v>577</v>
      </c>
      <c r="B167" s="204" t="s">
        <v>549</v>
      </c>
      <c r="C167" s="231" t="s">
        <v>470</v>
      </c>
      <c r="D167" s="204" t="s">
        <v>472</v>
      </c>
      <c r="E167" s="204" t="s">
        <v>583</v>
      </c>
      <c r="F167" s="226">
        <v>4</v>
      </c>
      <c r="G167" s="204" t="s">
        <v>459</v>
      </c>
      <c r="H167" s="204" t="s">
        <v>592</v>
      </c>
      <c r="I167" s="204" t="s">
        <v>592</v>
      </c>
      <c r="J167" s="204" t="s">
        <v>581</v>
      </c>
      <c r="K167" s="204" t="s">
        <v>534</v>
      </c>
      <c r="L167" s="205" t="s">
        <v>541</v>
      </c>
      <c r="P167"/>
      <c r="Q167"/>
      <c r="R167"/>
      <c r="S167"/>
      <c r="T167"/>
      <c r="U167"/>
      <c r="V167"/>
      <c r="W167"/>
      <c r="X167"/>
    </row>
    <row r="168" spans="1:24" s="195" customFormat="1" x14ac:dyDescent="0.25">
      <c r="A168" s="203" t="s">
        <v>578</v>
      </c>
      <c r="B168" s="204" t="s">
        <v>549</v>
      </c>
      <c r="C168" s="231" t="s">
        <v>471</v>
      </c>
      <c r="D168" s="204" t="s">
        <v>472</v>
      </c>
      <c r="E168" s="204" t="s">
        <v>583</v>
      </c>
      <c r="F168" s="226">
        <v>4</v>
      </c>
      <c r="G168" s="204" t="s">
        <v>459</v>
      </c>
      <c r="H168" s="204" t="s">
        <v>592</v>
      </c>
      <c r="I168" s="204" t="s">
        <v>581</v>
      </c>
      <c r="J168" s="204" t="s">
        <v>592</v>
      </c>
      <c r="K168" s="204" t="s">
        <v>534</v>
      </c>
      <c r="L168" s="205" t="s">
        <v>541</v>
      </c>
      <c r="P168"/>
      <c r="Q168"/>
      <c r="R168"/>
      <c r="S168"/>
      <c r="T168"/>
      <c r="U168"/>
      <c r="V168"/>
      <c r="W168"/>
      <c r="X168"/>
    </row>
    <row r="169" spans="1:24" s="215" customFormat="1" x14ac:dyDescent="0.25">
      <c r="A169" s="203" t="s">
        <v>579</v>
      </c>
      <c r="B169" s="204" t="s">
        <v>549</v>
      </c>
      <c r="C169" s="232" t="s">
        <v>462</v>
      </c>
      <c r="D169" s="204" t="s">
        <v>472</v>
      </c>
      <c r="E169" s="204" t="s">
        <v>583</v>
      </c>
      <c r="F169" s="226">
        <v>4</v>
      </c>
      <c r="G169" s="204" t="s">
        <v>459</v>
      </c>
      <c r="H169" s="204" t="s">
        <v>592</v>
      </c>
      <c r="I169" s="204" t="s">
        <v>581</v>
      </c>
      <c r="J169" s="204" t="s">
        <v>592</v>
      </c>
      <c r="K169" s="204" t="s">
        <v>534</v>
      </c>
      <c r="L169" s="205" t="s">
        <v>541</v>
      </c>
      <c r="M169" s="214"/>
      <c r="N169" s="214"/>
      <c r="O169" s="214"/>
    </row>
    <row r="170" spans="1:24" s="215" customFormat="1" x14ac:dyDescent="0.25">
      <c r="A170" s="203" t="s">
        <v>580</v>
      </c>
      <c r="B170" s="204" t="s">
        <v>549</v>
      </c>
      <c r="C170" s="233" t="s">
        <v>384</v>
      </c>
      <c r="D170" s="204" t="s">
        <v>472</v>
      </c>
      <c r="E170" s="204" t="s">
        <v>583</v>
      </c>
      <c r="F170" s="226">
        <v>4</v>
      </c>
      <c r="G170" s="204" t="s">
        <v>459</v>
      </c>
      <c r="H170" s="204" t="s">
        <v>592</v>
      </c>
      <c r="I170" s="204" t="s">
        <v>581</v>
      </c>
      <c r="J170" s="204" t="s">
        <v>592</v>
      </c>
      <c r="K170" s="204" t="s">
        <v>534</v>
      </c>
      <c r="L170" s="205" t="s">
        <v>541</v>
      </c>
      <c r="M170" s="214"/>
      <c r="N170" s="214"/>
      <c r="O170" s="214"/>
    </row>
    <row r="171" spans="1:24" s="215" customFormat="1" x14ac:dyDescent="0.25">
      <c r="A171" s="217"/>
      <c r="B171" s="218"/>
      <c r="C171" s="219"/>
      <c r="D171" s="218"/>
      <c r="E171" s="220"/>
      <c r="F171" s="220"/>
      <c r="G171" s="220"/>
      <c r="H171" s="218"/>
      <c r="I171" s="218"/>
      <c r="J171" s="218"/>
      <c r="K171" s="218"/>
      <c r="L171" s="218"/>
      <c r="M171" s="214"/>
      <c r="N171" s="214"/>
      <c r="O171" s="214"/>
    </row>
    <row r="172" spans="1:24" s="215" customFormat="1" x14ac:dyDescent="0.25">
      <c r="A172" s="217"/>
      <c r="B172" s="218"/>
      <c r="C172" s="219"/>
      <c r="D172" s="218"/>
      <c r="E172" s="220"/>
      <c r="F172" s="220"/>
      <c r="G172" s="220"/>
      <c r="H172" s="218"/>
      <c r="I172" s="218"/>
      <c r="J172" s="218"/>
      <c r="K172" s="218"/>
      <c r="L172" s="218"/>
      <c r="M172" s="214"/>
      <c r="N172" s="214"/>
      <c r="O172" s="214"/>
    </row>
    <row r="173" spans="1:24" s="215" customFormat="1" x14ac:dyDescent="0.25">
      <c r="A173" s="217"/>
      <c r="B173" s="218"/>
      <c r="C173" s="219"/>
      <c r="D173" s="218"/>
      <c r="E173" s="220"/>
      <c r="F173" s="220"/>
      <c r="G173" s="220"/>
      <c r="H173" s="218"/>
      <c r="I173" s="218"/>
      <c r="J173" s="218"/>
      <c r="K173" s="218"/>
      <c r="L173" s="218"/>
      <c r="M173" s="214"/>
      <c r="N173" s="214"/>
      <c r="O173" s="214"/>
    </row>
    <row r="174" spans="1:24" s="215" customFormat="1" x14ac:dyDescent="0.25">
      <c r="A174" s="217"/>
      <c r="B174" s="218"/>
      <c r="C174" s="219"/>
      <c r="D174" s="218"/>
      <c r="E174" s="220"/>
      <c r="F174" s="220"/>
      <c r="G174" s="220"/>
      <c r="H174" s="218"/>
      <c r="I174" s="218"/>
      <c r="J174" s="218"/>
      <c r="K174" s="218"/>
      <c r="L174" s="218"/>
      <c r="M174" s="214"/>
      <c r="N174" s="214"/>
      <c r="O174" s="214"/>
    </row>
    <row r="175" spans="1:24" s="215" customFormat="1" x14ac:dyDescent="0.25">
      <c r="A175" s="217"/>
      <c r="B175" s="218"/>
      <c r="C175" s="219"/>
      <c r="D175" s="218"/>
      <c r="E175" s="220"/>
      <c r="F175" s="220"/>
      <c r="G175" s="220"/>
      <c r="H175" s="218"/>
      <c r="I175" s="218"/>
      <c r="J175" s="218"/>
      <c r="K175" s="218"/>
      <c r="L175" s="218"/>
      <c r="M175" s="214"/>
      <c r="N175" s="214"/>
      <c r="O175" s="214"/>
    </row>
    <row r="176" spans="1:24" s="215" customFormat="1" x14ac:dyDescent="0.25">
      <c r="A176" s="217"/>
      <c r="B176" s="218"/>
      <c r="C176" s="219"/>
      <c r="D176" s="218"/>
      <c r="E176" s="220"/>
      <c r="F176" s="220"/>
      <c r="G176" s="220"/>
      <c r="H176" s="218"/>
      <c r="I176" s="218"/>
      <c r="J176" s="218"/>
      <c r="K176" s="218"/>
      <c r="L176" s="218"/>
      <c r="M176" s="214"/>
      <c r="N176" s="214"/>
      <c r="O176" s="214"/>
    </row>
    <row r="177" spans="1:15" s="215" customFormat="1" x14ac:dyDescent="0.25">
      <c r="A177" s="217"/>
      <c r="B177" s="218"/>
      <c r="C177" s="219"/>
      <c r="D177" s="218"/>
      <c r="E177" s="220"/>
      <c r="F177" s="220"/>
      <c r="G177" s="220"/>
      <c r="H177" s="218"/>
      <c r="I177" s="218"/>
      <c r="J177" s="218"/>
      <c r="K177" s="218"/>
      <c r="L177" s="218"/>
      <c r="M177" s="214"/>
      <c r="N177" s="214"/>
      <c r="O177" s="214"/>
    </row>
    <row r="178" spans="1:15" s="215" customFormat="1" x14ac:dyDescent="0.25">
      <c r="A178" s="217"/>
      <c r="B178" s="218"/>
      <c r="C178" s="219"/>
      <c r="D178" s="218"/>
      <c r="E178" s="220"/>
      <c r="F178" s="220"/>
      <c r="G178" s="220"/>
      <c r="H178" s="218"/>
      <c r="I178" s="218"/>
      <c r="J178" s="218"/>
      <c r="K178" s="218"/>
      <c r="L178" s="218"/>
      <c r="M178" s="214"/>
      <c r="N178" s="214"/>
      <c r="O178" s="214"/>
    </row>
    <row r="179" spans="1:15" s="215" customFormat="1" x14ac:dyDescent="0.25">
      <c r="A179" s="217"/>
      <c r="B179" s="218"/>
      <c r="C179" s="219"/>
      <c r="D179" s="218"/>
      <c r="E179" s="220"/>
      <c r="F179" s="220"/>
      <c r="G179" s="220"/>
      <c r="H179" s="218"/>
      <c r="I179" s="218"/>
      <c r="J179" s="218"/>
      <c r="K179" s="218"/>
      <c r="L179" s="218"/>
      <c r="M179" s="214"/>
      <c r="N179" s="214"/>
      <c r="O179" s="214"/>
    </row>
    <row r="180" spans="1:15" s="215" customFormat="1" x14ac:dyDescent="0.25">
      <c r="A180" s="217"/>
      <c r="B180" s="218"/>
      <c r="C180" s="219"/>
      <c r="D180" s="218"/>
      <c r="E180" s="220"/>
      <c r="F180" s="220"/>
      <c r="G180" s="220"/>
      <c r="H180" s="218"/>
      <c r="I180" s="218"/>
      <c r="J180" s="218"/>
      <c r="K180" s="218"/>
      <c r="L180" s="218"/>
      <c r="M180" s="214"/>
      <c r="N180" s="214"/>
      <c r="O180" s="214"/>
    </row>
    <row r="181" spans="1:15" s="215" customFormat="1" x14ac:dyDescent="0.25">
      <c r="A181" s="217"/>
      <c r="B181" s="218"/>
      <c r="C181" s="219"/>
      <c r="D181" s="218"/>
      <c r="E181" s="220"/>
      <c r="F181" s="220"/>
      <c r="G181" s="220"/>
      <c r="H181" s="218"/>
      <c r="I181" s="218"/>
      <c r="J181" s="218"/>
      <c r="K181" s="218"/>
      <c r="L181" s="218"/>
      <c r="M181" s="214"/>
      <c r="N181" s="214"/>
      <c r="O181" s="214"/>
    </row>
    <row r="182" spans="1:15" s="215" customFormat="1" x14ac:dyDescent="0.25">
      <c r="A182" s="217"/>
      <c r="B182" s="218"/>
      <c r="C182" s="219"/>
      <c r="D182" s="218"/>
      <c r="E182" s="220"/>
      <c r="F182" s="220"/>
      <c r="G182" s="220"/>
      <c r="H182" s="218"/>
      <c r="I182" s="218"/>
      <c r="J182" s="218"/>
      <c r="K182" s="218"/>
      <c r="L182" s="218"/>
      <c r="M182" s="214"/>
      <c r="N182" s="214"/>
      <c r="O182" s="214"/>
    </row>
    <row r="183" spans="1:15" s="215" customFormat="1" x14ac:dyDescent="0.25">
      <c r="A183" s="217"/>
      <c r="B183" s="218"/>
      <c r="C183" s="219"/>
      <c r="D183" s="218"/>
      <c r="E183" s="220"/>
      <c r="F183" s="220"/>
      <c r="G183" s="220"/>
      <c r="H183" s="218"/>
      <c r="I183" s="218"/>
      <c r="J183" s="218"/>
      <c r="K183" s="218"/>
      <c r="L183" s="218"/>
      <c r="M183" s="214"/>
      <c r="N183" s="214"/>
      <c r="O183" s="214"/>
    </row>
    <row r="184" spans="1:15" s="215" customFormat="1" x14ac:dyDescent="0.25">
      <c r="A184" s="217"/>
      <c r="B184" s="218"/>
      <c r="C184" s="219"/>
      <c r="D184" s="218"/>
      <c r="E184" s="220"/>
      <c r="F184" s="220"/>
      <c r="G184" s="220"/>
      <c r="H184" s="218"/>
      <c r="I184" s="218"/>
      <c r="J184" s="218"/>
      <c r="K184" s="218"/>
      <c r="L184" s="218"/>
      <c r="M184" s="214"/>
      <c r="N184" s="214"/>
      <c r="O184" s="214"/>
    </row>
    <row r="185" spans="1:15" s="215" customFormat="1" x14ac:dyDescent="0.25">
      <c r="A185" s="217"/>
      <c r="B185" s="218"/>
      <c r="C185" s="219"/>
      <c r="D185" s="218"/>
      <c r="E185" s="220"/>
      <c r="F185" s="220"/>
      <c r="G185" s="220"/>
      <c r="H185" s="218"/>
      <c r="I185" s="218"/>
      <c r="J185" s="218"/>
      <c r="K185" s="218"/>
      <c r="L185" s="218"/>
      <c r="M185" s="214"/>
      <c r="N185" s="214"/>
      <c r="O185" s="214"/>
    </row>
    <row r="186" spans="1:15" s="215" customFormat="1" x14ac:dyDescent="0.25">
      <c r="A186" s="217"/>
      <c r="B186" s="218"/>
      <c r="C186" s="219"/>
      <c r="D186" s="218"/>
      <c r="E186" s="220"/>
      <c r="F186" s="220"/>
      <c r="G186" s="220"/>
      <c r="H186" s="218"/>
      <c r="I186" s="218"/>
      <c r="J186" s="218"/>
      <c r="K186" s="218"/>
      <c r="L186" s="218"/>
      <c r="M186" s="214"/>
      <c r="N186" s="214"/>
      <c r="O186" s="214"/>
    </row>
    <row r="187" spans="1:15" s="215" customFormat="1" x14ac:dyDescent="0.25">
      <c r="A187" s="217"/>
      <c r="B187" s="218"/>
      <c r="C187" s="219"/>
      <c r="D187" s="218"/>
      <c r="E187" s="220"/>
      <c r="F187" s="220"/>
      <c r="G187" s="220"/>
      <c r="H187" s="218"/>
      <c r="I187" s="218"/>
      <c r="J187" s="218"/>
      <c r="K187" s="218"/>
      <c r="L187" s="218"/>
      <c r="M187" s="214"/>
      <c r="N187" s="214"/>
      <c r="O187" s="214"/>
    </row>
    <row r="188" spans="1:15" s="215" customFormat="1" x14ac:dyDescent="0.25">
      <c r="A188" s="217"/>
      <c r="B188" s="218"/>
      <c r="C188" s="219"/>
      <c r="D188" s="218"/>
      <c r="E188" s="220"/>
      <c r="F188" s="220"/>
      <c r="G188" s="220"/>
      <c r="H188" s="218"/>
      <c r="I188" s="218"/>
      <c r="J188" s="218"/>
      <c r="K188" s="218"/>
      <c r="L188" s="218"/>
      <c r="M188" s="214"/>
      <c r="N188" s="214"/>
      <c r="O188" s="214"/>
    </row>
    <row r="189" spans="1:15" s="215" customFormat="1" x14ac:dyDescent="0.25">
      <c r="A189" s="217"/>
      <c r="B189" s="218"/>
      <c r="C189" s="219"/>
      <c r="D189" s="218"/>
      <c r="E189" s="220"/>
      <c r="F189" s="220"/>
      <c r="G189" s="220"/>
      <c r="H189" s="218"/>
      <c r="I189" s="218"/>
      <c r="J189" s="218"/>
      <c r="K189" s="218"/>
      <c r="L189" s="218"/>
      <c r="M189" s="214"/>
      <c r="N189" s="214"/>
      <c r="O189" s="214"/>
    </row>
    <row r="190" spans="1:15" s="215" customFormat="1" x14ac:dyDescent="0.25">
      <c r="A190" s="217"/>
      <c r="B190" s="218"/>
      <c r="C190" s="219"/>
      <c r="D190" s="218"/>
      <c r="E190" s="220"/>
      <c r="F190" s="220"/>
      <c r="G190" s="220"/>
      <c r="H190" s="218"/>
      <c r="I190" s="218"/>
      <c r="J190" s="218"/>
      <c r="K190" s="218"/>
      <c r="L190" s="218"/>
      <c r="M190" s="214"/>
      <c r="N190" s="214"/>
      <c r="O190" s="214"/>
    </row>
    <row r="191" spans="1:15" s="215" customFormat="1" x14ac:dyDescent="0.25">
      <c r="A191" s="217"/>
      <c r="B191" s="218"/>
      <c r="C191" s="219"/>
      <c r="D191" s="218"/>
      <c r="E191" s="220"/>
      <c r="F191" s="220"/>
      <c r="G191" s="220"/>
      <c r="H191" s="218"/>
      <c r="I191" s="218"/>
      <c r="J191" s="218"/>
      <c r="K191" s="218"/>
      <c r="L191" s="218"/>
      <c r="M191" s="214"/>
      <c r="N191" s="214"/>
      <c r="O191" s="214"/>
    </row>
    <row r="192" spans="1:15" s="215" customFormat="1" x14ac:dyDescent="0.25">
      <c r="A192" s="217"/>
      <c r="B192" s="218"/>
      <c r="C192" s="219"/>
      <c r="D192" s="218"/>
      <c r="E192" s="220"/>
      <c r="F192" s="220"/>
      <c r="G192" s="220"/>
      <c r="H192" s="218"/>
      <c r="I192" s="218"/>
      <c r="J192" s="218"/>
      <c r="K192" s="218"/>
      <c r="L192" s="218"/>
      <c r="M192" s="214"/>
      <c r="N192" s="214"/>
      <c r="O192" s="214"/>
    </row>
    <row r="193" spans="1:15" s="215" customFormat="1" x14ac:dyDescent="0.25">
      <c r="A193" s="217"/>
      <c r="B193" s="218"/>
      <c r="C193" s="219"/>
      <c r="D193" s="218"/>
      <c r="E193" s="220"/>
      <c r="F193" s="220"/>
      <c r="G193" s="220"/>
      <c r="H193" s="218"/>
      <c r="I193" s="218"/>
      <c r="J193" s="218"/>
      <c r="K193" s="218"/>
      <c r="L193" s="218"/>
      <c r="M193" s="214"/>
      <c r="N193" s="214"/>
      <c r="O193" s="214"/>
    </row>
    <row r="194" spans="1:15" s="215" customFormat="1" x14ac:dyDescent="0.25">
      <c r="A194" s="217"/>
      <c r="B194" s="218"/>
      <c r="C194" s="219"/>
      <c r="D194" s="218"/>
      <c r="E194" s="220"/>
      <c r="F194" s="220"/>
      <c r="G194" s="220"/>
      <c r="H194" s="218"/>
      <c r="I194" s="218"/>
      <c r="J194" s="218"/>
      <c r="K194" s="218"/>
      <c r="L194" s="218"/>
      <c r="M194" s="214"/>
      <c r="N194" s="214"/>
      <c r="O194" s="214"/>
    </row>
    <row r="195" spans="1:15" s="215" customFormat="1" x14ac:dyDescent="0.25">
      <c r="A195" s="217"/>
      <c r="B195" s="218"/>
      <c r="C195" s="219"/>
      <c r="D195" s="218"/>
      <c r="E195" s="220"/>
      <c r="F195" s="220"/>
      <c r="G195" s="220"/>
      <c r="H195" s="218"/>
      <c r="I195" s="218"/>
      <c r="J195" s="218"/>
      <c r="K195" s="218"/>
      <c r="L195" s="218"/>
      <c r="M195" s="214"/>
      <c r="N195" s="214"/>
      <c r="O195" s="214"/>
    </row>
    <row r="196" spans="1:15" s="215" customFormat="1" x14ac:dyDescent="0.25">
      <c r="A196" s="217"/>
      <c r="B196" s="218"/>
      <c r="C196" s="219"/>
      <c r="D196" s="218"/>
      <c r="E196" s="220"/>
      <c r="F196" s="220"/>
      <c r="G196" s="220"/>
      <c r="H196" s="218"/>
      <c r="I196" s="218"/>
      <c r="J196" s="218"/>
      <c r="K196" s="218"/>
      <c r="L196" s="218"/>
      <c r="M196" s="214"/>
      <c r="N196" s="214"/>
      <c r="O196" s="214"/>
    </row>
    <row r="197" spans="1:15" s="215" customFormat="1" x14ac:dyDescent="0.25">
      <c r="A197" s="217"/>
      <c r="B197" s="218"/>
      <c r="C197" s="219"/>
      <c r="D197" s="218"/>
      <c r="E197" s="220"/>
      <c r="F197" s="220"/>
      <c r="G197" s="220"/>
      <c r="H197" s="218"/>
      <c r="I197" s="218"/>
      <c r="J197" s="218"/>
      <c r="K197" s="218"/>
      <c r="L197" s="218"/>
      <c r="M197" s="214"/>
      <c r="N197" s="214"/>
      <c r="O197" s="214"/>
    </row>
    <row r="198" spans="1:15" s="215" customFormat="1" x14ac:dyDescent="0.25">
      <c r="A198" s="217"/>
      <c r="B198" s="218"/>
      <c r="C198" s="219"/>
      <c r="D198" s="218"/>
      <c r="E198" s="220"/>
      <c r="F198" s="220"/>
      <c r="G198" s="220"/>
      <c r="H198" s="218"/>
      <c r="I198" s="218"/>
      <c r="J198" s="218"/>
      <c r="K198" s="218"/>
      <c r="L198" s="218"/>
      <c r="M198" s="214"/>
      <c r="N198" s="214"/>
      <c r="O198" s="214"/>
    </row>
    <row r="199" spans="1:15" s="215" customFormat="1" x14ac:dyDescent="0.25">
      <c r="A199" s="217"/>
      <c r="B199" s="218"/>
      <c r="C199" s="219"/>
      <c r="D199" s="218"/>
      <c r="E199" s="220"/>
      <c r="F199" s="220"/>
      <c r="G199" s="220"/>
      <c r="H199" s="218"/>
      <c r="I199" s="218"/>
      <c r="J199" s="218"/>
      <c r="K199" s="218"/>
      <c r="L199" s="218"/>
      <c r="M199" s="214"/>
      <c r="N199" s="214"/>
      <c r="O199" s="214"/>
    </row>
    <row r="200" spans="1:15" s="215" customFormat="1" x14ac:dyDescent="0.25">
      <c r="A200" s="217"/>
      <c r="B200" s="218"/>
      <c r="C200" s="219"/>
      <c r="D200" s="218"/>
      <c r="E200" s="220"/>
      <c r="F200" s="220"/>
      <c r="G200" s="220"/>
      <c r="H200" s="218"/>
      <c r="I200" s="218"/>
      <c r="J200" s="218"/>
      <c r="K200" s="218"/>
      <c r="L200" s="218"/>
      <c r="M200" s="214"/>
      <c r="N200" s="214"/>
      <c r="O200" s="214"/>
    </row>
    <row r="201" spans="1:15" s="215" customFormat="1" x14ac:dyDescent="0.25">
      <c r="A201" s="217"/>
      <c r="B201" s="218"/>
      <c r="C201" s="219"/>
      <c r="D201" s="218"/>
      <c r="E201" s="220"/>
      <c r="F201" s="220"/>
      <c r="G201" s="220"/>
      <c r="H201" s="218"/>
      <c r="I201" s="218"/>
      <c r="J201" s="218"/>
      <c r="K201" s="218"/>
      <c r="L201" s="218"/>
      <c r="M201" s="214"/>
      <c r="N201" s="214"/>
      <c r="O201" s="214"/>
    </row>
    <row r="202" spans="1:15" s="215" customFormat="1" x14ac:dyDescent="0.25">
      <c r="A202" s="217"/>
      <c r="B202" s="218"/>
      <c r="C202" s="219"/>
      <c r="D202" s="218"/>
      <c r="E202" s="220"/>
      <c r="F202" s="220"/>
      <c r="G202" s="220"/>
      <c r="H202" s="218"/>
      <c r="I202" s="218"/>
      <c r="J202" s="218"/>
      <c r="K202" s="218"/>
      <c r="L202" s="218"/>
      <c r="M202" s="214"/>
      <c r="N202" s="214"/>
      <c r="O202" s="214"/>
    </row>
    <row r="203" spans="1:15" s="215" customFormat="1" x14ac:dyDescent="0.25">
      <c r="A203" s="217"/>
      <c r="B203" s="218"/>
      <c r="C203" s="219"/>
      <c r="D203" s="218"/>
      <c r="E203" s="220"/>
      <c r="F203" s="220"/>
      <c r="G203" s="220"/>
      <c r="H203" s="218"/>
      <c r="I203" s="218"/>
      <c r="J203" s="218"/>
      <c r="K203" s="218"/>
      <c r="L203" s="218"/>
      <c r="M203" s="214"/>
      <c r="N203" s="214"/>
      <c r="O203" s="214"/>
    </row>
    <row r="204" spans="1:15" s="215" customFormat="1" x14ac:dyDescent="0.25">
      <c r="A204" s="217"/>
      <c r="B204" s="218"/>
      <c r="C204" s="219"/>
      <c r="D204" s="218"/>
      <c r="E204" s="220"/>
      <c r="F204" s="220"/>
      <c r="G204" s="220"/>
      <c r="H204" s="218"/>
      <c r="I204" s="218"/>
      <c r="J204" s="218"/>
      <c r="K204" s="218"/>
      <c r="L204" s="218"/>
      <c r="M204" s="214"/>
      <c r="N204" s="214"/>
      <c r="O204" s="214"/>
    </row>
    <row r="205" spans="1:15" s="215" customFormat="1" x14ac:dyDescent="0.25">
      <c r="A205" s="217"/>
      <c r="B205" s="218"/>
      <c r="C205" s="219"/>
      <c r="D205" s="218"/>
      <c r="E205" s="220"/>
      <c r="F205" s="220"/>
      <c r="G205" s="220"/>
      <c r="H205" s="218"/>
      <c r="I205" s="218"/>
      <c r="J205" s="218"/>
      <c r="K205" s="218"/>
      <c r="L205" s="218"/>
      <c r="M205" s="214"/>
      <c r="N205" s="214"/>
      <c r="O205" s="214"/>
    </row>
    <row r="206" spans="1:15" s="215" customFormat="1" x14ac:dyDescent="0.25">
      <c r="A206" s="217"/>
      <c r="B206" s="218"/>
      <c r="C206" s="219"/>
      <c r="D206" s="218"/>
      <c r="E206" s="220"/>
      <c r="F206" s="220"/>
      <c r="G206" s="220"/>
      <c r="H206" s="218"/>
      <c r="I206" s="218"/>
      <c r="J206" s="218"/>
      <c r="K206" s="218"/>
      <c r="L206" s="218"/>
      <c r="M206" s="214"/>
      <c r="N206" s="214"/>
      <c r="O206" s="214"/>
    </row>
    <row r="207" spans="1:15" s="215" customFormat="1" x14ac:dyDescent="0.25">
      <c r="A207" s="217"/>
      <c r="B207" s="218"/>
      <c r="C207" s="219"/>
      <c r="D207" s="218"/>
      <c r="E207" s="220"/>
      <c r="F207" s="220"/>
      <c r="G207" s="220"/>
      <c r="H207" s="218"/>
      <c r="I207" s="218"/>
      <c r="J207" s="218"/>
      <c r="K207" s="218"/>
      <c r="L207" s="218"/>
      <c r="M207" s="214"/>
      <c r="N207" s="214"/>
      <c r="O207" s="214"/>
    </row>
    <row r="208" spans="1:15" s="215" customFormat="1" x14ac:dyDescent="0.25">
      <c r="A208" s="217"/>
      <c r="B208" s="218"/>
      <c r="C208" s="219"/>
      <c r="D208" s="218"/>
      <c r="E208" s="220"/>
      <c r="F208" s="220"/>
      <c r="G208" s="220"/>
      <c r="H208" s="218"/>
      <c r="I208" s="218"/>
      <c r="J208" s="218"/>
      <c r="K208" s="218"/>
      <c r="L208" s="218"/>
      <c r="M208" s="214"/>
      <c r="N208" s="214"/>
      <c r="O208" s="214"/>
    </row>
    <row r="209" spans="1:15" s="215" customFormat="1" x14ac:dyDescent="0.25">
      <c r="A209" s="217"/>
      <c r="B209" s="218"/>
      <c r="C209" s="219"/>
      <c r="D209" s="218"/>
      <c r="E209" s="220"/>
      <c r="F209" s="220"/>
      <c r="G209" s="220"/>
      <c r="H209" s="218"/>
      <c r="I209" s="218"/>
      <c r="J209" s="218"/>
      <c r="K209" s="218"/>
      <c r="L209" s="218"/>
      <c r="M209" s="214"/>
      <c r="N209" s="214"/>
      <c r="O209" s="214"/>
    </row>
    <row r="210" spans="1:15" s="215" customFormat="1" x14ac:dyDescent="0.25">
      <c r="A210" s="217"/>
      <c r="B210" s="218"/>
      <c r="C210" s="219"/>
      <c r="D210" s="218"/>
      <c r="E210" s="220"/>
      <c r="F210" s="220"/>
      <c r="G210" s="220"/>
      <c r="H210" s="218"/>
      <c r="I210" s="218"/>
      <c r="J210" s="218"/>
      <c r="K210" s="218"/>
      <c r="L210" s="218"/>
      <c r="M210" s="214"/>
      <c r="N210" s="214"/>
      <c r="O210" s="214"/>
    </row>
    <row r="211" spans="1:15" s="215" customFormat="1" x14ac:dyDescent="0.25">
      <c r="A211" s="217"/>
      <c r="B211" s="218"/>
      <c r="C211" s="219"/>
      <c r="D211" s="218"/>
      <c r="E211" s="220"/>
      <c r="F211" s="220"/>
      <c r="G211" s="220"/>
      <c r="H211" s="218"/>
      <c r="I211" s="218"/>
      <c r="J211" s="218"/>
      <c r="K211" s="218"/>
      <c r="L211" s="218"/>
      <c r="M211" s="214"/>
      <c r="N211" s="214"/>
      <c r="O211" s="214"/>
    </row>
    <row r="212" spans="1:15" s="215" customFormat="1" x14ac:dyDescent="0.25">
      <c r="A212" s="217"/>
      <c r="B212" s="218"/>
      <c r="C212" s="219"/>
      <c r="D212" s="218"/>
      <c r="E212" s="220"/>
      <c r="F212" s="220"/>
      <c r="G212" s="220"/>
      <c r="H212" s="218"/>
      <c r="I212" s="218"/>
      <c r="J212" s="218"/>
      <c r="K212" s="218"/>
      <c r="L212" s="218"/>
      <c r="M212" s="214"/>
      <c r="N212" s="214"/>
      <c r="O212" s="214"/>
    </row>
    <row r="213" spans="1:15" s="215" customFormat="1" x14ac:dyDescent="0.25">
      <c r="A213" s="217"/>
      <c r="B213" s="218"/>
      <c r="C213" s="219"/>
      <c r="D213" s="218"/>
      <c r="E213" s="220"/>
      <c r="F213" s="220"/>
      <c r="G213" s="220"/>
      <c r="H213" s="218"/>
      <c r="I213" s="218"/>
      <c r="J213" s="218"/>
      <c r="K213" s="218"/>
      <c r="L213" s="218"/>
      <c r="M213" s="214"/>
      <c r="N213" s="214"/>
      <c r="O213" s="214"/>
    </row>
    <row r="214" spans="1:15" s="215" customFormat="1" x14ac:dyDescent="0.25">
      <c r="A214" s="217"/>
      <c r="B214" s="218"/>
      <c r="C214" s="219"/>
      <c r="D214" s="218"/>
      <c r="E214" s="220"/>
      <c r="F214" s="220"/>
      <c r="G214" s="220"/>
      <c r="H214" s="218"/>
      <c r="I214" s="218"/>
      <c r="J214" s="218"/>
      <c r="K214" s="218"/>
      <c r="L214" s="218"/>
      <c r="M214" s="214"/>
      <c r="N214" s="214"/>
      <c r="O214" s="214"/>
    </row>
    <row r="215" spans="1:15" s="215" customFormat="1" x14ac:dyDescent="0.25">
      <c r="A215" s="217"/>
      <c r="B215" s="218"/>
      <c r="C215" s="219"/>
      <c r="D215" s="218"/>
      <c r="E215" s="220"/>
      <c r="F215" s="220"/>
      <c r="G215" s="220"/>
      <c r="H215" s="218"/>
      <c r="I215" s="218"/>
      <c r="J215" s="218"/>
      <c r="K215" s="218"/>
      <c r="L215" s="218"/>
      <c r="M215" s="214"/>
      <c r="N215" s="214"/>
      <c r="O215" s="214"/>
    </row>
    <row r="216" spans="1:15" s="215" customFormat="1" x14ac:dyDescent="0.25">
      <c r="A216" s="217"/>
      <c r="B216" s="218"/>
      <c r="C216" s="219"/>
      <c r="D216" s="218"/>
      <c r="E216" s="220"/>
      <c r="F216" s="220"/>
      <c r="G216" s="220"/>
      <c r="H216" s="218"/>
      <c r="I216" s="218"/>
      <c r="J216" s="218"/>
      <c r="K216" s="218"/>
      <c r="L216" s="218"/>
      <c r="M216" s="214"/>
      <c r="N216" s="214"/>
      <c r="O216" s="214"/>
    </row>
    <row r="217" spans="1:15" s="215" customFormat="1" x14ac:dyDescent="0.25">
      <c r="A217" s="217"/>
      <c r="B217" s="218"/>
      <c r="C217" s="219"/>
      <c r="D217" s="218"/>
      <c r="E217" s="220"/>
      <c r="F217" s="220"/>
      <c r="G217" s="220"/>
      <c r="H217" s="218"/>
      <c r="I217" s="218"/>
      <c r="J217" s="218"/>
      <c r="K217" s="218"/>
      <c r="L217" s="218"/>
      <c r="M217" s="214"/>
      <c r="N217" s="214"/>
      <c r="O217" s="214"/>
    </row>
    <row r="218" spans="1:15" s="215" customFormat="1" x14ac:dyDescent="0.25">
      <c r="A218" s="217"/>
      <c r="B218" s="218"/>
      <c r="C218" s="219"/>
      <c r="D218" s="218"/>
      <c r="E218" s="220"/>
      <c r="F218" s="220"/>
      <c r="G218" s="220"/>
      <c r="H218" s="218"/>
      <c r="I218" s="218"/>
      <c r="J218" s="218"/>
      <c r="K218" s="218"/>
      <c r="L218" s="218"/>
      <c r="M218" s="214"/>
      <c r="N218" s="214"/>
      <c r="O218" s="214"/>
    </row>
    <row r="219" spans="1:15" s="215" customFormat="1" x14ac:dyDescent="0.25">
      <c r="A219" s="217"/>
      <c r="B219" s="218"/>
      <c r="C219" s="219"/>
      <c r="D219" s="218"/>
      <c r="E219" s="220"/>
      <c r="F219" s="220"/>
      <c r="G219" s="220"/>
      <c r="H219" s="218"/>
      <c r="I219" s="218"/>
      <c r="J219" s="218"/>
      <c r="K219" s="218"/>
      <c r="L219" s="218"/>
      <c r="M219" s="214"/>
      <c r="N219" s="214"/>
      <c r="O219" s="214"/>
    </row>
    <row r="220" spans="1:15" s="215" customFormat="1" x14ac:dyDescent="0.25">
      <c r="A220" s="217"/>
      <c r="B220" s="218"/>
      <c r="C220" s="219"/>
      <c r="D220" s="218"/>
      <c r="E220" s="220"/>
      <c r="F220" s="220"/>
      <c r="G220" s="220"/>
      <c r="H220" s="218"/>
      <c r="I220" s="218"/>
      <c r="J220" s="218"/>
      <c r="K220" s="218"/>
      <c r="L220" s="218"/>
      <c r="M220" s="214"/>
      <c r="N220" s="214"/>
      <c r="O220" s="214"/>
    </row>
    <row r="221" spans="1:15" s="215" customFormat="1" x14ac:dyDescent="0.25">
      <c r="A221" s="217"/>
      <c r="B221" s="218"/>
      <c r="C221" s="219"/>
      <c r="D221" s="218"/>
      <c r="E221" s="220"/>
      <c r="F221" s="220"/>
      <c r="G221" s="220"/>
      <c r="H221" s="218"/>
      <c r="I221" s="218"/>
      <c r="J221" s="218"/>
      <c r="K221" s="218"/>
      <c r="L221" s="218"/>
      <c r="M221" s="214"/>
      <c r="N221" s="214"/>
      <c r="O221" s="214"/>
    </row>
    <row r="222" spans="1:15" s="215" customFormat="1" x14ac:dyDescent="0.25">
      <c r="A222" s="217"/>
      <c r="B222" s="218"/>
      <c r="C222" s="219"/>
      <c r="D222" s="218"/>
      <c r="E222" s="220"/>
      <c r="F222" s="220"/>
      <c r="G222" s="220"/>
      <c r="H222" s="218"/>
      <c r="I222" s="218"/>
      <c r="J222" s="218"/>
      <c r="K222" s="218"/>
      <c r="L222" s="218"/>
      <c r="M222" s="214"/>
      <c r="N222" s="214"/>
      <c r="O222" s="214"/>
    </row>
    <row r="223" spans="1:15" s="215" customFormat="1" x14ac:dyDescent="0.25">
      <c r="A223" s="217"/>
      <c r="B223" s="218"/>
      <c r="C223" s="219"/>
      <c r="D223" s="218"/>
      <c r="E223" s="220"/>
      <c r="F223" s="220"/>
      <c r="G223" s="220"/>
      <c r="H223" s="218"/>
      <c r="I223" s="218"/>
      <c r="J223" s="218"/>
      <c r="K223" s="218"/>
      <c r="L223" s="218"/>
      <c r="M223" s="214"/>
      <c r="N223" s="214"/>
      <c r="O223" s="214"/>
    </row>
    <row r="224" spans="1:15" s="215" customFormat="1" x14ac:dyDescent="0.25">
      <c r="A224" s="217"/>
      <c r="B224" s="218"/>
      <c r="C224" s="219"/>
      <c r="D224" s="218"/>
      <c r="E224" s="220"/>
      <c r="F224" s="220"/>
      <c r="G224" s="220"/>
      <c r="H224" s="218"/>
      <c r="I224" s="218"/>
      <c r="J224" s="218"/>
      <c r="K224" s="218"/>
      <c r="L224" s="218"/>
      <c r="M224" s="214"/>
      <c r="N224" s="214"/>
      <c r="O224" s="214"/>
    </row>
    <row r="225" spans="1:15" s="215" customFormat="1" x14ac:dyDescent="0.25">
      <c r="A225" s="217"/>
      <c r="B225" s="218"/>
      <c r="C225" s="219"/>
      <c r="D225" s="218"/>
      <c r="E225" s="220"/>
      <c r="F225" s="220"/>
      <c r="G225" s="220"/>
      <c r="H225" s="218"/>
      <c r="I225" s="218"/>
      <c r="J225" s="218"/>
      <c r="K225" s="218"/>
      <c r="L225" s="218"/>
      <c r="M225" s="214"/>
      <c r="N225" s="214"/>
      <c r="O225" s="214"/>
    </row>
    <row r="226" spans="1:15" s="215" customFormat="1" x14ac:dyDescent="0.25">
      <c r="A226" s="217"/>
      <c r="B226" s="218"/>
      <c r="C226" s="219"/>
      <c r="D226" s="218"/>
      <c r="E226" s="220"/>
      <c r="F226" s="220"/>
      <c r="G226" s="220"/>
      <c r="H226" s="218"/>
      <c r="I226" s="218"/>
      <c r="J226" s="218"/>
      <c r="K226" s="218"/>
      <c r="L226" s="218"/>
      <c r="M226" s="214"/>
      <c r="N226" s="214"/>
      <c r="O226" s="214"/>
    </row>
    <row r="227" spans="1:15" s="215" customFormat="1" x14ac:dyDescent="0.25">
      <c r="A227" s="217"/>
      <c r="B227" s="218"/>
      <c r="C227" s="219"/>
      <c r="D227" s="218"/>
      <c r="E227" s="220"/>
      <c r="F227" s="220"/>
      <c r="G227" s="220"/>
      <c r="H227" s="218"/>
      <c r="I227" s="218"/>
      <c r="J227" s="218"/>
      <c r="K227" s="218"/>
      <c r="L227" s="218"/>
      <c r="M227" s="214"/>
      <c r="N227" s="214"/>
      <c r="O227" s="214"/>
    </row>
    <row r="228" spans="1:15" s="215" customFormat="1" x14ac:dyDescent="0.25">
      <c r="A228" s="217"/>
      <c r="B228" s="218"/>
      <c r="C228" s="219"/>
      <c r="D228" s="218"/>
      <c r="E228" s="220"/>
      <c r="F228" s="220"/>
      <c r="G228" s="220"/>
      <c r="H228" s="218"/>
      <c r="I228" s="218"/>
      <c r="J228" s="218"/>
      <c r="K228" s="218"/>
      <c r="L228" s="218"/>
      <c r="M228" s="214"/>
      <c r="N228" s="214"/>
      <c r="O228" s="214"/>
    </row>
    <row r="229" spans="1:15" s="215" customFormat="1" x14ac:dyDescent="0.25">
      <c r="A229" s="217"/>
      <c r="B229" s="218"/>
      <c r="C229" s="219"/>
      <c r="D229" s="218"/>
      <c r="E229" s="220"/>
      <c r="F229" s="220"/>
      <c r="G229" s="220"/>
      <c r="H229" s="218"/>
      <c r="I229" s="218"/>
      <c r="J229" s="218"/>
      <c r="K229" s="218"/>
      <c r="L229" s="218"/>
      <c r="M229" s="214"/>
      <c r="N229" s="214"/>
      <c r="O229" s="214"/>
    </row>
    <row r="230" spans="1:15" s="215" customFormat="1" x14ac:dyDescent="0.25">
      <c r="A230" s="217"/>
      <c r="B230" s="218"/>
      <c r="C230" s="219"/>
      <c r="D230" s="218"/>
      <c r="E230" s="220"/>
      <c r="F230" s="220"/>
      <c r="G230" s="220"/>
      <c r="H230" s="218"/>
      <c r="I230" s="218"/>
      <c r="J230" s="218"/>
      <c r="K230" s="218"/>
      <c r="L230" s="218"/>
      <c r="M230" s="214"/>
      <c r="N230" s="214"/>
      <c r="O230" s="214"/>
    </row>
    <row r="231" spans="1:15" s="215" customFormat="1" x14ac:dyDescent="0.25">
      <c r="A231" s="217"/>
      <c r="B231" s="218"/>
      <c r="C231" s="219"/>
      <c r="D231" s="218"/>
      <c r="E231" s="220"/>
      <c r="F231" s="220"/>
      <c r="G231" s="220"/>
      <c r="H231" s="218"/>
      <c r="I231" s="218"/>
      <c r="J231" s="218"/>
      <c r="K231" s="218"/>
      <c r="L231" s="218"/>
      <c r="M231" s="214"/>
      <c r="N231" s="214"/>
      <c r="O231" s="214"/>
    </row>
    <row r="232" spans="1:15" s="215" customFormat="1" x14ac:dyDescent="0.25">
      <c r="A232" s="217"/>
      <c r="B232" s="218"/>
      <c r="C232" s="219"/>
      <c r="D232" s="218"/>
      <c r="E232" s="220"/>
      <c r="F232" s="220"/>
      <c r="G232" s="220"/>
      <c r="H232" s="218"/>
      <c r="I232" s="218"/>
      <c r="J232" s="218"/>
      <c r="K232" s="218"/>
      <c r="L232" s="218"/>
      <c r="M232" s="214"/>
      <c r="N232" s="214"/>
      <c r="O232" s="214"/>
    </row>
    <row r="233" spans="1:15" s="215" customFormat="1" x14ac:dyDescent="0.25">
      <c r="A233" s="217"/>
      <c r="B233" s="218"/>
      <c r="C233" s="219"/>
      <c r="D233" s="218"/>
      <c r="E233" s="220"/>
      <c r="F233" s="220"/>
      <c r="G233" s="220"/>
      <c r="H233" s="218"/>
      <c r="I233" s="218"/>
      <c r="J233" s="218"/>
      <c r="K233" s="218"/>
      <c r="L233" s="218"/>
      <c r="M233" s="214"/>
      <c r="N233" s="214"/>
      <c r="O233" s="214"/>
    </row>
    <row r="234" spans="1:15" s="215" customFormat="1" x14ac:dyDescent="0.25">
      <c r="A234" s="217"/>
      <c r="B234" s="218"/>
      <c r="C234" s="219"/>
      <c r="D234" s="218"/>
      <c r="E234" s="220"/>
      <c r="F234" s="220"/>
      <c r="G234" s="220"/>
      <c r="H234" s="218"/>
      <c r="I234" s="218"/>
      <c r="J234" s="218"/>
      <c r="K234" s="218"/>
      <c r="L234" s="218"/>
      <c r="M234" s="214"/>
      <c r="N234" s="214"/>
      <c r="O234" s="214"/>
    </row>
    <row r="235" spans="1:15" s="215" customFormat="1" x14ac:dyDescent="0.25">
      <c r="A235" s="217"/>
      <c r="B235" s="218"/>
      <c r="C235" s="219"/>
      <c r="D235" s="218"/>
      <c r="E235" s="220"/>
      <c r="F235" s="220"/>
      <c r="G235" s="220"/>
      <c r="H235" s="218"/>
      <c r="I235" s="218"/>
      <c r="J235" s="218"/>
      <c r="K235" s="218"/>
      <c r="L235" s="218"/>
      <c r="M235" s="214"/>
      <c r="N235" s="214"/>
      <c r="O235" s="214"/>
    </row>
    <row r="236" spans="1:15" s="215" customFormat="1" x14ac:dyDescent="0.25">
      <c r="A236" s="217"/>
      <c r="B236" s="218"/>
      <c r="C236" s="219"/>
      <c r="D236" s="218"/>
      <c r="E236" s="220"/>
      <c r="F236" s="220"/>
      <c r="G236" s="220"/>
      <c r="H236" s="218"/>
      <c r="I236" s="218"/>
      <c r="J236" s="218"/>
      <c r="K236" s="218"/>
      <c r="L236" s="218"/>
      <c r="M236" s="214"/>
      <c r="N236" s="214"/>
      <c r="O236" s="214"/>
    </row>
    <row r="237" spans="1:15" s="215" customFormat="1" x14ac:dyDescent="0.25">
      <c r="A237" s="217"/>
      <c r="B237" s="218"/>
      <c r="C237" s="219"/>
      <c r="D237" s="218"/>
      <c r="E237" s="220"/>
      <c r="F237" s="220"/>
      <c r="G237" s="220"/>
      <c r="H237" s="218"/>
      <c r="I237" s="218"/>
      <c r="J237" s="218"/>
      <c r="K237" s="218"/>
      <c r="L237" s="218"/>
      <c r="M237" s="214"/>
      <c r="N237" s="214"/>
      <c r="O237" s="214"/>
    </row>
    <row r="238" spans="1:15" s="215" customFormat="1" x14ac:dyDescent="0.25">
      <c r="A238" s="217"/>
      <c r="B238" s="218"/>
      <c r="C238" s="219"/>
      <c r="D238" s="218"/>
      <c r="E238" s="220"/>
      <c r="F238" s="220"/>
      <c r="G238" s="220"/>
      <c r="H238" s="218"/>
      <c r="I238" s="218"/>
      <c r="J238" s="218"/>
      <c r="K238" s="218"/>
      <c r="L238" s="218"/>
      <c r="M238" s="214"/>
      <c r="N238" s="214"/>
      <c r="O238" s="214"/>
    </row>
    <row r="239" spans="1:15" s="215" customFormat="1" x14ac:dyDescent="0.25">
      <c r="A239" s="217"/>
      <c r="B239" s="218"/>
      <c r="C239" s="219"/>
      <c r="D239" s="218"/>
      <c r="E239" s="220"/>
      <c r="F239" s="220"/>
      <c r="G239" s="220"/>
      <c r="H239" s="218"/>
      <c r="I239" s="218"/>
      <c r="J239" s="218"/>
      <c r="K239" s="218"/>
      <c r="L239" s="218"/>
      <c r="M239" s="214"/>
      <c r="N239" s="214"/>
      <c r="O239" s="214"/>
    </row>
    <row r="240" spans="1:15" s="215" customFormat="1" x14ac:dyDescent="0.25">
      <c r="A240" s="217"/>
      <c r="B240" s="218"/>
      <c r="C240" s="219"/>
      <c r="D240" s="218"/>
      <c r="E240" s="220"/>
      <c r="F240" s="220"/>
      <c r="G240" s="220"/>
      <c r="H240" s="218"/>
      <c r="I240" s="218"/>
      <c r="J240" s="218"/>
      <c r="K240" s="218"/>
      <c r="L240" s="218"/>
      <c r="M240" s="214"/>
      <c r="N240" s="214"/>
      <c r="O240" s="214"/>
    </row>
    <row r="241" spans="1:15" s="215" customFormat="1" x14ac:dyDescent="0.25">
      <c r="A241" s="217"/>
      <c r="B241" s="218"/>
      <c r="C241" s="219"/>
      <c r="D241" s="218"/>
      <c r="E241" s="220"/>
      <c r="F241" s="220"/>
      <c r="G241" s="220"/>
      <c r="H241" s="218"/>
      <c r="I241" s="218"/>
      <c r="J241" s="218"/>
      <c r="K241" s="218"/>
      <c r="L241" s="218"/>
      <c r="M241" s="214"/>
      <c r="N241" s="214"/>
      <c r="O241" s="214"/>
    </row>
    <row r="242" spans="1:15" s="215" customFormat="1" x14ac:dyDescent="0.25">
      <c r="A242" s="217"/>
      <c r="B242" s="218"/>
      <c r="C242" s="219"/>
      <c r="D242" s="218"/>
      <c r="E242" s="220"/>
      <c r="F242" s="220"/>
      <c r="G242" s="220"/>
      <c r="H242" s="218"/>
      <c r="I242" s="218"/>
      <c r="J242" s="218"/>
      <c r="K242" s="218"/>
      <c r="L242" s="218"/>
      <c r="M242" s="214"/>
      <c r="N242" s="214"/>
      <c r="O242" s="214"/>
    </row>
    <row r="243" spans="1:15" s="215" customFormat="1" x14ac:dyDescent="0.25">
      <c r="A243" s="217"/>
      <c r="B243" s="218"/>
      <c r="C243" s="219"/>
      <c r="D243" s="218"/>
      <c r="E243" s="220"/>
      <c r="F243" s="220"/>
      <c r="G243" s="220"/>
      <c r="H243" s="218"/>
      <c r="I243" s="218"/>
      <c r="J243" s="218"/>
      <c r="K243" s="218"/>
      <c r="L243" s="218"/>
      <c r="M243" s="214"/>
      <c r="N243" s="214"/>
      <c r="O243" s="214"/>
    </row>
    <row r="244" spans="1:15" s="215" customFormat="1" x14ac:dyDescent="0.25">
      <c r="A244" s="217"/>
      <c r="B244" s="218"/>
      <c r="C244" s="219"/>
      <c r="D244" s="218"/>
      <c r="E244" s="220"/>
      <c r="F244" s="220"/>
      <c r="G244" s="220"/>
      <c r="H244" s="218"/>
      <c r="I244" s="218"/>
      <c r="J244" s="218"/>
      <c r="K244" s="218"/>
      <c r="L244" s="218"/>
      <c r="M244" s="214"/>
      <c r="N244" s="214"/>
      <c r="O244" s="214"/>
    </row>
    <row r="245" spans="1:15" s="215" customFormat="1" x14ac:dyDescent="0.25">
      <c r="A245" s="217"/>
      <c r="B245" s="218"/>
      <c r="C245" s="219"/>
      <c r="D245" s="218"/>
      <c r="E245" s="220"/>
      <c r="F245" s="220"/>
      <c r="G245" s="220"/>
      <c r="H245" s="218"/>
      <c r="I245" s="218"/>
      <c r="J245" s="218"/>
      <c r="K245" s="218"/>
      <c r="L245" s="218"/>
      <c r="M245" s="214"/>
      <c r="N245" s="214"/>
      <c r="O245" s="214"/>
    </row>
    <row r="246" spans="1:15" s="215" customFormat="1" x14ac:dyDescent="0.25">
      <c r="A246" s="217"/>
      <c r="B246" s="218"/>
      <c r="C246" s="219"/>
      <c r="D246" s="218"/>
      <c r="E246" s="220"/>
      <c r="F246" s="220"/>
      <c r="G246" s="220"/>
      <c r="H246" s="218"/>
      <c r="I246" s="218"/>
      <c r="J246" s="218"/>
      <c r="K246" s="218"/>
      <c r="L246" s="218"/>
      <c r="M246" s="214"/>
      <c r="N246" s="214"/>
      <c r="O246" s="214"/>
    </row>
    <row r="247" spans="1:15" s="215" customFormat="1" x14ac:dyDescent="0.25">
      <c r="A247" s="217"/>
      <c r="B247" s="218"/>
      <c r="C247" s="219"/>
      <c r="D247" s="218"/>
      <c r="E247" s="220"/>
      <c r="F247" s="220"/>
      <c r="G247" s="220"/>
      <c r="H247" s="218"/>
      <c r="I247" s="218"/>
      <c r="J247" s="218"/>
      <c r="K247" s="218"/>
      <c r="L247" s="218"/>
      <c r="M247" s="214"/>
      <c r="N247" s="214"/>
      <c r="O247" s="214"/>
    </row>
    <row r="248" spans="1:15" s="215" customFormat="1" x14ac:dyDescent="0.25">
      <c r="A248" s="217"/>
      <c r="B248" s="218"/>
      <c r="C248" s="219"/>
      <c r="D248" s="218"/>
      <c r="E248" s="220"/>
      <c r="F248" s="220"/>
      <c r="G248" s="220"/>
      <c r="H248" s="218"/>
      <c r="I248" s="218"/>
      <c r="J248" s="218"/>
      <c r="K248" s="218"/>
      <c r="L248" s="218"/>
      <c r="M248" s="214"/>
      <c r="N248" s="214"/>
      <c r="O248" s="214"/>
    </row>
    <row r="249" spans="1:15" s="215" customFormat="1" x14ac:dyDescent="0.25">
      <c r="A249" s="217"/>
      <c r="B249" s="218"/>
      <c r="C249" s="219"/>
      <c r="D249" s="218"/>
      <c r="E249" s="220"/>
      <c r="F249" s="220"/>
      <c r="G249" s="220"/>
      <c r="H249" s="218"/>
      <c r="I249" s="218"/>
      <c r="J249" s="218"/>
      <c r="K249" s="218"/>
      <c r="L249" s="218"/>
      <c r="M249" s="214"/>
      <c r="N249" s="214"/>
      <c r="O249" s="214"/>
    </row>
    <row r="250" spans="1:15" s="215" customFormat="1" x14ac:dyDescent="0.25">
      <c r="A250" s="217"/>
      <c r="B250" s="218"/>
      <c r="C250" s="219"/>
      <c r="D250" s="218"/>
      <c r="E250" s="220"/>
      <c r="F250" s="220"/>
      <c r="G250" s="220"/>
      <c r="H250" s="218"/>
      <c r="I250" s="218"/>
      <c r="J250" s="218"/>
      <c r="K250" s="218"/>
      <c r="L250" s="218"/>
      <c r="M250" s="214"/>
      <c r="N250" s="214"/>
      <c r="O250" s="214"/>
    </row>
    <row r="251" spans="1:15" s="215" customFormat="1" x14ac:dyDescent="0.25">
      <c r="A251" s="217"/>
      <c r="B251" s="218"/>
      <c r="C251" s="219"/>
      <c r="D251" s="218"/>
      <c r="E251" s="220"/>
      <c r="F251" s="220"/>
      <c r="G251" s="220"/>
      <c r="H251" s="218"/>
      <c r="I251" s="218"/>
      <c r="J251" s="218"/>
      <c r="K251" s="218"/>
      <c r="L251" s="218"/>
      <c r="M251" s="214"/>
      <c r="N251" s="214"/>
      <c r="O251" s="214"/>
    </row>
    <row r="252" spans="1:15" s="215" customFormat="1" x14ac:dyDescent="0.25">
      <c r="A252" s="217"/>
      <c r="B252" s="218"/>
      <c r="C252" s="219"/>
      <c r="D252" s="218"/>
      <c r="E252" s="220"/>
      <c r="F252" s="220"/>
      <c r="G252" s="220"/>
      <c r="H252" s="218"/>
      <c r="I252" s="218"/>
      <c r="J252" s="218"/>
      <c r="K252" s="218"/>
      <c r="L252" s="218"/>
      <c r="M252" s="214"/>
      <c r="N252" s="214"/>
      <c r="O252" s="214"/>
    </row>
    <row r="253" spans="1:15" s="215" customFormat="1" x14ac:dyDescent="0.25">
      <c r="A253" s="217"/>
      <c r="B253" s="218"/>
      <c r="C253" s="219"/>
      <c r="D253" s="218"/>
      <c r="E253" s="220"/>
      <c r="F253" s="220"/>
      <c r="G253" s="220"/>
      <c r="H253" s="218"/>
      <c r="I253" s="218"/>
      <c r="J253" s="218"/>
      <c r="K253" s="218"/>
      <c r="L253" s="218"/>
      <c r="M253" s="214"/>
      <c r="N253" s="214"/>
      <c r="O253" s="214"/>
    </row>
    <row r="254" spans="1:15" s="215" customFormat="1" x14ac:dyDescent="0.25">
      <c r="A254" s="217"/>
      <c r="B254" s="218"/>
      <c r="C254" s="219"/>
      <c r="D254" s="218"/>
      <c r="E254" s="220"/>
      <c r="F254" s="220"/>
      <c r="G254" s="220"/>
      <c r="H254" s="218"/>
      <c r="I254" s="218"/>
      <c r="J254" s="218"/>
      <c r="K254" s="218"/>
      <c r="L254" s="218"/>
      <c r="M254" s="214"/>
      <c r="N254" s="214"/>
      <c r="O254" s="214"/>
    </row>
    <row r="255" spans="1:15" s="215" customFormat="1" x14ac:dyDescent="0.25">
      <c r="A255" s="217"/>
      <c r="B255" s="218"/>
      <c r="C255" s="219"/>
      <c r="D255" s="218"/>
      <c r="E255" s="220"/>
      <c r="F255" s="220"/>
      <c r="G255" s="220"/>
      <c r="H255" s="218"/>
      <c r="I255" s="218"/>
      <c r="J255" s="218"/>
      <c r="K255" s="218"/>
      <c r="L255" s="218"/>
      <c r="M255" s="214"/>
      <c r="N255" s="214"/>
      <c r="O255" s="214"/>
    </row>
    <row r="256" spans="1:15" s="215" customFormat="1" x14ac:dyDescent="0.25">
      <c r="A256" s="217"/>
      <c r="B256" s="218"/>
      <c r="C256" s="219"/>
      <c r="D256" s="218"/>
      <c r="E256" s="220"/>
      <c r="F256" s="220"/>
      <c r="G256" s="220"/>
      <c r="H256" s="218"/>
      <c r="I256" s="218"/>
      <c r="J256" s="218"/>
      <c r="K256" s="218"/>
      <c r="L256" s="218"/>
      <c r="M256" s="214"/>
      <c r="N256" s="214"/>
      <c r="O256" s="214"/>
    </row>
    <row r="257" spans="1:15" s="215" customFormat="1" x14ac:dyDescent="0.25">
      <c r="A257" s="217"/>
      <c r="B257" s="218"/>
      <c r="C257" s="219"/>
      <c r="D257" s="218"/>
      <c r="E257" s="220"/>
      <c r="F257" s="220"/>
      <c r="G257" s="220"/>
      <c r="H257" s="218"/>
      <c r="I257" s="218"/>
      <c r="J257" s="218"/>
      <c r="K257" s="218"/>
      <c r="L257" s="218"/>
      <c r="M257" s="214"/>
      <c r="N257" s="214"/>
      <c r="O257" s="214"/>
    </row>
    <row r="258" spans="1:15" s="215" customFormat="1" x14ac:dyDescent="0.25">
      <c r="A258" s="217"/>
      <c r="B258" s="218"/>
      <c r="C258" s="219"/>
      <c r="D258" s="218"/>
      <c r="E258" s="220"/>
      <c r="F258" s="220"/>
      <c r="G258" s="220"/>
      <c r="H258" s="218"/>
      <c r="I258" s="218"/>
      <c r="J258" s="218"/>
      <c r="K258" s="218"/>
      <c r="L258" s="218"/>
      <c r="M258" s="214"/>
      <c r="N258" s="214"/>
      <c r="O258" s="214"/>
    </row>
    <row r="259" spans="1:15" s="215" customFormat="1" x14ac:dyDescent="0.25">
      <c r="A259" s="217"/>
      <c r="B259" s="218"/>
      <c r="C259" s="219"/>
      <c r="D259" s="218"/>
      <c r="E259" s="220"/>
      <c r="F259" s="220"/>
      <c r="G259" s="220"/>
      <c r="H259" s="218"/>
      <c r="I259" s="218"/>
      <c r="J259" s="218"/>
      <c r="K259" s="218"/>
      <c r="L259" s="218"/>
      <c r="M259" s="214"/>
      <c r="N259" s="214"/>
      <c r="O259" s="214"/>
    </row>
    <row r="260" spans="1:15" s="215" customFormat="1" x14ac:dyDescent="0.25">
      <c r="A260" s="217"/>
      <c r="B260" s="218"/>
      <c r="C260" s="219"/>
      <c r="D260" s="218"/>
      <c r="E260" s="220"/>
      <c r="F260" s="220"/>
      <c r="G260" s="220"/>
      <c r="H260" s="218"/>
      <c r="I260" s="218"/>
      <c r="J260" s="218"/>
      <c r="K260" s="218"/>
      <c r="L260" s="218"/>
      <c r="M260" s="214"/>
      <c r="N260" s="214"/>
      <c r="O260" s="214"/>
    </row>
    <row r="261" spans="1:15" s="215" customFormat="1" x14ac:dyDescent="0.25">
      <c r="A261" s="217"/>
      <c r="B261" s="218"/>
      <c r="C261" s="219"/>
      <c r="D261" s="218"/>
      <c r="E261" s="220"/>
      <c r="F261" s="220"/>
      <c r="G261" s="220"/>
      <c r="H261" s="218"/>
      <c r="I261" s="218"/>
      <c r="J261" s="218"/>
      <c r="K261" s="218"/>
      <c r="L261" s="218"/>
      <c r="M261" s="214"/>
      <c r="N261" s="214"/>
      <c r="O261" s="214"/>
    </row>
    <row r="262" spans="1:15" s="215" customFormat="1" x14ac:dyDescent="0.25">
      <c r="A262" s="217"/>
      <c r="B262" s="218"/>
      <c r="C262" s="219"/>
      <c r="D262" s="218"/>
      <c r="E262" s="220"/>
      <c r="F262" s="220"/>
      <c r="G262" s="220"/>
      <c r="H262" s="218"/>
      <c r="I262" s="218"/>
      <c r="J262" s="218"/>
      <c r="K262" s="218"/>
      <c r="L262" s="218"/>
      <c r="M262" s="214"/>
      <c r="N262" s="214"/>
      <c r="O262" s="214"/>
    </row>
    <row r="263" spans="1:15" s="215" customFormat="1" x14ac:dyDescent="0.25">
      <c r="A263" s="217"/>
      <c r="B263" s="218"/>
      <c r="C263" s="219"/>
      <c r="D263" s="218"/>
      <c r="E263" s="220"/>
      <c r="F263" s="220"/>
      <c r="G263" s="220"/>
      <c r="H263" s="218"/>
      <c r="I263" s="218"/>
      <c r="J263" s="218"/>
      <c r="K263" s="218"/>
      <c r="L263" s="218"/>
      <c r="M263" s="214"/>
      <c r="N263" s="214"/>
      <c r="O263" s="214"/>
    </row>
    <row r="264" spans="1:15" s="215" customFormat="1" x14ac:dyDescent="0.25">
      <c r="A264" s="217"/>
      <c r="B264" s="218"/>
      <c r="C264" s="219"/>
      <c r="D264" s="218"/>
      <c r="E264" s="220"/>
      <c r="F264" s="220"/>
      <c r="G264" s="220"/>
      <c r="H264" s="218"/>
      <c r="I264" s="218"/>
      <c r="J264" s="218"/>
      <c r="K264" s="218"/>
      <c r="L264" s="218"/>
      <c r="M264" s="214"/>
      <c r="N264" s="214"/>
      <c r="O264" s="214"/>
    </row>
    <row r="265" spans="1:15" s="215" customFormat="1" x14ac:dyDescent="0.25">
      <c r="A265" s="217"/>
      <c r="B265" s="218"/>
      <c r="C265" s="219"/>
      <c r="D265" s="218"/>
      <c r="E265" s="220"/>
      <c r="F265" s="220"/>
      <c r="G265" s="220"/>
      <c r="H265" s="218"/>
      <c r="I265" s="218"/>
      <c r="J265" s="218"/>
      <c r="K265" s="218"/>
      <c r="L265" s="218"/>
      <c r="M265" s="214"/>
      <c r="N265" s="214"/>
      <c r="O265" s="214"/>
    </row>
    <row r="266" spans="1:15" s="215" customFormat="1" x14ac:dyDescent="0.25">
      <c r="A266" s="217"/>
      <c r="B266" s="218"/>
      <c r="C266" s="219"/>
      <c r="D266" s="218"/>
      <c r="E266" s="220"/>
      <c r="F266" s="220"/>
      <c r="G266" s="220"/>
      <c r="H266" s="218"/>
      <c r="I266" s="218"/>
      <c r="J266" s="218"/>
      <c r="K266" s="218"/>
      <c r="L266" s="218"/>
      <c r="M266" s="214"/>
      <c r="N266" s="214"/>
      <c r="O266" s="214"/>
    </row>
    <row r="267" spans="1:15" s="215" customFormat="1" x14ac:dyDescent="0.25">
      <c r="A267" s="217"/>
      <c r="B267" s="218"/>
      <c r="C267" s="219"/>
      <c r="D267" s="218"/>
      <c r="E267" s="220"/>
      <c r="F267" s="220"/>
      <c r="G267" s="220"/>
      <c r="H267" s="218"/>
      <c r="I267" s="218"/>
      <c r="J267" s="218"/>
      <c r="K267" s="218"/>
      <c r="L267" s="218"/>
      <c r="M267" s="214"/>
      <c r="N267" s="214"/>
      <c r="O267" s="214"/>
    </row>
    <row r="268" spans="1:15" s="215" customFormat="1" x14ac:dyDescent="0.25">
      <c r="A268" s="217"/>
      <c r="B268" s="218"/>
      <c r="C268" s="219"/>
      <c r="D268" s="218"/>
      <c r="E268" s="220"/>
      <c r="F268" s="220"/>
      <c r="G268" s="220"/>
      <c r="H268" s="218"/>
      <c r="I268" s="218"/>
      <c r="J268" s="218"/>
      <c r="K268" s="218"/>
      <c r="L268" s="218"/>
      <c r="M268" s="214"/>
      <c r="N268" s="214"/>
      <c r="O268" s="214"/>
    </row>
    <row r="269" spans="1:15" s="215" customFormat="1" x14ac:dyDescent="0.25">
      <c r="A269" s="217"/>
      <c r="B269" s="218"/>
      <c r="C269" s="219"/>
      <c r="D269" s="218"/>
      <c r="E269" s="220"/>
      <c r="F269" s="220"/>
      <c r="G269" s="220"/>
      <c r="H269" s="218"/>
      <c r="I269" s="218"/>
      <c r="J269" s="218"/>
      <c r="K269" s="218"/>
      <c r="L269" s="218"/>
      <c r="M269" s="214"/>
      <c r="N269" s="214"/>
      <c r="O269" s="214"/>
    </row>
    <row r="270" spans="1:15" s="215" customFormat="1" x14ac:dyDescent="0.25">
      <c r="A270" s="217"/>
      <c r="B270" s="218"/>
      <c r="C270" s="219"/>
      <c r="D270" s="218"/>
      <c r="E270" s="220"/>
      <c r="F270" s="220"/>
      <c r="G270" s="220"/>
      <c r="H270" s="218"/>
      <c r="I270" s="218"/>
      <c r="J270" s="218"/>
      <c r="K270" s="218"/>
      <c r="L270" s="218"/>
      <c r="M270" s="214"/>
      <c r="N270" s="214"/>
      <c r="O270" s="214"/>
    </row>
    <row r="271" spans="1:15" s="215" customFormat="1" x14ac:dyDescent="0.25">
      <c r="A271" s="217"/>
      <c r="B271" s="218"/>
      <c r="C271" s="219"/>
      <c r="D271" s="218"/>
      <c r="E271" s="220"/>
      <c r="F271" s="220"/>
      <c r="G271" s="220"/>
      <c r="H271" s="218"/>
      <c r="I271" s="218"/>
      <c r="J271" s="218"/>
      <c r="K271" s="218"/>
      <c r="L271" s="218"/>
      <c r="M271" s="214"/>
      <c r="N271" s="214"/>
      <c r="O271" s="214"/>
    </row>
    <row r="272" spans="1:15" s="215" customFormat="1" x14ac:dyDescent="0.25">
      <c r="A272" s="217"/>
      <c r="B272" s="218"/>
      <c r="C272" s="219"/>
      <c r="D272" s="218"/>
      <c r="E272" s="220"/>
      <c r="F272" s="220"/>
      <c r="G272" s="220"/>
      <c r="H272" s="218"/>
      <c r="I272" s="218"/>
      <c r="J272" s="218"/>
      <c r="K272" s="218"/>
      <c r="L272" s="218"/>
      <c r="M272" s="214"/>
      <c r="N272" s="214"/>
      <c r="O272" s="214"/>
    </row>
    <row r="273" spans="1:15" s="215" customFormat="1" x14ac:dyDescent="0.25">
      <c r="A273" s="217"/>
      <c r="B273" s="218"/>
      <c r="C273" s="219"/>
      <c r="D273" s="218"/>
      <c r="E273" s="220"/>
      <c r="F273" s="220"/>
      <c r="G273" s="220"/>
      <c r="H273" s="218"/>
      <c r="I273" s="218"/>
      <c r="J273" s="218"/>
      <c r="K273" s="218"/>
      <c r="L273" s="218"/>
      <c r="M273" s="214"/>
      <c r="N273" s="214"/>
      <c r="O273" s="214"/>
    </row>
    <row r="274" spans="1:15" s="215" customFormat="1" x14ac:dyDescent="0.25">
      <c r="A274" s="217"/>
      <c r="B274" s="218"/>
      <c r="C274" s="219"/>
      <c r="D274" s="218"/>
      <c r="E274" s="220"/>
      <c r="F274" s="220"/>
      <c r="G274" s="220"/>
      <c r="H274" s="218"/>
      <c r="I274" s="218"/>
      <c r="J274" s="218"/>
      <c r="K274" s="218"/>
      <c r="L274" s="218"/>
      <c r="M274" s="214"/>
      <c r="N274" s="214"/>
      <c r="O274" s="214"/>
    </row>
    <row r="275" spans="1:15" s="215" customFormat="1" x14ac:dyDescent="0.25">
      <c r="A275" s="217"/>
      <c r="B275" s="218"/>
      <c r="C275" s="219"/>
      <c r="D275" s="218"/>
      <c r="E275" s="220"/>
      <c r="F275" s="220"/>
      <c r="G275" s="220"/>
      <c r="H275" s="218"/>
      <c r="I275" s="218"/>
      <c r="J275" s="218"/>
      <c r="K275" s="218"/>
      <c r="L275" s="218"/>
      <c r="M275" s="214"/>
      <c r="N275" s="214"/>
      <c r="O275" s="214"/>
    </row>
    <row r="276" spans="1:15" s="215" customFormat="1" x14ac:dyDescent="0.25">
      <c r="A276" s="217"/>
      <c r="B276" s="218"/>
      <c r="C276" s="219"/>
      <c r="D276" s="218"/>
      <c r="E276" s="220"/>
      <c r="F276" s="220"/>
      <c r="G276" s="220"/>
      <c r="H276" s="218"/>
      <c r="I276" s="218"/>
      <c r="J276" s="218"/>
      <c r="K276" s="218"/>
      <c r="L276" s="218"/>
      <c r="M276" s="214"/>
      <c r="N276" s="214"/>
      <c r="O276" s="214"/>
    </row>
    <row r="277" spans="1:15" s="215" customFormat="1" x14ac:dyDescent="0.25">
      <c r="A277" s="217"/>
      <c r="B277" s="218"/>
      <c r="C277" s="219"/>
      <c r="D277" s="218"/>
      <c r="E277" s="220"/>
      <c r="F277" s="220"/>
      <c r="G277" s="220"/>
      <c r="H277" s="218"/>
      <c r="I277" s="218"/>
      <c r="J277" s="218"/>
      <c r="K277" s="218"/>
      <c r="L277" s="218"/>
      <c r="M277" s="214"/>
      <c r="N277" s="214"/>
      <c r="O277" s="214"/>
    </row>
    <row r="278" spans="1:15" s="215" customFormat="1" x14ac:dyDescent="0.25">
      <c r="A278" s="217"/>
      <c r="B278" s="218"/>
      <c r="C278" s="219"/>
      <c r="D278" s="218"/>
      <c r="E278" s="220"/>
      <c r="F278" s="220"/>
      <c r="G278" s="220"/>
      <c r="H278" s="218"/>
      <c r="I278" s="218"/>
      <c r="J278" s="218"/>
      <c r="K278" s="218"/>
      <c r="L278" s="218"/>
      <c r="M278" s="214"/>
      <c r="N278" s="214"/>
      <c r="O278" s="214"/>
    </row>
    <row r="279" spans="1:15" s="215" customFormat="1" x14ac:dyDescent="0.25">
      <c r="A279" s="217"/>
      <c r="B279" s="218"/>
      <c r="C279" s="219"/>
      <c r="D279" s="218"/>
      <c r="E279" s="220"/>
      <c r="F279" s="220"/>
      <c r="G279" s="220"/>
      <c r="H279" s="218"/>
      <c r="I279" s="218"/>
      <c r="J279" s="218"/>
      <c r="K279" s="218"/>
      <c r="L279" s="218"/>
      <c r="M279" s="214"/>
      <c r="N279" s="214"/>
      <c r="O279" s="214"/>
    </row>
    <row r="280" spans="1:15" s="215" customFormat="1" x14ac:dyDescent="0.25">
      <c r="A280" s="217"/>
      <c r="B280" s="218"/>
      <c r="C280" s="219"/>
      <c r="D280" s="218"/>
      <c r="E280" s="220"/>
      <c r="F280" s="220"/>
      <c r="G280" s="220"/>
      <c r="H280" s="218"/>
      <c r="I280" s="218"/>
      <c r="J280" s="218"/>
      <c r="K280" s="218"/>
      <c r="L280" s="218"/>
      <c r="M280" s="214"/>
      <c r="N280" s="214"/>
      <c r="O280" s="214"/>
    </row>
    <row r="281" spans="1:15" s="215" customFormat="1" x14ac:dyDescent="0.25">
      <c r="A281" s="217"/>
      <c r="B281" s="218"/>
      <c r="C281" s="219"/>
      <c r="D281" s="218"/>
      <c r="E281" s="220"/>
      <c r="F281" s="220"/>
      <c r="G281" s="220"/>
      <c r="H281" s="218"/>
      <c r="I281" s="218"/>
      <c r="J281" s="218"/>
      <c r="K281" s="218"/>
      <c r="L281" s="218"/>
      <c r="M281" s="214"/>
      <c r="N281" s="214"/>
      <c r="O281" s="214"/>
    </row>
    <row r="282" spans="1:15" s="215" customFormat="1" x14ac:dyDescent="0.25">
      <c r="A282" s="217"/>
      <c r="B282" s="218"/>
      <c r="C282" s="219"/>
      <c r="D282" s="218"/>
      <c r="E282" s="220"/>
      <c r="F282" s="220"/>
      <c r="G282" s="220"/>
      <c r="H282" s="218"/>
      <c r="I282" s="218"/>
      <c r="J282" s="218"/>
      <c r="K282" s="218"/>
      <c r="L282" s="218"/>
      <c r="M282" s="214"/>
      <c r="N282" s="214"/>
      <c r="O282" s="214"/>
    </row>
    <row r="283" spans="1:15" s="215" customFormat="1" x14ac:dyDescent="0.25">
      <c r="A283" s="217"/>
      <c r="B283" s="218"/>
      <c r="C283" s="219"/>
      <c r="D283" s="218"/>
      <c r="E283" s="220"/>
      <c r="F283" s="220"/>
      <c r="G283" s="220"/>
      <c r="H283" s="218"/>
      <c r="I283" s="218"/>
      <c r="J283" s="218"/>
      <c r="K283" s="218"/>
      <c r="L283" s="218"/>
      <c r="M283" s="214"/>
      <c r="N283" s="214"/>
      <c r="O283" s="214"/>
    </row>
    <row r="284" spans="1:15" s="215" customFormat="1" x14ac:dyDescent="0.25">
      <c r="A284" s="217"/>
      <c r="B284" s="218"/>
      <c r="C284" s="219"/>
      <c r="D284" s="218"/>
      <c r="E284" s="220"/>
      <c r="F284" s="220"/>
      <c r="G284" s="220"/>
      <c r="H284" s="218"/>
      <c r="I284" s="218"/>
      <c r="J284" s="218"/>
      <c r="K284" s="218"/>
      <c r="L284" s="218"/>
      <c r="M284" s="214"/>
      <c r="N284" s="214"/>
      <c r="O284" s="214"/>
    </row>
    <row r="285" spans="1:15" s="215" customFormat="1" x14ac:dyDescent="0.25">
      <c r="A285" s="217"/>
      <c r="B285" s="218"/>
      <c r="C285" s="219"/>
      <c r="D285" s="218"/>
      <c r="E285" s="220"/>
      <c r="F285" s="220"/>
      <c r="G285" s="220"/>
      <c r="H285" s="218"/>
      <c r="I285" s="218"/>
      <c r="J285" s="218"/>
      <c r="K285" s="218"/>
      <c r="L285" s="218"/>
      <c r="M285" s="214"/>
      <c r="N285" s="214"/>
      <c r="O285" s="214"/>
    </row>
    <row r="286" spans="1:15" s="215" customFormat="1" x14ac:dyDescent="0.25">
      <c r="A286" s="217"/>
      <c r="B286" s="218"/>
      <c r="C286" s="219"/>
      <c r="D286" s="218"/>
      <c r="E286" s="220"/>
      <c r="F286" s="220"/>
      <c r="G286" s="220"/>
      <c r="H286" s="218"/>
      <c r="I286" s="218"/>
      <c r="J286" s="218"/>
      <c r="K286" s="218"/>
      <c r="L286" s="218"/>
      <c r="M286" s="214"/>
      <c r="N286" s="214"/>
      <c r="O286" s="214"/>
    </row>
    <row r="287" spans="1:15" s="215" customFormat="1" x14ac:dyDescent="0.25">
      <c r="A287" s="217"/>
      <c r="B287" s="218"/>
      <c r="C287" s="219"/>
      <c r="D287" s="218"/>
      <c r="E287" s="220"/>
      <c r="F287" s="220"/>
      <c r="G287" s="220"/>
      <c r="H287" s="218"/>
      <c r="I287" s="218"/>
      <c r="J287" s="218"/>
      <c r="K287" s="218"/>
      <c r="L287" s="218"/>
      <c r="M287" s="214"/>
      <c r="N287" s="214"/>
      <c r="O287" s="214"/>
    </row>
    <row r="288" spans="1:15" s="215" customFormat="1" x14ac:dyDescent="0.25">
      <c r="A288" s="217"/>
      <c r="B288" s="218"/>
      <c r="C288" s="219"/>
      <c r="D288" s="218"/>
      <c r="E288" s="220"/>
      <c r="F288" s="220"/>
      <c r="G288" s="220"/>
      <c r="H288" s="218"/>
      <c r="I288" s="218"/>
      <c r="J288" s="218"/>
      <c r="K288" s="218"/>
      <c r="L288" s="218"/>
      <c r="M288" s="214"/>
      <c r="N288" s="214"/>
      <c r="O288" s="214"/>
    </row>
    <row r="289" spans="1:15" s="215" customFormat="1" x14ac:dyDescent="0.25">
      <c r="A289" s="217"/>
      <c r="B289" s="218"/>
      <c r="C289" s="219"/>
      <c r="D289" s="218"/>
      <c r="E289" s="220"/>
      <c r="F289" s="220"/>
      <c r="G289" s="220"/>
      <c r="H289" s="218"/>
      <c r="I289" s="218"/>
      <c r="J289" s="218"/>
      <c r="K289" s="218"/>
      <c r="L289" s="218"/>
      <c r="M289" s="214"/>
      <c r="N289" s="214"/>
      <c r="O289" s="214"/>
    </row>
    <row r="290" spans="1:15" s="215" customFormat="1" x14ac:dyDescent="0.25">
      <c r="A290" s="217"/>
      <c r="B290" s="218"/>
      <c r="C290" s="219"/>
      <c r="D290" s="218"/>
      <c r="E290" s="220"/>
      <c r="F290" s="220"/>
      <c r="G290" s="220"/>
      <c r="H290" s="218"/>
      <c r="I290" s="218"/>
      <c r="J290" s="218"/>
      <c r="K290" s="218"/>
      <c r="L290" s="218"/>
      <c r="M290" s="214"/>
      <c r="N290" s="214"/>
      <c r="O290" s="214"/>
    </row>
    <row r="291" spans="1:15" s="215" customFormat="1" x14ac:dyDescent="0.25">
      <c r="A291" s="217"/>
      <c r="B291" s="218"/>
      <c r="C291" s="219"/>
      <c r="D291" s="218"/>
      <c r="E291" s="220"/>
      <c r="F291" s="220"/>
      <c r="G291" s="220"/>
      <c r="H291" s="218"/>
      <c r="I291" s="218"/>
      <c r="J291" s="218"/>
      <c r="K291" s="218"/>
      <c r="L291" s="218"/>
      <c r="M291" s="214"/>
      <c r="N291" s="214"/>
      <c r="O291" s="214"/>
    </row>
    <row r="292" spans="1:15" s="215" customFormat="1" x14ac:dyDescent="0.25">
      <c r="A292" s="217"/>
      <c r="B292" s="218"/>
      <c r="C292" s="219"/>
      <c r="D292" s="218"/>
      <c r="E292" s="220"/>
      <c r="F292" s="220"/>
      <c r="G292" s="220"/>
      <c r="H292" s="218"/>
      <c r="I292" s="218"/>
      <c r="J292" s="218"/>
      <c r="K292" s="218"/>
      <c r="L292" s="218"/>
      <c r="M292" s="214"/>
      <c r="N292" s="214"/>
      <c r="O292" s="214"/>
    </row>
    <row r="293" spans="1:15" s="215" customFormat="1" x14ac:dyDescent="0.25">
      <c r="A293" s="217"/>
      <c r="B293" s="218"/>
      <c r="C293" s="219"/>
      <c r="D293" s="218"/>
      <c r="E293" s="220"/>
      <c r="F293" s="220"/>
      <c r="G293" s="220"/>
      <c r="H293" s="218"/>
      <c r="I293" s="218"/>
      <c r="J293" s="218"/>
      <c r="K293" s="218"/>
      <c r="L293" s="218"/>
      <c r="M293" s="214"/>
      <c r="N293" s="214"/>
      <c r="O293" s="214"/>
    </row>
    <row r="294" spans="1:15" s="215" customFormat="1" x14ac:dyDescent="0.25">
      <c r="A294" s="217"/>
      <c r="B294" s="218"/>
      <c r="C294" s="219"/>
      <c r="D294" s="218"/>
      <c r="E294" s="220"/>
      <c r="F294" s="220"/>
      <c r="G294" s="220"/>
      <c r="H294" s="218"/>
      <c r="I294" s="218"/>
      <c r="J294" s="218"/>
      <c r="K294" s="218"/>
      <c r="L294" s="218"/>
      <c r="M294" s="214"/>
      <c r="N294" s="214"/>
      <c r="O294" s="214"/>
    </row>
    <row r="295" spans="1:15" s="215" customFormat="1" x14ac:dyDescent="0.25">
      <c r="A295" s="217"/>
      <c r="B295" s="218"/>
      <c r="C295" s="219"/>
      <c r="D295" s="218"/>
      <c r="E295" s="220"/>
      <c r="F295" s="220"/>
      <c r="G295" s="220"/>
      <c r="H295" s="218"/>
      <c r="I295" s="218"/>
      <c r="J295" s="218"/>
      <c r="K295" s="218"/>
      <c r="L295" s="218"/>
      <c r="M295" s="214"/>
      <c r="N295" s="214"/>
      <c r="O295" s="214"/>
    </row>
    <row r="296" spans="1:15" s="215" customFormat="1" x14ac:dyDescent="0.25">
      <c r="A296" s="217"/>
      <c r="B296" s="218"/>
      <c r="C296" s="219"/>
      <c r="D296" s="218"/>
      <c r="E296" s="220"/>
      <c r="F296" s="220"/>
      <c r="G296" s="220"/>
      <c r="H296" s="218"/>
      <c r="I296" s="218"/>
      <c r="J296" s="218"/>
      <c r="K296" s="218"/>
      <c r="L296" s="218"/>
      <c r="M296" s="214"/>
      <c r="N296" s="214"/>
      <c r="O296" s="214"/>
    </row>
    <row r="297" spans="1:15" s="215" customFormat="1" x14ac:dyDescent="0.25">
      <c r="A297" s="217"/>
      <c r="B297" s="218"/>
      <c r="C297" s="219"/>
      <c r="D297" s="218"/>
      <c r="E297" s="220"/>
      <c r="F297" s="220"/>
      <c r="G297" s="220"/>
      <c r="H297" s="218"/>
      <c r="I297" s="218"/>
      <c r="J297" s="218"/>
      <c r="K297" s="218"/>
      <c r="L297" s="218"/>
      <c r="M297" s="214"/>
      <c r="N297" s="214"/>
      <c r="O297" s="214"/>
    </row>
    <row r="298" spans="1:15" s="215" customFormat="1" x14ac:dyDescent="0.25">
      <c r="A298" s="217"/>
      <c r="B298" s="218"/>
      <c r="C298" s="219"/>
      <c r="D298" s="218"/>
      <c r="E298" s="220"/>
      <c r="F298" s="220"/>
      <c r="G298" s="220"/>
      <c r="H298" s="218"/>
      <c r="I298" s="218"/>
      <c r="J298" s="218"/>
      <c r="K298" s="218"/>
      <c r="L298" s="218"/>
      <c r="M298" s="214"/>
      <c r="N298" s="214"/>
      <c r="O298" s="214"/>
    </row>
    <row r="299" spans="1:15" s="215" customFormat="1" x14ac:dyDescent="0.25">
      <c r="A299" s="217"/>
      <c r="B299" s="218"/>
      <c r="C299" s="219"/>
      <c r="D299" s="218"/>
      <c r="E299" s="220"/>
      <c r="F299" s="220"/>
      <c r="G299" s="220"/>
      <c r="H299" s="218"/>
      <c r="I299" s="218"/>
      <c r="J299" s="218"/>
      <c r="K299" s="218"/>
      <c r="L299" s="218"/>
      <c r="M299" s="214"/>
      <c r="N299" s="214"/>
      <c r="O299" s="214"/>
    </row>
    <row r="300" spans="1:15" s="215" customFormat="1" x14ac:dyDescent="0.25">
      <c r="A300" s="217"/>
      <c r="B300" s="218"/>
      <c r="C300" s="219"/>
      <c r="D300" s="218"/>
      <c r="E300" s="220"/>
      <c r="F300" s="220"/>
      <c r="G300" s="220"/>
      <c r="H300" s="218"/>
      <c r="I300" s="218"/>
      <c r="J300" s="218"/>
      <c r="K300" s="218"/>
      <c r="L300" s="218"/>
      <c r="M300" s="214"/>
      <c r="N300" s="214"/>
      <c r="O300" s="214"/>
    </row>
    <row r="301" spans="1:15" s="215" customFormat="1" x14ac:dyDescent="0.25">
      <c r="A301" s="217"/>
      <c r="B301" s="218"/>
      <c r="C301" s="219"/>
      <c r="D301" s="218"/>
      <c r="E301" s="220"/>
      <c r="F301" s="220"/>
      <c r="G301" s="220"/>
      <c r="H301" s="218"/>
      <c r="I301" s="218"/>
      <c r="J301" s="218"/>
      <c r="K301" s="218"/>
      <c r="L301" s="218"/>
      <c r="M301" s="214"/>
      <c r="N301" s="214"/>
      <c r="O301" s="214"/>
    </row>
    <row r="302" spans="1:15" s="215" customFormat="1" x14ac:dyDescent="0.25">
      <c r="A302" s="217"/>
      <c r="B302" s="218"/>
      <c r="C302" s="219"/>
      <c r="D302" s="218"/>
      <c r="E302" s="220"/>
      <c r="F302" s="220"/>
      <c r="G302" s="220"/>
      <c r="H302" s="218"/>
      <c r="I302" s="218"/>
      <c r="J302" s="218"/>
      <c r="K302" s="218"/>
      <c r="L302" s="218"/>
      <c r="M302" s="214"/>
      <c r="N302" s="214"/>
      <c r="O302" s="214"/>
    </row>
    <row r="303" spans="1:15" s="215" customFormat="1" x14ac:dyDescent="0.25">
      <c r="A303" s="217"/>
      <c r="B303" s="218"/>
      <c r="C303" s="219"/>
      <c r="D303" s="218"/>
      <c r="E303" s="220"/>
      <c r="F303" s="220"/>
      <c r="G303" s="220"/>
      <c r="H303" s="218"/>
      <c r="I303" s="218"/>
      <c r="J303" s="218"/>
      <c r="K303" s="218"/>
      <c r="L303" s="218"/>
      <c r="M303" s="214"/>
      <c r="N303" s="214"/>
      <c r="O303" s="214"/>
    </row>
    <row r="304" spans="1:15" s="215" customFormat="1" x14ac:dyDescent="0.25">
      <c r="A304" s="217"/>
      <c r="B304" s="218"/>
      <c r="C304" s="219"/>
      <c r="D304" s="218"/>
      <c r="E304" s="220"/>
      <c r="F304" s="220"/>
      <c r="G304" s="220"/>
      <c r="H304" s="218"/>
      <c r="I304" s="218"/>
      <c r="J304" s="218"/>
      <c r="K304" s="218"/>
      <c r="L304" s="218"/>
      <c r="M304" s="214"/>
      <c r="N304" s="214"/>
      <c r="O304" s="214"/>
    </row>
    <row r="305" spans="1:15" s="215" customFormat="1" x14ac:dyDescent="0.25">
      <c r="A305" s="217"/>
      <c r="B305" s="218"/>
      <c r="C305" s="219"/>
      <c r="D305" s="218"/>
      <c r="E305" s="220"/>
      <c r="F305" s="220"/>
      <c r="G305" s="220"/>
      <c r="H305" s="218"/>
      <c r="I305" s="218"/>
      <c r="J305" s="218"/>
      <c r="K305" s="218"/>
      <c r="L305" s="218"/>
      <c r="M305" s="214"/>
      <c r="N305" s="214"/>
      <c r="O305" s="214"/>
    </row>
    <row r="306" spans="1:15" s="215" customFormat="1" x14ac:dyDescent="0.25">
      <c r="A306" s="217"/>
      <c r="B306" s="218"/>
      <c r="C306" s="219"/>
      <c r="D306" s="218"/>
      <c r="E306" s="220"/>
      <c r="F306" s="220"/>
      <c r="G306" s="220"/>
      <c r="H306" s="218"/>
      <c r="I306" s="218"/>
      <c r="J306" s="218"/>
      <c r="K306" s="218"/>
      <c r="L306" s="218"/>
      <c r="M306" s="214"/>
      <c r="N306" s="214"/>
      <c r="O306" s="214"/>
    </row>
    <row r="307" spans="1:15" s="215" customFormat="1" x14ac:dyDescent="0.25">
      <c r="A307" s="217"/>
      <c r="B307" s="218"/>
      <c r="C307" s="219"/>
      <c r="D307" s="218"/>
      <c r="E307" s="220"/>
      <c r="F307" s="220"/>
      <c r="G307" s="220"/>
      <c r="H307" s="218"/>
      <c r="I307" s="218"/>
      <c r="J307" s="218"/>
      <c r="K307" s="218"/>
      <c r="L307" s="218"/>
      <c r="M307" s="214"/>
      <c r="N307" s="214"/>
      <c r="O307" s="214"/>
    </row>
    <row r="308" spans="1:15" s="215" customFormat="1" x14ac:dyDescent="0.25">
      <c r="A308" s="217"/>
      <c r="B308" s="218"/>
      <c r="C308" s="219"/>
      <c r="D308" s="218"/>
      <c r="E308" s="220"/>
      <c r="F308" s="220"/>
      <c r="G308" s="220"/>
      <c r="H308" s="218"/>
      <c r="I308" s="218"/>
      <c r="J308" s="218"/>
      <c r="K308" s="218"/>
      <c r="L308" s="218"/>
      <c r="M308" s="214"/>
      <c r="N308" s="214"/>
      <c r="O308" s="214"/>
    </row>
    <row r="309" spans="1:15" s="215" customFormat="1" x14ac:dyDescent="0.25">
      <c r="A309" s="217"/>
      <c r="B309" s="218"/>
      <c r="C309" s="219"/>
      <c r="D309" s="218"/>
      <c r="E309" s="220"/>
      <c r="F309" s="220"/>
      <c r="G309" s="220"/>
      <c r="H309" s="218"/>
      <c r="I309" s="218"/>
      <c r="J309" s="218"/>
      <c r="K309" s="218"/>
      <c r="L309" s="218"/>
      <c r="M309" s="214"/>
      <c r="N309" s="214"/>
      <c r="O309" s="214"/>
    </row>
    <row r="310" spans="1:15" s="215" customFormat="1" x14ac:dyDescent="0.25">
      <c r="A310" s="217"/>
      <c r="B310" s="218"/>
      <c r="C310" s="219"/>
      <c r="D310" s="218"/>
      <c r="E310" s="220"/>
      <c r="F310" s="220"/>
      <c r="G310" s="220"/>
      <c r="H310" s="218"/>
      <c r="I310" s="218"/>
      <c r="J310" s="218"/>
      <c r="K310" s="218"/>
      <c r="L310" s="218"/>
      <c r="M310" s="214"/>
      <c r="N310" s="214"/>
      <c r="O310" s="214"/>
    </row>
    <row r="311" spans="1:15" s="215" customFormat="1" x14ac:dyDescent="0.25">
      <c r="A311" s="217"/>
      <c r="B311" s="218"/>
      <c r="C311" s="219"/>
      <c r="D311" s="218"/>
      <c r="E311" s="220"/>
      <c r="F311" s="220"/>
      <c r="G311" s="220"/>
      <c r="H311" s="218"/>
      <c r="I311" s="218"/>
      <c r="J311" s="218"/>
      <c r="K311" s="218"/>
      <c r="L311" s="218"/>
      <c r="M311" s="214"/>
      <c r="N311" s="214"/>
      <c r="O311" s="214"/>
    </row>
    <row r="312" spans="1:15" s="215" customFormat="1" x14ac:dyDescent="0.25">
      <c r="A312" s="217"/>
      <c r="B312" s="218"/>
      <c r="C312" s="219"/>
      <c r="D312" s="218"/>
      <c r="E312" s="220"/>
      <c r="F312" s="220"/>
      <c r="G312" s="220"/>
      <c r="H312" s="218"/>
      <c r="I312" s="218"/>
      <c r="J312" s="218"/>
      <c r="K312" s="218"/>
      <c r="L312" s="218"/>
      <c r="M312" s="214"/>
      <c r="N312" s="214"/>
      <c r="O312" s="214"/>
    </row>
    <row r="313" spans="1:15" s="215" customFormat="1" x14ac:dyDescent="0.25">
      <c r="A313" s="217"/>
      <c r="B313" s="218"/>
      <c r="C313" s="219"/>
      <c r="D313" s="218"/>
      <c r="E313" s="220"/>
      <c r="F313" s="220"/>
      <c r="G313" s="220"/>
      <c r="H313" s="218"/>
      <c r="I313" s="218"/>
      <c r="J313" s="218"/>
      <c r="K313" s="218"/>
      <c r="L313" s="218"/>
      <c r="M313" s="214"/>
      <c r="N313" s="214"/>
      <c r="O313" s="214"/>
    </row>
    <row r="314" spans="1:15" s="215" customFormat="1" x14ac:dyDescent="0.25">
      <c r="A314" s="217"/>
      <c r="B314" s="218"/>
      <c r="C314" s="219"/>
      <c r="D314" s="218"/>
      <c r="E314" s="220"/>
      <c r="F314" s="220"/>
      <c r="G314" s="220"/>
      <c r="H314" s="218"/>
      <c r="I314" s="218"/>
      <c r="J314" s="218"/>
      <c r="K314" s="218"/>
      <c r="L314" s="218"/>
      <c r="M314" s="214"/>
      <c r="N314" s="214"/>
      <c r="O314" s="214"/>
    </row>
    <row r="315" spans="1:15" s="215" customFormat="1" x14ac:dyDescent="0.25">
      <c r="A315" s="217"/>
      <c r="B315" s="218"/>
      <c r="C315" s="219"/>
      <c r="D315" s="218"/>
      <c r="E315" s="220"/>
      <c r="F315" s="220"/>
      <c r="G315" s="220"/>
      <c r="H315" s="218"/>
      <c r="I315" s="218"/>
      <c r="J315" s="218"/>
      <c r="K315" s="218"/>
      <c r="L315" s="218"/>
      <c r="M315" s="214"/>
      <c r="N315" s="214"/>
      <c r="O315" s="214"/>
    </row>
    <row r="316" spans="1:15" s="215" customFormat="1" x14ac:dyDescent="0.25">
      <c r="A316" s="217"/>
      <c r="B316" s="218"/>
      <c r="C316" s="219"/>
      <c r="D316" s="218"/>
      <c r="E316" s="220"/>
      <c r="F316" s="220"/>
      <c r="G316" s="220"/>
      <c r="H316" s="218"/>
      <c r="I316" s="218"/>
      <c r="J316" s="218"/>
      <c r="K316" s="218"/>
      <c r="L316" s="218"/>
      <c r="M316" s="214"/>
      <c r="N316" s="214"/>
      <c r="O316" s="214"/>
    </row>
    <row r="317" spans="1:15" s="215" customFormat="1" x14ac:dyDescent="0.25">
      <c r="A317" s="217"/>
      <c r="B317" s="218"/>
      <c r="C317" s="219"/>
      <c r="D317" s="218"/>
      <c r="E317" s="220"/>
      <c r="F317" s="220"/>
      <c r="G317" s="220"/>
      <c r="H317" s="218"/>
      <c r="I317" s="218"/>
      <c r="J317" s="218"/>
      <c r="K317" s="218"/>
      <c r="L317" s="218"/>
      <c r="M317" s="214"/>
      <c r="N317" s="214"/>
      <c r="O317" s="214"/>
    </row>
    <row r="318" spans="1:15" s="215" customFormat="1" x14ac:dyDescent="0.25">
      <c r="A318" s="217"/>
      <c r="B318" s="218"/>
      <c r="C318" s="219"/>
      <c r="D318" s="218"/>
      <c r="E318" s="220"/>
      <c r="F318" s="220"/>
      <c r="G318" s="220"/>
      <c r="H318" s="218"/>
      <c r="I318" s="218"/>
      <c r="J318" s="218"/>
      <c r="K318" s="218"/>
      <c r="L318" s="218"/>
      <c r="M318" s="214"/>
      <c r="N318" s="214"/>
      <c r="O318" s="214"/>
    </row>
    <row r="319" spans="1:15" s="215" customFormat="1" x14ac:dyDescent="0.25">
      <c r="A319" s="217"/>
      <c r="B319" s="218"/>
      <c r="C319" s="219"/>
      <c r="D319" s="218"/>
      <c r="E319" s="220"/>
      <c r="F319" s="220"/>
      <c r="G319" s="220"/>
      <c r="H319" s="218"/>
      <c r="I319" s="218"/>
      <c r="J319" s="218"/>
      <c r="K319" s="218"/>
      <c r="L319" s="218"/>
      <c r="M319" s="214"/>
      <c r="N319" s="214"/>
      <c r="O319" s="214"/>
    </row>
    <row r="320" spans="1:15" s="215" customFormat="1" x14ac:dyDescent="0.25">
      <c r="A320" s="217"/>
      <c r="B320" s="218"/>
      <c r="C320" s="219"/>
      <c r="D320" s="218"/>
      <c r="E320" s="220"/>
      <c r="F320" s="220"/>
      <c r="G320" s="220"/>
      <c r="H320" s="218"/>
      <c r="I320" s="218"/>
      <c r="J320" s="218"/>
      <c r="K320" s="218"/>
      <c r="L320" s="218"/>
      <c r="M320" s="214"/>
      <c r="N320" s="214"/>
      <c r="O320" s="214"/>
    </row>
    <row r="321" spans="1:15" s="215" customFormat="1" x14ac:dyDescent="0.25">
      <c r="A321" s="217"/>
      <c r="B321" s="218"/>
      <c r="C321" s="219"/>
      <c r="D321" s="218"/>
      <c r="E321" s="220"/>
      <c r="F321" s="220"/>
      <c r="G321" s="220"/>
      <c r="H321" s="218"/>
      <c r="I321" s="218"/>
      <c r="J321" s="218"/>
      <c r="K321" s="218"/>
      <c r="L321" s="218"/>
      <c r="M321" s="214"/>
      <c r="N321" s="214"/>
      <c r="O321" s="214"/>
    </row>
    <row r="322" spans="1:15" s="215" customFormat="1" x14ac:dyDescent="0.25">
      <c r="A322" s="217"/>
      <c r="B322" s="218"/>
      <c r="C322" s="219"/>
      <c r="D322" s="218"/>
      <c r="E322" s="220"/>
      <c r="F322" s="220"/>
      <c r="G322" s="220"/>
      <c r="H322" s="218"/>
      <c r="I322" s="218"/>
      <c r="J322" s="218"/>
      <c r="K322" s="218"/>
      <c r="L322" s="218"/>
      <c r="M322" s="214"/>
      <c r="N322" s="214"/>
      <c r="O322" s="214"/>
    </row>
    <row r="323" spans="1:15" s="215" customFormat="1" x14ac:dyDescent="0.25">
      <c r="A323" s="217"/>
      <c r="B323" s="218"/>
      <c r="C323" s="219"/>
      <c r="D323" s="218"/>
      <c r="E323" s="220"/>
      <c r="F323" s="220"/>
      <c r="G323" s="220"/>
      <c r="H323" s="218"/>
      <c r="I323" s="218"/>
      <c r="J323" s="218"/>
      <c r="K323" s="218"/>
      <c r="L323" s="218"/>
      <c r="M323" s="214"/>
      <c r="N323" s="214"/>
      <c r="O323" s="214"/>
    </row>
    <row r="324" spans="1:15" s="215" customFormat="1" x14ac:dyDescent="0.25">
      <c r="A324" s="217"/>
      <c r="B324" s="218"/>
      <c r="C324" s="219"/>
      <c r="D324" s="218"/>
      <c r="E324" s="220"/>
      <c r="F324" s="220"/>
      <c r="G324" s="220"/>
      <c r="H324" s="218"/>
      <c r="I324" s="218"/>
      <c r="J324" s="218"/>
      <c r="K324" s="218"/>
      <c r="L324" s="218"/>
      <c r="M324" s="214"/>
      <c r="N324" s="214"/>
      <c r="O324" s="214"/>
    </row>
    <row r="325" spans="1:15" s="215" customFormat="1" x14ac:dyDescent="0.25">
      <c r="A325" s="217"/>
      <c r="B325" s="218"/>
      <c r="C325" s="219"/>
      <c r="D325" s="218"/>
      <c r="E325" s="220"/>
      <c r="F325" s="220"/>
      <c r="G325" s="220"/>
      <c r="H325" s="218"/>
      <c r="I325" s="218"/>
      <c r="J325" s="218"/>
      <c r="K325" s="218"/>
      <c r="L325" s="218"/>
      <c r="M325" s="214"/>
      <c r="N325" s="214"/>
      <c r="O325" s="214"/>
    </row>
    <row r="326" spans="1:15" s="215" customFormat="1" x14ac:dyDescent="0.25">
      <c r="A326" s="217"/>
      <c r="B326" s="218"/>
      <c r="C326" s="219"/>
      <c r="D326" s="218"/>
      <c r="E326" s="220"/>
      <c r="F326" s="220"/>
      <c r="G326" s="220"/>
      <c r="H326" s="218"/>
      <c r="I326" s="218"/>
      <c r="J326" s="218"/>
      <c r="K326" s="218"/>
      <c r="L326" s="218"/>
      <c r="M326" s="214"/>
      <c r="N326" s="214"/>
      <c r="O326" s="214"/>
    </row>
    <row r="327" spans="1:15" s="215" customFormat="1" x14ac:dyDescent="0.25">
      <c r="A327" s="217"/>
      <c r="B327" s="218"/>
      <c r="C327" s="219"/>
      <c r="D327" s="218"/>
      <c r="E327" s="220"/>
      <c r="F327" s="220"/>
      <c r="G327" s="220"/>
      <c r="H327" s="218"/>
      <c r="I327" s="218"/>
      <c r="J327" s="218"/>
      <c r="K327" s="218"/>
      <c r="L327" s="218"/>
      <c r="M327" s="214"/>
      <c r="N327" s="214"/>
      <c r="O327" s="214"/>
    </row>
    <row r="328" spans="1:15" s="215" customFormat="1" x14ac:dyDescent="0.25">
      <c r="A328" s="217"/>
      <c r="B328" s="218"/>
      <c r="C328" s="219"/>
      <c r="D328" s="218"/>
      <c r="E328" s="220"/>
      <c r="F328" s="220"/>
      <c r="G328" s="220"/>
      <c r="H328" s="218"/>
      <c r="I328" s="218"/>
      <c r="J328" s="218"/>
      <c r="K328" s="218"/>
      <c r="L328" s="218"/>
      <c r="M328" s="214"/>
      <c r="N328" s="214"/>
      <c r="O328" s="214"/>
    </row>
    <row r="329" spans="1:15" s="215" customFormat="1" x14ac:dyDescent="0.25">
      <c r="A329" s="217"/>
      <c r="B329" s="218"/>
      <c r="C329" s="219"/>
      <c r="D329" s="218"/>
      <c r="E329" s="220"/>
      <c r="F329" s="220"/>
      <c r="G329" s="220"/>
      <c r="H329" s="218"/>
      <c r="I329" s="218"/>
      <c r="J329" s="218"/>
      <c r="K329" s="218"/>
      <c r="L329" s="218"/>
      <c r="M329" s="214"/>
      <c r="N329" s="214"/>
      <c r="O329" s="214"/>
    </row>
    <row r="330" spans="1:15" s="215" customFormat="1" x14ac:dyDescent="0.25">
      <c r="A330" s="217"/>
      <c r="B330" s="218"/>
      <c r="C330" s="219"/>
      <c r="D330" s="218"/>
      <c r="E330" s="220"/>
      <c r="F330" s="220"/>
      <c r="G330" s="220"/>
      <c r="H330" s="218"/>
      <c r="I330" s="218"/>
      <c r="J330" s="218"/>
      <c r="K330" s="218"/>
      <c r="L330" s="218"/>
      <c r="M330" s="214"/>
      <c r="N330" s="214"/>
      <c r="O330" s="214"/>
    </row>
    <row r="331" spans="1:15" s="215" customFormat="1" x14ac:dyDescent="0.25">
      <c r="A331" s="217"/>
      <c r="B331" s="218"/>
      <c r="C331" s="219"/>
      <c r="D331" s="218"/>
      <c r="E331" s="220"/>
      <c r="F331" s="220"/>
      <c r="G331" s="220"/>
      <c r="H331" s="218"/>
      <c r="I331" s="218"/>
      <c r="J331" s="218"/>
      <c r="K331" s="218"/>
      <c r="L331" s="218"/>
      <c r="M331" s="214"/>
      <c r="N331" s="214"/>
      <c r="O331" s="214"/>
    </row>
    <row r="332" spans="1:15" s="215" customFormat="1" x14ac:dyDescent="0.25">
      <c r="A332" s="217"/>
      <c r="B332" s="218"/>
      <c r="C332" s="219"/>
      <c r="D332" s="218"/>
      <c r="E332" s="220"/>
      <c r="F332" s="220"/>
      <c r="G332" s="220"/>
      <c r="H332" s="218"/>
      <c r="I332" s="218"/>
      <c r="J332" s="218"/>
      <c r="K332" s="218"/>
      <c r="L332" s="218"/>
      <c r="M332" s="214"/>
      <c r="N332" s="214"/>
      <c r="O332" s="214"/>
    </row>
    <row r="333" spans="1:15" s="215" customFormat="1" x14ac:dyDescent="0.25">
      <c r="A333" s="217"/>
      <c r="B333" s="218"/>
      <c r="C333" s="219"/>
      <c r="D333" s="218"/>
      <c r="E333" s="220"/>
      <c r="F333" s="220"/>
      <c r="G333" s="220"/>
      <c r="H333" s="218"/>
      <c r="I333" s="218"/>
      <c r="J333" s="218"/>
      <c r="K333" s="218"/>
      <c r="L333" s="218"/>
      <c r="M333" s="214"/>
      <c r="N333" s="214"/>
      <c r="O333" s="214"/>
    </row>
    <row r="334" spans="1:15" s="215" customFormat="1" x14ac:dyDescent="0.25">
      <c r="A334" s="217"/>
      <c r="B334" s="218"/>
      <c r="C334" s="219"/>
      <c r="D334" s="218"/>
      <c r="E334" s="220"/>
      <c r="F334" s="220"/>
      <c r="G334" s="220"/>
      <c r="H334" s="218"/>
      <c r="I334" s="218"/>
      <c r="J334" s="218"/>
      <c r="K334" s="218"/>
      <c r="L334" s="218"/>
      <c r="M334" s="214"/>
      <c r="N334" s="214"/>
      <c r="O334" s="214"/>
    </row>
    <row r="335" spans="1:15" s="215" customFormat="1" x14ac:dyDescent="0.25">
      <c r="A335" s="217"/>
      <c r="B335" s="218"/>
      <c r="C335" s="219"/>
      <c r="D335" s="218"/>
      <c r="E335" s="220"/>
      <c r="F335" s="220"/>
      <c r="G335" s="220"/>
      <c r="H335" s="218"/>
      <c r="I335" s="218"/>
      <c r="J335" s="218"/>
      <c r="K335" s="218"/>
      <c r="L335" s="218"/>
      <c r="M335" s="214"/>
      <c r="N335" s="214"/>
      <c r="O335" s="214"/>
    </row>
    <row r="336" spans="1:15" s="215" customFormat="1" x14ac:dyDescent="0.25">
      <c r="A336" s="217"/>
      <c r="B336" s="218"/>
      <c r="C336" s="219"/>
      <c r="D336" s="218"/>
      <c r="E336" s="220"/>
      <c r="F336" s="220"/>
      <c r="G336" s="220"/>
      <c r="H336" s="218"/>
      <c r="I336" s="218"/>
      <c r="J336" s="218"/>
      <c r="K336" s="218"/>
      <c r="L336" s="218"/>
      <c r="M336" s="214"/>
      <c r="N336" s="214"/>
      <c r="O336" s="214"/>
    </row>
    <row r="337" spans="1:15" s="215" customFormat="1" x14ac:dyDescent="0.25">
      <c r="A337" s="217"/>
      <c r="B337" s="218"/>
      <c r="C337" s="219"/>
      <c r="D337" s="218"/>
      <c r="E337" s="220"/>
      <c r="F337" s="220"/>
      <c r="G337" s="220"/>
      <c r="H337" s="218"/>
      <c r="I337" s="218"/>
      <c r="J337" s="218"/>
      <c r="K337" s="218"/>
      <c r="L337" s="218"/>
      <c r="M337" s="214"/>
      <c r="N337" s="214"/>
      <c r="O337" s="214"/>
    </row>
    <row r="338" spans="1:15" s="215" customFormat="1" x14ac:dyDescent="0.25">
      <c r="A338" s="217"/>
      <c r="B338" s="218"/>
      <c r="C338" s="219"/>
      <c r="D338" s="218"/>
      <c r="E338" s="220"/>
      <c r="F338" s="220"/>
      <c r="G338" s="220"/>
      <c r="H338" s="218"/>
      <c r="I338" s="218"/>
      <c r="J338" s="218"/>
      <c r="K338" s="218"/>
      <c r="L338" s="218"/>
      <c r="M338" s="214"/>
      <c r="N338" s="214"/>
      <c r="O338" s="214"/>
    </row>
    <row r="339" spans="1:15" s="215" customFormat="1" x14ac:dyDescent="0.25">
      <c r="A339" s="217"/>
      <c r="B339" s="218"/>
      <c r="C339" s="219"/>
      <c r="D339" s="218"/>
      <c r="E339" s="220"/>
      <c r="F339" s="220"/>
      <c r="G339" s="220"/>
      <c r="H339" s="218"/>
      <c r="I339" s="218"/>
      <c r="J339" s="218"/>
      <c r="K339" s="218"/>
      <c r="L339" s="218"/>
      <c r="M339" s="214"/>
      <c r="N339" s="214"/>
      <c r="O339" s="214"/>
    </row>
    <row r="340" spans="1:15" s="215" customFormat="1" x14ac:dyDescent="0.25">
      <c r="A340" s="217"/>
      <c r="B340" s="218"/>
      <c r="C340" s="219"/>
      <c r="D340" s="218"/>
      <c r="E340" s="220"/>
      <c r="F340" s="220"/>
      <c r="G340" s="220"/>
      <c r="H340" s="218"/>
      <c r="I340" s="218"/>
      <c r="J340" s="218"/>
      <c r="K340" s="218"/>
      <c r="L340" s="218"/>
      <c r="M340" s="214"/>
      <c r="N340" s="214"/>
      <c r="O340" s="214"/>
    </row>
    <row r="341" spans="1:15" s="215" customFormat="1" x14ac:dyDescent="0.25">
      <c r="A341" s="217"/>
      <c r="B341" s="218"/>
      <c r="C341" s="219"/>
      <c r="D341" s="218"/>
      <c r="E341" s="220"/>
      <c r="F341" s="220"/>
      <c r="G341" s="220"/>
      <c r="H341" s="218"/>
      <c r="I341" s="218"/>
      <c r="J341" s="218"/>
      <c r="K341" s="218"/>
      <c r="L341" s="218"/>
      <c r="M341" s="214"/>
      <c r="N341" s="214"/>
      <c r="O341" s="214"/>
    </row>
    <row r="342" spans="1:15" s="215" customFormat="1" x14ac:dyDescent="0.25">
      <c r="A342" s="217"/>
      <c r="B342" s="218"/>
      <c r="C342" s="219"/>
      <c r="D342" s="218"/>
      <c r="E342" s="220"/>
      <c r="F342" s="220"/>
      <c r="G342" s="220"/>
      <c r="H342" s="218"/>
      <c r="I342" s="218"/>
      <c r="J342" s="218"/>
      <c r="K342" s="218"/>
      <c r="L342" s="218"/>
      <c r="M342" s="214"/>
      <c r="N342" s="214"/>
      <c r="O342" s="214"/>
    </row>
    <row r="343" spans="1:15" s="215" customFormat="1" x14ac:dyDescent="0.25">
      <c r="A343" s="217"/>
      <c r="B343" s="218"/>
      <c r="C343" s="219"/>
      <c r="D343" s="218"/>
      <c r="E343" s="220"/>
      <c r="F343" s="220"/>
      <c r="G343" s="220"/>
      <c r="H343" s="218"/>
      <c r="I343" s="218"/>
      <c r="J343" s="218"/>
      <c r="K343" s="218"/>
      <c r="L343" s="218"/>
      <c r="M343" s="214"/>
      <c r="N343" s="214"/>
      <c r="O343" s="214"/>
    </row>
    <row r="344" spans="1:15" s="215" customFormat="1" x14ac:dyDescent="0.25">
      <c r="A344" s="217"/>
      <c r="B344" s="218"/>
      <c r="C344" s="219"/>
      <c r="D344" s="218"/>
      <c r="E344" s="220"/>
      <c r="F344" s="220"/>
      <c r="G344" s="220"/>
      <c r="H344" s="218"/>
      <c r="I344" s="218"/>
      <c r="J344" s="218"/>
      <c r="K344" s="218"/>
      <c r="L344" s="218"/>
      <c r="M344" s="214"/>
      <c r="N344" s="214"/>
      <c r="O344" s="214"/>
    </row>
    <row r="345" spans="1:15" s="215" customFormat="1" x14ac:dyDescent="0.25">
      <c r="A345" s="217"/>
      <c r="B345" s="218"/>
      <c r="C345" s="219"/>
      <c r="D345" s="218"/>
      <c r="E345" s="220"/>
      <c r="F345" s="220"/>
      <c r="G345" s="220"/>
      <c r="H345" s="218"/>
      <c r="I345" s="218"/>
      <c r="J345" s="218"/>
      <c r="K345" s="218"/>
      <c r="L345" s="218"/>
      <c r="M345" s="214"/>
      <c r="N345" s="214"/>
      <c r="O345" s="214"/>
    </row>
    <row r="346" spans="1:15" s="215" customFormat="1" x14ac:dyDescent="0.25">
      <c r="A346" s="217"/>
      <c r="B346" s="218"/>
      <c r="C346" s="219"/>
      <c r="D346" s="218"/>
      <c r="E346" s="220"/>
      <c r="F346" s="220"/>
      <c r="G346" s="220"/>
      <c r="H346" s="218"/>
      <c r="I346" s="218"/>
      <c r="J346" s="218"/>
      <c r="K346" s="218"/>
      <c r="L346" s="218"/>
      <c r="M346" s="214"/>
      <c r="N346" s="214"/>
      <c r="O346" s="214"/>
    </row>
    <row r="347" spans="1:15" s="215" customFormat="1" x14ac:dyDescent="0.25">
      <c r="A347" s="217"/>
      <c r="B347" s="218"/>
      <c r="C347" s="219"/>
      <c r="D347" s="218"/>
      <c r="E347" s="220"/>
      <c r="F347" s="220"/>
      <c r="G347" s="220"/>
      <c r="H347" s="218"/>
      <c r="I347" s="218"/>
      <c r="J347" s="218"/>
      <c r="K347" s="218"/>
      <c r="L347" s="218"/>
      <c r="M347" s="214"/>
      <c r="N347" s="214"/>
      <c r="O347" s="214"/>
    </row>
    <row r="348" spans="1:15" s="215" customFormat="1" x14ac:dyDescent="0.25">
      <c r="A348" s="217"/>
      <c r="B348" s="218"/>
      <c r="C348" s="219"/>
      <c r="D348" s="218"/>
      <c r="E348" s="220"/>
      <c r="F348" s="220"/>
      <c r="G348" s="220"/>
      <c r="H348" s="218"/>
      <c r="I348" s="218"/>
      <c r="J348" s="218"/>
      <c r="K348" s="218"/>
      <c r="L348" s="218"/>
      <c r="M348" s="214"/>
      <c r="N348" s="214"/>
      <c r="O348" s="214"/>
    </row>
    <row r="349" spans="1:15" s="215" customFormat="1" x14ac:dyDescent="0.25">
      <c r="A349" s="217"/>
      <c r="B349" s="218"/>
      <c r="C349" s="219"/>
      <c r="D349" s="218"/>
      <c r="E349" s="220"/>
      <c r="F349" s="220"/>
      <c r="G349" s="220"/>
      <c r="H349" s="218"/>
      <c r="I349" s="218"/>
      <c r="J349" s="218"/>
      <c r="K349" s="218"/>
      <c r="L349" s="218"/>
      <c r="M349" s="214"/>
      <c r="N349" s="214"/>
      <c r="O349" s="214"/>
    </row>
    <row r="350" spans="1:15" s="215" customFormat="1" x14ac:dyDescent="0.25">
      <c r="A350" s="217"/>
      <c r="B350" s="218"/>
      <c r="C350" s="219"/>
      <c r="D350" s="218"/>
      <c r="E350" s="220"/>
      <c r="F350" s="220"/>
      <c r="G350" s="220"/>
      <c r="H350" s="218"/>
      <c r="I350" s="218"/>
      <c r="J350" s="218"/>
      <c r="K350" s="218"/>
      <c r="L350" s="218"/>
      <c r="M350" s="214"/>
      <c r="N350" s="214"/>
      <c r="O350" s="214"/>
    </row>
    <row r="351" spans="1:15" s="215" customFormat="1" x14ac:dyDescent="0.25">
      <c r="A351" s="217"/>
      <c r="B351" s="218"/>
      <c r="C351" s="219"/>
      <c r="D351" s="218"/>
      <c r="E351" s="220"/>
      <c r="F351" s="220"/>
      <c r="G351" s="220"/>
      <c r="H351" s="218"/>
      <c r="I351" s="218"/>
      <c r="J351" s="218"/>
      <c r="K351" s="218"/>
      <c r="L351" s="218"/>
      <c r="M351" s="214"/>
      <c r="N351" s="214"/>
      <c r="O351" s="214"/>
    </row>
    <row r="352" spans="1:15" s="215" customFormat="1" x14ac:dyDescent="0.25">
      <c r="A352" s="217"/>
      <c r="B352" s="218"/>
      <c r="C352" s="219"/>
      <c r="D352" s="218"/>
      <c r="E352" s="220"/>
      <c r="F352" s="220"/>
      <c r="G352" s="220"/>
      <c r="H352" s="218"/>
      <c r="I352" s="218"/>
      <c r="J352" s="218"/>
      <c r="K352" s="218"/>
      <c r="L352" s="218"/>
      <c r="M352" s="214"/>
      <c r="N352" s="214"/>
      <c r="O352" s="214"/>
    </row>
    <row r="353" spans="1:15" s="215" customFormat="1" x14ac:dyDescent="0.25">
      <c r="A353" s="217"/>
      <c r="B353" s="218"/>
      <c r="C353" s="219"/>
      <c r="D353" s="218"/>
      <c r="E353" s="220"/>
      <c r="F353" s="220"/>
      <c r="G353" s="220"/>
      <c r="H353" s="218"/>
      <c r="I353" s="218"/>
      <c r="J353" s="218"/>
      <c r="K353" s="218"/>
      <c r="L353" s="218"/>
      <c r="M353" s="214"/>
      <c r="N353" s="214"/>
      <c r="O353" s="214"/>
    </row>
    <row r="354" spans="1:15" s="215" customFormat="1" x14ac:dyDescent="0.25">
      <c r="A354" s="217"/>
      <c r="B354" s="218"/>
      <c r="C354" s="219"/>
      <c r="D354" s="218"/>
      <c r="E354" s="220"/>
      <c r="F354" s="220"/>
      <c r="G354" s="220"/>
      <c r="H354" s="218"/>
      <c r="I354" s="218"/>
      <c r="J354" s="218"/>
      <c r="K354" s="218"/>
      <c r="L354" s="218"/>
      <c r="M354" s="214"/>
      <c r="N354" s="214"/>
      <c r="O354" s="214"/>
    </row>
    <row r="355" spans="1:15" s="215" customFormat="1" x14ac:dyDescent="0.25">
      <c r="A355" s="217"/>
      <c r="B355" s="218"/>
      <c r="C355" s="219"/>
      <c r="D355" s="218"/>
      <c r="E355" s="220"/>
      <c r="F355" s="220"/>
      <c r="G355" s="220"/>
      <c r="H355" s="218"/>
      <c r="I355" s="218"/>
      <c r="J355" s="218"/>
      <c r="K355" s="218"/>
      <c r="L355" s="218"/>
      <c r="M355" s="214"/>
      <c r="N355" s="214"/>
      <c r="O355" s="214"/>
    </row>
    <row r="356" spans="1:15" s="215" customFormat="1" x14ac:dyDescent="0.25">
      <c r="A356" s="217"/>
      <c r="B356" s="218"/>
      <c r="C356" s="219"/>
      <c r="D356" s="218"/>
      <c r="E356" s="220"/>
      <c r="F356" s="220"/>
      <c r="G356" s="220"/>
      <c r="H356" s="218"/>
      <c r="I356" s="218"/>
      <c r="J356" s="218"/>
      <c r="K356" s="218"/>
      <c r="L356" s="218"/>
      <c r="M356" s="214"/>
      <c r="N356" s="214"/>
      <c r="O356" s="214"/>
    </row>
    <row r="357" spans="1:15" s="215" customFormat="1" x14ac:dyDescent="0.25">
      <c r="A357" s="217"/>
      <c r="B357" s="218"/>
      <c r="C357" s="219"/>
      <c r="D357" s="218"/>
      <c r="E357" s="220"/>
      <c r="F357" s="220"/>
      <c r="G357" s="220"/>
      <c r="H357" s="218"/>
      <c r="I357" s="218"/>
      <c r="J357" s="218"/>
      <c r="K357" s="218"/>
      <c r="L357" s="218"/>
      <c r="M357" s="214"/>
      <c r="N357" s="214"/>
      <c r="O357" s="214"/>
    </row>
    <row r="358" spans="1:15" s="215" customFormat="1" x14ac:dyDescent="0.25">
      <c r="A358" s="217"/>
      <c r="B358" s="218"/>
      <c r="C358" s="219"/>
      <c r="D358" s="218"/>
      <c r="E358" s="220"/>
      <c r="F358" s="220"/>
      <c r="G358" s="220"/>
      <c r="H358" s="218"/>
      <c r="I358" s="218"/>
      <c r="J358" s="218"/>
      <c r="K358" s="218"/>
      <c r="L358" s="218"/>
      <c r="M358" s="214"/>
      <c r="N358" s="214"/>
      <c r="O358" s="214"/>
    </row>
    <row r="359" spans="1:15" s="215" customFormat="1" x14ac:dyDescent="0.25">
      <c r="A359" s="217"/>
      <c r="B359" s="218"/>
      <c r="C359" s="219"/>
      <c r="D359" s="218"/>
      <c r="E359" s="220"/>
      <c r="F359" s="220"/>
      <c r="G359" s="220"/>
      <c r="H359" s="218"/>
      <c r="I359" s="218"/>
      <c r="J359" s="218"/>
      <c r="K359" s="218"/>
      <c r="L359" s="218"/>
      <c r="M359" s="214"/>
      <c r="N359" s="214"/>
      <c r="O359" s="214"/>
    </row>
    <row r="360" spans="1:15" s="215" customFormat="1" x14ac:dyDescent="0.25">
      <c r="A360" s="217"/>
      <c r="B360" s="218"/>
      <c r="C360" s="219"/>
      <c r="D360" s="218"/>
      <c r="E360" s="220"/>
      <c r="F360" s="220"/>
      <c r="G360" s="220"/>
      <c r="H360" s="218"/>
      <c r="I360" s="218"/>
      <c r="J360" s="218"/>
      <c r="K360" s="218"/>
      <c r="L360" s="218"/>
      <c r="M360" s="214"/>
      <c r="N360" s="214"/>
      <c r="O360" s="214"/>
    </row>
    <row r="361" spans="1:15" s="215" customFormat="1" x14ac:dyDescent="0.25">
      <c r="A361" s="217"/>
      <c r="B361" s="218"/>
      <c r="C361" s="219"/>
      <c r="D361" s="218"/>
      <c r="E361" s="220"/>
      <c r="F361" s="220"/>
      <c r="G361" s="220"/>
      <c r="H361" s="218"/>
      <c r="I361" s="218"/>
      <c r="J361" s="218"/>
      <c r="K361" s="218"/>
      <c r="L361" s="218"/>
      <c r="M361" s="214"/>
      <c r="N361" s="214"/>
      <c r="O361" s="214"/>
    </row>
    <row r="362" spans="1:15" s="215" customFormat="1" x14ac:dyDescent="0.25">
      <c r="A362" s="217"/>
      <c r="B362" s="218"/>
      <c r="C362" s="219"/>
      <c r="D362" s="218"/>
      <c r="E362" s="220"/>
      <c r="F362" s="220"/>
      <c r="G362" s="220"/>
      <c r="H362" s="218"/>
      <c r="I362" s="218"/>
      <c r="J362" s="218"/>
      <c r="K362" s="218"/>
      <c r="L362" s="218"/>
      <c r="M362" s="214"/>
      <c r="N362" s="214"/>
      <c r="O362" s="214"/>
    </row>
    <row r="363" spans="1:15" s="215" customFormat="1" x14ac:dyDescent="0.25">
      <c r="A363" s="217"/>
      <c r="B363" s="218"/>
      <c r="C363" s="219"/>
      <c r="D363" s="218"/>
      <c r="E363" s="220"/>
      <c r="F363" s="220"/>
      <c r="G363" s="220"/>
      <c r="H363" s="218"/>
      <c r="I363" s="218"/>
      <c r="J363" s="218"/>
      <c r="K363" s="218"/>
      <c r="L363" s="218"/>
      <c r="M363" s="214"/>
      <c r="N363" s="214"/>
      <c r="O363" s="214"/>
    </row>
    <row r="364" spans="1:15" s="215" customFormat="1" x14ac:dyDescent="0.25">
      <c r="A364" s="217"/>
      <c r="B364" s="218"/>
      <c r="C364" s="219"/>
      <c r="D364" s="218"/>
      <c r="E364" s="220"/>
      <c r="F364" s="220"/>
      <c r="G364" s="220"/>
      <c r="H364" s="218"/>
      <c r="I364" s="218"/>
      <c r="J364" s="218"/>
      <c r="K364" s="218"/>
      <c r="L364" s="218"/>
      <c r="M364" s="214"/>
      <c r="N364" s="214"/>
      <c r="O364" s="214"/>
    </row>
    <row r="365" spans="1:15" s="215" customFormat="1" x14ac:dyDescent="0.25">
      <c r="A365" s="217"/>
      <c r="B365" s="218"/>
      <c r="C365" s="219"/>
      <c r="D365" s="218"/>
      <c r="E365" s="220"/>
      <c r="F365" s="220"/>
      <c r="G365" s="220"/>
      <c r="H365" s="218"/>
      <c r="I365" s="218"/>
      <c r="J365" s="218"/>
      <c r="K365" s="218"/>
      <c r="L365" s="218"/>
      <c r="M365" s="214"/>
      <c r="N365" s="214"/>
      <c r="O365" s="214"/>
    </row>
    <row r="366" spans="1:15" s="215" customFormat="1" x14ac:dyDescent="0.25">
      <c r="A366" s="217"/>
      <c r="B366" s="218"/>
      <c r="C366" s="219"/>
      <c r="D366" s="218"/>
      <c r="E366" s="220"/>
      <c r="F366" s="220"/>
      <c r="G366" s="220"/>
      <c r="H366" s="218"/>
      <c r="I366" s="218"/>
      <c r="J366" s="218"/>
      <c r="K366" s="218"/>
      <c r="L366" s="218"/>
      <c r="M366" s="214"/>
      <c r="N366" s="214"/>
      <c r="O366" s="214"/>
    </row>
    <row r="367" spans="1:15" s="215" customFormat="1" x14ac:dyDescent="0.25">
      <c r="A367" s="217"/>
      <c r="B367" s="218"/>
      <c r="C367" s="219"/>
      <c r="D367" s="218"/>
      <c r="E367" s="220"/>
      <c r="F367" s="220"/>
      <c r="G367" s="220"/>
      <c r="H367" s="218"/>
      <c r="I367" s="218"/>
      <c r="J367" s="218"/>
      <c r="K367" s="218"/>
      <c r="L367" s="218"/>
      <c r="M367" s="214"/>
      <c r="N367" s="214"/>
      <c r="O367" s="214"/>
    </row>
    <row r="368" spans="1:15" s="215" customFormat="1" x14ac:dyDescent="0.25">
      <c r="A368" s="217"/>
      <c r="B368" s="218"/>
      <c r="C368" s="219"/>
      <c r="D368" s="218"/>
      <c r="E368" s="220"/>
      <c r="F368" s="220"/>
      <c r="G368" s="220"/>
      <c r="H368" s="218"/>
      <c r="I368" s="218"/>
      <c r="J368" s="218"/>
      <c r="K368" s="218"/>
      <c r="L368" s="218"/>
      <c r="M368" s="214"/>
      <c r="N368" s="214"/>
      <c r="O368" s="214"/>
    </row>
    <row r="369" spans="1:15" s="215" customFormat="1" x14ac:dyDescent="0.25">
      <c r="A369" s="217"/>
      <c r="B369" s="218"/>
      <c r="C369" s="219"/>
      <c r="D369" s="218"/>
      <c r="E369" s="220"/>
      <c r="F369" s="220"/>
      <c r="G369" s="220"/>
      <c r="H369" s="218"/>
      <c r="I369" s="218"/>
      <c r="J369" s="218"/>
      <c r="K369" s="218"/>
      <c r="L369" s="218"/>
      <c r="M369" s="214"/>
      <c r="N369" s="214"/>
      <c r="O369" s="214"/>
    </row>
    <row r="370" spans="1:15" s="215" customFormat="1" x14ac:dyDescent="0.25">
      <c r="A370" s="217"/>
      <c r="B370" s="218"/>
      <c r="C370" s="219"/>
      <c r="D370" s="218"/>
      <c r="E370" s="220"/>
      <c r="F370" s="220"/>
      <c r="G370" s="220"/>
      <c r="H370" s="218"/>
      <c r="I370" s="218"/>
      <c r="J370" s="218"/>
      <c r="K370" s="218"/>
      <c r="L370" s="218"/>
      <c r="M370" s="214"/>
      <c r="N370" s="214"/>
      <c r="O370" s="214"/>
    </row>
    <row r="371" spans="1:15" s="215" customFormat="1" x14ac:dyDescent="0.25">
      <c r="A371" s="217"/>
      <c r="B371" s="218"/>
      <c r="C371" s="219"/>
      <c r="D371" s="218"/>
      <c r="E371" s="220"/>
      <c r="F371" s="220"/>
      <c r="G371" s="220"/>
      <c r="H371" s="218"/>
      <c r="I371" s="218"/>
      <c r="J371" s="218"/>
      <c r="K371" s="218"/>
      <c r="L371" s="218"/>
      <c r="M371" s="214"/>
      <c r="N371" s="214"/>
      <c r="O371" s="214"/>
    </row>
    <row r="372" spans="1:15" s="215" customFormat="1" x14ac:dyDescent="0.25">
      <c r="A372" s="217"/>
      <c r="B372" s="218"/>
      <c r="C372" s="219"/>
      <c r="D372" s="218"/>
      <c r="E372" s="220"/>
      <c r="F372" s="220"/>
      <c r="G372" s="220"/>
      <c r="H372" s="218"/>
      <c r="I372" s="218"/>
      <c r="J372" s="218"/>
      <c r="K372" s="218"/>
      <c r="L372" s="218"/>
      <c r="M372" s="214"/>
      <c r="N372" s="214"/>
      <c r="O372" s="214"/>
    </row>
    <row r="373" spans="1:15" s="215" customFormat="1" x14ac:dyDescent="0.25">
      <c r="A373" s="217"/>
      <c r="B373" s="218"/>
      <c r="C373" s="219"/>
      <c r="D373" s="218"/>
      <c r="E373" s="220"/>
      <c r="F373" s="220"/>
      <c r="G373" s="220"/>
      <c r="H373" s="218"/>
      <c r="I373" s="218"/>
      <c r="J373" s="218"/>
      <c r="K373" s="218"/>
      <c r="L373" s="218"/>
      <c r="M373" s="214"/>
      <c r="N373" s="214"/>
      <c r="O373" s="214"/>
    </row>
    <row r="374" spans="1:15" s="215" customFormat="1" x14ac:dyDescent="0.25">
      <c r="A374" s="217"/>
      <c r="B374" s="218"/>
      <c r="C374" s="219"/>
      <c r="D374" s="218"/>
      <c r="E374" s="220"/>
      <c r="F374" s="220"/>
      <c r="G374" s="220"/>
      <c r="H374" s="218"/>
      <c r="I374" s="218"/>
      <c r="J374" s="218"/>
      <c r="K374" s="218"/>
      <c r="L374" s="218"/>
      <c r="M374" s="214"/>
      <c r="N374" s="214"/>
      <c r="O374" s="214"/>
    </row>
    <row r="375" spans="1:15" s="215" customFormat="1" x14ac:dyDescent="0.25">
      <c r="A375" s="217"/>
      <c r="B375" s="218"/>
      <c r="C375" s="219"/>
      <c r="D375" s="218"/>
      <c r="E375" s="220"/>
      <c r="F375" s="220"/>
      <c r="G375" s="220"/>
      <c r="H375" s="218"/>
      <c r="I375" s="218"/>
      <c r="J375" s="218"/>
      <c r="K375" s="218"/>
      <c r="L375" s="218"/>
      <c r="M375" s="214"/>
      <c r="N375" s="214"/>
      <c r="O375" s="214"/>
    </row>
    <row r="376" spans="1:15" s="215" customFormat="1" x14ac:dyDescent="0.25">
      <c r="A376" s="217"/>
      <c r="B376" s="218"/>
      <c r="C376" s="219"/>
      <c r="D376" s="218"/>
      <c r="E376" s="220"/>
      <c r="F376" s="220"/>
      <c r="G376" s="220"/>
      <c r="H376" s="218"/>
      <c r="I376" s="218"/>
      <c r="J376" s="218"/>
      <c r="K376" s="218"/>
      <c r="L376" s="218"/>
      <c r="M376" s="214"/>
      <c r="N376" s="214"/>
      <c r="O376" s="214"/>
    </row>
    <row r="377" spans="1:15" s="215" customFormat="1" x14ac:dyDescent="0.25">
      <c r="A377" s="217"/>
      <c r="B377" s="218"/>
      <c r="C377" s="219"/>
      <c r="D377" s="218"/>
      <c r="E377" s="220"/>
      <c r="F377" s="220"/>
      <c r="G377" s="220"/>
      <c r="H377" s="218"/>
      <c r="I377" s="218"/>
      <c r="J377" s="218"/>
      <c r="K377" s="218"/>
      <c r="L377" s="218"/>
      <c r="M377" s="214"/>
      <c r="N377" s="214"/>
      <c r="O377" s="214"/>
    </row>
    <row r="378" spans="1:15" s="215" customFormat="1" x14ac:dyDescent="0.25">
      <c r="A378" s="217"/>
      <c r="B378" s="218"/>
      <c r="C378" s="219"/>
      <c r="D378" s="218"/>
      <c r="E378" s="220"/>
      <c r="F378" s="220"/>
      <c r="G378" s="220"/>
      <c r="H378" s="218"/>
      <c r="I378" s="218"/>
      <c r="J378" s="218"/>
      <c r="K378" s="218"/>
      <c r="L378" s="218"/>
      <c r="M378" s="214"/>
      <c r="N378" s="214"/>
      <c r="O378" s="214"/>
    </row>
    <row r="379" spans="1:15" s="215" customFormat="1" x14ac:dyDescent="0.25">
      <c r="A379" s="217"/>
      <c r="B379" s="218"/>
      <c r="C379" s="219"/>
      <c r="D379" s="218"/>
      <c r="E379" s="220"/>
      <c r="F379" s="220"/>
      <c r="G379" s="220"/>
      <c r="H379" s="218"/>
      <c r="I379" s="218"/>
      <c r="J379" s="218"/>
      <c r="K379" s="218"/>
      <c r="L379" s="218"/>
      <c r="M379" s="214"/>
      <c r="N379" s="214"/>
      <c r="O379" s="214"/>
    </row>
    <row r="380" spans="1:15" s="215" customFormat="1" x14ac:dyDescent="0.25">
      <c r="A380" s="217"/>
      <c r="B380" s="218"/>
      <c r="C380" s="219"/>
      <c r="D380" s="218"/>
      <c r="E380" s="220"/>
      <c r="F380" s="220"/>
      <c r="G380" s="220"/>
      <c r="H380" s="218"/>
      <c r="I380" s="218"/>
      <c r="J380" s="218"/>
      <c r="K380" s="218"/>
      <c r="L380" s="218"/>
      <c r="M380" s="214"/>
      <c r="N380" s="214"/>
      <c r="O380" s="214"/>
    </row>
    <row r="381" spans="1:15" s="215" customFormat="1" x14ac:dyDescent="0.25">
      <c r="A381" s="217"/>
      <c r="B381" s="218"/>
      <c r="C381" s="219"/>
      <c r="D381" s="218"/>
      <c r="E381" s="220"/>
      <c r="F381" s="220"/>
      <c r="G381" s="220"/>
      <c r="H381" s="218"/>
      <c r="I381" s="218"/>
      <c r="J381" s="218"/>
      <c r="K381" s="218"/>
      <c r="L381" s="218"/>
      <c r="M381" s="214"/>
      <c r="N381" s="214"/>
      <c r="O381" s="214"/>
    </row>
    <row r="382" spans="1:15" s="215" customFormat="1" x14ac:dyDescent="0.25">
      <c r="A382" s="217"/>
      <c r="B382" s="218"/>
      <c r="C382" s="219"/>
      <c r="D382" s="218"/>
      <c r="E382" s="220"/>
      <c r="F382" s="220"/>
      <c r="G382" s="220"/>
      <c r="H382" s="218"/>
      <c r="I382" s="218"/>
      <c r="J382" s="218"/>
      <c r="K382" s="218"/>
      <c r="L382" s="218"/>
      <c r="M382" s="214"/>
      <c r="N382" s="214"/>
      <c r="O382" s="214"/>
    </row>
    <row r="383" spans="1:15" s="215" customFormat="1" x14ac:dyDescent="0.25">
      <c r="A383" s="217"/>
      <c r="B383" s="218"/>
      <c r="C383" s="219"/>
      <c r="D383" s="218"/>
      <c r="E383" s="220"/>
      <c r="F383" s="220"/>
      <c r="G383" s="220"/>
      <c r="H383" s="218"/>
      <c r="I383" s="218"/>
      <c r="J383" s="218"/>
      <c r="K383" s="218"/>
      <c r="L383" s="218"/>
      <c r="M383" s="214"/>
      <c r="N383" s="214"/>
      <c r="O383" s="214"/>
    </row>
    <row r="384" spans="1:15" s="215" customFormat="1" x14ac:dyDescent="0.25">
      <c r="A384" s="217"/>
      <c r="B384" s="218"/>
      <c r="C384" s="219"/>
      <c r="D384" s="218"/>
      <c r="E384" s="220"/>
      <c r="F384" s="220"/>
      <c r="G384" s="220"/>
      <c r="H384" s="218"/>
      <c r="I384" s="218"/>
      <c r="J384" s="218"/>
      <c r="K384" s="218"/>
      <c r="L384" s="218"/>
      <c r="M384" s="214"/>
      <c r="N384" s="214"/>
      <c r="O384" s="214"/>
    </row>
    <row r="385" spans="1:15" s="215" customFormat="1" x14ac:dyDescent="0.25">
      <c r="A385" s="217"/>
      <c r="B385" s="218"/>
      <c r="C385" s="219"/>
      <c r="D385" s="218"/>
      <c r="E385" s="220"/>
      <c r="F385" s="220"/>
      <c r="G385" s="220"/>
      <c r="H385" s="218"/>
      <c r="I385" s="218"/>
      <c r="J385" s="218"/>
      <c r="K385" s="218"/>
      <c r="L385" s="218"/>
      <c r="M385" s="214"/>
      <c r="N385" s="214"/>
      <c r="O385" s="214"/>
    </row>
    <row r="386" spans="1:15" s="215" customFormat="1" x14ac:dyDescent="0.25">
      <c r="A386" s="217"/>
      <c r="B386" s="218"/>
      <c r="C386" s="219"/>
      <c r="D386" s="218"/>
      <c r="E386" s="220"/>
      <c r="F386" s="220"/>
      <c r="G386" s="220"/>
      <c r="H386" s="218"/>
      <c r="I386" s="218"/>
      <c r="J386" s="218"/>
      <c r="K386" s="218"/>
      <c r="L386" s="218"/>
      <c r="M386" s="214"/>
      <c r="N386" s="214"/>
      <c r="O386" s="214"/>
    </row>
    <row r="387" spans="1:15" s="215" customFormat="1" x14ac:dyDescent="0.25">
      <c r="A387" s="217"/>
      <c r="B387" s="218"/>
      <c r="C387" s="219"/>
      <c r="D387" s="218"/>
      <c r="E387" s="220"/>
      <c r="F387" s="220"/>
      <c r="G387" s="220"/>
      <c r="H387" s="218"/>
      <c r="I387" s="218"/>
      <c r="J387" s="218"/>
      <c r="K387" s="218"/>
      <c r="L387" s="218"/>
      <c r="M387" s="214"/>
      <c r="N387" s="214"/>
      <c r="O387" s="214"/>
    </row>
    <row r="388" spans="1:15" s="215" customFormat="1" x14ac:dyDescent="0.25">
      <c r="A388" s="217"/>
      <c r="B388" s="218"/>
      <c r="C388" s="219"/>
      <c r="D388" s="218"/>
      <c r="E388" s="220"/>
      <c r="F388" s="220"/>
      <c r="G388" s="220"/>
      <c r="H388" s="218"/>
      <c r="I388" s="218"/>
      <c r="J388" s="218"/>
      <c r="K388" s="218"/>
      <c r="L388" s="218"/>
      <c r="M388" s="214"/>
      <c r="N388" s="214"/>
      <c r="O388" s="214"/>
    </row>
    <row r="389" spans="1:15" s="215" customFormat="1" x14ac:dyDescent="0.25">
      <c r="A389" s="217"/>
      <c r="B389" s="218"/>
      <c r="C389" s="219"/>
      <c r="D389" s="218"/>
      <c r="E389" s="220"/>
      <c r="F389" s="220"/>
      <c r="G389" s="220"/>
      <c r="H389" s="218"/>
      <c r="I389" s="218"/>
      <c r="J389" s="218"/>
      <c r="K389" s="218"/>
      <c r="L389" s="218"/>
      <c r="M389" s="214"/>
      <c r="N389" s="214"/>
      <c r="O389" s="214"/>
    </row>
    <row r="390" spans="1:15" s="215" customFormat="1" x14ac:dyDescent="0.25">
      <c r="A390" s="217"/>
      <c r="B390" s="218"/>
      <c r="C390" s="219"/>
      <c r="D390" s="218"/>
      <c r="E390" s="220"/>
      <c r="F390" s="220"/>
      <c r="G390" s="220"/>
      <c r="H390" s="218"/>
      <c r="I390" s="218"/>
      <c r="J390" s="218"/>
      <c r="K390" s="218"/>
      <c r="L390" s="218"/>
      <c r="M390" s="214"/>
      <c r="N390" s="214"/>
      <c r="O390" s="214"/>
    </row>
    <row r="391" spans="1:15" s="215" customFormat="1" x14ac:dyDescent="0.25">
      <c r="A391" s="217"/>
      <c r="B391" s="218"/>
      <c r="C391" s="219"/>
      <c r="D391" s="218"/>
      <c r="E391" s="220"/>
      <c r="F391" s="220"/>
      <c r="G391" s="220"/>
      <c r="H391" s="218"/>
      <c r="I391" s="218"/>
      <c r="J391" s="218"/>
      <c r="K391" s="218"/>
      <c r="L391" s="218"/>
      <c r="M391" s="214"/>
      <c r="N391" s="214"/>
      <c r="O391" s="214"/>
    </row>
    <row r="392" spans="1:15" s="215" customFormat="1" x14ac:dyDescent="0.25">
      <c r="A392" s="217"/>
      <c r="B392" s="218"/>
      <c r="C392" s="219"/>
      <c r="D392" s="218"/>
      <c r="E392" s="220"/>
      <c r="F392" s="220"/>
      <c r="G392" s="220"/>
      <c r="H392" s="218"/>
      <c r="I392" s="218"/>
      <c r="J392" s="218"/>
      <c r="K392" s="218"/>
      <c r="L392" s="218"/>
      <c r="M392" s="214"/>
      <c r="N392" s="214"/>
      <c r="O392" s="214"/>
    </row>
    <row r="393" spans="1:15" s="215" customFormat="1" x14ac:dyDescent="0.25">
      <c r="A393" s="217"/>
      <c r="B393" s="218"/>
      <c r="C393" s="219"/>
      <c r="D393" s="218"/>
      <c r="E393" s="220"/>
      <c r="F393" s="220"/>
      <c r="G393" s="220"/>
      <c r="H393" s="218"/>
      <c r="I393" s="218"/>
      <c r="J393" s="218"/>
      <c r="K393" s="218"/>
      <c r="L393" s="218"/>
      <c r="M393" s="214"/>
      <c r="N393" s="214"/>
      <c r="O393" s="214"/>
    </row>
    <row r="394" spans="1:15" s="215" customFormat="1" x14ac:dyDescent="0.25">
      <c r="A394" s="217"/>
      <c r="B394" s="218"/>
      <c r="C394" s="219"/>
      <c r="D394" s="218"/>
      <c r="E394" s="220"/>
      <c r="F394" s="220"/>
      <c r="G394" s="220"/>
      <c r="H394" s="218"/>
      <c r="I394" s="218"/>
      <c r="J394" s="218"/>
      <c r="K394" s="218"/>
      <c r="L394" s="218"/>
      <c r="M394" s="214"/>
      <c r="N394" s="214"/>
      <c r="O394" s="214"/>
    </row>
    <row r="395" spans="1:15" s="215" customFormat="1" x14ac:dyDescent="0.25">
      <c r="A395" s="217"/>
      <c r="B395" s="218"/>
      <c r="C395" s="219"/>
      <c r="D395" s="218"/>
      <c r="E395" s="220"/>
      <c r="F395" s="220"/>
      <c r="G395" s="220"/>
      <c r="H395" s="218"/>
      <c r="I395" s="218"/>
      <c r="J395" s="218"/>
      <c r="K395" s="218"/>
      <c r="L395" s="218"/>
      <c r="M395" s="214"/>
      <c r="N395" s="214"/>
      <c r="O395" s="214"/>
    </row>
    <row r="396" spans="1:15" s="215" customFormat="1" x14ac:dyDescent="0.25">
      <c r="A396" s="217"/>
      <c r="B396" s="218"/>
      <c r="C396" s="219"/>
      <c r="D396" s="218"/>
      <c r="E396" s="220"/>
      <c r="F396" s="220"/>
      <c r="G396" s="220"/>
      <c r="H396" s="218"/>
      <c r="I396" s="218"/>
      <c r="J396" s="218"/>
      <c r="K396" s="218"/>
      <c r="L396" s="218"/>
      <c r="M396" s="214"/>
      <c r="N396" s="214"/>
      <c r="O396" s="214"/>
    </row>
    <row r="397" spans="1:15" s="215" customFormat="1" x14ac:dyDescent="0.25">
      <c r="A397" s="217"/>
      <c r="B397" s="218"/>
      <c r="C397" s="219"/>
      <c r="D397" s="218"/>
      <c r="E397" s="220"/>
      <c r="F397" s="220"/>
      <c r="G397" s="220"/>
      <c r="H397" s="218"/>
      <c r="I397" s="218"/>
      <c r="J397" s="218"/>
      <c r="K397" s="218"/>
      <c r="L397" s="218"/>
      <c r="M397" s="214"/>
      <c r="N397" s="214"/>
      <c r="O397" s="214"/>
    </row>
    <row r="398" spans="1:15" s="215" customFormat="1" x14ac:dyDescent="0.25">
      <c r="A398" s="217"/>
      <c r="B398" s="218"/>
      <c r="C398" s="219"/>
      <c r="D398" s="218"/>
      <c r="E398" s="220"/>
      <c r="F398" s="220"/>
      <c r="G398" s="220"/>
      <c r="H398" s="218"/>
      <c r="I398" s="218"/>
      <c r="J398" s="218"/>
      <c r="K398" s="218"/>
      <c r="L398" s="218"/>
      <c r="M398" s="214"/>
      <c r="N398" s="214"/>
      <c r="O398" s="214"/>
    </row>
    <row r="399" spans="1:15" s="215" customFormat="1" x14ac:dyDescent="0.25">
      <c r="A399" s="217"/>
      <c r="B399" s="218"/>
      <c r="C399" s="219"/>
      <c r="D399" s="218"/>
      <c r="E399" s="220"/>
      <c r="F399" s="220"/>
      <c r="G399" s="220"/>
      <c r="H399" s="218"/>
      <c r="I399" s="218"/>
      <c r="J399" s="218"/>
      <c r="K399" s="218"/>
      <c r="L399" s="218"/>
      <c r="M399" s="214"/>
      <c r="N399" s="214"/>
      <c r="O399" s="214"/>
    </row>
    <row r="400" spans="1:15" s="215" customFormat="1" x14ac:dyDescent="0.25">
      <c r="A400" s="217"/>
      <c r="B400" s="218"/>
      <c r="C400" s="219"/>
      <c r="D400" s="218"/>
      <c r="E400" s="220"/>
      <c r="F400" s="220"/>
      <c r="G400" s="220"/>
      <c r="H400" s="218"/>
      <c r="I400" s="218"/>
      <c r="J400" s="218"/>
      <c r="K400" s="218"/>
      <c r="L400" s="218"/>
      <c r="M400" s="214"/>
      <c r="N400" s="214"/>
      <c r="O400" s="214"/>
    </row>
    <row r="401" spans="1:15" s="215" customFormat="1" x14ac:dyDescent="0.25">
      <c r="A401" s="217"/>
      <c r="B401" s="218"/>
      <c r="C401" s="219"/>
      <c r="D401" s="218"/>
      <c r="E401" s="220"/>
      <c r="F401" s="220"/>
      <c r="G401" s="220"/>
      <c r="H401" s="218"/>
      <c r="I401" s="218"/>
      <c r="J401" s="218"/>
      <c r="K401" s="218"/>
      <c r="L401" s="218"/>
      <c r="M401" s="214"/>
      <c r="N401" s="214"/>
      <c r="O401" s="214"/>
    </row>
    <row r="402" spans="1:15" s="215" customFormat="1" x14ac:dyDescent="0.25">
      <c r="A402" s="217"/>
      <c r="B402" s="218"/>
      <c r="C402" s="219"/>
      <c r="D402" s="218"/>
      <c r="E402" s="220"/>
      <c r="F402" s="220"/>
      <c r="G402" s="220"/>
      <c r="H402" s="218"/>
      <c r="I402" s="218"/>
      <c r="J402" s="218"/>
      <c r="K402" s="218"/>
      <c r="L402" s="218"/>
      <c r="M402" s="214"/>
      <c r="N402" s="214"/>
      <c r="O402" s="214"/>
    </row>
    <row r="403" spans="1:15" s="215" customFormat="1" x14ac:dyDescent="0.25">
      <c r="A403" s="217"/>
      <c r="B403" s="218"/>
      <c r="C403" s="219"/>
      <c r="D403" s="218"/>
      <c r="E403" s="220"/>
      <c r="F403" s="220"/>
      <c r="G403" s="220"/>
      <c r="H403" s="218"/>
      <c r="I403" s="218"/>
      <c r="J403" s="218"/>
      <c r="K403" s="218"/>
      <c r="L403" s="218"/>
      <c r="M403" s="214"/>
      <c r="N403" s="214"/>
      <c r="O403" s="214"/>
    </row>
    <row r="404" spans="1:15" s="215" customFormat="1" x14ac:dyDescent="0.25">
      <c r="A404" s="217"/>
      <c r="B404" s="218"/>
      <c r="C404" s="219"/>
      <c r="D404" s="218"/>
      <c r="E404" s="220"/>
      <c r="F404" s="220"/>
      <c r="G404" s="220"/>
      <c r="H404" s="218"/>
      <c r="I404" s="218"/>
      <c r="J404" s="218"/>
      <c r="K404" s="218"/>
      <c r="L404" s="218"/>
      <c r="M404" s="214"/>
      <c r="N404" s="214"/>
      <c r="O404" s="214"/>
    </row>
    <row r="405" spans="1:15" s="215" customFormat="1" x14ac:dyDescent="0.25">
      <c r="A405" s="217"/>
      <c r="B405" s="218"/>
      <c r="C405" s="219"/>
      <c r="D405" s="218"/>
      <c r="E405" s="220"/>
      <c r="F405" s="220"/>
      <c r="G405" s="220"/>
      <c r="H405" s="218"/>
      <c r="I405" s="218"/>
      <c r="J405" s="218"/>
      <c r="K405" s="218"/>
      <c r="L405" s="218"/>
      <c r="M405" s="214"/>
      <c r="N405" s="214"/>
      <c r="O405" s="214"/>
    </row>
    <row r="406" spans="1:15" s="215" customFormat="1" x14ac:dyDescent="0.25">
      <c r="A406" s="217"/>
      <c r="B406" s="218"/>
      <c r="C406" s="219"/>
      <c r="D406" s="218"/>
      <c r="E406" s="220"/>
      <c r="F406" s="220"/>
      <c r="G406" s="220"/>
      <c r="H406" s="218"/>
      <c r="I406" s="218"/>
      <c r="J406" s="218"/>
      <c r="K406" s="218"/>
      <c r="L406" s="218"/>
      <c r="M406" s="214"/>
      <c r="N406" s="214"/>
      <c r="O406" s="214"/>
    </row>
    <row r="407" spans="1:15" s="215" customFormat="1" x14ac:dyDescent="0.25">
      <c r="A407" s="217"/>
      <c r="B407" s="218"/>
      <c r="C407" s="219"/>
      <c r="D407" s="218"/>
      <c r="E407" s="220"/>
      <c r="F407" s="220"/>
      <c r="G407" s="220"/>
      <c r="H407" s="218"/>
      <c r="I407" s="218"/>
      <c r="J407" s="218"/>
      <c r="K407" s="218"/>
      <c r="L407" s="218"/>
      <c r="M407" s="214"/>
      <c r="N407" s="214"/>
      <c r="O407" s="214"/>
    </row>
    <row r="408" spans="1:15" s="215" customFormat="1" x14ac:dyDescent="0.25">
      <c r="A408" s="217"/>
      <c r="B408" s="218"/>
      <c r="C408" s="219"/>
      <c r="D408" s="218"/>
      <c r="E408" s="220"/>
      <c r="F408" s="220"/>
      <c r="G408" s="220"/>
      <c r="H408" s="218"/>
      <c r="I408" s="218"/>
      <c r="J408" s="218"/>
      <c r="K408" s="218"/>
      <c r="L408" s="218"/>
      <c r="M408" s="214"/>
      <c r="N408" s="214"/>
      <c r="O408" s="214"/>
    </row>
    <row r="409" spans="1:15" s="215" customFormat="1" x14ac:dyDescent="0.25">
      <c r="A409" s="217"/>
      <c r="B409" s="218"/>
      <c r="C409" s="219"/>
      <c r="D409" s="218"/>
      <c r="E409" s="220"/>
      <c r="F409" s="220"/>
      <c r="G409" s="220"/>
      <c r="H409" s="218"/>
      <c r="I409" s="218"/>
      <c r="J409" s="218"/>
      <c r="K409" s="218"/>
      <c r="L409" s="218"/>
      <c r="M409" s="214"/>
      <c r="N409" s="214"/>
      <c r="O409" s="214"/>
    </row>
    <row r="410" spans="1:15" s="215" customFormat="1" x14ac:dyDescent="0.25">
      <c r="A410" s="217"/>
      <c r="B410" s="218"/>
      <c r="C410" s="219"/>
      <c r="D410" s="218"/>
      <c r="E410" s="220"/>
      <c r="F410" s="220"/>
      <c r="G410" s="220"/>
      <c r="H410" s="218"/>
      <c r="I410" s="218"/>
      <c r="J410" s="218"/>
      <c r="K410" s="218"/>
      <c r="L410" s="218"/>
      <c r="M410" s="214"/>
      <c r="N410" s="214"/>
      <c r="O410" s="214"/>
    </row>
    <row r="411" spans="1:15" s="215" customFormat="1" x14ac:dyDescent="0.25">
      <c r="A411" s="217"/>
      <c r="B411" s="218"/>
      <c r="C411" s="219"/>
      <c r="D411" s="218"/>
      <c r="E411" s="220"/>
      <c r="F411" s="220"/>
      <c r="G411" s="220"/>
      <c r="H411" s="218"/>
      <c r="I411" s="218"/>
      <c r="J411" s="218"/>
      <c r="K411" s="218"/>
      <c r="L411" s="218"/>
      <c r="M411" s="214"/>
      <c r="N411" s="214"/>
      <c r="O411" s="214"/>
    </row>
    <row r="412" spans="1:15" s="215" customFormat="1" x14ac:dyDescent="0.25">
      <c r="A412" s="217"/>
      <c r="B412" s="218"/>
      <c r="C412" s="219"/>
      <c r="D412" s="218"/>
      <c r="E412" s="220"/>
      <c r="F412" s="220"/>
      <c r="G412" s="220"/>
      <c r="H412" s="218"/>
      <c r="I412" s="218"/>
      <c r="J412" s="218"/>
      <c r="K412" s="218"/>
      <c r="L412" s="218"/>
      <c r="M412" s="214"/>
      <c r="N412" s="214"/>
      <c r="O412" s="214"/>
    </row>
    <row r="413" spans="1:15" s="215" customFormat="1" x14ac:dyDescent="0.25">
      <c r="A413" s="217"/>
      <c r="B413" s="218"/>
      <c r="C413" s="219"/>
      <c r="D413" s="218"/>
      <c r="E413" s="220"/>
      <c r="F413" s="220"/>
      <c r="G413" s="220"/>
      <c r="H413" s="218"/>
      <c r="I413" s="218"/>
      <c r="J413" s="218"/>
      <c r="K413" s="218"/>
      <c r="L413" s="218"/>
      <c r="M413" s="214"/>
      <c r="N413" s="214"/>
      <c r="O413" s="214"/>
    </row>
    <row r="414" spans="1:15" s="215" customFormat="1" x14ac:dyDescent="0.25">
      <c r="A414" s="217"/>
      <c r="B414" s="218"/>
      <c r="C414" s="219"/>
      <c r="D414" s="218"/>
      <c r="E414" s="220"/>
      <c r="F414" s="220"/>
      <c r="G414" s="220"/>
      <c r="H414" s="218"/>
      <c r="I414" s="218"/>
      <c r="J414" s="218"/>
      <c r="K414" s="218"/>
      <c r="L414" s="218"/>
      <c r="M414" s="214"/>
      <c r="N414" s="214"/>
      <c r="O414" s="214"/>
    </row>
    <row r="415" spans="1:15" s="215" customFormat="1" x14ac:dyDescent="0.25">
      <c r="A415" s="217"/>
      <c r="B415" s="218"/>
      <c r="C415" s="219"/>
      <c r="D415" s="218"/>
      <c r="E415" s="220"/>
      <c r="F415" s="220"/>
      <c r="G415" s="220"/>
      <c r="H415" s="218"/>
      <c r="I415" s="218"/>
      <c r="J415" s="218"/>
      <c r="K415" s="218"/>
      <c r="L415" s="218"/>
      <c r="M415" s="214"/>
      <c r="N415" s="214"/>
      <c r="O415" s="214"/>
    </row>
    <row r="416" spans="1:15" s="215" customFormat="1" x14ac:dyDescent="0.25">
      <c r="A416" s="217"/>
      <c r="B416" s="218"/>
      <c r="C416" s="219"/>
      <c r="D416" s="218"/>
      <c r="E416" s="220"/>
      <c r="F416" s="220"/>
      <c r="G416" s="220"/>
      <c r="H416" s="218"/>
      <c r="I416" s="218"/>
      <c r="J416" s="218"/>
      <c r="K416" s="218"/>
      <c r="L416" s="218"/>
      <c r="M416" s="214"/>
      <c r="N416" s="214"/>
      <c r="O416" s="214"/>
    </row>
    <row r="417" spans="1:15" s="215" customFormat="1" x14ac:dyDescent="0.25">
      <c r="A417" s="217"/>
      <c r="B417" s="218"/>
      <c r="C417" s="219"/>
      <c r="D417" s="218"/>
      <c r="E417" s="220"/>
      <c r="F417" s="220"/>
      <c r="G417" s="220"/>
      <c r="H417" s="218"/>
      <c r="I417" s="218"/>
      <c r="J417" s="218"/>
      <c r="K417" s="218"/>
      <c r="L417" s="218"/>
      <c r="M417" s="214"/>
      <c r="N417" s="214"/>
      <c r="O417" s="214"/>
    </row>
    <row r="418" spans="1:15" s="215" customFormat="1" x14ac:dyDescent="0.25">
      <c r="A418" s="217"/>
      <c r="B418" s="218"/>
      <c r="C418" s="219"/>
      <c r="D418" s="218"/>
      <c r="E418" s="220"/>
      <c r="F418" s="220"/>
      <c r="G418" s="220"/>
      <c r="H418" s="218"/>
      <c r="I418" s="218"/>
      <c r="J418" s="218"/>
      <c r="K418" s="218"/>
      <c r="L418" s="218"/>
      <c r="M418" s="214"/>
      <c r="N418" s="214"/>
      <c r="O418" s="214"/>
    </row>
    <row r="419" spans="1:15" s="215" customFormat="1" x14ac:dyDescent="0.25">
      <c r="A419" s="217"/>
      <c r="B419" s="218"/>
      <c r="C419" s="219"/>
      <c r="D419" s="218"/>
      <c r="E419" s="220"/>
      <c r="F419" s="220"/>
      <c r="G419" s="220"/>
      <c r="H419" s="218"/>
      <c r="I419" s="218"/>
      <c r="J419" s="218"/>
      <c r="K419" s="218"/>
      <c r="L419" s="218"/>
      <c r="M419" s="214"/>
      <c r="N419" s="214"/>
      <c r="O419" s="214"/>
    </row>
    <row r="420" spans="1:15" s="215" customFormat="1" x14ac:dyDescent="0.25">
      <c r="A420" s="217"/>
      <c r="B420" s="218"/>
      <c r="C420" s="219"/>
      <c r="D420" s="218"/>
      <c r="E420" s="220"/>
      <c r="F420" s="220"/>
      <c r="G420" s="220"/>
      <c r="H420" s="218"/>
      <c r="I420" s="218"/>
      <c r="J420" s="218"/>
      <c r="K420" s="218"/>
      <c r="L420" s="218"/>
      <c r="M420" s="214"/>
      <c r="N420" s="214"/>
      <c r="O420" s="214"/>
    </row>
    <row r="421" spans="1:15" s="215" customFormat="1" x14ac:dyDescent="0.25">
      <c r="A421" s="217"/>
      <c r="B421" s="218"/>
      <c r="C421" s="219"/>
      <c r="D421" s="218"/>
      <c r="E421" s="220"/>
      <c r="F421" s="220"/>
      <c r="G421" s="220"/>
      <c r="H421" s="218"/>
      <c r="I421" s="218"/>
      <c r="J421" s="218"/>
      <c r="K421" s="218"/>
      <c r="L421" s="218"/>
      <c r="M421" s="214"/>
      <c r="N421" s="214"/>
      <c r="O421" s="214"/>
    </row>
    <row r="422" spans="1:15" s="215" customFormat="1" x14ac:dyDescent="0.25">
      <c r="A422" s="217"/>
      <c r="B422" s="218"/>
      <c r="C422" s="219"/>
      <c r="D422" s="218"/>
      <c r="E422" s="220"/>
      <c r="F422" s="220"/>
      <c r="G422" s="220"/>
      <c r="H422" s="218"/>
      <c r="I422" s="218"/>
      <c r="J422" s="218"/>
      <c r="K422" s="218"/>
      <c r="L422" s="218"/>
      <c r="M422" s="214"/>
      <c r="N422" s="214"/>
      <c r="O422" s="214"/>
    </row>
    <row r="423" spans="1:15" s="215" customFormat="1" x14ac:dyDescent="0.25">
      <c r="A423" s="217"/>
      <c r="B423" s="218"/>
      <c r="C423" s="219"/>
      <c r="D423" s="218"/>
      <c r="E423" s="220"/>
      <c r="F423" s="220"/>
      <c r="G423" s="220"/>
      <c r="H423" s="218"/>
      <c r="I423" s="218"/>
      <c r="J423" s="218"/>
      <c r="K423" s="218"/>
      <c r="L423" s="218"/>
      <c r="M423" s="214"/>
      <c r="N423" s="214"/>
      <c r="O423" s="214"/>
    </row>
    <row r="424" spans="1:15" s="215" customFormat="1" x14ac:dyDescent="0.25">
      <c r="A424" s="217"/>
      <c r="B424" s="218"/>
      <c r="C424" s="219"/>
      <c r="D424" s="218"/>
      <c r="E424" s="220"/>
      <c r="F424" s="220"/>
      <c r="G424" s="220"/>
      <c r="H424" s="218"/>
      <c r="I424" s="218"/>
      <c r="J424" s="218"/>
      <c r="K424" s="218"/>
      <c r="L424" s="218"/>
      <c r="M424" s="214"/>
      <c r="N424" s="214"/>
      <c r="O424" s="214"/>
    </row>
    <row r="425" spans="1:15" s="215" customFormat="1" x14ac:dyDescent="0.25">
      <c r="A425" s="217"/>
      <c r="B425" s="218"/>
      <c r="C425" s="219"/>
      <c r="D425" s="218"/>
      <c r="E425" s="220"/>
      <c r="F425" s="220"/>
      <c r="G425" s="220"/>
      <c r="H425" s="218"/>
      <c r="I425" s="218"/>
      <c r="J425" s="218"/>
      <c r="K425" s="218"/>
      <c r="L425" s="218"/>
      <c r="M425" s="214"/>
      <c r="N425" s="214"/>
      <c r="O425" s="214"/>
    </row>
    <row r="426" spans="1:15" s="215" customFormat="1" x14ac:dyDescent="0.25">
      <c r="A426" s="217"/>
      <c r="B426" s="218"/>
      <c r="C426" s="219"/>
      <c r="D426" s="218"/>
      <c r="E426" s="220"/>
      <c r="F426" s="220"/>
      <c r="G426" s="220"/>
      <c r="H426" s="218"/>
      <c r="I426" s="218"/>
      <c r="J426" s="218"/>
      <c r="K426" s="218"/>
      <c r="L426" s="218"/>
      <c r="M426" s="214"/>
      <c r="N426" s="214"/>
      <c r="O426" s="214"/>
    </row>
    <row r="427" spans="1:15" s="215" customFormat="1" x14ac:dyDescent="0.25">
      <c r="A427" s="217"/>
      <c r="B427" s="218"/>
      <c r="C427" s="219"/>
      <c r="D427" s="218"/>
      <c r="E427" s="220"/>
      <c r="F427" s="220"/>
      <c r="G427" s="220"/>
      <c r="H427" s="218"/>
      <c r="I427" s="218"/>
      <c r="J427" s="218"/>
      <c r="K427" s="218"/>
      <c r="L427" s="218"/>
      <c r="M427" s="214"/>
      <c r="N427" s="214"/>
      <c r="O427" s="214"/>
    </row>
    <row r="428" spans="1:15" s="215" customFormat="1" x14ac:dyDescent="0.25">
      <c r="A428" s="217"/>
      <c r="B428" s="218"/>
      <c r="C428" s="219"/>
      <c r="D428" s="218"/>
      <c r="E428" s="220"/>
      <c r="F428" s="220"/>
      <c r="G428" s="220"/>
      <c r="H428" s="218"/>
      <c r="I428" s="218"/>
      <c r="J428" s="218"/>
      <c r="K428" s="218"/>
      <c r="L428" s="218"/>
      <c r="M428" s="214"/>
      <c r="N428" s="214"/>
      <c r="O428" s="214"/>
    </row>
    <row r="429" spans="1:15" s="215" customFormat="1" x14ac:dyDescent="0.25">
      <c r="A429" s="217"/>
      <c r="B429" s="218"/>
      <c r="C429" s="219"/>
      <c r="D429" s="218"/>
      <c r="E429" s="220"/>
      <c r="F429" s="220"/>
      <c r="G429" s="220"/>
      <c r="H429" s="218"/>
      <c r="I429" s="218"/>
      <c r="J429" s="218"/>
      <c r="K429" s="218"/>
      <c r="L429" s="218"/>
      <c r="M429" s="214"/>
      <c r="N429" s="214"/>
      <c r="O429" s="214"/>
    </row>
    <row r="430" spans="1:15" s="215" customFormat="1" x14ac:dyDescent="0.25">
      <c r="A430" s="217"/>
      <c r="B430" s="218"/>
      <c r="C430" s="219"/>
      <c r="D430" s="218"/>
      <c r="E430" s="220"/>
      <c r="F430" s="220"/>
      <c r="G430" s="220"/>
      <c r="H430" s="218"/>
      <c r="I430" s="218"/>
      <c r="J430" s="218"/>
      <c r="K430" s="218"/>
      <c r="L430" s="218"/>
      <c r="M430" s="214"/>
      <c r="N430" s="214"/>
      <c r="O430" s="214"/>
    </row>
    <row r="431" spans="1:15" s="215" customFormat="1" x14ac:dyDescent="0.25">
      <c r="A431" s="217"/>
      <c r="B431" s="218"/>
      <c r="C431" s="219"/>
      <c r="D431" s="218"/>
      <c r="E431" s="220"/>
      <c r="F431" s="220"/>
      <c r="G431" s="220"/>
      <c r="H431" s="218"/>
      <c r="I431" s="218"/>
      <c r="J431" s="218"/>
      <c r="K431" s="218"/>
      <c r="L431" s="218"/>
      <c r="M431" s="214"/>
      <c r="N431" s="214"/>
      <c r="O431" s="214"/>
    </row>
    <row r="432" spans="1:15" s="215" customFormat="1" x14ac:dyDescent="0.25">
      <c r="A432" s="217"/>
      <c r="B432" s="218"/>
      <c r="C432" s="219"/>
      <c r="D432" s="218"/>
      <c r="E432" s="220"/>
      <c r="F432" s="220"/>
      <c r="G432" s="220"/>
      <c r="H432" s="218"/>
      <c r="I432" s="218"/>
      <c r="J432" s="218"/>
      <c r="K432" s="218"/>
      <c r="L432" s="218"/>
      <c r="M432" s="214"/>
      <c r="N432" s="214"/>
      <c r="O432" s="214"/>
    </row>
    <row r="433" spans="1:15" s="215" customFormat="1" x14ac:dyDescent="0.25">
      <c r="A433" s="217"/>
      <c r="B433" s="218"/>
      <c r="C433" s="219"/>
      <c r="D433" s="218"/>
      <c r="E433" s="220"/>
      <c r="F433" s="220"/>
      <c r="G433" s="220"/>
      <c r="H433" s="218"/>
      <c r="I433" s="218"/>
      <c r="J433" s="218"/>
      <c r="K433" s="218"/>
      <c r="L433" s="218"/>
      <c r="M433" s="214"/>
      <c r="N433" s="214"/>
      <c r="O433" s="214"/>
    </row>
    <row r="434" spans="1:15" s="215" customFormat="1" x14ac:dyDescent="0.25">
      <c r="A434" s="217"/>
      <c r="B434" s="218"/>
      <c r="C434" s="219"/>
      <c r="D434" s="218"/>
      <c r="E434" s="220"/>
      <c r="F434" s="220"/>
      <c r="G434" s="220"/>
      <c r="H434" s="218"/>
      <c r="I434" s="218"/>
      <c r="J434" s="218"/>
      <c r="K434" s="218"/>
      <c r="L434" s="218"/>
      <c r="M434" s="214"/>
      <c r="N434" s="214"/>
      <c r="O434" s="214"/>
    </row>
    <row r="435" spans="1:15" s="215" customFormat="1" x14ac:dyDescent="0.25">
      <c r="A435" s="217"/>
      <c r="B435" s="218"/>
      <c r="C435" s="219"/>
      <c r="D435" s="218"/>
      <c r="E435" s="220"/>
      <c r="F435" s="220"/>
      <c r="G435" s="220"/>
      <c r="H435" s="218"/>
      <c r="I435" s="218"/>
      <c r="J435" s="218"/>
      <c r="K435" s="218"/>
      <c r="L435" s="218"/>
      <c r="M435" s="214"/>
      <c r="N435" s="214"/>
      <c r="O435" s="214"/>
    </row>
    <row r="436" spans="1:15" s="215" customFormat="1" x14ac:dyDescent="0.25">
      <c r="A436" s="217"/>
      <c r="B436" s="218"/>
      <c r="C436" s="219"/>
      <c r="D436" s="218"/>
      <c r="E436" s="220"/>
      <c r="F436" s="220"/>
      <c r="G436" s="220"/>
      <c r="H436" s="218"/>
      <c r="I436" s="218"/>
      <c r="J436" s="218"/>
      <c r="K436" s="218"/>
      <c r="L436" s="218"/>
      <c r="M436" s="214"/>
      <c r="N436" s="214"/>
      <c r="O436" s="214"/>
    </row>
    <row r="437" spans="1:15" s="215" customFormat="1" x14ac:dyDescent="0.25">
      <c r="A437" s="217"/>
      <c r="B437" s="218"/>
      <c r="C437" s="219"/>
      <c r="D437" s="218"/>
      <c r="E437" s="220"/>
      <c r="F437" s="220"/>
      <c r="G437" s="220"/>
      <c r="H437" s="218"/>
      <c r="I437" s="218"/>
      <c r="J437" s="218"/>
      <c r="K437" s="218"/>
      <c r="L437" s="218"/>
      <c r="M437" s="214"/>
      <c r="N437" s="214"/>
      <c r="O437" s="214"/>
    </row>
    <row r="438" spans="1:15" s="215" customFormat="1" x14ac:dyDescent="0.25">
      <c r="A438" s="217"/>
      <c r="B438" s="218"/>
      <c r="C438" s="219"/>
      <c r="D438" s="218"/>
      <c r="E438" s="220"/>
      <c r="F438" s="220"/>
      <c r="G438" s="220"/>
      <c r="H438" s="218"/>
      <c r="I438" s="218"/>
      <c r="J438" s="218"/>
      <c r="K438" s="218"/>
      <c r="L438" s="218"/>
      <c r="M438" s="214"/>
      <c r="N438" s="214"/>
      <c r="O438" s="214"/>
    </row>
    <row r="439" spans="1:15" s="215" customFormat="1" x14ac:dyDescent="0.25">
      <c r="A439" s="217"/>
      <c r="B439" s="218"/>
      <c r="C439" s="219"/>
      <c r="D439" s="218"/>
      <c r="E439" s="220"/>
      <c r="F439" s="220"/>
      <c r="G439" s="220"/>
      <c r="H439" s="218"/>
      <c r="I439" s="218"/>
      <c r="J439" s="218"/>
      <c r="K439" s="218"/>
      <c r="L439" s="218"/>
      <c r="M439" s="214"/>
      <c r="N439" s="214"/>
      <c r="O439" s="214"/>
    </row>
    <row r="440" spans="1:15" s="215" customFormat="1" x14ac:dyDescent="0.25">
      <c r="A440" s="217"/>
      <c r="B440" s="218"/>
      <c r="C440" s="219"/>
      <c r="D440" s="218"/>
      <c r="E440" s="220"/>
      <c r="F440" s="220"/>
      <c r="G440" s="220"/>
      <c r="H440" s="218"/>
      <c r="I440" s="218"/>
      <c r="J440" s="218"/>
      <c r="K440" s="218"/>
      <c r="L440" s="218"/>
      <c r="M440" s="214"/>
      <c r="N440" s="214"/>
      <c r="O440" s="214"/>
    </row>
    <row r="441" spans="1:15" s="215" customFormat="1" x14ac:dyDescent="0.25">
      <c r="A441" s="217"/>
      <c r="B441" s="218"/>
      <c r="C441" s="219"/>
      <c r="D441" s="218"/>
      <c r="E441" s="220"/>
      <c r="F441" s="220"/>
      <c r="G441" s="220"/>
      <c r="H441" s="218"/>
      <c r="I441" s="218"/>
      <c r="J441" s="218"/>
      <c r="K441" s="218"/>
      <c r="L441" s="218"/>
      <c r="M441" s="214"/>
      <c r="N441" s="214"/>
      <c r="O441" s="214"/>
    </row>
    <row r="442" spans="1:15" s="215" customFormat="1" x14ac:dyDescent="0.25">
      <c r="A442" s="217"/>
      <c r="B442" s="218"/>
      <c r="C442" s="219"/>
      <c r="D442" s="218"/>
      <c r="E442" s="220"/>
      <c r="F442" s="220"/>
      <c r="G442" s="220"/>
      <c r="H442" s="218"/>
      <c r="I442" s="218"/>
      <c r="J442" s="218"/>
      <c r="K442" s="218"/>
      <c r="L442" s="218"/>
      <c r="M442" s="214"/>
      <c r="N442" s="214"/>
      <c r="O442" s="214"/>
    </row>
    <row r="443" spans="1:15" s="215" customFormat="1" x14ac:dyDescent="0.25">
      <c r="A443" s="217"/>
      <c r="B443" s="218"/>
      <c r="C443" s="219"/>
      <c r="D443" s="218"/>
      <c r="E443" s="220"/>
      <c r="F443" s="220"/>
      <c r="G443" s="220"/>
      <c r="H443" s="218"/>
      <c r="I443" s="218"/>
      <c r="J443" s="218"/>
      <c r="K443" s="218"/>
      <c r="L443" s="218"/>
      <c r="M443" s="214"/>
      <c r="N443" s="214"/>
      <c r="O443" s="214"/>
    </row>
    <row r="444" spans="1:15" s="215" customFormat="1" x14ac:dyDescent="0.25">
      <c r="A444" s="217"/>
      <c r="B444" s="218"/>
      <c r="C444" s="219"/>
      <c r="D444" s="218"/>
      <c r="E444" s="220"/>
      <c r="F444" s="220"/>
      <c r="G444" s="220"/>
      <c r="H444" s="218"/>
      <c r="I444" s="218"/>
      <c r="J444" s="218"/>
      <c r="K444" s="218"/>
      <c r="L444" s="218"/>
      <c r="M444" s="214"/>
      <c r="N444" s="214"/>
      <c r="O444" s="214"/>
    </row>
    <row r="445" spans="1:15" s="215" customFormat="1" x14ac:dyDescent="0.25">
      <c r="A445" s="217"/>
      <c r="B445" s="218"/>
      <c r="C445" s="219"/>
      <c r="D445" s="218"/>
      <c r="E445" s="220"/>
      <c r="F445" s="220"/>
      <c r="G445" s="220"/>
      <c r="H445" s="218"/>
      <c r="I445" s="218"/>
      <c r="J445" s="218"/>
      <c r="K445" s="218"/>
      <c r="L445" s="218"/>
      <c r="M445" s="214"/>
      <c r="N445" s="214"/>
      <c r="O445" s="214"/>
    </row>
    <row r="446" spans="1:15" s="215" customFormat="1" x14ac:dyDescent="0.25">
      <c r="A446" s="217"/>
      <c r="B446" s="218"/>
      <c r="C446" s="219"/>
      <c r="D446" s="218"/>
      <c r="E446" s="220"/>
      <c r="F446" s="220"/>
      <c r="G446" s="220"/>
      <c r="H446" s="218"/>
      <c r="I446" s="218"/>
      <c r="J446" s="218"/>
      <c r="K446" s="218"/>
      <c r="L446" s="218"/>
      <c r="M446" s="214"/>
      <c r="N446" s="214"/>
      <c r="O446" s="214"/>
    </row>
    <row r="447" spans="1:15" s="215" customFormat="1" x14ac:dyDescent="0.25">
      <c r="A447" s="217"/>
      <c r="B447" s="218"/>
      <c r="C447" s="219"/>
      <c r="D447" s="218"/>
      <c r="E447" s="220"/>
      <c r="F447" s="220"/>
      <c r="G447" s="220"/>
      <c r="H447" s="218"/>
      <c r="I447" s="218"/>
      <c r="J447" s="218"/>
      <c r="K447" s="218"/>
      <c r="L447" s="218"/>
      <c r="M447" s="214"/>
      <c r="N447" s="214"/>
      <c r="O447" s="214"/>
    </row>
    <row r="448" spans="1:15" s="215" customFormat="1" x14ac:dyDescent="0.25">
      <c r="A448" s="217"/>
      <c r="B448" s="218"/>
      <c r="C448" s="219"/>
      <c r="D448" s="218"/>
      <c r="E448" s="220"/>
      <c r="F448" s="220"/>
      <c r="G448" s="220"/>
      <c r="H448" s="218"/>
      <c r="I448" s="218"/>
      <c r="J448" s="218"/>
      <c r="K448" s="218"/>
      <c r="L448" s="218"/>
      <c r="M448" s="214"/>
      <c r="N448" s="214"/>
      <c r="O448" s="214"/>
    </row>
    <row r="449" spans="1:15" s="215" customFormat="1" x14ac:dyDescent="0.25">
      <c r="A449" s="217"/>
      <c r="B449" s="218"/>
      <c r="C449" s="219"/>
      <c r="D449" s="218"/>
      <c r="E449" s="220"/>
      <c r="F449" s="220"/>
      <c r="G449" s="220"/>
      <c r="H449" s="218"/>
      <c r="I449" s="218"/>
      <c r="J449" s="218"/>
      <c r="K449" s="218"/>
      <c r="L449" s="218"/>
      <c r="M449" s="214"/>
      <c r="N449" s="214"/>
      <c r="O449" s="214"/>
    </row>
    <row r="450" spans="1:15" s="215" customFormat="1" x14ac:dyDescent="0.25">
      <c r="A450" s="217"/>
      <c r="B450" s="218"/>
      <c r="C450" s="219"/>
      <c r="D450" s="218"/>
      <c r="E450" s="220"/>
      <c r="F450" s="220"/>
      <c r="G450" s="220"/>
      <c r="H450" s="218"/>
      <c r="I450" s="218"/>
      <c r="J450" s="218"/>
      <c r="K450" s="218"/>
      <c r="L450" s="218"/>
      <c r="M450" s="214"/>
      <c r="N450" s="214"/>
      <c r="O450" s="214"/>
    </row>
    <row r="451" spans="1:15" s="215" customFormat="1" x14ac:dyDescent="0.25">
      <c r="A451" s="217"/>
      <c r="B451" s="218"/>
      <c r="C451" s="219"/>
      <c r="D451" s="218"/>
      <c r="E451" s="220"/>
      <c r="F451" s="220"/>
      <c r="G451" s="220"/>
      <c r="H451" s="218"/>
      <c r="I451" s="218"/>
      <c r="J451" s="218"/>
      <c r="K451" s="218"/>
      <c r="L451" s="218"/>
      <c r="M451" s="214"/>
      <c r="N451" s="214"/>
      <c r="O451" s="214"/>
    </row>
    <row r="452" spans="1:15" s="215" customFormat="1" x14ac:dyDescent="0.25">
      <c r="A452" s="217"/>
      <c r="B452" s="218"/>
      <c r="C452" s="219"/>
      <c r="D452" s="218"/>
      <c r="E452" s="220"/>
      <c r="F452" s="220"/>
      <c r="G452" s="220"/>
      <c r="H452" s="218"/>
      <c r="I452" s="218"/>
      <c r="J452" s="218"/>
      <c r="K452" s="218"/>
      <c r="L452" s="218"/>
      <c r="M452" s="214"/>
      <c r="N452" s="214"/>
      <c r="O452" s="214"/>
    </row>
    <row r="453" spans="1:15" s="215" customFormat="1" x14ac:dyDescent="0.25">
      <c r="A453" s="217"/>
      <c r="B453" s="218"/>
      <c r="C453" s="219"/>
      <c r="D453" s="218"/>
      <c r="E453" s="220"/>
      <c r="F453" s="220"/>
      <c r="G453" s="220"/>
      <c r="H453" s="218"/>
      <c r="I453" s="218"/>
      <c r="J453" s="218"/>
      <c r="K453" s="218"/>
      <c r="L453" s="218"/>
      <c r="M453" s="214"/>
      <c r="N453" s="214"/>
      <c r="O453" s="214"/>
    </row>
    <row r="454" spans="1:15" s="215" customFormat="1" x14ac:dyDescent="0.25">
      <c r="A454" s="217"/>
      <c r="B454" s="218"/>
      <c r="C454" s="219"/>
      <c r="D454" s="218"/>
      <c r="E454" s="220"/>
      <c r="F454" s="220"/>
      <c r="G454" s="220"/>
      <c r="H454" s="218"/>
      <c r="I454" s="218"/>
      <c r="J454" s="218"/>
      <c r="K454" s="218"/>
      <c r="L454" s="218"/>
      <c r="M454" s="214"/>
      <c r="N454" s="214"/>
      <c r="O454" s="214"/>
    </row>
    <row r="455" spans="1:15" s="215" customFormat="1" x14ac:dyDescent="0.25">
      <c r="A455" s="217"/>
      <c r="B455" s="218"/>
      <c r="C455" s="219"/>
      <c r="D455" s="218"/>
      <c r="E455" s="220"/>
      <c r="F455" s="220"/>
      <c r="G455" s="220"/>
      <c r="H455" s="218"/>
      <c r="I455" s="218"/>
      <c r="J455" s="218"/>
      <c r="K455" s="218"/>
      <c r="L455" s="218"/>
      <c r="M455" s="214"/>
      <c r="N455" s="214"/>
      <c r="O455" s="214"/>
    </row>
    <row r="456" spans="1:15" s="215" customFormat="1" x14ac:dyDescent="0.25">
      <c r="A456" s="217"/>
      <c r="B456" s="218"/>
      <c r="C456" s="219"/>
      <c r="D456" s="218"/>
      <c r="E456" s="220"/>
      <c r="F456" s="220"/>
      <c r="G456" s="220"/>
      <c r="H456" s="218"/>
      <c r="I456" s="218"/>
      <c r="J456" s="218"/>
      <c r="K456" s="218"/>
      <c r="L456" s="218"/>
      <c r="M456" s="214"/>
      <c r="N456" s="214"/>
      <c r="O456" s="214"/>
    </row>
    <row r="457" spans="1:15" s="215" customFormat="1" x14ac:dyDescent="0.25">
      <c r="A457" s="217"/>
      <c r="B457" s="218"/>
      <c r="C457" s="219"/>
      <c r="D457" s="218"/>
      <c r="E457" s="220"/>
      <c r="F457" s="220"/>
      <c r="G457" s="220"/>
      <c r="H457" s="218"/>
      <c r="I457" s="218"/>
      <c r="J457" s="218"/>
      <c r="K457" s="218"/>
      <c r="L457" s="218"/>
      <c r="M457" s="214"/>
      <c r="N457" s="214"/>
      <c r="O457" s="214"/>
    </row>
    <row r="458" spans="1:15" s="215" customFormat="1" x14ac:dyDescent="0.25">
      <c r="A458" s="217"/>
      <c r="B458" s="218"/>
      <c r="C458" s="219"/>
      <c r="D458" s="218"/>
      <c r="E458" s="220"/>
      <c r="F458" s="220"/>
      <c r="G458" s="220"/>
      <c r="H458" s="218"/>
      <c r="I458" s="218"/>
      <c r="J458" s="218"/>
      <c r="K458" s="218"/>
      <c r="L458" s="218"/>
      <c r="M458" s="214"/>
      <c r="N458" s="214"/>
      <c r="O458" s="214"/>
    </row>
    <row r="459" spans="1:15" s="215" customFormat="1" x14ac:dyDescent="0.25">
      <c r="A459" s="217"/>
      <c r="B459" s="218"/>
      <c r="C459" s="219"/>
      <c r="D459" s="218"/>
      <c r="E459" s="220"/>
      <c r="F459" s="220"/>
      <c r="G459" s="220"/>
      <c r="H459" s="218"/>
      <c r="I459" s="218"/>
      <c r="J459" s="218"/>
      <c r="K459" s="218"/>
      <c r="L459" s="218"/>
      <c r="M459" s="214"/>
      <c r="N459" s="214"/>
      <c r="O459" s="214"/>
    </row>
    <row r="460" spans="1:15" s="215" customFormat="1" x14ac:dyDescent="0.25">
      <c r="A460" s="217"/>
      <c r="B460" s="218"/>
      <c r="C460" s="219"/>
      <c r="D460" s="218"/>
      <c r="E460" s="220"/>
      <c r="F460" s="220"/>
      <c r="G460" s="220"/>
      <c r="H460" s="218"/>
      <c r="I460" s="218"/>
      <c r="J460" s="218"/>
      <c r="K460" s="218"/>
      <c r="L460" s="218"/>
      <c r="M460" s="214"/>
      <c r="N460" s="214"/>
      <c r="O460" s="214"/>
    </row>
    <row r="461" spans="1:15" s="215" customFormat="1" x14ac:dyDescent="0.25">
      <c r="A461" s="217"/>
      <c r="B461" s="218"/>
      <c r="C461" s="219"/>
      <c r="D461" s="218"/>
      <c r="E461" s="220"/>
      <c r="F461" s="220"/>
      <c r="G461" s="220"/>
      <c r="H461" s="218"/>
      <c r="I461" s="218"/>
      <c r="J461" s="218"/>
      <c r="K461" s="218"/>
      <c r="L461" s="218"/>
      <c r="M461" s="214"/>
      <c r="N461" s="214"/>
      <c r="O461" s="214"/>
    </row>
    <row r="462" spans="1:15" s="215" customFormat="1" x14ac:dyDescent="0.25">
      <c r="A462" s="217"/>
      <c r="B462" s="218"/>
      <c r="C462" s="219"/>
      <c r="D462" s="218"/>
      <c r="E462" s="220"/>
      <c r="F462" s="220"/>
      <c r="G462" s="220"/>
      <c r="H462" s="218"/>
      <c r="I462" s="218"/>
      <c r="J462" s="218"/>
      <c r="K462" s="218"/>
      <c r="L462" s="218"/>
      <c r="M462" s="214"/>
      <c r="N462" s="214"/>
      <c r="O462" s="214"/>
    </row>
    <row r="463" spans="1:15" s="215" customFormat="1" x14ac:dyDescent="0.25">
      <c r="A463" s="217"/>
      <c r="B463" s="218"/>
      <c r="C463" s="219"/>
      <c r="D463" s="218"/>
      <c r="E463" s="220"/>
      <c r="F463" s="220"/>
      <c r="G463" s="220"/>
      <c r="H463" s="218"/>
      <c r="I463" s="218"/>
      <c r="J463" s="218"/>
      <c r="K463" s="218"/>
      <c r="L463" s="218"/>
      <c r="M463" s="214"/>
      <c r="N463" s="214"/>
      <c r="O463" s="214"/>
    </row>
    <row r="464" spans="1:15" s="215" customFormat="1" x14ac:dyDescent="0.25">
      <c r="A464" s="217"/>
      <c r="B464" s="218"/>
      <c r="C464" s="219"/>
      <c r="D464" s="218"/>
      <c r="E464" s="220"/>
      <c r="F464" s="220"/>
      <c r="G464" s="220"/>
      <c r="H464" s="218"/>
      <c r="I464" s="218"/>
      <c r="J464" s="218"/>
      <c r="K464" s="218"/>
      <c r="L464" s="218"/>
      <c r="M464" s="214"/>
      <c r="N464" s="214"/>
      <c r="O464" s="214"/>
    </row>
    <row r="465" spans="1:15" s="215" customFormat="1" x14ac:dyDescent="0.25">
      <c r="A465" s="217"/>
      <c r="B465" s="218"/>
      <c r="C465" s="219"/>
      <c r="D465" s="218"/>
      <c r="E465" s="220"/>
      <c r="F465" s="220"/>
      <c r="G465" s="220"/>
      <c r="H465" s="218"/>
      <c r="I465" s="218"/>
      <c r="J465" s="218"/>
      <c r="K465" s="218"/>
      <c r="L465" s="218"/>
      <c r="M465" s="214"/>
      <c r="N465" s="214"/>
      <c r="O465" s="214"/>
    </row>
  </sheetData>
  <mergeCells count="92">
    <mergeCell ref="A1:L1"/>
    <mergeCell ref="A2:L2"/>
    <mergeCell ref="A3:L3"/>
    <mergeCell ref="A4:A6"/>
    <mergeCell ref="B4:B6"/>
    <mergeCell ref="C4:C6"/>
    <mergeCell ref="D4:D6"/>
    <mergeCell ref="E4:E6"/>
    <mergeCell ref="F4:F6"/>
    <mergeCell ref="G4:G6"/>
    <mergeCell ref="H4:J4"/>
    <mergeCell ref="H5:J5"/>
    <mergeCell ref="K5:K6"/>
    <mergeCell ref="L5:L6"/>
    <mergeCell ref="C8:L8"/>
    <mergeCell ref="C15:L15"/>
    <mergeCell ref="C16:L16"/>
    <mergeCell ref="C24:L24"/>
    <mergeCell ref="C25:L25"/>
    <mergeCell ref="C26:L26"/>
    <mergeCell ref="A34:E34"/>
    <mergeCell ref="F34:L34"/>
    <mergeCell ref="C43:L43"/>
    <mergeCell ref="A35:L35"/>
    <mergeCell ref="A36:L36"/>
    <mergeCell ref="A37:L37"/>
    <mergeCell ref="A38:A40"/>
    <mergeCell ref="B38:B40"/>
    <mergeCell ref="C38:C40"/>
    <mergeCell ref="D38:D40"/>
    <mergeCell ref="E38:E40"/>
    <mergeCell ref="F38:F40"/>
    <mergeCell ref="G38:G40"/>
    <mergeCell ref="H38:J38"/>
    <mergeCell ref="H39:J39"/>
    <mergeCell ref="K39:K40"/>
    <mergeCell ref="L39:L40"/>
    <mergeCell ref="C42:L42"/>
    <mergeCell ref="A84:L84"/>
    <mergeCell ref="C49:L49"/>
    <mergeCell ref="C56:L56"/>
    <mergeCell ref="C57:L57"/>
    <mergeCell ref="C64:L64"/>
    <mergeCell ref="C68:L68"/>
    <mergeCell ref="C69:L69"/>
    <mergeCell ref="C77:L77"/>
    <mergeCell ref="A81:E81"/>
    <mergeCell ref="F81:L81"/>
    <mergeCell ref="A82:L82"/>
    <mergeCell ref="A83:L83"/>
    <mergeCell ref="C89:L89"/>
    <mergeCell ref="A85:A87"/>
    <mergeCell ref="B85:B87"/>
    <mergeCell ref="C85:C87"/>
    <mergeCell ref="D85:D87"/>
    <mergeCell ref="E85:E87"/>
    <mergeCell ref="F85:F87"/>
    <mergeCell ref="G85:G87"/>
    <mergeCell ref="H85:J85"/>
    <mergeCell ref="H86:J86"/>
    <mergeCell ref="K86:K87"/>
    <mergeCell ref="L86:L87"/>
    <mergeCell ref="C143:L143"/>
    <mergeCell ref="C147:L147"/>
    <mergeCell ref="A136:L136"/>
    <mergeCell ref="C90:L90"/>
    <mergeCell ref="C95:L95"/>
    <mergeCell ref="C104:L104"/>
    <mergeCell ref="C105:L105"/>
    <mergeCell ref="C110:L110"/>
    <mergeCell ref="C119:L119"/>
    <mergeCell ref="C120:L120"/>
    <mergeCell ref="C125:L125"/>
    <mergeCell ref="A134:E134"/>
    <mergeCell ref="F134:L134"/>
    <mergeCell ref="A135:L135"/>
    <mergeCell ref="C159:L159"/>
    <mergeCell ref="C165:L165"/>
    <mergeCell ref="C158:L158"/>
    <mergeCell ref="A137:L137"/>
    <mergeCell ref="A138:A140"/>
    <mergeCell ref="B138:B140"/>
    <mergeCell ref="C138:C140"/>
    <mergeCell ref="D138:D140"/>
    <mergeCell ref="E138:E140"/>
    <mergeCell ref="F138:F140"/>
    <mergeCell ref="G138:G140"/>
    <mergeCell ref="H138:J138"/>
    <mergeCell ref="H139:J139"/>
    <mergeCell ref="K139:K140"/>
    <mergeCell ref="L139:L140"/>
    <mergeCell ref="C142:L142"/>
  </mergeCells>
  <pageMargins left="0.7" right="0.7" top="0.75" bottom="0.75" header="0.3" footer="0.3"/>
  <pageSetup paperSize="9" scale="19" fitToWidth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view="pageBreakPreview" topLeftCell="A129" zoomScale="80" zoomScaleNormal="100" zoomScaleSheetLayoutView="80" workbookViewId="0">
      <selection activeCell="I150" sqref="I150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945" t="s">
        <v>195</v>
      </c>
      <c r="D1" s="945"/>
      <c r="E1" s="945"/>
      <c r="F1" s="945"/>
      <c r="G1" s="945"/>
      <c r="H1" s="945"/>
      <c r="I1" s="945"/>
      <c r="J1" s="945"/>
      <c r="K1" s="945"/>
      <c r="L1" s="945"/>
      <c r="M1" s="94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946" t="s">
        <v>0</v>
      </c>
      <c r="D3" s="947" t="s">
        <v>1</v>
      </c>
      <c r="E3" s="948" t="s">
        <v>2</v>
      </c>
      <c r="F3" s="948"/>
      <c r="G3" s="948"/>
      <c r="H3" s="948"/>
      <c r="I3" s="948"/>
      <c r="J3" s="949"/>
      <c r="K3" s="947" t="s">
        <v>3</v>
      </c>
      <c r="L3" s="947" t="s">
        <v>4</v>
      </c>
      <c r="M3" s="94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946"/>
      <c r="D4" s="947"/>
      <c r="E4" s="947" t="s">
        <v>6</v>
      </c>
      <c r="F4" s="951" t="s">
        <v>7</v>
      </c>
      <c r="G4" s="951"/>
      <c r="H4" s="951"/>
      <c r="I4" s="951"/>
      <c r="J4" s="947" t="s">
        <v>8</v>
      </c>
      <c r="K4" s="947"/>
      <c r="L4" s="947"/>
      <c r="M4" s="94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946"/>
      <c r="D5" s="947"/>
      <c r="E5" s="949"/>
      <c r="F5" s="947" t="s">
        <v>9</v>
      </c>
      <c r="G5" s="948" t="s">
        <v>10</v>
      </c>
      <c r="H5" s="949"/>
      <c r="I5" s="949"/>
      <c r="J5" s="949"/>
      <c r="K5" s="947"/>
      <c r="L5" s="947"/>
      <c r="M5" s="94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946"/>
      <c r="D6" s="947"/>
      <c r="E6" s="949"/>
      <c r="F6" s="952"/>
      <c r="G6" s="947" t="s">
        <v>11</v>
      </c>
      <c r="H6" s="947" t="s">
        <v>12</v>
      </c>
      <c r="I6" s="947" t="s">
        <v>13</v>
      </c>
      <c r="J6" s="949"/>
      <c r="K6" s="947"/>
      <c r="L6" s="947"/>
      <c r="M6" s="94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946"/>
      <c r="D7" s="947"/>
      <c r="E7" s="949"/>
      <c r="F7" s="952"/>
      <c r="G7" s="947"/>
      <c r="H7" s="947"/>
      <c r="I7" s="947"/>
      <c r="J7" s="949"/>
      <c r="K7" s="947"/>
      <c r="L7" s="947"/>
      <c r="M7" s="9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946"/>
      <c r="D8" s="947"/>
      <c r="E8" s="949"/>
      <c r="F8" s="952"/>
      <c r="G8" s="947"/>
      <c r="H8" s="947"/>
      <c r="I8" s="947"/>
      <c r="J8" s="949"/>
      <c r="K8" s="947"/>
      <c r="L8" s="947"/>
      <c r="M8" s="94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946"/>
      <c r="D9" s="947"/>
      <c r="E9" s="949"/>
      <c r="F9" s="952"/>
      <c r="G9" s="947"/>
      <c r="H9" s="947"/>
      <c r="I9" s="947"/>
      <c r="J9" s="949"/>
      <c r="K9" s="947"/>
      <c r="L9" s="947"/>
      <c r="M9" s="9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47">
        <f>D10*30</f>
        <v>90</v>
      </c>
      <c r="F10" s="47">
        <f>G10+H10+I10</f>
        <v>45</v>
      </c>
      <c r="G10" s="47"/>
      <c r="H10" s="47"/>
      <c r="I10" s="47">
        <v>45</v>
      </c>
      <c r="J10" s="47">
        <f>E10-F10</f>
        <v>45</v>
      </c>
      <c r="K10" s="46">
        <f>F10/15</f>
        <v>3</v>
      </c>
      <c r="L10" s="47" t="s">
        <v>17</v>
      </c>
      <c r="M10" s="46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46"/>
      <c r="E11" s="47"/>
      <c r="F11" s="47"/>
      <c r="G11" s="47"/>
      <c r="H11" s="47"/>
      <c r="I11" s="47"/>
      <c r="J11" s="47"/>
      <c r="K11" s="46"/>
      <c r="L11" s="47"/>
      <c r="M11" s="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188</v>
      </c>
      <c r="D12" s="46">
        <v>7</v>
      </c>
      <c r="E12" s="47">
        <f t="shared" ref="E12:E16" si="0">D12*30</f>
        <v>210</v>
      </c>
      <c r="F12" s="47">
        <f t="shared" ref="F12:F16" si="1">G12+H12+I12</f>
        <v>75</v>
      </c>
      <c r="G12" s="47">
        <v>45</v>
      </c>
      <c r="H12" s="47"/>
      <c r="I12" s="47">
        <v>30</v>
      </c>
      <c r="J12" s="47">
        <f t="shared" ref="J12:J16" si="2">E12-F12</f>
        <v>135</v>
      </c>
      <c r="K12" s="46">
        <f t="shared" ref="K12:K16" si="3">F12/15</f>
        <v>5</v>
      </c>
      <c r="L12" s="47" t="s">
        <v>19</v>
      </c>
      <c r="M12" s="46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46">
        <v>6</v>
      </c>
      <c r="E13" s="47">
        <f t="shared" si="0"/>
        <v>180</v>
      </c>
      <c r="F13" s="47">
        <f t="shared" si="1"/>
        <v>75</v>
      </c>
      <c r="G13" s="47">
        <v>30</v>
      </c>
      <c r="H13" s="47"/>
      <c r="I13" s="47">
        <v>45</v>
      </c>
      <c r="J13" s="47">
        <f t="shared" si="2"/>
        <v>105</v>
      </c>
      <c r="K13" s="46">
        <f t="shared" si="3"/>
        <v>5</v>
      </c>
      <c r="L13" s="47" t="s">
        <v>19</v>
      </c>
      <c r="M13" s="46">
        <f t="shared" si="4"/>
        <v>41.666666666666671</v>
      </c>
      <c r="N13" s="3" t="s">
        <v>213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348</v>
      </c>
      <c r="D14" s="46">
        <v>7</v>
      </c>
      <c r="E14" s="47">
        <f t="shared" si="0"/>
        <v>210</v>
      </c>
      <c r="F14" s="47">
        <f t="shared" si="1"/>
        <v>75</v>
      </c>
      <c r="G14" s="47">
        <v>30</v>
      </c>
      <c r="H14" s="47"/>
      <c r="I14" s="47">
        <v>45</v>
      </c>
      <c r="J14" s="47">
        <f t="shared" si="2"/>
        <v>135</v>
      </c>
      <c r="K14" s="46">
        <f t="shared" si="3"/>
        <v>5</v>
      </c>
      <c r="L14" s="47" t="s">
        <v>19</v>
      </c>
      <c r="M14" s="46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5.75" x14ac:dyDescent="0.25">
      <c r="A15" s="1" t="s">
        <v>17</v>
      </c>
      <c r="B15" s="1" t="s">
        <v>15</v>
      </c>
      <c r="C15" s="121" t="s">
        <v>447</v>
      </c>
      <c r="D15" s="46">
        <v>5</v>
      </c>
      <c r="E15" s="47">
        <f t="shared" si="0"/>
        <v>150</v>
      </c>
      <c r="F15" s="47">
        <f t="shared" si="1"/>
        <v>60</v>
      </c>
      <c r="G15" s="47">
        <v>15</v>
      </c>
      <c r="H15" s="47">
        <v>45</v>
      </c>
      <c r="I15" s="47"/>
      <c r="J15" s="47">
        <f t="shared" si="2"/>
        <v>90</v>
      </c>
      <c r="K15" s="46">
        <f t="shared" si="3"/>
        <v>4</v>
      </c>
      <c r="L15" s="47" t="s">
        <v>17</v>
      </c>
      <c r="M15" s="46">
        <f t="shared" si="4"/>
        <v>40</v>
      </c>
      <c r="N15" s="3" t="s">
        <v>213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511</v>
      </c>
      <c r="D16" s="46">
        <v>2</v>
      </c>
      <c r="E16" s="47">
        <f t="shared" si="0"/>
        <v>60</v>
      </c>
      <c r="F16" s="47">
        <f t="shared" si="1"/>
        <v>30</v>
      </c>
      <c r="G16" s="47">
        <v>15</v>
      </c>
      <c r="H16" s="47"/>
      <c r="I16" s="47">
        <v>15</v>
      </c>
      <c r="J16" s="47">
        <f t="shared" si="2"/>
        <v>30</v>
      </c>
      <c r="K16" s="46">
        <f t="shared" si="3"/>
        <v>2</v>
      </c>
      <c r="L16" s="47" t="s">
        <v>17</v>
      </c>
      <c r="M16" s="46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42">
        <f t="shared" ref="D17:K17" si="5">SUM(D10:D16)</f>
        <v>30</v>
      </c>
      <c r="E17" s="52">
        <f t="shared" si="5"/>
        <v>900</v>
      </c>
      <c r="F17" s="52">
        <f t="shared" si="5"/>
        <v>360</v>
      </c>
      <c r="G17" s="52">
        <f t="shared" si="5"/>
        <v>135</v>
      </c>
      <c r="H17" s="52">
        <f t="shared" si="5"/>
        <v>45</v>
      </c>
      <c r="I17" s="52">
        <f t="shared" si="5"/>
        <v>180</v>
      </c>
      <c r="J17" s="52">
        <f t="shared" si="5"/>
        <v>540</v>
      </c>
      <c r="K17" s="52">
        <f t="shared" si="5"/>
        <v>24</v>
      </c>
      <c r="L17" s="52"/>
      <c r="M17" s="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946" t="s">
        <v>0</v>
      </c>
      <c r="D20" s="947" t="s">
        <v>1</v>
      </c>
      <c r="E20" s="948" t="s">
        <v>2</v>
      </c>
      <c r="F20" s="948"/>
      <c r="G20" s="948"/>
      <c r="H20" s="948"/>
      <c r="I20" s="948"/>
      <c r="J20" s="949"/>
      <c r="K20" s="947" t="s">
        <v>3</v>
      </c>
      <c r="L20" s="947" t="s">
        <v>4</v>
      </c>
      <c r="M20" s="947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946"/>
      <c r="D21" s="947"/>
      <c r="E21" s="947" t="s">
        <v>6</v>
      </c>
      <c r="F21" s="951" t="s">
        <v>7</v>
      </c>
      <c r="G21" s="951"/>
      <c r="H21" s="951"/>
      <c r="I21" s="951"/>
      <c r="J21" s="947" t="s">
        <v>26</v>
      </c>
      <c r="K21" s="947"/>
      <c r="L21" s="947"/>
      <c r="M21" s="94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946"/>
      <c r="D22" s="947"/>
      <c r="E22" s="949"/>
      <c r="F22" s="947" t="s">
        <v>9</v>
      </c>
      <c r="G22" s="948" t="s">
        <v>10</v>
      </c>
      <c r="H22" s="949"/>
      <c r="I22" s="949"/>
      <c r="J22" s="949"/>
      <c r="K22" s="947"/>
      <c r="L22" s="947"/>
      <c r="M22" s="94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946"/>
      <c r="D23" s="947"/>
      <c r="E23" s="949"/>
      <c r="F23" s="952"/>
      <c r="G23" s="950" t="s">
        <v>27</v>
      </c>
      <c r="H23" s="950" t="s">
        <v>28</v>
      </c>
      <c r="I23" s="950" t="s">
        <v>29</v>
      </c>
      <c r="J23" s="949"/>
      <c r="K23" s="947"/>
      <c r="L23" s="947"/>
      <c r="M23" s="94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946"/>
      <c r="D24" s="947"/>
      <c r="E24" s="949"/>
      <c r="F24" s="952"/>
      <c r="G24" s="950"/>
      <c r="H24" s="950"/>
      <c r="I24" s="950"/>
      <c r="J24" s="949"/>
      <c r="K24" s="947"/>
      <c r="L24" s="947"/>
      <c r="M24" s="94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946"/>
      <c r="D25" s="947"/>
      <c r="E25" s="949"/>
      <c r="F25" s="952"/>
      <c r="G25" s="950"/>
      <c r="H25" s="950"/>
      <c r="I25" s="950"/>
      <c r="J25" s="949"/>
      <c r="K25" s="947"/>
      <c r="L25" s="947"/>
      <c r="M25" s="94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946"/>
      <c r="D26" s="947"/>
      <c r="E26" s="949"/>
      <c r="F26" s="952"/>
      <c r="G26" s="950"/>
      <c r="H26" s="950"/>
      <c r="I26" s="950"/>
      <c r="J26" s="949"/>
      <c r="K26" s="947"/>
      <c r="L26" s="947"/>
      <c r="M26" s="947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47">
        <f>D27*30</f>
        <v>90</v>
      </c>
      <c r="F27" s="47">
        <f>G27+H27+I27</f>
        <v>36</v>
      </c>
      <c r="G27" s="47"/>
      <c r="H27" s="47"/>
      <c r="I27" s="47">
        <v>36</v>
      </c>
      <c r="J27" s="47">
        <f>E27-F27</f>
        <v>54</v>
      </c>
      <c r="K27" s="46">
        <f>F27/18</f>
        <v>2</v>
      </c>
      <c r="L27" s="47" t="s">
        <v>17</v>
      </c>
      <c r="M27" s="46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46"/>
      <c r="E28" s="47"/>
      <c r="F28" s="47"/>
      <c r="G28" s="47"/>
      <c r="H28" s="47"/>
      <c r="I28" s="47"/>
      <c r="J28" s="47"/>
      <c r="K28" s="46"/>
      <c r="L28" s="47"/>
      <c r="M28" s="46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46">
        <v>6</v>
      </c>
      <c r="E29" s="47">
        <f t="shared" ref="E29:E34" si="6">D29*30</f>
        <v>180</v>
      </c>
      <c r="F29" s="47">
        <f t="shared" ref="F29:F34" si="7">G29+H29+I29</f>
        <v>72</v>
      </c>
      <c r="G29" s="47">
        <v>36</v>
      </c>
      <c r="H29" s="47">
        <v>18</v>
      </c>
      <c r="I29" s="47">
        <v>18</v>
      </c>
      <c r="J29" s="47">
        <f t="shared" ref="J29:J34" si="8">E29-F29</f>
        <v>108</v>
      </c>
      <c r="K29" s="46">
        <f t="shared" ref="K29:K34" si="9">F29/18</f>
        <v>4</v>
      </c>
      <c r="L29" s="47" t="s">
        <v>19</v>
      </c>
      <c r="M29" s="46">
        <f t="shared" ref="M29:M34" si="10">F29/E29*100</f>
        <v>40</v>
      </c>
      <c r="N29" s="3" t="s">
        <v>213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216</v>
      </c>
      <c r="D30" s="46">
        <v>6</v>
      </c>
      <c r="E30" s="47">
        <f t="shared" si="6"/>
        <v>180</v>
      </c>
      <c r="F30" s="47">
        <f t="shared" si="7"/>
        <v>72</v>
      </c>
      <c r="G30" s="47">
        <v>36</v>
      </c>
      <c r="H30" s="47"/>
      <c r="I30" s="47">
        <v>36</v>
      </c>
      <c r="J30" s="47">
        <f t="shared" si="8"/>
        <v>108</v>
      </c>
      <c r="K30" s="46">
        <f t="shared" si="9"/>
        <v>4</v>
      </c>
      <c r="L30" s="47" t="s">
        <v>19</v>
      </c>
      <c r="M30" s="46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46">
        <v>3</v>
      </c>
      <c r="E31" s="47">
        <f t="shared" si="6"/>
        <v>90</v>
      </c>
      <c r="F31" s="47">
        <f t="shared" si="7"/>
        <v>54</v>
      </c>
      <c r="G31" s="47">
        <v>18</v>
      </c>
      <c r="H31" s="47"/>
      <c r="I31" s="47">
        <v>36</v>
      </c>
      <c r="J31" s="47">
        <f t="shared" si="8"/>
        <v>36</v>
      </c>
      <c r="K31" s="46">
        <f t="shared" si="9"/>
        <v>3</v>
      </c>
      <c r="L31" s="47" t="s">
        <v>19</v>
      </c>
      <c r="M31" s="46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57" t="s">
        <v>189</v>
      </c>
      <c r="D32" s="190">
        <v>4.5</v>
      </c>
      <c r="E32" s="47">
        <f t="shared" si="6"/>
        <v>135</v>
      </c>
      <c r="F32" s="47">
        <f t="shared" si="7"/>
        <v>18</v>
      </c>
      <c r="G32" s="47"/>
      <c r="H32" s="47"/>
      <c r="I32" s="47">
        <v>18</v>
      </c>
      <c r="J32" s="47">
        <f t="shared" si="8"/>
        <v>117</v>
      </c>
      <c r="K32" s="46">
        <f t="shared" si="9"/>
        <v>1</v>
      </c>
      <c r="L32" s="47" t="s">
        <v>17</v>
      </c>
      <c r="M32" s="46">
        <f t="shared" si="10"/>
        <v>13.333333333333334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46">
        <v>3</v>
      </c>
      <c r="E33" s="47">
        <f t="shared" si="6"/>
        <v>90</v>
      </c>
      <c r="F33" s="47">
        <f t="shared" si="7"/>
        <v>36</v>
      </c>
      <c r="G33" s="47">
        <v>18</v>
      </c>
      <c r="H33" s="47"/>
      <c r="I33" s="47">
        <v>18</v>
      </c>
      <c r="J33" s="47">
        <f t="shared" si="8"/>
        <v>54</v>
      </c>
      <c r="K33" s="46">
        <f t="shared" si="9"/>
        <v>2</v>
      </c>
      <c r="L33" s="47" t="s">
        <v>17</v>
      </c>
      <c r="M33" s="46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57" t="s">
        <v>214</v>
      </c>
      <c r="D34" s="190">
        <v>4.5</v>
      </c>
      <c r="E34" s="47">
        <f t="shared" si="6"/>
        <v>135</v>
      </c>
      <c r="F34" s="47">
        <f t="shared" si="7"/>
        <v>36</v>
      </c>
      <c r="G34" s="47">
        <v>18</v>
      </c>
      <c r="H34" s="47"/>
      <c r="I34" s="47">
        <v>18</v>
      </c>
      <c r="J34" s="47">
        <f t="shared" si="8"/>
        <v>99</v>
      </c>
      <c r="K34" s="46">
        <f t="shared" si="9"/>
        <v>2</v>
      </c>
      <c r="L34" s="47" t="s">
        <v>19</v>
      </c>
      <c r="M34" s="46">
        <f t="shared" si="10"/>
        <v>26.666666666666668</v>
      </c>
      <c r="N34" s="3" t="s">
        <v>512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42">
        <f>SUM(D27:D34)</f>
        <v>30</v>
      </c>
      <c r="E35" s="52">
        <f t="shared" ref="E35:K35" si="11">SUM(E27:E34)</f>
        <v>900</v>
      </c>
      <c r="F35" s="52">
        <f t="shared" si="11"/>
        <v>324</v>
      </c>
      <c r="G35" s="52">
        <f t="shared" si="11"/>
        <v>126</v>
      </c>
      <c r="H35" s="52">
        <f t="shared" si="11"/>
        <v>18</v>
      </c>
      <c r="I35" s="52">
        <f t="shared" si="11"/>
        <v>180</v>
      </c>
      <c r="J35" s="52">
        <f t="shared" si="11"/>
        <v>576</v>
      </c>
      <c r="K35" s="52">
        <f t="shared" si="11"/>
        <v>18</v>
      </c>
      <c r="L35" s="52"/>
      <c r="M35" s="52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946" t="s">
        <v>0</v>
      </c>
      <c r="D41" s="947" t="s">
        <v>1</v>
      </c>
      <c r="E41" s="948" t="s">
        <v>2</v>
      </c>
      <c r="F41" s="948"/>
      <c r="G41" s="948"/>
      <c r="H41" s="948"/>
      <c r="I41" s="948"/>
      <c r="J41" s="949"/>
      <c r="K41" s="947" t="s">
        <v>3</v>
      </c>
      <c r="L41" s="947" t="s">
        <v>4</v>
      </c>
      <c r="M41" s="947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946"/>
      <c r="D42" s="947"/>
      <c r="E42" s="947" t="s">
        <v>6</v>
      </c>
      <c r="F42" s="951" t="s">
        <v>7</v>
      </c>
      <c r="G42" s="951"/>
      <c r="H42" s="951"/>
      <c r="I42" s="951"/>
      <c r="J42" s="947" t="s">
        <v>26</v>
      </c>
      <c r="K42" s="947"/>
      <c r="L42" s="947"/>
      <c r="M42" s="94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946"/>
      <c r="D43" s="947"/>
      <c r="E43" s="949"/>
      <c r="F43" s="947" t="s">
        <v>9</v>
      </c>
      <c r="G43" s="948" t="s">
        <v>10</v>
      </c>
      <c r="H43" s="949"/>
      <c r="I43" s="949"/>
      <c r="J43" s="949"/>
      <c r="K43" s="947"/>
      <c r="L43" s="947"/>
      <c r="M43" s="947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946"/>
      <c r="D44" s="947"/>
      <c r="E44" s="949"/>
      <c r="F44" s="952"/>
      <c r="G44" s="947" t="s">
        <v>27</v>
      </c>
      <c r="H44" s="947" t="s">
        <v>28</v>
      </c>
      <c r="I44" s="947" t="s">
        <v>29</v>
      </c>
      <c r="J44" s="949"/>
      <c r="K44" s="947"/>
      <c r="L44" s="947"/>
      <c r="M44" s="947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946"/>
      <c r="D45" s="947"/>
      <c r="E45" s="949"/>
      <c r="F45" s="952"/>
      <c r="G45" s="947"/>
      <c r="H45" s="947"/>
      <c r="I45" s="947"/>
      <c r="J45" s="949"/>
      <c r="K45" s="947"/>
      <c r="L45" s="947"/>
      <c r="M45" s="947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946"/>
      <c r="D46" s="947"/>
      <c r="E46" s="949"/>
      <c r="F46" s="952"/>
      <c r="G46" s="947"/>
      <c r="H46" s="947"/>
      <c r="I46" s="947"/>
      <c r="J46" s="949"/>
      <c r="K46" s="947"/>
      <c r="L46" s="947"/>
      <c r="M46" s="94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946"/>
      <c r="D47" s="947"/>
      <c r="E47" s="949"/>
      <c r="F47" s="952"/>
      <c r="G47" s="947"/>
      <c r="H47" s="947"/>
      <c r="I47" s="947"/>
      <c r="J47" s="949"/>
      <c r="K47" s="947"/>
      <c r="L47" s="947"/>
      <c r="M47" s="947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47">
        <f>D48*30</f>
        <v>90</v>
      </c>
      <c r="F48" s="47">
        <f>G48+H48+I48</f>
        <v>45</v>
      </c>
      <c r="G48" s="47"/>
      <c r="H48" s="47"/>
      <c r="I48" s="47">
        <v>45</v>
      </c>
      <c r="J48" s="47">
        <f>E48-F48</f>
        <v>45</v>
      </c>
      <c r="K48" s="46">
        <f>F48/15</f>
        <v>3</v>
      </c>
      <c r="L48" s="47" t="s">
        <v>17</v>
      </c>
      <c r="M48" s="46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46"/>
      <c r="E49" s="47"/>
      <c r="F49" s="47"/>
      <c r="G49" s="47"/>
      <c r="H49" s="47"/>
      <c r="I49" s="47"/>
      <c r="J49" s="47"/>
      <c r="K49" s="46"/>
      <c r="L49" s="47"/>
      <c r="M49" s="46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4" t="s">
        <v>450</v>
      </c>
      <c r="D50" s="46">
        <v>4</v>
      </c>
      <c r="E50" s="47">
        <f t="shared" ref="E50:E55" si="12">D50*30</f>
        <v>120</v>
      </c>
      <c r="F50" s="47">
        <f t="shared" ref="F50:F55" si="13">G50+H50+I50</f>
        <v>60</v>
      </c>
      <c r="G50" s="47">
        <v>30</v>
      </c>
      <c r="H50" s="47"/>
      <c r="I50" s="47">
        <v>30</v>
      </c>
      <c r="J50" s="47">
        <f t="shared" ref="J50:J55" si="14">E50-F50</f>
        <v>60</v>
      </c>
      <c r="K50" s="46">
        <f t="shared" ref="K50:K53" si="15">F50/15</f>
        <v>4</v>
      </c>
      <c r="L50" s="47" t="s">
        <v>17</v>
      </c>
      <c r="M50" s="46">
        <f t="shared" ref="M50:M55" si="16">F50/E50*100</f>
        <v>50</v>
      </c>
      <c r="N50" s="3" t="s">
        <v>213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46">
        <v>5</v>
      </c>
      <c r="E51" s="47">
        <f t="shared" si="12"/>
        <v>150</v>
      </c>
      <c r="F51" s="47">
        <f t="shared" si="13"/>
        <v>60</v>
      </c>
      <c r="G51" s="47">
        <v>30</v>
      </c>
      <c r="H51" s="47"/>
      <c r="I51" s="47">
        <v>30</v>
      </c>
      <c r="J51" s="47">
        <f t="shared" si="14"/>
        <v>90</v>
      </c>
      <c r="K51" s="46">
        <f t="shared" si="15"/>
        <v>4</v>
      </c>
      <c r="L51" s="47" t="s">
        <v>19</v>
      </c>
      <c r="M51" s="46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57" t="s">
        <v>124</v>
      </c>
      <c r="D52" s="190">
        <v>5</v>
      </c>
      <c r="E52" s="47">
        <f t="shared" si="12"/>
        <v>150</v>
      </c>
      <c r="F52" s="47">
        <f t="shared" si="13"/>
        <v>60</v>
      </c>
      <c r="G52" s="47">
        <v>30</v>
      </c>
      <c r="H52" s="47"/>
      <c r="I52" s="47">
        <v>30</v>
      </c>
      <c r="J52" s="47">
        <f t="shared" si="14"/>
        <v>90</v>
      </c>
      <c r="K52" s="46">
        <f t="shared" si="15"/>
        <v>4</v>
      </c>
      <c r="L52" s="47" t="s">
        <v>19</v>
      </c>
      <c r="M52" s="46">
        <f t="shared" si="16"/>
        <v>40</v>
      </c>
      <c r="N52" s="3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46">
        <v>4</v>
      </c>
      <c r="E53" s="47">
        <f t="shared" si="12"/>
        <v>120</v>
      </c>
      <c r="F53" s="47">
        <f t="shared" si="13"/>
        <v>60</v>
      </c>
      <c r="G53" s="47">
        <v>30</v>
      </c>
      <c r="H53" s="47"/>
      <c r="I53" s="47">
        <v>30</v>
      </c>
      <c r="J53" s="47">
        <f t="shared" si="14"/>
        <v>60</v>
      </c>
      <c r="K53" s="46">
        <f t="shared" si="15"/>
        <v>4</v>
      </c>
      <c r="L53" s="47" t="s">
        <v>17</v>
      </c>
      <c r="M53" s="46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4" t="s">
        <v>174</v>
      </c>
      <c r="D54" s="46">
        <v>4</v>
      </c>
      <c r="E54" s="47">
        <f t="shared" si="12"/>
        <v>120</v>
      </c>
      <c r="F54" s="47">
        <f t="shared" si="13"/>
        <v>45</v>
      </c>
      <c r="G54" s="47">
        <v>15</v>
      </c>
      <c r="H54" s="47"/>
      <c r="I54" s="47">
        <v>30</v>
      </c>
      <c r="J54" s="47">
        <f t="shared" si="14"/>
        <v>75</v>
      </c>
      <c r="K54" s="46">
        <f>F54/15</f>
        <v>3</v>
      </c>
      <c r="L54" s="47" t="s">
        <v>17</v>
      </c>
      <c r="M54" s="46">
        <f t="shared" si="16"/>
        <v>37.5</v>
      </c>
      <c r="N54" s="3" t="s">
        <v>212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451</v>
      </c>
      <c r="D55" s="46">
        <v>5</v>
      </c>
      <c r="E55" s="47">
        <f t="shared" si="12"/>
        <v>150</v>
      </c>
      <c r="F55" s="47">
        <f t="shared" si="13"/>
        <v>60</v>
      </c>
      <c r="G55" s="47">
        <v>30</v>
      </c>
      <c r="H55" s="47"/>
      <c r="I55" s="47">
        <v>30</v>
      </c>
      <c r="J55" s="47">
        <f t="shared" si="14"/>
        <v>90</v>
      </c>
      <c r="K55" s="46">
        <f t="shared" ref="K55" si="17">F55/18</f>
        <v>3.3333333333333335</v>
      </c>
      <c r="L55" s="47" t="s">
        <v>19</v>
      </c>
      <c r="M55" s="46">
        <f t="shared" si="16"/>
        <v>40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42">
        <f>SUM(D48:D55)</f>
        <v>30</v>
      </c>
      <c r="E56" s="52">
        <f>SUM(E48:E55)</f>
        <v>900</v>
      </c>
      <c r="F56" s="52">
        <f t="shared" ref="F56:L56" si="18">SUM(F48:F55)</f>
        <v>390</v>
      </c>
      <c r="G56" s="52">
        <f t="shared" si="18"/>
        <v>165</v>
      </c>
      <c r="H56" s="52">
        <f t="shared" si="18"/>
        <v>0</v>
      </c>
      <c r="I56" s="52">
        <f t="shared" si="18"/>
        <v>225</v>
      </c>
      <c r="J56" s="52">
        <f t="shared" si="18"/>
        <v>510</v>
      </c>
      <c r="K56" s="52">
        <f>SUM(K48:K55)</f>
        <v>25.333333333333332</v>
      </c>
      <c r="L56" s="52">
        <f t="shared" si="18"/>
        <v>0</v>
      </c>
      <c r="M56" s="52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946" t="s">
        <v>0</v>
      </c>
      <c r="D59" s="947" t="s">
        <v>1</v>
      </c>
      <c r="E59" s="948" t="s">
        <v>2</v>
      </c>
      <c r="F59" s="948"/>
      <c r="G59" s="948"/>
      <c r="H59" s="948"/>
      <c r="I59" s="948"/>
      <c r="J59" s="949"/>
      <c r="K59" s="947" t="s">
        <v>3</v>
      </c>
      <c r="L59" s="947" t="s">
        <v>4</v>
      </c>
      <c r="M59" s="947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946"/>
      <c r="D60" s="947"/>
      <c r="E60" s="947" t="s">
        <v>6</v>
      </c>
      <c r="F60" s="951" t="s">
        <v>7</v>
      </c>
      <c r="G60" s="951"/>
      <c r="H60" s="951"/>
      <c r="I60" s="951"/>
      <c r="J60" s="947" t="s">
        <v>26</v>
      </c>
      <c r="K60" s="947"/>
      <c r="L60" s="947"/>
      <c r="M60" s="947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946"/>
      <c r="D61" s="947"/>
      <c r="E61" s="949"/>
      <c r="F61" s="947" t="s">
        <v>9</v>
      </c>
      <c r="G61" s="948" t="s">
        <v>10</v>
      </c>
      <c r="H61" s="949"/>
      <c r="I61" s="949"/>
      <c r="J61" s="949"/>
      <c r="K61" s="947"/>
      <c r="L61" s="947"/>
      <c r="M61" s="947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946"/>
      <c r="D62" s="947"/>
      <c r="E62" s="949"/>
      <c r="F62" s="952"/>
      <c r="G62" s="947" t="s">
        <v>27</v>
      </c>
      <c r="H62" s="947" t="s">
        <v>28</v>
      </c>
      <c r="I62" s="947" t="s">
        <v>29</v>
      </c>
      <c r="J62" s="949"/>
      <c r="K62" s="947"/>
      <c r="L62" s="947"/>
      <c r="M62" s="947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946"/>
      <c r="D63" s="947"/>
      <c r="E63" s="949"/>
      <c r="F63" s="952"/>
      <c r="G63" s="947"/>
      <c r="H63" s="947"/>
      <c r="I63" s="947"/>
      <c r="J63" s="949"/>
      <c r="K63" s="947"/>
      <c r="L63" s="947"/>
      <c r="M63" s="947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946"/>
      <c r="D64" s="947"/>
      <c r="E64" s="949"/>
      <c r="F64" s="952"/>
      <c r="G64" s="947"/>
      <c r="H64" s="947"/>
      <c r="I64" s="947"/>
      <c r="J64" s="949"/>
      <c r="K64" s="947"/>
      <c r="L64" s="947"/>
      <c r="M64" s="947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946"/>
      <c r="D65" s="947"/>
      <c r="E65" s="949"/>
      <c r="F65" s="952"/>
      <c r="G65" s="947"/>
      <c r="H65" s="947"/>
      <c r="I65" s="947"/>
      <c r="J65" s="949"/>
      <c r="K65" s="947"/>
      <c r="L65" s="947"/>
      <c r="M65" s="947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198</v>
      </c>
      <c r="D66" s="5">
        <v>3</v>
      </c>
      <c r="E66" s="47">
        <f>D66*30</f>
        <v>90</v>
      </c>
      <c r="F66" s="47">
        <f>G66+H66+I66</f>
        <v>0</v>
      </c>
      <c r="G66" s="47"/>
      <c r="H66" s="47"/>
      <c r="I66" s="47"/>
      <c r="J66" s="47">
        <f>E66-F66</f>
        <v>90</v>
      </c>
      <c r="K66" s="46">
        <f>F66/18</f>
        <v>0</v>
      </c>
      <c r="L66" s="47" t="s">
        <v>30</v>
      </c>
      <c r="M66" s="46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46">
        <v>3</v>
      </c>
      <c r="E67" s="47">
        <f t="shared" ref="E67:E74" si="19">D67*30</f>
        <v>90</v>
      </c>
      <c r="F67" s="47">
        <f t="shared" ref="F67:F74" si="20">G67+H67+I67</f>
        <v>36</v>
      </c>
      <c r="G67" s="47"/>
      <c r="H67" s="47"/>
      <c r="I67" s="47">
        <v>36</v>
      </c>
      <c r="J67" s="47">
        <f t="shared" ref="J67:J74" si="21">E67-F67</f>
        <v>54</v>
      </c>
      <c r="K67" s="46">
        <f t="shared" ref="K67:K74" si="22">F67/18</f>
        <v>2</v>
      </c>
      <c r="L67" s="47" t="s">
        <v>17</v>
      </c>
      <c r="M67" s="46">
        <f t="shared" ref="M67:M74" si="23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46"/>
      <c r="E68" s="47"/>
      <c r="F68" s="47"/>
      <c r="G68" s="47"/>
      <c r="H68" s="47"/>
      <c r="I68" s="47"/>
      <c r="J68" s="47"/>
      <c r="K68" s="46"/>
      <c r="L68" s="47"/>
      <c r="M68" s="46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46">
        <v>5</v>
      </c>
      <c r="E69" s="47">
        <f t="shared" si="19"/>
        <v>150</v>
      </c>
      <c r="F69" s="47">
        <f t="shared" si="20"/>
        <v>54</v>
      </c>
      <c r="G69" s="47">
        <v>36</v>
      </c>
      <c r="H69" s="47"/>
      <c r="I69" s="47">
        <v>18</v>
      </c>
      <c r="J69" s="47">
        <f t="shared" si="21"/>
        <v>96</v>
      </c>
      <c r="K69" s="46">
        <f t="shared" si="22"/>
        <v>3</v>
      </c>
      <c r="L69" s="47" t="s">
        <v>19</v>
      </c>
      <c r="M69" s="46">
        <f t="shared" si="23"/>
        <v>36</v>
      </c>
      <c r="N69" s="3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217</v>
      </c>
      <c r="D70" s="46">
        <v>5</v>
      </c>
      <c r="E70" s="47">
        <f t="shared" si="19"/>
        <v>150</v>
      </c>
      <c r="F70" s="47">
        <f t="shared" si="20"/>
        <v>72</v>
      </c>
      <c r="G70" s="47">
        <v>36</v>
      </c>
      <c r="H70" s="47"/>
      <c r="I70" s="47">
        <v>36</v>
      </c>
      <c r="J70" s="47">
        <f t="shared" si="21"/>
        <v>78</v>
      </c>
      <c r="K70" s="46">
        <f t="shared" si="22"/>
        <v>4</v>
      </c>
      <c r="L70" s="47" t="s">
        <v>19</v>
      </c>
      <c r="M70" s="46">
        <f t="shared" si="23"/>
        <v>48</v>
      </c>
      <c r="N70" s="3" t="s">
        <v>212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39</v>
      </c>
      <c r="D71" s="46">
        <v>4</v>
      </c>
      <c r="E71" s="47">
        <f t="shared" si="19"/>
        <v>120</v>
      </c>
      <c r="F71" s="47">
        <f t="shared" si="20"/>
        <v>54</v>
      </c>
      <c r="G71" s="47">
        <v>18</v>
      </c>
      <c r="H71" s="47"/>
      <c r="I71" s="47">
        <v>36</v>
      </c>
      <c r="J71" s="47">
        <f t="shared" si="21"/>
        <v>66</v>
      </c>
      <c r="K71" s="46">
        <f t="shared" si="22"/>
        <v>3</v>
      </c>
      <c r="L71" s="47" t="s">
        <v>17</v>
      </c>
      <c r="M71" s="46">
        <f t="shared" si="23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4" t="s">
        <v>231</v>
      </c>
      <c r="D72" s="46">
        <v>4</v>
      </c>
      <c r="E72" s="47">
        <f t="shared" si="19"/>
        <v>120</v>
      </c>
      <c r="F72" s="47">
        <f t="shared" si="20"/>
        <v>36</v>
      </c>
      <c r="G72" s="47">
        <v>18</v>
      </c>
      <c r="H72" s="47"/>
      <c r="I72" s="47">
        <v>18</v>
      </c>
      <c r="J72" s="47">
        <f t="shared" si="21"/>
        <v>84</v>
      </c>
      <c r="K72" s="46">
        <f t="shared" si="22"/>
        <v>2</v>
      </c>
      <c r="L72" s="47" t="s">
        <v>17</v>
      </c>
      <c r="M72" s="46">
        <f t="shared" si="23"/>
        <v>30</v>
      </c>
      <c r="N72" s="3" t="s">
        <v>212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263</v>
      </c>
      <c r="D73" s="46">
        <v>5</v>
      </c>
      <c r="E73" s="47">
        <f t="shared" si="19"/>
        <v>150</v>
      </c>
      <c r="F73" s="47">
        <f t="shared" si="20"/>
        <v>54</v>
      </c>
      <c r="G73" s="47">
        <v>36</v>
      </c>
      <c r="H73" s="47"/>
      <c r="I73" s="47">
        <v>18</v>
      </c>
      <c r="J73" s="47">
        <f t="shared" si="21"/>
        <v>96</v>
      </c>
      <c r="K73" s="46">
        <f t="shared" si="22"/>
        <v>3</v>
      </c>
      <c r="L73" s="47" t="s">
        <v>19</v>
      </c>
      <c r="M73" s="46">
        <f t="shared" si="23"/>
        <v>36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194</v>
      </c>
      <c r="D74" s="46">
        <v>1</v>
      </c>
      <c r="E74" s="47">
        <f t="shared" si="19"/>
        <v>30</v>
      </c>
      <c r="F74" s="47">
        <f t="shared" si="20"/>
        <v>0</v>
      </c>
      <c r="G74" s="47"/>
      <c r="H74" s="47"/>
      <c r="I74" s="47"/>
      <c r="J74" s="47">
        <f t="shared" si="21"/>
        <v>30</v>
      </c>
      <c r="K74" s="46">
        <f t="shared" si="22"/>
        <v>0</v>
      </c>
      <c r="L74" s="47" t="s">
        <v>30</v>
      </c>
      <c r="M74" s="46">
        <f t="shared" si="23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42">
        <f t="shared" ref="D75:K75" si="24">SUM(D66:D74)</f>
        <v>30</v>
      </c>
      <c r="E75" s="52">
        <f t="shared" si="24"/>
        <v>900</v>
      </c>
      <c r="F75" s="52">
        <f t="shared" si="24"/>
        <v>306</v>
      </c>
      <c r="G75" s="52">
        <f t="shared" si="24"/>
        <v>144</v>
      </c>
      <c r="H75" s="52">
        <f t="shared" si="24"/>
        <v>0</v>
      </c>
      <c r="I75" s="52">
        <f t="shared" si="24"/>
        <v>162</v>
      </c>
      <c r="J75" s="52">
        <f t="shared" si="24"/>
        <v>594</v>
      </c>
      <c r="K75" s="52">
        <f t="shared" si="24"/>
        <v>17</v>
      </c>
      <c r="L75" s="52"/>
      <c r="M75" s="52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/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183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946" t="s">
        <v>0</v>
      </c>
      <c r="D83" s="947" t="s">
        <v>1</v>
      </c>
      <c r="E83" s="948" t="s">
        <v>2</v>
      </c>
      <c r="F83" s="948"/>
      <c r="G83" s="948"/>
      <c r="H83" s="948"/>
      <c r="I83" s="948"/>
      <c r="J83" s="949"/>
      <c r="K83" s="947" t="s">
        <v>3</v>
      </c>
      <c r="L83" s="947" t="s">
        <v>4</v>
      </c>
      <c r="M83" s="947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946"/>
      <c r="D84" s="947"/>
      <c r="E84" s="947" t="s">
        <v>6</v>
      </c>
      <c r="F84" s="951" t="s">
        <v>7</v>
      </c>
      <c r="G84" s="951"/>
      <c r="H84" s="951"/>
      <c r="I84" s="951"/>
      <c r="J84" s="947" t="s">
        <v>26</v>
      </c>
      <c r="K84" s="947"/>
      <c r="L84" s="947"/>
      <c r="M84" s="947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946"/>
      <c r="D85" s="947"/>
      <c r="E85" s="949"/>
      <c r="F85" s="947" t="s">
        <v>9</v>
      </c>
      <c r="G85" s="948" t="s">
        <v>10</v>
      </c>
      <c r="H85" s="949"/>
      <c r="I85" s="949"/>
      <c r="J85" s="949"/>
      <c r="K85" s="947"/>
      <c r="L85" s="947"/>
      <c r="M85" s="947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946"/>
      <c r="D86" s="947"/>
      <c r="E86" s="949"/>
      <c r="F86" s="952"/>
      <c r="G86" s="947" t="s">
        <v>27</v>
      </c>
      <c r="H86" s="947" t="s">
        <v>28</v>
      </c>
      <c r="I86" s="947" t="s">
        <v>29</v>
      </c>
      <c r="J86" s="949"/>
      <c r="K86" s="947"/>
      <c r="L86" s="947"/>
      <c r="M86" s="947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946"/>
      <c r="D87" s="947"/>
      <c r="E87" s="949"/>
      <c r="F87" s="952"/>
      <c r="G87" s="947"/>
      <c r="H87" s="947"/>
      <c r="I87" s="947"/>
      <c r="J87" s="949"/>
      <c r="K87" s="947"/>
      <c r="L87" s="947"/>
      <c r="M87" s="947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946"/>
      <c r="D88" s="947"/>
      <c r="E88" s="949"/>
      <c r="F88" s="952"/>
      <c r="G88" s="947"/>
      <c r="H88" s="947"/>
      <c r="I88" s="947"/>
      <c r="J88" s="949"/>
      <c r="K88" s="947"/>
      <c r="L88" s="947"/>
      <c r="M88" s="947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3.75" customHeight="1" x14ac:dyDescent="0.25">
      <c r="C89" s="946"/>
      <c r="D89" s="947"/>
      <c r="E89" s="949"/>
      <c r="F89" s="952"/>
      <c r="G89" s="947"/>
      <c r="H89" s="947"/>
      <c r="I89" s="947"/>
      <c r="J89" s="949"/>
      <c r="K89" s="947"/>
      <c r="L89" s="947"/>
      <c r="M89" s="947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4" t="s">
        <v>171</v>
      </c>
      <c r="D90" s="5">
        <v>4</v>
      </c>
      <c r="E90" s="47">
        <f>D90*30</f>
        <v>120</v>
      </c>
      <c r="F90" s="47">
        <f>G90+H90+I90</f>
        <v>45</v>
      </c>
      <c r="G90" s="47"/>
      <c r="H90" s="47"/>
      <c r="I90" s="47">
        <v>45</v>
      </c>
      <c r="J90" s="47">
        <f>E90-F90</f>
        <v>75</v>
      </c>
      <c r="K90" s="46">
        <f>F90/15</f>
        <v>3</v>
      </c>
      <c r="L90" s="47" t="s">
        <v>17</v>
      </c>
      <c r="M90" s="46">
        <f>F90/E90*100</f>
        <v>37.5</v>
      </c>
      <c r="N90" s="3" t="s">
        <v>210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46">
        <v>5</v>
      </c>
      <c r="E91" s="47">
        <f t="shared" ref="E91:E95" si="25">D91*30</f>
        <v>150</v>
      </c>
      <c r="F91" s="47">
        <f t="shared" ref="F91:F95" si="26">G91+H91+I91</f>
        <v>60</v>
      </c>
      <c r="G91" s="47">
        <v>30</v>
      </c>
      <c r="H91" s="47"/>
      <c r="I91" s="47">
        <v>30</v>
      </c>
      <c r="J91" s="47">
        <f t="shared" ref="J91:J95" si="27">E91-F91</f>
        <v>90</v>
      </c>
      <c r="K91" s="46">
        <f t="shared" ref="K91:K96" si="28">F91/15</f>
        <v>4</v>
      </c>
      <c r="L91" s="47" t="s">
        <v>19</v>
      </c>
      <c r="M91" s="46">
        <f t="shared" ref="M91:M95" si="29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452</v>
      </c>
      <c r="D92" s="46">
        <v>5</v>
      </c>
      <c r="E92" s="47">
        <f t="shared" si="25"/>
        <v>150</v>
      </c>
      <c r="F92" s="47">
        <f t="shared" si="26"/>
        <v>60</v>
      </c>
      <c r="G92" s="47">
        <v>30</v>
      </c>
      <c r="H92" s="47"/>
      <c r="I92" s="47">
        <v>30</v>
      </c>
      <c r="J92" s="47">
        <f t="shared" si="27"/>
        <v>90</v>
      </c>
      <c r="K92" s="46">
        <f t="shared" si="28"/>
        <v>4</v>
      </c>
      <c r="L92" s="47" t="s">
        <v>19</v>
      </c>
      <c r="M92" s="46">
        <f t="shared" si="29"/>
        <v>40</v>
      </c>
      <c r="N92" s="3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350</v>
      </c>
      <c r="D93" s="46">
        <v>4</v>
      </c>
      <c r="E93" s="47">
        <f t="shared" si="25"/>
        <v>120</v>
      </c>
      <c r="F93" s="47">
        <f t="shared" si="26"/>
        <v>45</v>
      </c>
      <c r="G93" s="47">
        <v>15</v>
      </c>
      <c r="H93" s="47"/>
      <c r="I93" s="47">
        <v>30</v>
      </c>
      <c r="J93" s="47">
        <f t="shared" si="27"/>
        <v>75</v>
      </c>
      <c r="K93" s="46">
        <f t="shared" si="28"/>
        <v>3</v>
      </c>
      <c r="L93" s="47" t="s">
        <v>17</v>
      </c>
      <c r="M93" s="46">
        <f t="shared" si="29"/>
        <v>37.5</v>
      </c>
      <c r="N93" s="3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32.25" customHeight="1" x14ac:dyDescent="0.25">
      <c r="A94" s="1" t="s">
        <v>13</v>
      </c>
      <c r="B94" s="1" t="s">
        <v>32</v>
      </c>
      <c r="C94" s="48" t="s">
        <v>460</v>
      </c>
      <c r="D94" s="46">
        <v>4</v>
      </c>
      <c r="E94" s="47">
        <f t="shared" si="25"/>
        <v>120</v>
      </c>
      <c r="F94" s="47">
        <f t="shared" si="26"/>
        <v>60</v>
      </c>
      <c r="G94" s="47">
        <v>30</v>
      </c>
      <c r="H94" s="47"/>
      <c r="I94" s="47">
        <v>30</v>
      </c>
      <c r="J94" s="47">
        <f t="shared" si="27"/>
        <v>60</v>
      </c>
      <c r="K94" s="46">
        <f t="shared" si="28"/>
        <v>4</v>
      </c>
      <c r="L94" s="47" t="s">
        <v>17</v>
      </c>
      <c r="M94" s="46">
        <f t="shared" si="29"/>
        <v>50</v>
      </c>
      <c r="N94" s="3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2" t="s">
        <v>477</v>
      </c>
      <c r="D95" s="46">
        <v>4</v>
      </c>
      <c r="E95" s="47">
        <f t="shared" si="25"/>
        <v>120</v>
      </c>
      <c r="F95" s="47">
        <f t="shared" si="26"/>
        <v>60</v>
      </c>
      <c r="G95" s="47">
        <v>30</v>
      </c>
      <c r="H95" s="47"/>
      <c r="I95" s="47">
        <v>30</v>
      </c>
      <c r="J95" s="47">
        <f t="shared" si="27"/>
        <v>60</v>
      </c>
      <c r="K95" s="46">
        <f t="shared" si="28"/>
        <v>4</v>
      </c>
      <c r="L95" s="47" t="s">
        <v>17</v>
      </c>
      <c r="M95" s="46">
        <f t="shared" si="29"/>
        <v>50</v>
      </c>
      <c r="N95" s="3" t="s">
        <v>211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1" t="s">
        <v>15</v>
      </c>
      <c r="C96" s="57" t="s">
        <v>453</v>
      </c>
      <c r="D96" s="190">
        <v>5</v>
      </c>
      <c r="E96" s="47">
        <f>D96*30</f>
        <v>150</v>
      </c>
      <c r="F96" s="47">
        <f>G96+H96+I96</f>
        <v>60</v>
      </c>
      <c r="G96" s="47">
        <v>30</v>
      </c>
      <c r="H96" s="47"/>
      <c r="I96" s="47">
        <v>30</v>
      </c>
      <c r="J96" s="47">
        <f>E96-F96</f>
        <v>90</v>
      </c>
      <c r="K96" s="46">
        <f t="shared" si="28"/>
        <v>4</v>
      </c>
      <c r="L96" s="47" t="s">
        <v>17</v>
      </c>
      <c r="M96" s="46">
        <f>F96/E96*100</f>
        <v>40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42">
        <f t="shared" ref="D97:M97" si="30">SUM(D90:D96)</f>
        <v>31</v>
      </c>
      <c r="E97" s="52">
        <f t="shared" si="30"/>
        <v>930</v>
      </c>
      <c r="F97" s="52">
        <f t="shared" si="30"/>
        <v>390</v>
      </c>
      <c r="G97" s="52">
        <f t="shared" si="30"/>
        <v>165</v>
      </c>
      <c r="H97" s="52">
        <f t="shared" si="30"/>
        <v>0</v>
      </c>
      <c r="I97" s="52">
        <f t="shared" si="30"/>
        <v>225</v>
      </c>
      <c r="J97" s="52">
        <f t="shared" si="30"/>
        <v>540</v>
      </c>
      <c r="K97" s="52">
        <f>SUM(K90:K96)</f>
        <v>26</v>
      </c>
      <c r="L97" s="52">
        <f t="shared" si="30"/>
        <v>0</v>
      </c>
      <c r="M97" s="52">
        <f t="shared" si="30"/>
        <v>295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-1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184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946" t="s">
        <v>0</v>
      </c>
      <c r="D100" s="947" t="s">
        <v>1</v>
      </c>
      <c r="E100" s="948" t="s">
        <v>2</v>
      </c>
      <c r="F100" s="948"/>
      <c r="G100" s="948"/>
      <c r="H100" s="948"/>
      <c r="I100" s="948"/>
      <c r="J100" s="949"/>
      <c r="K100" s="947" t="s">
        <v>3</v>
      </c>
      <c r="L100" s="947" t="s">
        <v>4</v>
      </c>
      <c r="M100" s="947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946"/>
      <c r="D101" s="947"/>
      <c r="E101" s="947" t="s">
        <v>6</v>
      </c>
      <c r="F101" s="951" t="s">
        <v>7</v>
      </c>
      <c r="G101" s="951"/>
      <c r="H101" s="951"/>
      <c r="I101" s="951"/>
      <c r="J101" s="947" t="s">
        <v>26</v>
      </c>
      <c r="K101" s="947"/>
      <c r="L101" s="947"/>
      <c r="M101" s="947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946"/>
      <c r="D102" s="947"/>
      <c r="E102" s="949"/>
      <c r="F102" s="947" t="s">
        <v>9</v>
      </c>
      <c r="G102" s="948" t="s">
        <v>10</v>
      </c>
      <c r="H102" s="949"/>
      <c r="I102" s="949"/>
      <c r="J102" s="949"/>
      <c r="K102" s="947"/>
      <c r="L102" s="947"/>
      <c r="M102" s="947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946"/>
      <c r="D103" s="947"/>
      <c r="E103" s="949"/>
      <c r="F103" s="952"/>
      <c r="G103" s="947" t="s">
        <v>27</v>
      </c>
      <c r="H103" s="947" t="s">
        <v>28</v>
      </c>
      <c r="I103" s="947" t="s">
        <v>29</v>
      </c>
      <c r="J103" s="949"/>
      <c r="K103" s="947"/>
      <c r="L103" s="947"/>
      <c r="M103" s="947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946"/>
      <c r="D104" s="947"/>
      <c r="E104" s="949"/>
      <c r="F104" s="952"/>
      <c r="G104" s="947"/>
      <c r="H104" s="947"/>
      <c r="I104" s="947"/>
      <c r="J104" s="949"/>
      <c r="K104" s="947"/>
      <c r="L104" s="947"/>
      <c r="M104" s="947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946"/>
      <c r="D105" s="947"/>
      <c r="E105" s="949"/>
      <c r="F105" s="952"/>
      <c r="G105" s="947"/>
      <c r="H105" s="947"/>
      <c r="I105" s="947"/>
      <c r="J105" s="949"/>
      <c r="K105" s="947"/>
      <c r="L105" s="947"/>
      <c r="M105" s="947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946"/>
      <c r="D106" s="947"/>
      <c r="E106" s="949"/>
      <c r="F106" s="952"/>
      <c r="G106" s="947"/>
      <c r="H106" s="947"/>
      <c r="I106" s="947"/>
      <c r="J106" s="949"/>
      <c r="K106" s="947"/>
      <c r="L106" s="947"/>
      <c r="M106" s="947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193" t="s">
        <v>199</v>
      </c>
      <c r="D107" s="194">
        <v>3</v>
      </c>
      <c r="E107" s="47">
        <f>D107*30</f>
        <v>90</v>
      </c>
      <c r="F107" s="47">
        <f>G107+H107+I107</f>
        <v>0</v>
      </c>
      <c r="G107" s="47"/>
      <c r="H107" s="47"/>
      <c r="I107" s="47"/>
      <c r="J107" s="47">
        <f>E107-F107</f>
        <v>90</v>
      </c>
      <c r="K107" s="46">
        <f>F107/18</f>
        <v>0</v>
      </c>
      <c r="L107" s="47" t="s">
        <v>30</v>
      </c>
      <c r="M107" s="46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6.25" x14ac:dyDescent="0.25">
      <c r="A108" s="1" t="s">
        <v>17</v>
      </c>
      <c r="B108" s="1" t="s">
        <v>32</v>
      </c>
      <c r="C108" s="4" t="s">
        <v>170</v>
      </c>
      <c r="D108" s="46">
        <v>4</v>
      </c>
      <c r="E108" s="47">
        <f t="shared" ref="E108:E113" si="31">D108*30</f>
        <v>120</v>
      </c>
      <c r="F108" s="47">
        <f t="shared" ref="F108:F113" si="32">G108+H108+I108</f>
        <v>54</v>
      </c>
      <c r="G108" s="47"/>
      <c r="H108" s="47"/>
      <c r="I108" s="47">
        <v>54</v>
      </c>
      <c r="J108" s="47">
        <f t="shared" ref="J108:J113" si="33">E108-F108</f>
        <v>66</v>
      </c>
      <c r="K108" s="46">
        <f t="shared" ref="K108:K113" si="34">F108/18</f>
        <v>3</v>
      </c>
      <c r="L108" s="47" t="s">
        <v>17</v>
      </c>
      <c r="M108" s="46">
        <f t="shared" ref="M108:M113" si="35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206</v>
      </c>
      <c r="D109" s="46">
        <v>7</v>
      </c>
      <c r="E109" s="47">
        <f t="shared" si="31"/>
        <v>210</v>
      </c>
      <c r="F109" s="47">
        <f t="shared" si="32"/>
        <v>72</v>
      </c>
      <c r="G109" s="47">
        <v>36</v>
      </c>
      <c r="H109" s="47"/>
      <c r="I109" s="47">
        <v>36</v>
      </c>
      <c r="J109" s="47">
        <f t="shared" si="33"/>
        <v>138</v>
      </c>
      <c r="K109" s="46">
        <f t="shared" si="34"/>
        <v>4</v>
      </c>
      <c r="L109" s="47" t="s">
        <v>19</v>
      </c>
      <c r="M109" s="46">
        <f t="shared" si="35"/>
        <v>34.285714285714285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4" t="s">
        <v>454</v>
      </c>
      <c r="D110" s="46">
        <v>4</v>
      </c>
      <c r="E110" s="47">
        <f t="shared" si="31"/>
        <v>120</v>
      </c>
      <c r="F110" s="47">
        <f t="shared" si="32"/>
        <v>72</v>
      </c>
      <c r="G110" s="47">
        <v>36</v>
      </c>
      <c r="H110" s="47"/>
      <c r="I110" s="47">
        <v>36</v>
      </c>
      <c r="J110" s="47">
        <f t="shared" si="33"/>
        <v>48</v>
      </c>
      <c r="K110" s="46">
        <f t="shared" si="34"/>
        <v>4</v>
      </c>
      <c r="L110" s="47" t="s">
        <v>17</v>
      </c>
      <c r="M110" s="46">
        <f t="shared" si="35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351</v>
      </c>
      <c r="D111" s="50">
        <v>6</v>
      </c>
      <c r="E111" s="47">
        <f t="shared" si="31"/>
        <v>180</v>
      </c>
      <c r="F111" s="47">
        <f t="shared" si="32"/>
        <v>54</v>
      </c>
      <c r="G111" s="47">
        <v>18</v>
      </c>
      <c r="H111" s="47"/>
      <c r="I111" s="47">
        <v>36</v>
      </c>
      <c r="J111" s="47">
        <f t="shared" si="33"/>
        <v>126</v>
      </c>
      <c r="K111" s="46">
        <f t="shared" si="34"/>
        <v>3</v>
      </c>
      <c r="L111" s="47" t="s">
        <v>19</v>
      </c>
      <c r="M111" s="46">
        <f t="shared" si="35"/>
        <v>30</v>
      </c>
      <c r="N111" s="3" t="s">
        <v>211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249</v>
      </c>
      <c r="D112" s="50">
        <v>1</v>
      </c>
      <c r="E112" s="47">
        <f t="shared" si="31"/>
        <v>30</v>
      </c>
      <c r="F112" s="47"/>
      <c r="G112" s="47"/>
      <c r="H112" s="47"/>
      <c r="I112" s="47"/>
      <c r="J112" s="47">
        <f t="shared" si="33"/>
        <v>30</v>
      </c>
      <c r="K112" s="46"/>
      <c r="L112" s="47" t="s">
        <v>30</v>
      </c>
      <c r="M112" s="46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49" t="s">
        <v>456</v>
      </c>
      <c r="D113" s="46">
        <v>4</v>
      </c>
      <c r="E113" s="47">
        <f t="shared" si="31"/>
        <v>120</v>
      </c>
      <c r="F113" s="47">
        <f t="shared" si="32"/>
        <v>72</v>
      </c>
      <c r="G113" s="47">
        <v>36</v>
      </c>
      <c r="H113" s="47"/>
      <c r="I113" s="47">
        <v>36</v>
      </c>
      <c r="J113" s="47">
        <f t="shared" si="33"/>
        <v>48</v>
      </c>
      <c r="K113" s="46">
        <f t="shared" si="34"/>
        <v>4</v>
      </c>
      <c r="L113" s="47" t="s">
        <v>17</v>
      </c>
      <c r="M113" s="46">
        <f t="shared" si="35"/>
        <v>60</v>
      </c>
      <c r="N113" s="3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42">
        <f t="shared" ref="D114:K114" si="36">SUM(D107:D113)</f>
        <v>29</v>
      </c>
      <c r="E114" s="52">
        <f t="shared" si="36"/>
        <v>870</v>
      </c>
      <c r="F114" s="52">
        <f t="shared" si="36"/>
        <v>324</v>
      </c>
      <c r="G114" s="52">
        <f t="shared" si="36"/>
        <v>126</v>
      </c>
      <c r="H114" s="52">
        <f t="shared" si="36"/>
        <v>0</v>
      </c>
      <c r="I114" s="52">
        <f t="shared" si="36"/>
        <v>198</v>
      </c>
      <c r="J114" s="52">
        <f t="shared" si="36"/>
        <v>546</v>
      </c>
      <c r="K114" s="42">
        <f t="shared" si="36"/>
        <v>18</v>
      </c>
      <c r="L114" s="52"/>
      <c r="M114" s="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1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185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946" t="s">
        <v>0</v>
      </c>
      <c r="D120" s="947" t="s">
        <v>1</v>
      </c>
      <c r="E120" s="948" t="s">
        <v>2</v>
      </c>
      <c r="F120" s="948"/>
      <c r="G120" s="948"/>
      <c r="H120" s="948"/>
      <c r="I120" s="948"/>
      <c r="J120" s="949"/>
      <c r="K120" s="947" t="s">
        <v>3</v>
      </c>
      <c r="L120" s="947" t="s">
        <v>4</v>
      </c>
      <c r="M120" s="947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946"/>
      <c r="D121" s="947"/>
      <c r="E121" s="947" t="s">
        <v>6</v>
      </c>
      <c r="F121" s="951" t="s">
        <v>7</v>
      </c>
      <c r="G121" s="951"/>
      <c r="H121" s="951"/>
      <c r="I121" s="951"/>
      <c r="J121" s="947" t="s">
        <v>26</v>
      </c>
      <c r="K121" s="947"/>
      <c r="L121" s="947"/>
      <c r="M121" s="947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946"/>
      <c r="D122" s="947"/>
      <c r="E122" s="949"/>
      <c r="F122" s="947" t="s">
        <v>9</v>
      </c>
      <c r="G122" s="948" t="s">
        <v>10</v>
      </c>
      <c r="H122" s="949"/>
      <c r="I122" s="949"/>
      <c r="J122" s="949"/>
      <c r="K122" s="947"/>
      <c r="L122" s="947"/>
      <c r="M122" s="947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946"/>
      <c r="D123" s="947"/>
      <c r="E123" s="949"/>
      <c r="F123" s="952"/>
      <c r="G123" s="947" t="s">
        <v>27</v>
      </c>
      <c r="H123" s="947" t="s">
        <v>28</v>
      </c>
      <c r="I123" s="947" t="s">
        <v>29</v>
      </c>
      <c r="J123" s="949"/>
      <c r="K123" s="947"/>
      <c r="L123" s="947"/>
      <c r="M123" s="947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946"/>
      <c r="D124" s="947"/>
      <c r="E124" s="949"/>
      <c r="F124" s="952"/>
      <c r="G124" s="947"/>
      <c r="H124" s="947"/>
      <c r="I124" s="947"/>
      <c r="J124" s="949"/>
      <c r="K124" s="947"/>
      <c r="L124" s="947"/>
      <c r="M124" s="947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946"/>
      <c r="D125" s="947"/>
      <c r="E125" s="949"/>
      <c r="F125" s="952"/>
      <c r="G125" s="947"/>
      <c r="H125" s="947"/>
      <c r="I125" s="947"/>
      <c r="J125" s="949"/>
      <c r="K125" s="947"/>
      <c r="L125" s="947"/>
      <c r="M125" s="947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946"/>
      <c r="D126" s="947"/>
      <c r="E126" s="949"/>
      <c r="F126" s="952"/>
      <c r="G126" s="947"/>
      <c r="H126" s="947"/>
      <c r="I126" s="947"/>
      <c r="J126" s="949"/>
      <c r="K126" s="947"/>
      <c r="L126" s="947"/>
      <c r="M126" s="947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4" t="s">
        <v>218</v>
      </c>
      <c r="D127" s="5">
        <v>4</v>
      </c>
      <c r="E127" s="47">
        <f>D127*30</f>
        <v>120</v>
      </c>
      <c r="F127" s="47">
        <f>G127+H127+I127</f>
        <v>45</v>
      </c>
      <c r="G127" s="47"/>
      <c r="H127" s="47"/>
      <c r="I127" s="47">
        <v>45</v>
      </c>
      <c r="J127" s="47">
        <f>E127-F127</f>
        <v>75</v>
      </c>
      <c r="K127" s="46">
        <f>F127/15</f>
        <v>3</v>
      </c>
      <c r="L127" s="47" t="s">
        <v>17</v>
      </c>
      <c r="M127" s="46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204</v>
      </c>
      <c r="D128" s="46">
        <v>5</v>
      </c>
      <c r="E128" s="47">
        <f t="shared" ref="E128:E133" si="37">D128*30</f>
        <v>150</v>
      </c>
      <c r="F128" s="47">
        <f t="shared" ref="F128:F133" si="38">G128+H128+I128</f>
        <v>60</v>
      </c>
      <c r="G128" s="51">
        <v>30</v>
      </c>
      <c r="H128" s="46"/>
      <c r="I128" s="51">
        <v>30</v>
      </c>
      <c r="J128" s="47">
        <f t="shared" ref="J128:J133" si="39">E128-F128</f>
        <v>90</v>
      </c>
      <c r="K128" s="46">
        <f t="shared" ref="K128:K133" si="40">F128/15</f>
        <v>4</v>
      </c>
      <c r="L128" s="47" t="s">
        <v>17</v>
      </c>
      <c r="M128" s="46">
        <f t="shared" ref="M128:M133" si="41">F128/E128*100</f>
        <v>40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458</v>
      </c>
      <c r="D129" s="46">
        <v>4</v>
      </c>
      <c r="E129" s="47">
        <f t="shared" si="37"/>
        <v>120</v>
      </c>
      <c r="F129" s="47">
        <f t="shared" si="38"/>
        <v>45</v>
      </c>
      <c r="G129" s="47">
        <v>30</v>
      </c>
      <c r="H129" s="47"/>
      <c r="I129" s="47">
        <v>15</v>
      </c>
      <c r="J129" s="47">
        <f t="shared" si="39"/>
        <v>75</v>
      </c>
      <c r="K129" s="46">
        <f t="shared" si="40"/>
        <v>3</v>
      </c>
      <c r="L129" s="47" t="s">
        <v>17</v>
      </c>
      <c r="M129" s="46">
        <f t="shared" si="41"/>
        <v>37.5</v>
      </c>
      <c r="N129" s="3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1" t="s">
        <v>13</v>
      </c>
      <c r="B130" s="1" t="s">
        <v>15</v>
      </c>
      <c r="C130" s="57" t="s">
        <v>455</v>
      </c>
      <c r="D130" s="190">
        <v>5</v>
      </c>
      <c r="E130" s="47">
        <f t="shared" si="37"/>
        <v>150</v>
      </c>
      <c r="F130" s="47">
        <f t="shared" si="38"/>
        <v>60</v>
      </c>
      <c r="G130" s="47">
        <v>30</v>
      </c>
      <c r="H130" s="47"/>
      <c r="I130" s="47">
        <v>30</v>
      </c>
      <c r="J130" s="47">
        <f t="shared" si="39"/>
        <v>90</v>
      </c>
      <c r="K130" s="46">
        <f t="shared" si="40"/>
        <v>4</v>
      </c>
      <c r="L130" s="47" t="s">
        <v>19</v>
      </c>
      <c r="M130" s="46">
        <f t="shared" si="41"/>
        <v>40</v>
      </c>
      <c r="N130" s="3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26.25" x14ac:dyDescent="0.25">
      <c r="A131" s="1" t="s">
        <v>13</v>
      </c>
      <c r="B131" s="1" t="s">
        <v>32</v>
      </c>
      <c r="C131" s="4" t="s">
        <v>457</v>
      </c>
      <c r="D131" s="46">
        <v>4</v>
      </c>
      <c r="E131" s="47">
        <f t="shared" si="37"/>
        <v>120</v>
      </c>
      <c r="F131" s="47">
        <f t="shared" si="38"/>
        <v>45</v>
      </c>
      <c r="G131" s="47">
        <v>30</v>
      </c>
      <c r="H131" s="47"/>
      <c r="I131" s="47">
        <v>15</v>
      </c>
      <c r="J131" s="47">
        <f t="shared" si="39"/>
        <v>75</v>
      </c>
      <c r="K131" s="46">
        <f t="shared" si="40"/>
        <v>3</v>
      </c>
      <c r="L131" s="47" t="s">
        <v>17</v>
      </c>
      <c r="M131" s="46">
        <f t="shared" si="41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6.25" x14ac:dyDescent="0.25">
      <c r="A132" s="1" t="s">
        <v>13</v>
      </c>
      <c r="B132" s="1" t="s">
        <v>32</v>
      </c>
      <c r="C132" s="4" t="s">
        <v>467</v>
      </c>
      <c r="D132" s="46">
        <v>4</v>
      </c>
      <c r="E132" s="47">
        <f t="shared" si="37"/>
        <v>120</v>
      </c>
      <c r="F132" s="47">
        <f t="shared" si="38"/>
        <v>45</v>
      </c>
      <c r="G132" s="47">
        <v>30</v>
      </c>
      <c r="H132" s="47"/>
      <c r="I132" s="47">
        <v>15</v>
      </c>
      <c r="J132" s="47">
        <f t="shared" si="39"/>
        <v>75</v>
      </c>
      <c r="K132" s="46">
        <f t="shared" si="40"/>
        <v>3</v>
      </c>
      <c r="L132" s="47" t="s">
        <v>17</v>
      </c>
      <c r="M132" s="46">
        <f t="shared" si="41"/>
        <v>37.5</v>
      </c>
      <c r="N132" s="3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15" customHeight="1" x14ac:dyDescent="0.25">
      <c r="A133" s="1" t="s">
        <v>17</v>
      </c>
      <c r="B133" s="1" t="s">
        <v>15</v>
      </c>
      <c r="C133" s="4" t="s">
        <v>43</v>
      </c>
      <c r="D133" s="46">
        <v>4</v>
      </c>
      <c r="E133" s="47">
        <f t="shared" si="37"/>
        <v>120</v>
      </c>
      <c r="F133" s="47">
        <f t="shared" si="38"/>
        <v>60</v>
      </c>
      <c r="G133" s="47">
        <v>30</v>
      </c>
      <c r="H133" s="47"/>
      <c r="I133" s="47">
        <v>30</v>
      </c>
      <c r="J133" s="47">
        <f t="shared" si="39"/>
        <v>60</v>
      </c>
      <c r="K133" s="46">
        <f t="shared" si="40"/>
        <v>4</v>
      </c>
      <c r="L133" s="47" t="s">
        <v>17</v>
      </c>
      <c r="M133" s="46">
        <f t="shared" si="41"/>
        <v>50</v>
      </c>
      <c r="N133" s="3" t="s">
        <v>213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C134" s="6" t="s">
        <v>23</v>
      </c>
      <c r="D134" s="42">
        <f>SUM(D127:D133)</f>
        <v>30</v>
      </c>
      <c r="E134" s="52">
        <f>SUM(E127:E133)</f>
        <v>900</v>
      </c>
      <c r="F134" s="52">
        <f t="shared" ref="F134:M134" si="42">SUM(F127:F133)</f>
        <v>360</v>
      </c>
      <c r="G134" s="52">
        <f t="shared" si="42"/>
        <v>180</v>
      </c>
      <c r="H134" s="52">
        <f t="shared" si="42"/>
        <v>0</v>
      </c>
      <c r="I134" s="52">
        <f t="shared" si="42"/>
        <v>180</v>
      </c>
      <c r="J134" s="52">
        <f t="shared" si="42"/>
        <v>540</v>
      </c>
      <c r="K134" s="52">
        <f t="shared" si="42"/>
        <v>24</v>
      </c>
      <c r="L134" s="52">
        <f t="shared" si="42"/>
        <v>0</v>
      </c>
      <c r="M134" s="52">
        <f t="shared" si="42"/>
        <v>280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7" t="s">
        <v>24</v>
      </c>
      <c r="D135" s="8">
        <f>30-D134</f>
        <v>0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2" t="s">
        <v>186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946" t="s">
        <v>0</v>
      </c>
      <c r="D137" s="947" t="s">
        <v>1</v>
      </c>
      <c r="E137" s="948" t="s">
        <v>2</v>
      </c>
      <c r="F137" s="948"/>
      <c r="G137" s="948"/>
      <c r="H137" s="948"/>
      <c r="I137" s="948"/>
      <c r="J137" s="949"/>
      <c r="K137" s="947" t="s">
        <v>3</v>
      </c>
      <c r="L137" s="947" t="s">
        <v>4</v>
      </c>
      <c r="M137" s="947" t="s">
        <v>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946"/>
      <c r="D138" s="947"/>
      <c r="E138" s="947" t="s">
        <v>6</v>
      </c>
      <c r="F138" s="951" t="s">
        <v>7</v>
      </c>
      <c r="G138" s="951"/>
      <c r="H138" s="951"/>
      <c r="I138" s="951"/>
      <c r="J138" s="947" t="s">
        <v>26</v>
      </c>
      <c r="K138" s="947"/>
      <c r="L138" s="947"/>
      <c r="M138" s="947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946"/>
      <c r="D139" s="947"/>
      <c r="E139" s="949"/>
      <c r="F139" s="947" t="s">
        <v>9</v>
      </c>
      <c r="G139" s="948" t="s">
        <v>10</v>
      </c>
      <c r="H139" s="949"/>
      <c r="I139" s="949"/>
      <c r="J139" s="949"/>
      <c r="K139" s="947"/>
      <c r="L139" s="947"/>
      <c r="M139" s="947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946"/>
      <c r="D140" s="947"/>
      <c r="E140" s="949"/>
      <c r="F140" s="952"/>
      <c r="G140" s="947" t="s">
        <v>27</v>
      </c>
      <c r="H140" s="947" t="s">
        <v>28</v>
      </c>
      <c r="I140" s="947" t="s">
        <v>29</v>
      </c>
      <c r="J140" s="949"/>
      <c r="K140" s="947"/>
      <c r="L140" s="947"/>
      <c r="M140" s="947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946"/>
      <c r="D141" s="947"/>
      <c r="E141" s="949"/>
      <c r="F141" s="952"/>
      <c r="G141" s="947"/>
      <c r="H141" s="947"/>
      <c r="I141" s="947"/>
      <c r="J141" s="949"/>
      <c r="K141" s="947"/>
      <c r="L141" s="947"/>
      <c r="M141" s="947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ht="0.75" customHeight="1" x14ac:dyDescent="0.25">
      <c r="C142" s="946"/>
      <c r="D142" s="947"/>
      <c r="E142" s="949"/>
      <c r="F142" s="952"/>
      <c r="G142" s="947"/>
      <c r="H142" s="947"/>
      <c r="I142" s="947"/>
      <c r="J142" s="949"/>
      <c r="K142" s="947"/>
      <c r="L142" s="947"/>
      <c r="M142" s="947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16.5" customHeight="1" x14ac:dyDescent="0.25">
      <c r="C143" s="946"/>
      <c r="D143" s="947"/>
      <c r="E143" s="949"/>
      <c r="F143" s="952"/>
      <c r="G143" s="947"/>
      <c r="H143" s="947"/>
      <c r="I143" s="947"/>
      <c r="J143" s="949"/>
      <c r="K143" s="947"/>
      <c r="L143" s="947"/>
      <c r="M143" s="947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13</v>
      </c>
      <c r="B144" s="1" t="s">
        <v>15</v>
      </c>
      <c r="C144" s="191" t="s">
        <v>136</v>
      </c>
      <c r="D144" s="192">
        <v>6</v>
      </c>
      <c r="E144" s="47">
        <f>D144*30</f>
        <v>180</v>
      </c>
      <c r="F144" s="47">
        <f>G144+H144+I144</f>
        <v>0</v>
      </c>
      <c r="G144" s="47"/>
      <c r="H144" s="47"/>
      <c r="I144" s="47"/>
      <c r="J144" s="47">
        <f>E144-F144</f>
        <v>180</v>
      </c>
      <c r="K144" s="46">
        <f>F144/13</f>
        <v>0</v>
      </c>
      <c r="L144" s="47" t="s">
        <v>30</v>
      </c>
      <c r="M144" s="46">
        <f>F144/E144*100</f>
        <v>0</v>
      </c>
      <c r="N144" s="3" t="s">
        <v>211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57" t="s">
        <v>79</v>
      </c>
      <c r="D145" s="190">
        <v>6</v>
      </c>
      <c r="E145" s="47">
        <f t="shared" ref="E145:E151" si="43">D145*30</f>
        <v>180</v>
      </c>
      <c r="F145" s="47">
        <f t="shared" ref="F145:F151" si="44">G145+H145+I145</f>
        <v>0</v>
      </c>
      <c r="G145" s="47"/>
      <c r="H145" s="47"/>
      <c r="I145" s="47"/>
      <c r="J145" s="47">
        <f t="shared" ref="J145:J151" si="45">E145-F145</f>
        <v>180</v>
      </c>
      <c r="K145" s="46">
        <f t="shared" ref="K145:K151" si="46">F145/13</f>
        <v>0</v>
      </c>
      <c r="L145" s="47"/>
      <c r="M145" s="46">
        <f t="shared" ref="M145:M151" si="47"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/>
      <c r="D146" s="46"/>
      <c r="E146" s="47">
        <f t="shared" si="43"/>
        <v>0</v>
      </c>
      <c r="F146" s="47">
        <f t="shared" si="44"/>
        <v>0</v>
      </c>
      <c r="G146" s="47"/>
      <c r="H146" s="47"/>
      <c r="I146" s="47"/>
      <c r="J146" s="47">
        <f t="shared" si="45"/>
        <v>0</v>
      </c>
      <c r="K146" s="46">
        <f t="shared" si="46"/>
        <v>0</v>
      </c>
      <c r="L146" s="47"/>
      <c r="M146" s="46" t="e">
        <f t="shared" si="47"/>
        <v>#DIV/0!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" t="s">
        <v>17</v>
      </c>
      <c r="B147" s="1" t="s">
        <v>15</v>
      </c>
      <c r="C147" s="4" t="s">
        <v>378</v>
      </c>
      <c r="D147" s="46">
        <v>4</v>
      </c>
      <c r="E147" s="47">
        <f t="shared" si="43"/>
        <v>120</v>
      </c>
      <c r="F147" s="47">
        <f t="shared" si="44"/>
        <v>39</v>
      </c>
      <c r="G147" s="47">
        <v>13</v>
      </c>
      <c r="H147" s="47"/>
      <c r="I147" s="47">
        <v>26</v>
      </c>
      <c r="J147" s="47">
        <f t="shared" si="45"/>
        <v>81</v>
      </c>
      <c r="K147" s="46">
        <f t="shared" si="46"/>
        <v>3</v>
      </c>
      <c r="L147" s="47" t="s">
        <v>17</v>
      </c>
      <c r="M147" s="46">
        <f t="shared" si="47"/>
        <v>32.5</v>
      </c>
      <c r="N147" s="3" t="s">
        <v>213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26.25" x14ac:dyDescent="0.25">
      <c r="A148" s="1" t="s">
        <v>13</v>
      </c>
      <c r="B148" s="1" t="s">
        <v>15</v>
      </c>
      <c r="C148" s="57" t="s">
        <v>252</v>
      </c>
      <c r="D148" s="190">
        <v>5</v>
      </c>
      <c r="E148" s="47">
        <f t="shared" si="43"/>
        <v>150</v>
      </c>
      <c r="F148" s="47">
        <f t="shared" si="44"/>
        <v>52</v>
      </c>
      <c r="G148" s="47">
        <v>26</v>
      </c>
      <c r="H148" s="47">
        <v>26</v>
      </c>
      <c r="I148" s="47"/>
      <c r="J148" s="47">
        <f t="shared" si="45"/>
        <v>98</v>
      </c>
      <c r="K148" s="46">
        <f t="shared" si="46"/>
        <v>4</v>
      </c>
      <c r="L148" s="47" t="s">
        <v>19</v>
      </c>
      <c r="M148" s="46">
        <f t="shared" si="47"/>
        <v>34.666666666666671</v>
      </c>
      <c r="N148" s="3" t="s">
        <v>211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ht="15" customHeight="1" x14ac:dyDescent="0.25">
      <c r="A149" s="1" t="s">
        <v>13</v>
      </c>
      <c r="B149" s="1" t="s">
        <v>15</v>
      </c>
      <c r="C149" s="4" t="s">
        <v>202</v>
      </c>
      <c r="D149" s="46">
        <v>1</v>
      </c>
      <c r="E149" s="47">
        <f>D149*30</f>
        <v>30</v>
      </c>
      <c r="F149" s="47">
        <f>G149+H149+I149</f>
        <v>0</v>
      </c>
      <c r="G149" s="47"/>
      <c r="H149" s="47"/>
      <c r="I149" s="47"/>
      <c r="J149" s="47">
        <f>E149-F149</f>
        <v>30</v>
      </c>
      <c r="K149" s="46">
        <f t="shared" si="46"/>
        <v>0</v>
      </c>
      <c r="L149" s="47" t="s">
        <v>30</v>
      </c>
      <c r="M149" s="46">
        <f>F149/E149*100</f>
        <v>0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29.25" customHeight="1" x14ac:dyDescent="0.25">
      <c r="B150" s="1" t="s">
        <v>32</v>
      </c>
      <c r="C150" s="4" t="s">
        <v>478</v>
      </c>
      <c r="D150" s="46">
        <v>4</v>
      </c>
      <c r="E150" s="47">
        <f>D150*30</f>
        <v>120</v>
      </c>
      <c r="F150" s="47">
        <f>G150+I150</f>
        <v>52</v>
      </c>
      <c r="G150" s="47">
        <v>26</v>
      </c>
      <c r="H150" s="47"/>
      <c r="I150" s="47">
        <v>26</v>
      </c>
      <c r="J150" s="47">
        <f>E150-F150</f>
        <v>68</v>
      </c>
      <c r="K150" s="46">
        <f t="shared" si="46"/>
        <v>4</v>
      </c>
      <c r="L150" s="47" t="s">
        <v>17</v>
      </c>
      <c r="M150" s="46">
        <f>F150/E150*100</f>
        <v>43.333333333333336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2.25" customHeight="1" x14ac:dyDescent="0.25">
      <c r="A151" s="1" t="s">
        <v>13</v>
      </c>
      <c r="B151" s="1" t="s">
        <v>32</v>
      </c>
      <c r="C151" s="4" t="s">
        <v>473</v>
      </c>
      <c r="D151" s="46">
        <v>4</v>
      </c>
      <c r="E151" s="47">
        <f t="shared" si="43"/>
        <v>120</v>
      </c>
      <c r="F151" s="47">
        <f t="shared" si="44"/>
        <v>52</v>
      </c>
      <c r="G151" s="47">
        <v>26</v>
      </c>
      <c r="H151" s="47"/>
      <c r="I151" s="47">
        <v>26</v>
      </c>
      <c r="J151" s="47">
        <f t="shared" si="45"/>
        <v>68</v>
      </c>
      <c r="K151" s="46">
        <f t="shared" si="46"/>
        <v>4</v>
      </c>
      <c r="L151" s="47" t="s">
        <v>17</v>
      </c>
      <c r="M151" s="46">
        <f t="shared" si="47"/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0.5" hidden="1" customHeight="1" x14ac:dyDescent="0.25">
      <c r="A152" s="1" t="s">
        <v>13</v>
      </c>
      <c r="B152" s="1" t="s">
        <v>32</v>
      </c>
      <c r="C152" s="4"/>
      <c r="D152" s="46"/>
      <c r="E152" s="47"/>
      <c r="F152" s="47"/>
      <c r="G152" s="47"/>
      <c r="H152" s="47"/>
      <c r="I152" s="47"/>
      <c r="J152" s="47"/>
      <c r="K152" s="46"/>
      <c r="L152" s="47"/>
      <c r="M152" s="46"/>
      <c r="N152" s="3" t="s">
        <v>211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C153" s="6" t="s">
        <v>23</v>
      </c>
      <c r="D153" s="42">
        <f t="shared" ref="D153:M153" si="48">SUM(D144:D152)</f>
        <v>30</v>
      </c>
      <c r="E153" s="52">
        <f t="shared" si="48"/>
        <v>900</v>
      </c>
      <c r="F153" s="52">
        <f t="shared" si="48"/>
        <v>195</v>
      </c>
      <c r="G153" s="52">
        <f t="shared" si="48"/>
        <v>91</v>
      </c>
      <c r="H153" s="52">
        <f t="shared" si="48"/>
        <v>26</v>
      </c>
      <c r="I153" s="52">
        <f t="shared" si="48"/>
        <v>78</v>
      </c>
      <c r="J153" s="52">
        <f t="shared" si="48"/>
        <v>705</v>
      </c>
      <c r="K153" s="52">
        <f>SUM(K144:K152)</f>
        <v>15</v>
      </c>
      <c r="L153" s="52">
        <f t="shared" si="48"/>
        <v>0</v>
      </c>
      <c r="M153" s="52" t="e">
        <f t="shared" si="48"/>
        <v>#DIV/0!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7" t="s">
        <v>24</v>
      </c>
      <c r="D154" s="9">
        <f>30-D153</f>
        <v>0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23</v>
      </c>
      <c r="D156" s="10">
        <f>D157+D158</f>
        <v>240</v>
      </c>
      <c r="E156" s="10">
        <f>E157+E158</f>
        <v>7200</v>
      </c>
      <c r="F156" s="11">
        <f>E156/$E$156*100</f>
        <v>100</v>
      </c>
      <c r="G156" s="12"/>
      <c r="H156" s="13"/>
      <c r="I156" s="13"/>
      <c r="J156" s="13"/>
      <c r="N156" s="43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B157" s="1" t="s">
        <v>15</v>
      </c>
      <c r="C157" s="2" t="s">
        <v>45</v>
      </c>
      <c r="D157" s="11">
        <f>SUMIF(B$10:B$152,B157,D$10:D$152)</f>
        <v>174</v>
      </c>
      <c r="E157" s="1">
        <f>D157*30</f>
        <v>5220</v>
      </c>
      <c r="F157" s="11">
        <f>E157/E$156*100</f>
        <v>72.5</v>
      </c>
      <c r="G157" s="1"/>
      <c r="I157" s="14"/>
      <c r="J157" s="14"/>
      <c r="N157" s="43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32</v>
      </c>
      <c r="C158" s="2" t="s">
        <v>46</v>
      </c>
      <c r="D158" s="11">
        <f>SUMIF(B$10:B$152,B158,D$10:D$152)</f>
        <v>66</v>
      </c>
      <c r="E158" s="1">
        <f t="shared" ref="E158:E165" si="49">D158*30</f>
        <v>1980</v>
      </c>
      <c r="F158" s="41">
        <f>E158/E$156*100</f>
        <v>27.500000000000004</v>
      </c>
      <c r="G158" s="1"/>
      <c r="N158" s="43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D159" s="1"/>
      <c r="E159" s="1"/>
      <c r="F159" s="1"/>
      <c r="G159" s="1"/>
      <c r="N159" s="43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C160" s="2" t="s">
        <v>172</v>
      </c>
      <c r="D160" s="15">
        <f>D161+D162</f>
        <v>93.5</v>
      </c>
      <c r="E160" s="15">
        <f t="shared" ref="E160" si="50">E161+E162</f>
        <v>2805</v>
      </c>
      <c r="F160" s="11">
        <f>E160/$E$160*100</f>
        <v>100</v>
      </c>
      <c r="G160" s="1"/>
      <c r="N160" s="43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17</v>
      </c>
      <c r="B161" s="1" t="s">
        <v>15</v>
      </c>
      <c r="C161" s="2" t="s">
        <v>45</v>
      </c>
      <c r="D161" s="1">
        <f>SUMIFS(D$10:D$152,A$10:A$152,A161,B$10:B$152,B161)</f>
        <v>73.5</v>
      </c>
      <c r="E161" s="1">
        <f t="shared" si="49"/>
        <v>2205</v>
      </c>
      <c r="F161" s="11">
        <f>E161/E$160*100</f>
        <v>78.609625668449198</v>
      </c>
      <c r="G161" s="1"/>
      <c r="N161" s="43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32</v>
      </c>
      <c r="C162" s="2" t="s">
        <v>46</v>
      </c>
      <c r="D162" s="1">
        <f>SUMIFS(D$10:D$152,A$10:A$152,A162,B$10:B$152,B162)</f>
        <v>20</v>
      </c>
      <c r="E162" s="1">
        <f>D162*30</f>
        <v>600</v>
      </c>
      <c r="F162" s="11">
        <f>E162/E$160*100</f>
        <v>21.390374331550802</v>
      </c>
      <c r="G162" s="1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C163" s="2" t="s">
        <v>173</v>
      </c>
      <c r="D163" s="15">
        <f>D164+D165</f>
        <v>128</v>
      </c>
      <c r="E163" s="15">
        <f>E164+E165</f>
        <v>3840</v>
      </c>
      <c r="F163" s="15">
        <f>F164+F165</f>
        <v>100</v>
      </c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" t="s">
        <v>13</v>
      </c>
      <c r="B164" s="1" t="s">
        <v>15</v>
      </c>
      <c r="C164" s="2" t="s">
        <v>45</v>
      </c>
      <c r="D164" s="1">
        <f>SUMIFS(D$10:D$152,A$10:A$152,A164,B$10:B$152,B164)</f>
        <v>86</v>
      </c>
      <c r="E164" s="1">
        <f t="shared" si="49"/>
        <v>2580</v>
      </c>
      <c r="F164" s="3">
        <f>E164/E$163*100</f>
        <v>67.1875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32</v>
      </c>
      <c r="C165" s="2" t="s">
        <v>46</v>
      </c>
      <c r="D165" s="1">
        <f>SUMIFS(D$10:D$152,A$10:A$152,A165,B$10:B$152,B165)</f>
        <v>42</v>
      </c>
      <c r="E165" s="1">
        <f t="shared" si="49"/>
        <v>1260</v>
      </c>
      <c r="F165" s="3">
        <f>E165/E$163*100</f>
        <v>32.8125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</sheetData>
  <mergeCells count="113">
    <mergeCell ref="K137:K143"/>
    <mergeCell ref="L137:L143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7:M143"/>
    <mergeCell ref="E138:E143"/>
    <mergeCell ref="F138:I138"/>
    <mergeCell ref="J138:J143"/>
    <mergeCell ref="F139:F143"/>
    <mergeCell ref="G139:I139"/>
    <mergeCell ref="G140:G143"/>
    <mergeCell ref="H140:H143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7:C143"/>
    <mergeCell ref="D137:D143"/>
    <mergeCell ref="E137:J137"/>
    <mergeCell ref="I140:I143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58" customWidth="1"/>
    <col min="2" max="2" width="4.5703125" style="58" customWidth="1"/>
    <col min="3" max="3" width="15" style="58" customWidth="1"/>
    <col min="4" max="4" width="47.5703125" style="59" customWidth="1"/>
    <col min="5" max="5" width="9.140625" style="60"/>
    <col min="6" max="6" width="7.140625" style="60" customWidth="1"/>
    <col min="7" max="7" width="7.28515625" style="60" customWidth="1"/>
    <col min="8" max="8" width="16" style="60" bestFit="1" customWidth="1"/>
    <col min="9" max="9" width="4.42578125" style="60" customWidth="1"/>
    <col min="10" max="10" width="13" style="60" customWidth="1"/>
    <col min="11" max="11" width="5.5703125" style="60" customWidth="1"/>
    <col min="12" max="12" width="7" style="60" customWidth="1"/>
    <col min="13" max="13" width="7.7109375" style="60" customWidth="1"/>
    <col min="14" max="14" width="9.140625" style="60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994" t="s">
        <v>195</v>
      </c>
      <c r="E1" s="994"/>
      <c r="F1" s="994"/>
      <c r="G1" s="994"/>
      <c r="H1" s="994"/>
      <c r="I1" s="994"/>
      <c r="J1" s="994"/>
      <c r="K1" s="994"/>
      <c r="L1" s="994"/>
      <c r="M1" s="994"/>
      <c r="N1" s="994"/>
      <c r="R1" t="s">
        <v>290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59" t="s">
        <v>180</v>
      </c>
      <c r="P2" s="1"/>
      <c r="Q2" s="1"/>
      <c r="R2" s="2" t="s">
        <v>180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995" t="s">
        <v>0</v>
      </c>
      <c r="E3" s="996" t="s">
        <v>1</v>
      </c>
      <c r="F3" s="997" t="s">
        <v>2</v>
      </c>
      <c r="G3" s="997"/>
      <c r="H3" s="997"/>
      <c r="I3" s="997"/>
      <c r="J3" s="997"/>
      <c r="K3" s="998"/>
      <c r="L3" s="996" t="s">
        <v>3</v>
      </c>
      <c r="M3" s="996" t="s">
        <v>4</v>
      </c>
      <c r="N3" s="996" t="s">
        <v>5</v>
      </c>
      <c r="P3" s="1"/>
      <c r="Q3" s="1"/>
      <c r="R3" s="946" t="s">
        <v>0</v>
      </c>
      <c r="S3" s="947" t="s">
        <v>1</v>
      </c>
      <c r="T3" s="948" t="s">
        <v>2</v>
      </c>
      <c r="U3" s="948"/>
      <c r="V3" s="948"/>
      <c r="W3" s="948"/>
      <c r="X3" s="948"/>
      <c r="Y3" s="949"/>
      <c r="Z3" s="947" t="s">
        <v>3</v>
      </c>
      <c r="AA3" s="947" t="s">
        <v>4</v>
      </c>
      <c r="AB3" s="94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995"/>
      <c r="E4" s="996"/>
      <c r="F4" s="996" t="s">
        <v>6</v>
      </c>
      <c r="G4" s="999" t="s">
        <v>7</v>
      </c>
      <c r="H4" s="999"/>
      <c r="I4" s="999"/>
      <c r="J4" s="999"/>
      <c r="K4" s="996" t="s">
        <v>8</v>
      </c>
      <c r="L4" s="996"/>
      <c r="M4" s="996"/>
      <c r="N4" s="996"/>
      <c r="P4" s="1"/>
      <c r="Q4" s="1"/>
      <c r="R4" s="946"/>
      <c r="S4" s="947"/>
      <c r="T4" s="947" t="s">
        <v>6</v>
      </c>
      <c r="U4" s="951" t="s">
        <v>7</v>
      </c>
      <c r="V4" s="951"/>
      <c r="W4" s="951"/>
      <c r="X4" s="951"/>
      <c r="Y4" s="947" t="s">
        <v>8</v>
      </c>
      <c r="Z4" s="947"/>
      <c r="AA4" s="947"/>
      <c r="AB4" s="94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995"/>
      <c r="E5" s="996"/>
      <c r="F5" s="998"/>
      <c r="G5" s="996" t="s">
        <v>9</v>
      </c>
      <c r="H5" s="997" t="s">
        <v>10</v>
      </c>
      <c r="I5" s="998"/>
      <c r="J5" s="998"/>
      <c r="K5" s="998"/>
      <c r="L5" s="996"/>
      <c r="M5" s="996"/>
      <c r="N5" s="996"/>
      <c r="P5" s="1"/>
      <c r="Q5" s="1"/>
      <c r="R5" s="946"/>
      <c r="S5" s="947"/>
      <c r="T5" s="949"/>
      <c r="U5" s="947" t="s">
        <v>9</v>
      </c>
      <c r="V5" s="948" t="s">
        <v>10</v>
      </c>
      <c r="W5" s="949"/>
      <c r="X5" s="949"/>
      <c r="Y5" s="949"/>
      <c r="Z5" s="947"/>
      <c r="AA5" s="947"/>
      <c r="AB5" s="94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995"/>
      <c r="E6" s="996"/>
      <c r="F6" s="998"/>
      <c r="G6" s="1000"/>
      <c r="H6" s="996" t="s">
        <v>11</v>
      </c>
      <c r="I6" s="996" t="s">
        <v>12</v>
      </c>
      <c r="J6" s="996" t="s">
        <v>13</v>
      </c>
      <c r="K6" s="998"/>
      <c r="L6" s="996"/>
      <c r="M6" s="996"/>
      <c r="N6" s="996"/>
      <c r="P6" s="1"/>
      <c r="Q6" s="1"/>
      <c r="R6" s="946"/>
      <c r="S6" s="947"/>
      <c r="T6" s="949"/>
      <c r="U6" s="952"/>
      <c r="V6" s="947" t="s">
        <v>11</v>
      </c>
      <c r="W6" s="947" t="s">
        <v>12</v>
      </c>
      <c r="X6" s="947" t="s">
        <v>13</v>
      </c>
      <c r="Y6" s="949"/>
      <c r="Z6" s="947"/>
      <c r="AA6" s="947"/>
      <c r="AB6" s="94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995"/>
      <c r="E7" s="996"/>
      <c r="F7" s="998"/>
      <c r="G7" s="1000"/>
      <c r="H7" s="996"/>
      <c r="I7" s="996"/>
      <c r="J7" s="996"/>
      <c r="K7" s="998"/>
      <c r="L7" s="996"/>
      <c r="M7" s="996"/>
      <c r="N7" s="996"/>
      <c r="P7" s="1"/>
      <c r="Q7" s="1"/>
      <c r="R7" s="946"/>
      <c r="S7" s="947"/>
      <c r="T7" s="949"/>
      <c r="U7" s="952"/>
      <c r="V7" s="947"/>
      <c r="W7" s="947"/>
      <c r="X7" s="947"/>
      <c r="Y7" s="949"/>
      <c r="Z7" s="947"/>
      <c r="AA7" s="947"/>
      <c r="AB7" s="9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995"/>
      <c r="E8" s="996"/>
      <c r="F8" s="998"/>
      <c r="G8" s="1000"/>
      <c r="H8" s="996"/>
      <c r="I8" s="996"/>
      <c r="J8" s="996"/>
      <c r="K8" s="998"/>
      <c r="L8" s="996"/>
      <c r="M8" s="996"/>
      <c r="N8" s="996"/>
      <c r="P8" s="1"/>
      <c r="Q8" s="1"/>
      <c r="R8" s="946"/>
      <c r="S8" s="947"/>
      <c r="T8" s="949"/>
      <c r="U8" s="952"/>
      <c r="V8" s="947"/>
      <c r="W8" s="947"/>
      <c r="X8" s="947"/>
      <c r="Y8" s="949"/>
      <c r="Z8" s="947"/>
      <c r="AA8" s="947"/>
      <c r="AB8" s="94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995"/>
      <c r="E9" s="996"/>
      <c r="F9" s="998"/>
      <c r="G9" s="1000"/>
      <c r="H9" s="996"/>
      <c r="I9" s="996"/>
      <c r="J9" s="996"/>
      <c r="K9" s="998"/>
      <c r="L9" s="996"/>
      <c r="M9" s="996"/>
      <c r="N9" s="996"/>
      <c r="P9" s="1"/>
      <c r="Q9" s="1"/>
      <c r="R9" s="946"/>
      <c r="S9" s="947"/>
      <c r="T9" s="949"/>
      <c r="U9" s="952"/>
      <c r="V9" s="947"/>
      <c r="W9" s="947"/>
      <c r="X9" s="947"/>
      <c r="Y9" s="949"/>
      <c r="Z9" s="947"/>
      <c r="AA9" s="947"/>
      <c r="AB9" s="9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58" t="s">
        <v>17</v>
      </c>
      <c r="B10" s="58" t="s">
        <v>15</v>
      </c>
      <c r="D10" s="61" t="s">
        <v>16</v>
      </c>
      <c r="E10" s="62">
        <v>3</v>
      </c>
      <c r="F10" s="63">
        <f>E10*30</f>
        <v>90</v>
      </c>
      <c r="G10" s="63">
        <f>H10+I10+J10</f>
        <v>45</v>
      </c>
      <c r="H10" s="63"/>
      <c r="I10" s="63"/>
      <c r="J10" s="63">
        <v>45</v>
      </c>
      <c r="K10" s="63">
        <f>F10-G10</f>
        <v>45</v>
      </c>
      <c r="L10" s="64">
        <f>G10/15</f>
        <v>3</v>
      </c>
      <c r="M10" s="63" t="s">
        <v>17</v>
      </c>
      <c r="N10" s="64">
        <f>G10/F10*100</f>
        <v>50</v>
      </c>
      <c r="O10" s="3" t="s">
        <v>213</v>
      </c>
      <c r="P10" s="1" t="s">
        <v>17</v>
      </c>
      <c r="Q10" s="1" t="s">
        <v>15</v>
      </c>
      <c r="R10" s="4" t="s">
        <v>16</v>
      </c>
      <c r="S10" s="5">
        <v>4</v>
      </c>
      <c r="T10" s="47">
        <f>S10*30</f>
        <v>120</v>
      </c>
      <c r="U10" s="47">
        <f>V10+W10+X10</f>
        <v>45</v>
      </c>
      <c r="V10" s="47"/>
      <c r="W10" s="47"/>
      <c r="X10" s="56">
        <v>45</v>
      </c>
      <c r="Y10" s="47">
        <f>T10-U10</f>
        <v>75</v>
      </c>
      <c r="Z10" s="46">
        <f>U10/15</f>
        <v>3</v>
      </c>
      <c r="AA10" s="47" t="s">
        <v>17</v>
      </c>
      <c r="AB10" s="46">
        <f>U10/T10*100</f>
        <v>37.5</v>
      </c>
      <c r="AC10" s="3" t="s">
        <v>268</v>
      </c>
      <c r="AD10" s="3" t="s">
        <v>291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58" t="s">
        <v>17</v>
      </c>
      <c r="B11" s="58" t="s">
        <v>15</v>
      </c>
      <c r="D11" s="61" t="s">
        <v>18</v>
      </c>
      <c r="E11" s="64">
        <v>3</v>
      </c>
      <c r="F11" s="63">
        <f t="shared" ref="F11:F16" si="0">E11*30</f>
        <v>90</v>
      </c>
      <c r="G11" s="63">
        <f>H11+I11+J11</f>
        <v>60</v>
      </c>
      <c r="H11" s="63"/>
      <c r="I11" s="63"/>
      <c r="J11" s="63">
        <v>60</v>
      </c>
      <c r="K11" s="63">
        <f t="shared" ref="K11:K16" si="1">F11-G11</f>
        <v>30</v>
      </c>
      <c r="L11" s="64">
        <f t="shared" ref="L11:L16" si="2">G11/15</f>
        <v>4</v>
      </c>
      <c r="M11" s="63" t="s">
        <v>17</v>
      </c>
      <c r="N11" s="64">
        <f t="shared" ref="N11:N16" si="3">G11/F11*100</f>
        <v>66.666666666666657</v>
      </c>
      <c r="O11" s="3" t="s">
        <v>213</v>
      </c>
      <c r="P11" s="1" t="s">
        <v>17</v>
      </c>
      <c r="Q11" s="1" t="s">
        <v>15</v>
      </c>
      <c r="R11" s="4" t="s">
        <v>188</v>
      </c>
      <c r="S11" s="46">
        <v>7</v>
      </c>
      <c r="T11" s="47">
        <f t="shared" ref="T11:T15" si="4">S11*30</f>
        <v>210</v>
      </c>
      <c r="U11" s="47">
        <f t="shared" ref="U11:U15" si="5">V11+W11+X11</f>
        <v>75</v>
      </c>
      <c r="V11" s="47">
        <v>45</v>
      </c>
      <c r="W11" s="47"/>
      <c r="X11" s="47">
        <v>30</v>
      </c>
      <c r="Y11" s="47">
        <f t="shared" ref="Y11:Y15" si="6">T11-U11</f>
        <v>135</v>
      </c>
      <c r="Z11" s="46">
        <f t="shared" ref="Z11:Z15" si="7">U11/15</f>
        <v>5</v>
      </c>
      <c r="AA11" s="47" t="s">
        <v>19</v>
      </c>
      <c r="AB11" s="46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58" t="s">
        <v>17</v>
      </c>
      <c r="B12" s="58" t="s">
        <v>15</v>
      </c>
      <c r="D12" s="61" t="s">
        <v>188</v>
      </c>
      <c r="E12" s="64">
        <v>7</v>
      </c>
      <c r="F12" s="63">
        <f t="shared" si="0"/>
        <v>210</v>
      </c>
      <c r="G12" s="63">
        <f t="shared" ref="G12:G16" si="9">H12+I12+J12</f>
        <v>75</v>
      </c>
      <c r="H12" s="63">
        <v>45</v>
      </c>
      <c r="I12" s="63"/>
      <c r="J12" s="63">
        <v>30</v>
      </c>
      <c r="K12" s="63">
        <f t="shared" si="1"/>
        <v>135</v>
      </c>
      <c r="L12" s="64">
        <f t="shared" si="2"/>
        <v>5</v>
      </c>
      <c r="M12" s="63" t="s">
        <v>19</v>
      </c>
      <c r="N12" s="64">
        <f t="shared" si="3"/>
        <v>35.714285714285715</v>
      </c>
      <c r="O12" s="3" t="s">
        <v>213</v>
      </c>
      <c r="P12" s="1" t="s">
        <v>17</v>
      </c>
      <c r="Q12" s="1" t="s">
        <v>15</v>
      </c>
      <c r="R12" s="4" t="s">
        <v>20</v>
      </c>
      <c r="S12" s="46">
        <v>6</v>
      </c>
      <c r="T12" s="47">
        <f t="shared" si="4"/>
        <v>180</v>
      </c>
      <c r="U12" s="47">
        <f t="shared" si="5"/>
        <v>75</v>
      </c>
      <c r="V12" s="47">
        <v>30</v>
      </c>
      <c r="W12" s="47"/>
      <c r="X12" s="47">
        <v>45</v>
      </c>
      <c r="Y12" s="47">
        <f t="shared" si="6"/>
        <v>105</v>
      </c>
      <c r="Z12" s="46">
        <f t="shared" si="7"/>
        <v>5</v>
      </c>
      <c r="AA12" s="47" t="s">
        <v>19</v>
      </c>
      <c r="AB12" s="46">
        <f t="shared" si="8"/>
        <v>41.666666666666671</v>
      </c>
      <c r="AC12" s="3" t="s">
        <v>275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58" t="s">
        <v>17</v>
      </c>
      <c r="B13" s="58" t="s">
        <v>15</v>
      </c>
      <c r="D13" s="61" t="s">
        <v>20</v>
      </c>
      <c r="E13" s="64">
        <v>6</v>
      </c>
      <c r="F13" s="63">
        <f t="shared" si="0"/>
        <v>180</v>
      </c>
      <c r="G13" s="63">
        <f t="shared" si="9"/>
        <v>75</v>
      </c>
      <c r="H13" s="63">
        <v>30</v>
      </c>
      <c r="I13" s="63"/>
      <c r="J13" s="63">
        <v>45</v>
      </c>
      <c r="K13" s="63">
        <f t="shared" si="1"/>
        <v>105</v>
      </c>
      <c r="L13" s="64">
        <f t="shared" si="2"/>
        <v>5</v>
      </c>
      <c r="M13" s="63" t="s">
        <v>19</v>
      </c>
      <c r="N13" s="64">
        <f t="shared" si="3"/>
        <v>41.666666666666671</v>
      </c>
      <c r="O13" s="3" t="s">
        <v>213</v>
      </c>
      <c r="P13" s="1" t="s">
        <v>17</v>
      </c>
      <c r="Q13" s="1" t="s">
        <v>15</v>
      </c>
      <c r="R13" s="4" t="s">
        <v>21</v>
      </c>
      <c r="S13" s="46">
        <v>6</v>
      </c>
      <c r="T13" s="47">
        <f t="shared" si="4"/>
        <v>180</v>
      </c>
      <c r="U13" s="47">
        <f t="shared" si="5"/>
        <v>75</v>
      </c>
      <c r="V13" s="47">
        <v>30</v>
      </c>
      <c r="W13" s="47"/>
      <c r="X13" s="47">
        <v>45</v>
      </c>
      <c r="Y13" s="47">
        <f t="shared" si="6"/>
        <v>105</v>
      </c>
      <c r="Z13" s="46">
        <f t="shared" si="7"/>
        <v>5</v>
      </c>
      <c r="AA13" s="47" t="s">
        <v>19</v>
      </c>
      <c r="AB13" s="46">
        <f t="shared" si="8"/>
        <v>41.666666666666671</v>
      </c>
      <c r="AC13" s="3" t="s">
        <v>210</v>
      </c>
      <c r="AD13" s="3" t="s">
        <v>291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58" t="s">
        <v>17</v>
      </c>
      <c r="B14" s="58" t="s">
        <v>15</v>
      </c>
      <c r="D14" s="61" t="s">
        <v>21</v>
      </c>
      <c r="E14" s="64">
        <v>5</v>
      </c>
      <c r="F14" s="63">
        <f t="shared" si="0"/>
        <v>150</v>
      </c>
      <c r="G14" s="63">
        <f t="shared" si="9"/>
        <v>60</v>
      </c>
      <c r="H14" s="63">
        <v>30</v>
      </c>
      <c r="I14" s="63"/>
      <c r="J14" s="63">
        <v>30</v>
      </c>
      <c r="K14" s="63">
        <f t="shared" si="1"/>
        <v>90</v>
      </c>
      <c r="L14" s="64">
        <f t="shared" si="2"/>
        <v>4</v>
      </c>
      <c r="M14" s="63" t="s">
        <v>19</v>
      </c>
      <c r="N14" s="64">
        <f t="shared" si="3"/>
        <v>40</v>
      </c>
      <c r="O14" s="3" t="s">
        <v>210</v>
      </c>
      <c r="P14" s="1" t="s">
        <v>17</v>
      </c>
      <c r="Q14" s="1" t="s">
        <v>15</v>
      </c>
      <c r="R14" s="4" t="s">
        <v>22</v>
      </c>
      <c r="S14" s="46">
        <v>6</v>
      </c>
      <c r="T14" s="47">
        <f t="shared" si="4"/>
        <v>180</v>
      </c>
      <c r="U14" s="47">
        <f t="shared" si="5"/>
        <v>60</v>
      </c>
      <c r="V14" s="47">
        <v>15</v>
      </c>
      <c r="W14" s="47">
        <v>45</v>
      </c>
      <c r="X14" s="47"/>
      <c r="Y14" s="47">
        <f t="shared" si="6"/>
        <v>120</v>
      </c>
      <c r="Z14" s="46">
        <f t="shared" si="7"/>
        <v>4</v>
      </c>
      <c r="AA14" s="47" t="s">
        <v>30</v>
      </c>
      <c r="AB14" s="46">
        <f t="shared" si="8"/>
        <v>33.333333333333329</v>
      </c>
      <c r="AC14" s="3" t="s">
        <v>19</v>
      </c>
      <c r="AD14" s="3" t="s">
        <v>291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58" t="s">
        <v>17</v>
      </c>
      <c r="B15" s="58" t="s">
        <v>15</v>
      </c>
      <c r="D15" s="61" t="s">
        <v>22</v>
      </c>
      <c r="E15" s="64">
        <v>5</v>
      </c>
      <c r="F15" s="63">
        <f t="shared" si="0"/>
        <v>150</v>
      </c>
      <c r="G15" s="63">
        <f t="shared" si="9"/>
        <v>60</v>
      </c>
      <c r="H15" s="63">
        <v>15</v>
      </c>
      <c r="I15" s="63">
        <v>45</v>
      </c>
      <c r="J15" s="63"/>
      <c r="K15" s="63">
        <f t="shared" si="1"/>
        <v>90</v>
      </c>
      <c r="L15" s="64">
        <f t="shared" si="2"/>
        <v>4</v>
      </c>
      <c r="M15" s="63" t="s">
        <v>30</v>
      </c>
      <c r="N15" s="64">
        <f t="shared" si="3"/>
        <v>40</v>
      </c>
      <c r="O15" s="3" t="s">
        <v>213</v>
      </c>
      <c r="P15" s="1" t="s">
        <v>17</v>
      </c>
      <c r="Q15" s="1" t="s">
        <v>15</v>
      </c>
      <c r="R15" s="4" t="s">
        <v>215</v>
      </c>
      <c r="S15" s="46">
        <v>1</v>
      </c>
      <c r="T15" s="47">
        <f t="shared" si="4"/>
        <v>30</v>
      </c>
      <c r="U15" s="47">
        <f t="shared" si="5"/>
        <v>15</v>
      </c>
      <c r="V15" s="47">
        <v>8</v>
      </c>
      <c r="W15" s="47"/>
      <c r="X15" s="47">
        <v>7</v>
      </c>
      <c r="Y15" s="47">
        <f t="shared" si="6"/>
        <v>15</v>
      </c>
      <c r="Z15" s="46">
        <f t="shared" si="7"/>
        <v>1</v>
      </c>
      <c r="AA15" s="47" t="s">
        <v>17</v>
      </c>
      <c r="AB15" s="46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58" t="s">
        <v>17</v>
      </c>
      <c r="B16" s="58" t="s">
        <v>15</v>
      </c>
      <c r="D16" s="61" t="s">
        <v>215</v>
      </c>
      <c r="E16" s="64">
        <v>1</v>
      </c>
      <c r="F16" s="63">
        <f t="shared" si="0"/>
        <v>30</v>
      </c>
      <c r="G16" s="63">
        <f t="shared" si="9"/>
        <v>15</v>
      </c>
      <c r="H16" s="63">
        <v>8</v>
      </c>
      <c r="I16" s="63"/>
      <c r="J16" s="63">
        <v>7</v>
      </c>
      <c r="K16" s="63">
        <f t="shared" si="1"/>
        <v>15</v>
      </c>
      <c r="L16" s="64">
        <f t="shared" si="2"/>
        <v>1</v>
      </c>
      <c r="M16" s="63" t="s">
        <v>17</v>
      </c>
      <c r="N16" s="64">
        <f t="shared" si="3"/>
        <v>50</v>
      </c>
      <c r="O16" s="3" t="s">
        <v>210</v>
      </c>
      <c r="P16" s="1"/>
      <c r="Q16" s="1"/>
      <c r="R16" s="6" t="s">
        <v>23</v>
      </c>
      <c r="S16" s="42">
        <f t="shared" ref="S16:Z16" si="10">SUM(S10:S15)</f>
        <v>30</v>
      </c>
      <c r="T16" s="52">
        <f t="shared" si="10"/>
        <v>900</v>
      </c>
      <c r="U16" s="52">
        <f t="shared" si="10"/>
        <v>345</v>
      </c>
      <c r="V16" s="52">
        <f t="shared" si="10"/>
        <v>128</v>
      </c>
      <c r="W16" s="52">
        <f t="shared" si="10"/>
        <v>45</v>
      </c>
      <c r="X16" s="52">
        <f t="shared" si="10"/>
        <v>172</v>
      </c>
      <c r="Y16" s="52">
        <f t="shared" si="10"/>
        <v>555</v>
      </c>
      <c r="Z16" s="52">
        <f t="shared" si="10"/>
        <v>23</v>
      </c>
      <c r="AA16" s="52"/>
      <c r="AB16" s="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65" t="s">
        <v>23</v>
      </c>
      <c r="E17" s="66">
        <f t="shared" ref="E17:L17" si="11">SUM(E10:E16)</f>
        <v>30</v>
      </c>
      <c r="F17" s="67">
        <f t="shared" si="11"/>
        <v>900</v>
      </c>
      <c r="G17" s="67">
        <f t="shared" si="11"/>
        <v>390</v>
      </c>
      <c r="H17" s="67">
        <f t="shared" si="11"/>
        <v>128</v>
      </c>
      <c r="I17" s="67">
        <f t="shared" si="11"/>
        <v>45</v>
      </c>
      <c r="J17" s="67">
        <f t="shared" si="11"/>
        <v>217</v>
      </c>
      <c r="K17" s="67">
        <f t="shared" si="11"/>
        <v>510</v>
      </c>
      <c r="L17" s="67">
        <f t="shared" si="11"/>
        <v>26</v>
      </c>
      <c r="M17" s="67"/>
      <c r="N17" s="67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68" t="s">
        <v>24</v>
      </c>
      <c r="E18" s="69">
        <f>30-E17</f>
        <v>0</v>
      </c>
      <c r="F18" s="69"/>
      <c r="G18" s="69"/>
      <c r="H18" s="69"/>
      <c r="I18" s="69"/>
      <c r="J18" s="69"/>
      <c r="K18" s="69"/>
      <c r="L18" s="69"/>
      <c r="M18" s="69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59" t="s">
        <v>25</v>
      </c>
      <c r="P19" s="1"/>
      <c r="Q19" s="1"/>
      <c r="R19" s="946" t="s">
        <v>0</v>
      </c>
      <c r="S19" s="947" t="s">
        <v>1</v>
      </c>
      <c r="T19" s="948" t="s">
        <v>2</v>
      </c>
      <c r="U19" s="948"/>
      <c r="V19" s="948"/>
      <c r="W19" s="948"/>
      <c r="X19" s="948"/>
      <c r="Y19" s="949"/>
      <c r="Z19" s="947" t="s">
        <v>3</v>
      </c>
      <c r="AA19" s="947" t="s">
        <v>4</v>
      </c>
      <c r="AB19" s="947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995" t="s">
        <v>0</v>
      </c>
      <c r="E20" s="996" t="s">
        <v>1</v>
      </c>
      <c r="F20" s="997" t="s">
        <v>2</v>
      </c>
      <c r="G20" s="997"/>
      <c r="H20" s="997"/>
      <c r="I20" s="997"/>
      <c r="J20" s="997"/>
      <c r="K20" s="998"/>
      <c r="L20" s="996" t="s">
        <v>3</v>
      </c>
      <c r="M20" s="996" t="s">
        <v>4</v>
      </c>
      <c r="N20" s="996" t="s">
        <v>5</v>
      </c>
      <c r="P20" s="1"/>
      <c r="Q20" s="1"/>
      <c r="R20" s="946"/>
      <c r="S20" s="947"/>
      <c r="T20" s="947" t="s">
        <v>6</v>
      </c>
      <c r="U20" s="951" t="s">
        <v>7</v>
      </c>
      <c r="V20" s="951"/>
      <c r="W20" s="951"/>
      <c r="X20" s="951"/>
      <c r="Y20" s="947" t="s">
        <v>26</v>
      </c>
      <c r="Z20" s="947"/>
      <c r="AA20" s="947"/>
      <c r="AB20" s="947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995"/>
      <c r="E21" s="996"/>
      <c r="F21" s="996" t="s">
        <v>6</v>
      </c>
      <c r="G21" s="999" t="s">
        <v>7</v>
      </c>
      <c r="H21" s="999"/>
      <c r="I21" s="999"/>
      <c r="J21" s="999"/>
      <c r="K21" s="996" t="s">
        <v>26</v>
      </c>
      <c r="L21" s="996"/>
      <c r="M21" s="996"/>
      <c r="N21" s="996"/>
      <c r="P21" s="1"/>
      <c r="Q21" s="1"/>
      <c r="R21" s="946"/>
      <c r="S21" s="947"/>
      <c r="T21" s="949"/>
      <c r="U21" s="947" t="s">
        <v>9</v>
      </c>
      <c r="V21" s="948" t="s">
        <v>10</v>
      </c>
      <c r="W21" s="949"/>
      <c r="X21" s="949"/>
      <c r="Y21" s="949"/>
      <c r="Z21" s="947"/>
      <c r="AA21" s="947"/>
      <c r="AB21" s="94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995"/>
      <c r="E22" s="996"/>
      <c r="F22" s="998"/>
      <c r="G22" s="996" t="s">
        <v>9</v>
      </c>
      <c r="H22" s="997" t="s">
        <v>10</v>
      </c>
      <c r="I22" s="998"/>
      <c r="J22" s="998"/>
      <c r="K22" s="998"/>
      <c r="L22" s="996"/>
      <c r="M22" s="996"/>
      <c r="N22" s="996"/>
      <c r="P22" s="1"/>
      <c r="Q22" s="1"/>
      <c r="R22" s="946"/>
      <c r="S22" s="947"/>
      <c r="T22" s="949"/>
      <c r="U22" s="952"/>
      <c r="V22" s="950" t="s">
        <v>27</v>
      </c>
      <c r="W22" s="950" t="s">
        <v>28</v>
      </c>
      <c r="X22" s="950" t="s">
        <v>29</v>
      </c>
      <c r="Y22" s="949"/>
      <c r="Z22" s="947"/>
      <c r="AA22" s="947"/>
      <c r="AB22" s="94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995"/>
      <c r="E23" s="996"/>
      <c r="F23" s="998"/>
      <c r="G23" s="1000"/>
      <c r="H23" s="1001" t="s">
        <v>27</v>
      </c>
      <c r="I23" s="1001" t="s">
        <v>28</v>
      </c>
      <c r="J23" s="1001" t="s">
        <v>29</v>
      </c>
      <c r="K23" s="998"/>
      <c r="L23" s="996"/>
      <c r="M23" s="996"/>
      <c r="N23" s="996"/>
      <c r="P23" s="1"/>
      <c r="Q23" s="1"/>
      <c r="R23" s="946"/>
      <c r="S23" s="947"/>
      <c r="T23" s="949"/>
      <c r="U23" s="952"/>
      <c r="V23" s="950"/>
      <c r="W23" s="950"/>
      <c r="X23" s="950"/>
      <c r="Y23" s="949"/>
      <c r="Z23" s="947"/>
      <c r="AA23" s="947"/>
      <c r="AB23" s="94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995"/>
      <c r="E24" s="996"/>
      <c r="F24" s="998"/>
      <c r="G24" s="1000"/>
      <c r="H24" s="1001"/>
      <c r="I24" s="1001"/>
      <c r="J24" s="1001"/>
      <c r="K24" s="998"/>
      <c r="L24" s="996"/>
      <c r="M24" s="996"/>
      <c r="N24" s="996"/>
      <c r="P24" s="1"/>
      <c r="Q24" s="1"/>
      <c r="R24" s="946"/>
      <c r="S24" s="947"/>
      <c r="T24" s="949"/>
      <c r="U24" s="952"/>
      <c r="V24" s="950"/>
      <c r="W24" s="950"/>
      <c r="X24" s="950"/>
      <c r="Y24" s="949"/>
      <c r="Z24" s="947"/>
      <c r="AA24" s="947"/>
      <c r="AB24" s="94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995"/>
      <c r="E25" s="996"/>
      <c r="F25" s="998"/>
      <c r="G25" s="1000"/>
      <c r="H25" s="1001"/>
      <c r="I25" s="1001"/>
      <c r="J25" s="1001"/>
      <c r="K25" s="998"/>
      <c r="L25" s="996"/>
      <c r="M25" s="996"/>
      <c r="N25" s="996"/>
      <c r="P25" s="1"/>
      <c r="Q25" s="1"/>
      <c r="R25" s="946"/>
      <c r="S25" s="947"/>
      <c r="T25" s="949"/>
      <c r="U25" s="952"/>
      <c r="V25" s="950"/>
      <c r="W25" s="950"/>
      <c r="X25" s="950"/>
      <c r="Y25" s="949"/>
      <c r="Z25" s="947"/>
      <c r="AA25" s="947"/>
      <c r="AB25" s="94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995"/>
      <c r="E26" s="996"/>
      <c r="F26" s="998"/>
      <c r="G26" s="1000"/>
      <c r="H26" s="1001"/>
      <c r="I26" s="1001"/>
      <c r="J26" s="1001"/>
      <c r="K26" s="998"/>
      <c r="L26" s="996"/>
      <c r="M26" s="996"/>
      <c r="N26" s="996"/>
      <c r="P26" s="1" t="s">
        <v>17</v>
      </c>
      <c r="Q26" s="1" t="s">
        <v>15</v>
      </c>
      <c r="R26" s="4" t="s">
        <v>16</v>
      </c>
      <c r="S26" s="5">
        <v>3</v>
      </c>
      <c r="T26" s="47">
        <f>S26*30</f>
        <v>90</v>
      </c>
      <c r="U26" s="47">
        <f>V26+W26+X26</f>
        <v>36</v>
      </c>
      <c r="V26" s="47"/>
      <c r="W26" s="47"/>
      <c r="X26" s="47">
        <v>36</v>
      </c>
      <c r="Y26" s="47">
        <f>T26-U26</f>
        <v>54</v>
      </c>
      <c r="Z26" s="46">
        <f>U26/18</f>
        <v>2</v>
      </c>
      <c r="AA26" s="56" t="s">
        <v>30</v>
      </c>
      <c r="AB26" s="46">
        <f>U26/T26*100</f>
        <v>40</v>
      </c>
      <c r="AC26" s="3" t="s">
        <v>268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58" t="s">
        <v>17</v>
      </c>
      <c r="B27" s="58" t="s">
        <v>15</v>
      </c>
      <c r="D27" s="61" t="s">
        <v>16</v>
      </c>
      <c r="E27" s="62">
        <v>3</v>
      </c>
      <c r="F27" s="63">
        <f>E27*30</f>
        <v>90</v>
      </c>
      <c r="G27" s="63">
        <f>H27+I27+J27</f>
        <v>36</v>
      </c>
      <c r="H27" s="63"/>
      <c r="I27" s="63"/>
      <c r="J27" s="63">
        <v>36</v>
      </c>
      <c r="K27" s="63">
        <f>F27-G27</f>
        <v>54</v>
      </c>
      <c r="L27" s="64">
        <f>G27/18</f>
        <v>2</v>
      </c>
      <c r="M27" s="63" t="s">
        <v>30</v>
      </c>
      <c r="N27" s="64">
        <f>G27/F27*100</f>
        <v>40</v>
      </c>
      <c r="O27" s="3" t="s">
        <v>213</v>
      </c>
      <c r="P27" s="1" t="s">
        <v>17</v>
      </c>
      <c r="Q27" s="1" t="s">
        <v>15</v>
      </c>
      <c r="R27" s="81" t="s">
        <v>214</v>
      </c>
      <c r="S27" s="46">
        <v>3</v>
      </c>
      <c r="T27" s="47">
        <f t="shared" ref="T27:T32" si="12">S27*30</f>
        <v>90</v>
      </c>
      <c r="U27" s="47">
        <f t="shared" ref="U27:U32" si="13">V27+W27+X27</f>
        <v>36</v>
      </c>
      <c r="V27" s="47">
        <v>18</v>
      </c>
      <c r="W27" s="47"/>
      <c r="X27" s="47">
        <v>18</v>
      </c>
      <c r="Y27" s="47">
        <f t="shared" ref="Y27:Y32" si="14">T27-U27</f>
        <v>54</v>
      </c>
      <c r="Z27" s="46">
        <f t="shared" ref="Z27:Z32" si="15">U27/18</f>
        <v>2</v>
      </c>
      <c r="AA27" s="47" t="s">
        <v>17</v>
      </c>
      <c r="AB27" s="46">
        <f t="shared" ref="AB27:AB32" si="16">U27/T27*100</f>
        <v>40</v>
      </c>
      <c r="AC27" s="3" t="s">
        <v>211</v>
      </c>
      <c r="AD27" s="3" t="s">
        <v>293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58" t="s">
        <v>17</v>
      </c>
      <c r="B28" s="58" t="s">
        <v>15</v>
      </c>
      <c r="D28" s="61" t="s">
        <v>18</v>
      </c>
      <c r="E28" s="64">
        <v>3.5</v>
      </c>
      <c r="F28" s="63">
        <f t="shared" ref="F28:F34" si="17">E28*30</f>
        <v>105</v>
      </c>
      <c r="G28" s="63">
        <f t="shared" ref="G28:G34" si="18">H28+I28+J28</f>
        <v>72</v>
      </c>
      <c r="H28" s="63"/>
      <c r="I28" s="63"/>
      <c r="J28" s="63">
        <v>72</v>
      </c>
      <c r="K28" s="63">
        <f t="shared" ref="K28:K34" si="19">F28-G28</f>
        <v>33</v>
      </c>
      <c r="L28" s="64">
        <f t="shared" ref="L28:L34" si="20">G28/18</f>
        <v>4</v>
      </c>
      <c r="M28" s="63" t="s">
        <v>17</v>
      </c>
      <c r="N28" s="64">
        <f t="shared" ref="N28:N34" si="21">G28/F28*100</f>
        <v>68.571428571428569</v>
      </c>
      <c r="O28" s="3" t="s">
        <v>213</v>
      </c>
      <c r="P28" s="1" t="s">
        <v>17</v>
      </c>
      <c r="Q28" s="1" t="s">
        <v>15</v>
      </c>
      <c r="R28" s="4" t="s">
        <v>35</v>
      </c>
      <c r="S28" s="46">
        <v>6</v>
      </c>
      <c r="T28" s="47">
        <f t="shared" si="12"/>
        <v>180</v>
      </c>
      <c r="U28" s="47">
        <f t="shared" si="13"/>
        <v>72</v>
      </c>
      <c r="V28" s="47">
        <v>36</v>
      </c>
      <c r="W28" s="47">
        <v>36</v>
      </c>
      <c r="X28" s="47"/>
      <c r="Y28" s="47">
        <f t="shared" si="14"/>
        <v>108</v>
      </c>
      <c r="Z28" s="46">
        <f t="shared" si="15"/>
        <v>4</v>
      </c>
      <c r="AA28" s="47" t="s">
        <v>19</v>
      </c>
      <c r="AB28" s="46">
        <f t="shared" si="16"/>
        <v>40</v>
      </c>
      <c r="AC28" s="3" t="s">
        <v>275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58" t="s">
        <v>17</v>
      </c>
      <c r="B29" s="58" t="s">
        <v>15</v>
      </c>
      <c r="D29" s="61" t="s">
        <v>35</v>
      </c>
      <c r="E29" s="64">
        <v>6</v>
      </c>
      <c r="F29" s="63">
        <f t="shared" si="17"/>
        <v>180</v>
      </c>
      <c r="G29" s="63">
        <f t="shared" si="18"/>
        <v>72</v>
      </c>
      <c r="H29" s="63">
        <v>36</v>
      </c>
      <c r="I29" s="63"/>
      <c r="J29" s="63">
        <v>36</v>
      </c>
      <c r="K29" s="63">
        <f t="shared" si="19"/>
        <v>108</v>
      </c>
      <c r="L29" s="64">
        <f t="shared" si="20"/>
        <v>4</v>
      </c>
      <c r="M29" s="63" t="s">
        <v>19</v>
      </c>
      <c r="N29" s="64">
        <f t="shared" si="21"/>
        <v>40</v>
      </c>
      <c r="O29" s="3" t="s">
        <v>213</v>
      </c>
      <c r="P29" s="1" t="s">
        <v>17</v>
      </c>
      <c r="Q29" s="1" t="s">
        <v>15</v>
      </c>
      <c r="R29" s="4" t="s">
        <v>216</v>
      </c>
      <c r="S29" s="46">
        <v>6</v>
      </c>
      <c r="T29" s="47">
        <f t="shared" si="12"/>
        <v>180</v>
      </c>
      <c r="U29" s="47">
        <f t="shared" si="13"/>
        <v>72</v>
      </c>
      <c r="V29" s="47">
        <v>36</v>
      </c>
      <c r="W29" s="47"/>
      <c r="X29" s="47">
        <v>36</v>
      </c>
      <c r="Y29" s="47">
        <f t="shared" si="14"/>
        <v>108</v>
      </c>
      <c r="Z29" s="46">
        <f t="shared" si="15"/>
        <v>4</v>
      </c>
      <c r="AA29" s="47" t="s">
        <v>19</v>
      </c>
      <c r="AB29" s="46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58" t="s">
        <v>17</v>
      </c>
      <c r="B30" s="58" t="s">
        <v>15</v>
      </c>
      <c r="D30" s="61" t="s">
        <v>216</v>
      </c>
      <c r="E30" s="64">
        <v>6</v>
      </c>
      <c r="F30" s="63">
        <f t="shared" si="17"/>
        <v>180</v>
      </c>
      <c r="G30" s="63">
        <f t="shared" si="18"/>
        <v>72</v>
      </c>
      <c r="H30" s="63">
        <v>36</v>
      </c>
      <c r="I30" s="63"/>
      <c r="J30" s="63">
        <v>36</v>
      </c>
      <c r="K30" s="63">
        <f t="shared" si="19"/>
        <v>108</v>
      </c>
      <c r="L30" s="64">
        <f t="shared" si="20"/>
        <v>4</v>
      </c>
      <c r="M30" s="63" t="s">
        <v>19</v>
      </c>
      <c r="N30" s="64">
        <f t="shared" si="21"/>
        <v>40</v>
      </c>
      <c r="O30" s="3" t="s">
        <v>210</v>
      </c>
      <c r="P30" s="1" t="s">
        <v>17</v>
      </c>
      <c r="Q30" s="1" t="s">
        <v>15</v>
      </c>
      <c r="R30" s="4" t="s">
        <v>31</v>
      </c>
      <c r="S30" s="46">
        <v>4</v>
      </c>
      <c r="T30" s="47">
        <f t="shared" si="12"/>
        <v>120</v>
      </c>
      <c r="U30" s="47">
        <f t="shared" si="13"/>
        <v>54</v>
      </c>
      <c r="V30" s="47">
        <v>18</v>
      </c>
      <c r="W30" s="47"/>
      <c r="X30" s="47">
        <v>36</v>
      </c>
      <c r="Y30" s="47">
        <f t="shared" si="14"/>
        <v>66</v>
      </c>
      <c r="Z30" s="46">
        <f t="shared" si="15"/>
        <v>3</v>
      </c>
      <c r="AA30" s="47" t="s">
        <v>19</v>
      </c>
      <c r="AB30" s="46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58" t="s">
        <v>17</v>
      </c>
      <c r="B31" s="58" t="s">
        <v>15</v>
      </c>
      <c r="D31" s="61" t="s">
        <v>31</v>
      </c>
      <c r="E31" s="64">
        <v>4</v>
      </c>
      <c r="F31" s="63">
        <f t="shared" si="17"/>
        <v>120</v>
      </c>
      <c r="G31" s="63">
        <f t="shared" si="18"/>
        <v>54</v>
      </c>
      <c r="H31" s="63">
        <v>18</v>
      </c>
      <c r="I31" s="63"/>
      <c r="J31" s="63">
        <v>36</v>
      </c>
      <c r="K31" s="63">
        <f t="shared" si="19"/>
        <v>66</v>
      </c>
      <c r="L31" s="64">
        <f t="shared" si="20"/>
        <v>3</v>
      </c>
      <c r="M31" s="63" t="s">
        <v>19</v>
      </c>
      <c r="N31" s="64">
        <f t="shared" si="21"/>
        <v>45</v>
      </c>
      <c r="O31" s="3" t="s">
        <v>213</v>
      </c>
      <c r="P31" s="1" t="s">
        <v>17</v>
      </c>
      <c r="Q31" s="1" t="s">
        <v>15</v>
      </c>
      <c r="R31" s="4" t="s">
        <v>189</v>
      </c>
      <c r="S31" s="46">
        <v>4.5</v>
      </c>
      <c r="T31" s="47">
        <f t="shared" si="12"/>
        <v>135</v>
      </c>
      <c r="U31" s="47">
        <f t="shared" si="13"/>
        <v>18</v>
      </c>
      <c r="V31" s="47"/>
      <c r="W31" s="47"/>
      <c r="X31" s="47">
        <v>18</v>
      </c>
      <c r="Y31" s="47">
        <f t="shared" si="14"/>
        <v>117</v>
      </c>
      <c r="Z31" s="46">
        <f t="shared" si="15"/>
        <v>1</v>
      </c>
      <c r="AA31" s="47" t="s">
        <v>17</v>
      </c>
      <c r="AB31" s="46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58" t="s">
        <v>17</v>
      </c>
      <c r="B32" s="58" t="s">
        <v>15</v>
      </c>
      <c r="D32" s="61" t="s">
        <v>189</v>
      </c>
      <c r="E32" s="64">
        <v>4.5</v>
      </c>
      <c r="F32" s="63">
        <f t="shared" si="17"/>
        <v>135</v>
      </c>
      <c r="G32" s="63">
        <f t="shared" si="18"/>
        <v>18</v>
      </c>
      <c r="H32" s="63"/>
      <c r="I32" s="63"/>
      <c r="J32" s="63">
        <v>18</v>
      </c>
      <c r="K32" s="63">
        <f t="shared" si="19"/>
        <v>117</v>
      </c>
      <c r="L32" s="64">
        <f t="shared" si="20"/>
        <v>1</v>
      </c>
      <c r="M32" s="63" t="s">
        <v>17</v>
      </c>
      <c r="N32" s="64">
        <f t="shared" si="21"/>
        <v>13.333333333333334</v>
      </c>
      <c r="O32" s="3" t="s">
        <v>211</v>
      </c>
      <c r="P32" s="1" t="s">
        <v>17</v>
      </c>
      <c r="Q32" s="1" t="s">
        <v>15</v>
      </c>
      <c r="R32" s="4" t="s">
        <v>33</v>
      </c>
      <c r="S32" s="46">
        <v>3.5</v>
      </c>
      <c r="T32" s="47">
        <f t="shared" si="12"/>
        <v>105</v>
      </c>
      <c r="U32" s="47">
        <f t="shared" si="13"/>
        <v>36</v>
      </c>
      <c r="V32" s="47">
        <v>18</v>
      </c>
      <c r="W32" s="47"/>
      <c r="X32" s="47">
        <v>18</v>
      </c>
      <c r="Y32" s="47">
        <f t="shared" si="14"/>
        <v>69</v>
      </c>
      <c r="Z32" s="46">
        <f t="shared" si="15"/>
        <v>2</v>
      </c>
      <c r="AA32" s="47" t="s">
        <v>30</v>
      </c>
      <c r="AB32" s="46">
        <f t="shared" si="16"/>
        <v>34.285714285714285</v>
      </c>
      <c r="AC32" s="3" t="s">
        <v>268</v>
      </c>
      <c r="AD32" s="3" t="s">
        <v>294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58" t="s">
        <v>17</v>
      </c>
      <c r="B33" s="58" t="s">
        <v>15</v>
      </c>
      <c r="D33" s="61" t="s">
        <v>33</v>
      </c>
      <c r="E33" s="64">
        <v>3</v>
      </c>
      <c r="F33" s="63">
        <f t="shared" si="17"/>
        <v>90</v>
      </c>
      <c r="G33" s="63">
        <f t="shared" si="18"/>
        <v>36</v>
      </c>
      <c r="H33" s="63">
        <v>18</v>
      </c>
      <c r="I33" s="63"/>
      <c r="J33" s="63">
        <v>18</v>
      </c>
      <c r="K33" s="63">
        <f t="shared" si="19"/>
        <v>54</v>
      </c>
      <c r="L33" s="64">
        <f t="shared" si="20"/>
        <v>2</v>
      </c>
      <c r="M33" s="63" t="s">
        <v>30</v>
      </c>
      <c r="N33" s="64">
        <f t="shared" si="21"/>
        <v>40</v>
      </c>
      <c r="O33" s="3" t="s">
        <v>213</v>
      </c>
      <c r="P33" s="1"/>
      <c r="Q33" s="1"/>
      <c r="R33" s="4"/>
      <c r="S33" s="46"/>
      <c r="T33" s="47"/>
      <c r="U33" s="47"/>
      <c r="V33" s="47"/>
      <c r="W33" s="47"/>
      <c r="X33" s="47"/>
      <c r="Y33" s="47"/>
      <c r="Z33" s="46"/>
      <c r="AA33" s="47"/>
      <c r="AB33" s="46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61"/>
      <c r="E34" s="64"/>
      <c r="F34" s="63">
        <f t="shared" si="17"/>
        <v>0</v>
      </c>
      <c r="G34" s="63">
        <f t="shared" si="18"/>
        <v>0</v>
      </c>
      <c r="H34" s="63"/>
      <c r="I34" s="63"/>
      <c r="J34" s="63"/>
      <c r="K34" s="63">
        <f t="shared" si="19"/>
        <v>0</v>
      </c>
      <c r="L34" s="64">
        <f t="shared" si="20"/>
        <v>0</v>
      </c>
      <c r="M34" s="63"/>
      <c r="N34" s="64" t="e">
        <f t="shared" si="21"/>
        <v>#DIV/0!</v>
      </c>
      <c r="P34" s="1"/>
      <c r="Q34" s="1"/>
      <c r="R34" s="6" t="s">
        <v>23</v>
      </c>
      <c r="S34" s="42">
        <f>SUM(S26:S33)</f>
        <v>30</v>
      </c>
      <c r="T34" s="52">
        <f t="shared" ref="T34:Z34" si="22">SUM(T26:T33)</f>
        <v>900</v>
      </c>
      <c r="U34" s="52">
        <f t="shared" si="22"/>
        <v>324</v>
      </c>
      <c r="V34" s="52">
        <f t="shared" si="22"/>
        <v>126</v>
      </c>
      <c r="W34" s="52">
        <f t="shared" si="22"/>
        <v>36</v>
      </c>
      <c r="X34" s="52">
        <f t="shared" si="22"/>
        <v>162</v>
      </c>
      <c r="Y34" s="52">
        <f t="shared" si="22"/>
        <v>576</v>
      </c>
      <c r="Z34" s="52">
        <f t="shared" si="22"/>
        <v>18</v>
      </c>
      <c r="AA34" s="52"/>
      <c r="AB34" s="5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65" t="s">
        <v>23</v>
      </c>
      <c r="E35" s="66">
        <f>SUM(E27:E34)</f>
        <v>30</v>
      </c>
      <c r="F35" s="67">
        <f t="shared" ref="F35:L35" si="23">SUM(F27:F34)</f>
        <v>900</v>
      </c>
      <c r="G35" s="67">
        <f t="shared" si="23"/>
        <v>360</v>
      </c>
      <c r="H35" s="67">
        <f t="shared" si="23"/>
        <v>108</v>
      </c>
      <c r="I35" s="67">
        <f t="shared" si="23"/>
        <v>0</v>
      </c>
      <c r="J35" s="67">
        <f t="shared" si="23"/>
        <v>252</v>
      </c>
      <c r="K35" s="67">
        <f t="shared" si="23"/>
        <v>540</v>
      </c>
      <c r="L35" s="67">
        <f t="shared" si="23"/>
        <v>20</v>
      </c>
      <c r="M35" s="67"/>
      <c r="N35" s="67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68" t="s">
        <v>24</v>
      </c>
      <c r="E36" s="70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68"/>
      <c r="E37" s="70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68"/>
      <c r="E38" s="70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68"/>
      <c r="E39" s="69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59" t="s">
        <v>181</v>
      </c>
      <c r="P40" s="1"/>
      <c r="Q40" s="1"/>
      <c r="R40" s="946" t="s">
        <v>0</v>
      </c>
      <c r="S40" s="947" t="s">
        <v>1</v>
      </c>
      <c r="T40" s="948" t="s">
        <v>2</v>
      </c>
      <c r="U40" s="948"/>
      <c r="V40" s="948"/>
      <c r="W40" s="948"/>
      <c r="X40" s="948"/>
      <c r="Y40" s="949"/>
      <c r="Z40" s="947" t="s">
        <v>3</v>
      </c>
      <c r="AA40" s="947" t="s">
        <v>4</v>
      </c>
      <c r="AB40" s="947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995" t="s">
        <v>0</v>
      </c>
      <c r="E41" s="996" t="s">
        <v>1</v>
      </c>
      <c r="F41" s="997" t="s">
        <v>2</v>
      </c>
      <c r="G41" s="997"/>
      <c r="H41" s="997"/>
      <c r="I41" s="997"/>
      <c r="J41" s="997"/>
      <c r="K41" s="998"/>
      <c r="L41" s="996" t="s">
        <v>3</v>
      </c>
      <c r="M41" s="996" t="s">
        <v>4</v>
      </c>
      <c r="N41" s="996" t="s">
        <v>5</v>
      </c>
      <c r="P41" s="1"/>
      <c r="Q41" s="1"/>
      <c r="R41" s="946"/>
      <c r="S41" s="947"/>
      <c r="T41" s="947" t="s">
        <v>6</v>
      </c>
      <c r="U41" s="951" t="s">
        <v>7</v>
      </c>
      <c r="V41" s="951"/>
      <c r="W41" s="951"/>
      <c r="X41" s="951"/>
      <c r="Y41" s="947" t="s">
        <v>26</v>
      </c>
      <c r="Z41" s="947"/>
      <c r="AA41" s="947"/>
      <c r="AB41" s="947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995"/>
      <c r="E42" s="996"/>
      <c r="F42" s="996" t="s">
        <v>6</v>
      </c>
      <c r="G42" s="999" t="s">
        <v>7</v>
      </c>
      <c r="H42" s="999"/>
      <c r="I42" s="999"/>
      <c r="J42" s="999"/>
      <c r="K42" s="996" t="s">
        <v>26</v>
      </c>
      <c r="L42" s="996"/>
      <c r="M42" s="996"/>
      <c r="N42" s="996"/>
      <c r="P42" s="1"/>
      <c r="Q42" s="1"/>
      <c r="R42" s="946"/>
      <c r="S42" s="947"/>
      <c r="T42" s="949"/>
      <c r="U42" s="947" t="s">
        <v>9</v>
      </c>
      <c r="V42" s="948" t="s">
        <v>10</v>
      </c>
      <c r="W42" s="949"/>
      <c r="X42" s="949"/>
      <c r="Y42" s="949"/>
      <c r="Z42" s="947"/>
      <c r="AA42" s="947"/>
      <c r="AB42" s="94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995"/>
      <c r="E43" s="996"/>
      <c r="F43" s="998"/>
      <c r="G43" s="996" t="s">
        <v>9</v>
      </c>
      <c r="H43" s="997" t="s">
        <v>10</v>
      </c>
      <c r="I43" s="998"/>
      <c r="J43" s="998"/>
      <c r="K43" s="998"/>
      <c r="L43" s="996"/>
      <c r="M43" s="996"/>
      <c r="N43" s="996"/>
      <c r="P43" s="1"/>
      <c r="Q43" s="1"/>
      <c r="R43" s="946"/>
      <c r="S43" s="947"/>
      <c r="T43" s="949"/>
      <c r="U43" s="952"/>
      <c r="V43" s="947" t="s">
        <v>27</v>
      </c>
      <c r="W43" s="947" t="s">
        <v>28</v>
      </c>
      <c r="X43" s="947" t="s">
        <v>29</v>
      </c>
      <c r="Y43" s="949"/>
      <c r="Z43" s="947"/>
      <c r="AA43" s="947"/>
      <c r="AB43" s="947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995"/>
      <c r="E44" s="996"/>
      <c r="F44" s="998"/>
      <c r="G44" s="1000"/>
      <c r="H44" s="996" t="s">
        <v>27</v>
      </c>
      <c r="I44" s="996" t="s">
        <v>28</v>
      </c>
      <c r="J44" s="996" t="s">
        <v>29</v>
      </c>
      <c r="K44" s="998"/>
      <c r="L44" s="996"/>
      <c r="M44" s="996"/>
      <c r="N44" s="996"/>
      <c r="P44" s="1"/>
      <c r="Q44" s="1"/>
      <c r="R44" s="946"/>
      <c r="S44" s="947"/>
      <c r="T44" s="949"/>
      <c r="U44" s="952"/>
      <c r="V44" s="947"/>
      <c r="W44" s="947"/>
      <c r="X44" s="947"/>
      <c r="Y44" s="949"/>
      <c r="Z44" s="947"/>
      <c r="AA44" s="947"/>
      <c r="AB44" s="947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995"/>
      <c r="E45" s="996"/>
      <c r="F45" s="998"/>
      <c r="G45" s="1000"/>
      <c r="H45" s="996"/>
      <c r="I45" s="996"/>
      <c r="J45" s="996"/>
      <c r="K45" s="998"/>
      <c r="L45" s="996"/>
      <c r="M45" s="996"/>
      <c r="N45" s="996"/>
      <c r="P45" s="1"/>
      <c r="Q45" s="1"/>
      <c r="R45" s="946"/>
      <c r="S45" s="947"/>
      <c r="T45" s="949"/>
      <c r="U45" s="952"/>
      <c r="V45" s="947"/>
      <c r="W45" s="947"/>
      <c r="X45" s="947"/>
      <c r="Y45" s="949"/>
      <c r="Z45" s="947"/>
      <c r="AA45" s="947"/>
      <c r="AB45" s="947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995"/>
      <c r="E46" s="996"/>
      <c r="F46" s="998"/>
      <c r="G46" s="1000"/>
      <c r="H46" s="996"/>
      <c r="I46" s="996"/>
      <c r="J46" s="996"/>
      <c r="K46" s="998"/>
      <c r="L46" s="996"/>
      <c r="M46" s="996"/>
      <c r="N46" s="996"/>
      <c r="P46" s="1"/>
      <c r="Q46" s="1"/>
      <c r="R46" s="946"/>
      <c r="S46" s="947"/>
      <c r="T46" s="949"/>
      <c r="U46" s="952"/>
      <c r="V46" s="947"/>
      <c r="W46" s="947"/>
      <c r="X46" s="947"/>
      <c r="Y46" s="949"/>
      <c r="Z46" s="947"/>
      <c r="AA46" s="947"/>
      <c r="AB46" s="94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995"/>
      <c r="E47" s="996"/>
      <c r="F47" s="998"/>
      <c r="G47" s="1000"/>
      <c r="H47" s="996"/>
      <c r="I47" s="996"/>
      <c r="J47" s="996"/>
      <c r="K47" s="998"/>
      <c r="L47" s="996"/>
      <c r="M47" s="996"/>
      <c r="N47" s="996"/>
      <c r="P47" s="1" t="s">
        <v>17</v>
      </c>
      <c r="Q47" s="1" t="s">
        <v>15</v>
      </c>
      <c r="R47" s="4"/>
      <c r="S47" s="5"/>
      <c r="T47" s="47"/>
      <c r="U47" s="47"/>
      <c r="V47" s="47"/>
      <c r="W47" s="47"/>
      <c r="X47" s="47"/>
      <c r="Y47" s="47"/>
      <c r="Z47" s="46"/>
      <c r="AA47" s="47"/>
      <c r="AB47" s="46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58" t="s">
        <v>17</v>
      </c>
      <c r="B48" s="58" t="s">
        <v>15</v>
      </c>
      <c r="D48" s="61" t="s">
        <v>34</v>
      </c>
      <c r="E48" s="62">
        <v>3</v>
      </c>
      <c r="F48" s="63">
        <f>E48*30</f>
        <v>90</v>
      </c>
      <c r="G48" s="63">
        <f>H48+I48+J48</f>
        <v>45</v>
      </c>
      <c r="H48" s="63"/>
      <c r="I48" s="63"/>
      <c r="J48" s="63">
        <v>45</v>
      </c>
      <c r="K48" s="63">
        <f>F48-G48</f>
        <v>45</v>
      </c>
      <c r="L48" s="64">
        <f>G48/15</f>
        <v>3</v>
      </c>
      <c r="M48" s="63" t="s">
        <v>17</v>
      </c>
      <c r="N48" s="64">
        <f>G48/F48*100</f>
        <v>50</v>
      </c>
      <c r="O48" s="3" t="s">
        <v>213</v>
      </c>
      <c r="P48" s="1" t="s">
        <v>17</v>
      </c>
      <c r="Q48" s="1" t="s">
        <v>15</v>
      </c>
      <c r="R48" s="4" t="s">
        <v>34</v>
      </c>
      <c r="S48" s="5">
        <v>4</v>
      </c>
      <c r="T48" s="47">
        <f>S48*30</f>
        <v>120</v>
      </c>
      <c r="U48" s="47">
        <f>V48+W48+X48</f>
        <v>45</v>
      </c>
      <c r="V48" s="47"/>
      <c r="W48" s="47"/>
      <c r="X48" s="47">
        <v>45</v>
      </c>
      <c r="Y48" s="47">
        <f>T48-U48</f>
        <v>75</v>
      </c>
      <c r="Z48" s="46">
        <f>U48/15</f>
        <v>3</v>
      </c>
      <c r="AA48" s="47" t="s">
        <v>17</v>
      </c>
      <c r="AB48" s="46">
        <f>U48/T48*100</f>
        <v>37.5</v>
      </c>
      <c r="AC48" s="3" t="s">
        <v>268</v>
      </c>
      <c r="AD48" s="3" t="s">
        <v>291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58" t="s">
        <v>17</v>
      </c>
      <c r="B49" s="58" t="s">
        <v>15</v>
      </c>
      <c r="D49" s="61" t="s">
        <v>18</v>
      </c>
      <c r="E49" s="64">
        <v>3</v>
      </c>
      <c r="F49" s="63">
        <f t="shared" ref="F49:F55" si="24">E49*30</f>
        <v>90</v>
      </c>
      <c r="G49" s="63">
        <f t="shared" ref="G49:G55" si="25">H49+I49+J49</f>
        <v>60</v>
      </c>
      <c r="H49" s="63"/>
      <c r="I49" s="63"/>
      <c r="J49" s="63">
        <v>60</v>
      </c>
      <c r="K49" s="63">
        <f t="shared" ref="K49:K55" si="26">F49-G49</f>
        <v>30</v>
      </c>
      <c r="L49" s="64">
        <f t="shared" ref="L49:L53" si="27">G49/15</f>
        <v>4</v>
      </c>
      <c r="M49" s="63" t="s">
        <v>17</v>
      </c>
      <c r="N49" s="64">
        <f t="shared" ref="N49:N55" si="28">G49/F49*100</f>
        <v>66.666666666666657</v>
      </c>
      <c r="O49" s="3" t="s">
        <v>213</v>
      </c>
      <c r="P49" s="1" t="s">
        <v>13</v>
      </c>
      <c r="Q49" s="1" t="s">
        <v>15</v>
      </c>
      <c r="R49" s="4" t="s">
        <v>262</v>
      </c>
      <c r="S49" s="46">
        <v>6</v>
      </c>
      <c r="T49" s="47">
        <f t="shared" ref="T49:T53" si="29">S49*30</f>
        <v>180</v>
      </c>
      <c r="U49" s="47">
        <f t="shared" ref="U49:U53" si="30">V49+W49+X49</f>
        <v>75</v>
      </c>
      <c r="V49" s="47">
        <v>30</v>
      </c>
      <c r="W49" s="47"/>
      <c r="X49" s="47">
        <v>45</v>
      </c>
      <c r="Y49" s="47">
        <f t="shared" ref="Y49:Y53" si="31">T49-U49</f>
        <v>105</v>
      </c>
      <c r="Z49" s="46">
        <f t="shared" ref="Z49:Z52" si="32">U49/15</f>
        <v>5</v>
      </c>
      <c r="AA49" s="47" t="s">
        <v>30</v>
      </c>
      <c r="AB49" s="46">
        <f t="shared" ref="AB49:AB53" si="33">U49/T49*100</f>
        <v>41.666666666666671</v>
      </c>
      <c r="AC49" s="3" t="s">
        <v>211</v>
      </c>
      <c r="AD49" s="3" t="s">
        <v>295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58" t="s">
        <v>13</v>
      </c>
      <c r="B50" s="58" t="s">
        <v>32</v>
      </c>
      <c r="D50" s="61" t="s">
        <v>258</v>
      </c>
      <c r="E50" s="64">
        <v>5</v>
      </c>
      <c r="F50" s="63">
        <f t="shared" si="24"/>
        <v>150</v>
      </c>
      <c r="G50" s="63">
        <f t="shared" si="25"/>
        <v>60</v>
      </c>
      <c r="H50" s="63">
        <v>30</v>
      </c>
      <c r="I50" s="63"/>
      <c r="J50" s="63">
        <v>30</v>
      </c>
      <c r="K50" s="63">
        <f t="shared" si="26"/>
        <v>90</v>
      </c>
      <c r="L50" s="64">
        <f t="shared" si="27"/>
        <v>4</v>
      </c>
      <c r="M50" s="63" t="s">
        <v>30</v>
      </c>
      <c r="N50" s="64">
        <f t="shared" si="28"/>
        <v>40</v>
      </c>
      <c r="O50" s="3" t="s">
        <v>213</v>
      </c>
      <c r="P50" s="1" t="s">
        <v>13</v>
      </c>
      <c r="Q50" s="1" t="s">
        <v>15</v>
      </c>
      <c r="R50" s="4" t="s">
        <v>42</v>
      </c>
      <c r="S50" s="46">
        <v>5</v>
      </c>
      <c r="T50" s="47">
        <f t="shared" si="29"/>
        <v>150</v>
      </c>
      <c r="U50" s="47">
        <f t="shared" si="30"/>
        <v>60</v>
      </c>
      <c r="V50" s="47">
        <v>30</v>
      </c>
      <c r="W50" s="47"/>
      <c r="X50" s="47">
        <v>30</v>
      </c>
      <c r="Y50" s="47">
        <f t="shared" si="31"/>
        <v>90</v>
      </c>
      <c r="Z50" s="46">
        <f t="shared" si="32"/>
        <v>4</v>
      </c>
      <c r="AA50" s="47" t="s">
        <v>19</v>
      </c>
      <c r="AB50" s="46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58" t="s">
        <v>13</v>
      </c>
      <c r="B51" s="58" t="s">
        <v>15</v>
      </c>
      <c r="D51" s="61" t="s">
        <v>42</v>
      </c>
      <c r="E51" s="64">
        <v>5</v>
      </c>
      <c r="F51" s="63">
        <f t="shared" si="24"/>
        <v>150</v>
      </c>
      <c r="G51" s="63">
        <f t="shared" si="25"/>
        <v>60</v>
      </c>
      <c r="H51" s="63">
        <v>30</v>
      </c>
      <c r="I51" s="63"/>
      <c r="J51" s="63">
        <v>30</v>
      </c>
      <c r="K51" s="63">
        <f t="shared" si="26"/>
        <v>90</v>
      </c>
      <c r="L51" s="64">
        <f t="shared" si="27"/>
        <v>4</v>
      </c>
      <c r="M51" s="63" t="s">
        <v>19</v>
      </c>
      <c r="N51" s="64">
        <f t="shared" si="28"/>
        <v>40</v>
      </c>
      <c r="O51" s="3" t="s">
        <v>210</v>
      </c>
      <c r="P51" s="1" t="s">
        <v>13</v>
      </c>
      <c r="Q51" s="1" t="s">
        <v>15</v>
      </c>
      <c r="R51" s="4" t="s">
        <v>124</v>
      </c>
      <c r="S51" s="46">
        <v>6</v>
      </c>
      <c r="T51" s="47">
        <f t="shared" si="29"/>
        <v>180</v>
      </c>
      <c r="U51" s="47">
        <f t="shared" si="30"/>
        <v>90</v>
      </c>
      <c r="V51" s="47">
        <v>45</v>
      </c>
      <c r="W51" s="47"/>
      <c r="X51" s="47">
        <v>45</v>
      </c>
      <c r="Y51" s="47">
        <f t="shared" si="31"/>
        <v>90</v>
      </c>
      <c r="Z51" s="46">
        <f t="shared" si="32"/>
        <v>6</v>
      </c>
      <c r="AA51" s="47" t="s">
        <v>19</v>
      </c>
      <c r="AB51" s="46">
        <f t="shared" si="33"/>
        <v>50</v>
      </c>
      <c r="AC51" s="3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58" t="s">
        <v>13</v>
      </c>
      <c r="B52" s="58" t="s">
        <v>15</v>
      </c>
      <c r="D52" s="61" t="s">
        <v>124</v>
      </c>
      <c r="E52" s="64">
        <v>6</v>
      </c>
      <c r="F52" s="63">
        <f t="shared" si="24"/>
        <v>180</v>
      </c>
      <c r="G52" s="63">
        <f t="shared" si="25"/>
        <v>90</v>
      </c>
      <c r="H52" s="63">
        <v>45</v>
      </c>
      <c r="I52" s="63"/>
      <c r="J52" s="63">
        <v>45</v>
      </c>
      <c r="K52" s="63">
        <f t="shared" si="26"/>
        <v>90</v>
      </c>
      <c r="L52" s="64">
        <f t="shared" si="27"/>
        <v>6</v>
      </c>
      <c r="M52" s="63" t="s">
        <v>19</v>
      </c>
      <c r="N52" s="64">
        <f t="shared" si="28"/>
        <v>50</v>
      </c>
      <c r="O52" s="3" t="s">
        <v>211</v>
      </c>
      <c r="P52" s="1" t="s">
        <v>17</v>
      </c>
      <c r="Q52" s="1" t="s">
        <v>15</v>
      </c>
      <c r="R52" s="4" t="s">
        <v>37</v>
      </c>
      <c r="S52" s="46">
        <v>5</v>
      </c>
      <c r="T52" s="47">
        <f t="shared" si="29"/>
        <v>150</v>
      </c>
      <c r="U52" s="47">
        <f t="shared" si="30"/>
        <v>60</v>
      </c>
      <c r="V52" s="47">
        <v>30</v>
      </c>
      <c r="W52" s="47"/>
      <c r="X52" s="47">
        <v>30</v>
      </c>
      <c r="Y52" s="47">
        <f t="shared" si="31"/>
        <v>90</v>
      </c>
      <c r="Z52" s="46">
        <f t="shared" si="32"/>
        <v>4</v>
      </c>
      <c r="AA52" s="47" t="s">
        <v>19</v>
      </c>
      <c r="AB52" s="46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58" t="s">
        <v>17</v>
      </c>
      <c r="B53" s="58" t="s">
        <v>15</v>
      </c>
      <c r="D53" s="61" t="s">
        <v>37</v>
      </c>
      <c r="E53" s="64">
        <v>5</v>
      </c>
      <c r="F53" s="63">
        <f t="shared" si="24"/>
        <v>150</v>
      </c>
      <c r="G53" s="63">
        <f t="shared" si="25"/>
        <v>60</v>
      </c>
      <c r="H53" s="63">
        <v>30</v>
      </c>
      <c r="I53" s="63"/>
      <c r="J53" s="63">
        <v>30</v>
      </c>
      <c r="K53" s="63">
        <f t="shared" si="26"/>
        <v>90</v>
      </c>
      <c r="L53" s="64">
        <f t="shared" si="27"/>
        <v>4</v>
      </c>
      <c r="M53" s="63" t="s">
        <v>19</v>
      </c>
      <c r="N53" s="64">
        <f t="shared" si="28"/>
        <v>40</v>
      </c>
      <c r="O53" s="3" t="s">
        <v>212</v>
      </c>
      <c r="P53" s="1" t="s">
        <v>17</v>
      </c>
      <c r="Q53" s="1" t="s">
        <v>32</v>
      </c>
      <c r="R53" s="4" t="s">
        <v>174</v>
      </c>
      <c r="S53" s="46">
        <v>4</v>
      </c>
      <c r="T53" s="47">
        <f t="shared" si="29"/>
        <v>120</v>
      </c>
      <c r="U53" s="47">
        <f t="shared" si="30"/>
        <v>45</v>
      </c>
      <c r="V53" s="47">
        <v>15</v>
      </c>
      <c r="W53" s="47"/>
      <c r="X53" s="47">
        <v>30</v>
      </c>
      <c r="Y53" s="47">
        <f t="shared" si="31"/>
        <v>75</v>
      </c>
      <c r="Z53" s="46">
        <f>U53/15</f>
        <v>3</v>
      </c>
      <c r="AA53" s="47" t="s">
        <v>17</v>
      </c>
      <c r="AB53" s="46">
        <f t="shared" si="33"/>
        <v>37.5</v>
      </c>
      <c r="AC53" s="3" t="s">
        <v>210</v>
      </c>
      <c r="AD53" s="3" t="s">
        <v>291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58" t="s">
        <v>17</v>
      </c>
      <c r="B54" s="58" t="s">
        <v>32</v>
      </c>
      <c r="D54" s="61" t="s">
        <v>174</v>
      </c>
      <c r="E54" s="64">
        <v>3</v>
      </c>
      <c r="F54" s="63">
        <f t="shared" si="24"/>
        <v>90</v>
      </c>
      <c r="G54" s="63">
        <f t="shared" si="25"/>
        <v>30</v>
      </c>
      <c r="H54" s="63">
        <v>15</v>
      </c>
      <c r="I54" s="63"/>
      <c r="J54" s="63">
        <v>15</v>
      </c>
      <c r="K54" s="63">
        <f t="shared" si="26"/>
        <v>60</v>
      </c>
      <c r="L54" s="64">
        <f>G54/15</f>
        <v>2</v>
      </c>
      <c r="M54" s="63" t="s">
        <v>17</v>
      </c>
      <c r="N54" s="64">
        <f t="shared" si="28"/>
        <v>33.333333333333329</v>
      </c>
      <c r="O54" s="3" t="s">
        <v>212</v>
      </c>
      <c r="P54" s="1"/>
      <c r="Q54" s="1"/>
      <c r="R54" s="6"/>
      <c r="S54" s="42"/>
      <c r="T54" s="52"/>
      <c r="U54" s="52"/>
      <c r="V54" s="52"/>
      <c r="W54" s="52"/>
      <c r="X54" s="52"/>
      <c r="Y54" s="52"/>
      <c r="Z54" s="52"/>
      <c r="AA54" s="52"/>
      <c r="AB54" s="52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61"/>
      <c r="E55" s="64"/>
      <c r="F55" s="63">
        <f t="shared" si="24"/>
        <v>0</v>
      </c>
      <c r="G55" s="63">
        <f t="shared" si="25"/>
        <v>0</v>
      </c>
      <c r="H55" s="63"/>
      <c r="I55" s="63"/>
      <c r="J55" s="63"/>
      <c r="K55" s="63">
        <f t="shared" si="26"/>
        <v>0</v>
      </c>
      <c r="L55" s="64">
        <f t="shared" ref="L55" si="34">G55/18</f>
        <v>0</v>
      </c>
      <c r="M55" s="63"/>
      <c r="N55" s="64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65" t="s">
        <v>23</v>
      </c>
      <c r="E56" s="66">
        <f>SUM(E48:E55)</f>
        <v>30</v>
      </c>
      <c r="F56" s="67">
        <f>SUM(F48:F55)</f>
        <v>900</v>
      </c>
      <c r="G56" s="67">
        <f t="shared" ref="G56:M56" si="35">SUM(G48:G55)</f>
        <v>405</v>
      </c>
      <c r="H56" s="67">
        <f t="shared" si="35"/>
        <v>150</v>
      </c>
      <c r="I56" s="67">
        <f t="shared" si="35"/>
        <v>0</v>
      </c>
      <c r="J56" s="67">
        <f t="shared" si="35"/>
        <v>255</v>
      </c>
      <c r="K56" s="67">
        <f t="shared" si="35"/>
        <v>495</v>
      </c>
      <c r="L56" s="67">
        <f>SUM(L48:L55)</f>
        <v>27</v>
      </c>
      <c r="M56" s="67">
        <f t="shared" si="35"/>
        <v>0</v>
      </c>
      <c r="N56" s="67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68" t="s">
        <v>24</v>
      </c>
      <c r="E57" s="69">
        <f>30-E56</f>
        <v>0</v>
      </c>
      <c r="F57" s="69"/>
      <c r="G57" s="69"/>
      <c r="H57" s="69"/>
      <c r="I57" s="69"/>
      <c r="J57" s="69"/>
      <c r="K57" s="69"/>
      <c r="L57" s="69"/>
      <c r="M57" s="69"/>
      <c r="N57" s="69"/>
      <c r="P57" s="1"/>
      <c r="Q57" s="1"/>
      <c r="R57" s="82"/>
      <c r="S57" s="55"/>
      <c r="T57" s="84"/>
      <c r="U57" s="84"/>
      <c r="V57" s="84"/>
      <c r="W57" s="84"/>
      <c r="X57" s="84"/>
      <c r="Y57" s="83"/>
      <c r="Z57" s="55"/>
      <c r="AA57" s="55"/>
      <c r="AB57" s="5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59" t="s">
        <v>182</v>
      </c>
      <c r="P58" s="1"/>
      <c r="Q58" s="1"/>
      <c r="R58" s="2" t="s">
        <v>182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995" t="s">
        <v>0</v>
      </c>
      <c r="E59" s="996" t="s">
        <v>1</v>
      </c>
      <c r="F59" s="997" t="s">
        <v>2</v>
      </c>
      <c r="G59" s="997"/>
      <c r="H59" s="997"/>
      <c r="I59" s="997"/>
      <c r="J59" s="997"/>
      <c r="K59" s="998"/>
      <c r="L59" s="996" t="s">
        <v>3</v>
      </c>
      <c r="M59" s="996" t="s">
        <v>4</v>
      </c>
      <c r="N59" s="996" t="s">
        <v>5</v>
      </c>
      <c r="P59" s="1"/>
      <c r="Q59" s="1"/>
      <c r="R59" s="946" t="s">
        <v>0</v>
      </c>
      <c r="S59" s="947" t="s">
        <v>1</v>
      </c>
      <c r="T59" s="948" t="s">
        <v>2</v>
      </c>
      <c r="U59" s="948"/>
      <c r="V59" s="948"/>
      <c r="W59" s="948"/>
      <c r="X59" s="948"/>
      <c r="Y59" s="949"/>
      <c r="Z59" s="947" t="s">
        <v>3</v>
      </c>
      <c r="AA59" s="947" t="s">
        <v>4</v>
      </c>
      <c r="AB59" s="947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995"/>
      <c r="E60" s="996"/>
      <c r="F60" s="996" t="s">
        <v>6</v>
      </c>
      <c r="G60" s="999" t="s">
        <v>7</v>
      </c>
      <c r="H60" s="999"/>
      <c r="I60" s="999"/>
      <c r="J60" s="999"/>
      <c r="K60" s="996" t="s">
        <v>26</v>
      </c>
      <c r="L60" s="996"/>
      <c r="M60" s="996"/>
      <c r="N60" s="996"/>
      <c r="P60" s="1"/>
      <c r="Q60" s="1"/>
      <c r="R60" s="946"/>
      <c r="S60" s="947"/>
      <c r="T60" s="947" t="s">
        <v>6</v>
      </c>
      <c r="U60" s="951" t="s">
        <v>7</v>
      </c>
      <c r="V60" s="951"/>
      <c r="W60" s="951"/>
      <c r="X60" s="951"/>
      <c r="Y60" s="947" t="s">
        <v>26</v>
      </c>
      <c r="Z60" s="947"/>
      <c r="AA60" s="947"/>
      <c r="AB60" s="947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995"/>
      <c r="E61" s="996"/>
      <c r="F61" s="998"/>
      <c r="G61" s="996" t="s">
        <v>9</v>
      </c>
      <c r="H61" s="997" t="s">
        <v>10</v>
      </c>
      <c r="I61" s="998"/>
      <c r="J61" s="998"/>
      <c r="K61" s="998"/>
      <c r="L61" s="996"/>
      <c r="M61" s="996"/>
      <c r="N61" s="996"/>
      <c r="P61" s="1"/>
      <c r="Q61" s="1"/>
      <c r="R61" s="946"/>
      <c r="S61" s="947"/>
      <c r="T61" s="949"/>
      <c r="U61" s="947" t="s">
        <v>9</v>
      </c>
      <c r="V61" s="948" t="s">
        <v>10</v>
      </c>
      <c r="W61" s="949"/>
      <c r="X61" s="949"/>
      <c r="Y61" s="949"/>
      <c r="Z61" s="947"/>
      <c r="AA61" s="947"/>
      <c r="AB61" s="947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995"/>
      <c r="E62" s="996"/>
      <c r="F62" s="998"/>
      <c r="G62" s="1000"/>
      <c r="H62" s="996" t="s">
        <v>27</v>
      </c>
      <c r="I62" s="996" t="s">
        <v>28</v>
      </c>
      <c r="J62" s="996" t="s">
        <v>29</v>
      </c>
      <c r="K62" s="998"/>
      <c r="L62" s="996"/>
      <c r="M62" s="996"/>
      <c r="N62" s="996"/>
      <c r="P62" s="1"/>
      <c r="Q62" s="1"/>
      <c r="R62" s="946"/>
      <c r="S62" s="947"/>
      <c r="T62" s="949"/>
      <c r="U62" s="952"/>
      <c r="V62" s="947" t="s">
        <v>27</v>
      </c>
      <c r="W62" s="947" t="s">
        <v>28</v>
      </c>
      <c r="X62" s="947" t="s">
        <v>29</v>
      </c>
      <c r="Y62" s="949"/>
      <c r="Z62" s="947"/>
      <c r="AA62" s="947"/>
      <c r="AB62" s="947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995"/>
      <c r="E63" s="996"/>
      <c r="F63" s="998"/>
      <c r="G63" s="1000"/>
      <c r="H63" s="996"/>
      <c r="I63" s="996"/>
      <c r="J63" s="996"/>
      <c r="K63" s="998"/>
      <c r="L63" s="996"/>
      <c r="M63" s="996"/>
      <c r="N63" s="996"/>
      <c r="P63" s="1"/>
      <c r="Q63" s="1"/>
      <c r="R63" s="946"/>
      <c r="S63" s="947"/>
      <c r="T63" s="949"/>
      <c r="U63" s="952"/>
      <c r="V63" s="947"/>
      <c r="W63" s="947"/>
      <c r="X63" s="947"/>
      <c r="Y63" s="949"/>
      <c r="Z63" s="947"/>
      <c r="AA63" s="947"/>
      <c r="AB63" s="947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995"/>
      <c r="E64" s="996"/>
      <c r="F64" s="998"/>
      <c r="G64" s="1000"/>
      <c r="H64" s="996"/>
      <c r="I64" s="996"/>
      <c r="J64" s="996"/>
      <c r="K64" s="998"/>
      <c r="L64" s="996"/>
      <c r="M64" s="996"/>
      <c r="N64" s="996"/>
      <c r="P64" s="1"/>
      <c r="Q64" s="1"/>
      <c r="R64" s="946"/>
      <c r="S64" s="947"/>
      <c r="T64" s="949"/>
      <c r="U64" s="952"/>
      <c r="V64" s="947"/>
      <c r="W64" s="947"/>
      <c r="X64" s="947"/>
      <c r="Y64" s="949"/>
      <c r="Z64" s="947"/>
      <c r="AA64" s="947"/>
      <c r="AB64" s="947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995"/>
      <c r="E65" s="996"/>
      <c r="F65" s="998"/>
      <c r="G65" s="1000"/>
      <c r="H65" s="996"/>
      <c r="I65" s="996"/>
      <c r="J65" s="996"/>
      <c r="K65" s="998"/>
      <c r="L65" s="996"/>
      <c r="M65" s="996"/>
      <c r="N65" s="996"/>
      <c r="P65" s="1"/>
      <c r="Q65" s="1"/>
      <c r="R65" s="946"/>
      <c r="S65" s="947"/>
      <c r="T65" s="949"/>
      <c r="U65" s="952"/>
      <c r="V65" s="947"/>
      <c r="W65" s="947"/>
      <c r="X65" s="947"/>
      <c r="Y65" s="949"/>
      <c r="Z65" s="947"/>
      <c r="AA65" s="947"/>
      <c r="AB65" s="947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58" t="s">
        <v>13</v>
      </c>
      <c r="B66" s="58" t="s">
        <v>15</v>
      </c>
      <c r="D66" s="65" t="s">
        <v>198</v>
      </c>
      <c r="E66" s="62">
        <v>4.5</v>
      </c>
      <c r="F66" s="63">
        <f>E66*30</f>
        <v>135</v>
      </c>
      <c r="G66" s="63">
        <f>H66+I66+J66</f>
        <v>0</v>
      </c>
      <c r="H66" s="63"/>
      <c r="I66" s="63"/>
      <c r="J66" s="63"/>
      <c r="K66" s="63">
        <f>F66-G66</f>
        <v>135</v>
      </c>
      <c r="L66" s="64">
        <f>G66/18</f>
        <v>0</v>
      </c>
      <c r="M66" s="63" t="s">
        <v>30</v>
      </c>
      <c r="N66" s="64">
        <f>G66/F66*100</f>
        <v>0</v>
      </c>
      <c r="O66" s="3" t="s">
        <v>211</v>
      </c>
      <c r="P66" s="1" t="s">
        <v>13</v>
      </c>
      <c r="Q66" s="1" t="s">
        <v>15</v>
      </c>
      <c r="R66" s="6" t="s">
        <v>198</v>
      </c>
      <c r="S66" s="5">
        <v>4.5</v>
      </c>
      <c r="T66" s="47">
        <f>S66*30</f>
        <v>135</v>
      </c>
      <c r="U66" s="47">
        <f>V66+W66+X66</f>
        <v>0</v>
      </c>
      <c r="V66" s="47"/>
      <c r="W66" s="47"/>
      <c r="X66" s="47"/>
      <c r="Y66" s="47">
        <f>T66-U66</f>
        <v>135</v>
      </c>
      <c r="Z66" s="46">
        <f>U66/18</f>
        <v>0</v>
      </c>
      <c r="AA66" s="47" t="s">
        <v>30</v>
      </c>
      <c r="AB66" s="46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58" t="s">
        <v>17</v>
      </c>
      <c r="B67" s="58" t="s">
        <v>15</v>
      </c>
      <c r="D67" s="61" t="s">
        <v>16</v>
      </c>
      <c r="E67" s="64">
        <v>4</v>
      </c>
      <c r="F67" s="63">
        <f t="shared" ref="F67:F73" si="36">E67*30</f>
        <v>120</v>
      </c>
      <c r="G67" s="63">
        <f t="shared" ref="G67:G73" si="37">H67+I67+J67</f>
        <v>54</v>
      </c>
      <c r="H67" s="63"/>
      <c r="I67" s="63"/>
      <c r="J67" s="63">
        <v>54</v>
      </c>
      <c r="K67" s="63">
        <f t="shared" ref="K67:K73" si="38">F67-G67</f>
        <v>66</v>
      </c>
      <c r="L67" s="64">
        <f t="shared" ref="L67:L73" si="39">G67/18</f>
        <v>3</v>
      </c>
      <c r="M67" s="63" t="s">
        <v>30</v>
      </c>
      <c r="N67" s="64">
        <f t="shared" ref="N67:N73" si="40">G67/F67*100</f>
        <v>45</v>
      </c>
      <c r="O67" s="3" t="s">
        <v>213</v>
      </c>
      <c r="P67" s="1" t="s">
        <v>17</v>
      </c>
      <c r="Q67" s="1" t="s">
        <v>15</v>
      </c>
      <c r="R67" s="4" t="s">
        <v>16</v>
      </c>
      <c r="S67" s="46">
        <v>4</v>
      </c>
      <c r="T67" s="47">
        <f t="shared" ref="T67:T73" si="41">S67*30</f>
        <v>120</v>
      </c>
      <c r="U67" s="47">
        <f t="shared" ref="U67:U73" si="42">V67+W67+X67</f>
        <v>54</v>
      </c>
      <c r="V67" s="47"/>
      <c r="W67" s="47"/>
      <c r="X67" s="47">
        <v>54</v>
      </c>
      <c r="Y67" s="47">
        <f t="shared" ref="Y67:Y73" si="43">T67-U67</f>
        <v>66</v>
      </c>
      <c r="Z67" s="46">
        <f t="shared" ref="Z67:Z73" si="44">U67/18</f>
        <v>3</v>
      </c>
      <c r="AA67" s="47" t="s">
        <v>30</v>
      </c>
      <c r="AB67" s="46">
        <f t="shared" ref="AB67:AB73" si="45">U67/T67*100</f>
        <v>45</v>
      </c>
      <c r="AC67" s="3" t="s">
        <v>268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58" t="s">
        <v>17</v>
      </c>
      <c r="B68" s="58" t="s">
        <v>15</v>
      </c>
      <c r="D68" s="61" t="s">
        <v>18</v>
      </c>
      <c r="E68" s="64">
        <v>4</v>
      </c>
      <c r="F68" s="63">
        <f t="shared" si="36"/>
        <v>120</v>
      </c>
      <c r="G68" s="63">
        <f t="shared" si="37"/>
        <v>72</v>
      </c>
      <c r="H68" s="63"/>
      <c r="I68" s="63"/>
      <c r="J68" s="63">
        <v>72</v>
      </c>
      <c r="K68" s="63">
        <f t="shared" si="38"/>
        <v>48</v>
      </c>
      <c r="L68" s="64">
        <f t="shared" si="39"/>
        <v>4</v>
      </c>
      <c r="M68" s="63" t="s">
        <v>30</v>
      </c>
      <c r="N68" s="64">
        <f t="shared" si="40"/>
        <v>60</v>
      </c>
      <c r="O68" s="3" t="s">
        <v>213</v>
      </c>
      <c r="P68" s="1" t="s">
        <v>13</v>
      </c>
      <c r="Q68" s="1" t="s">
        <v>15</v>
      </c>
      <c r="R68" s="4" t="s">
        <v>38</v>
      </c>
      <c r="S68" s="46">
        <v>4</v>
      </c>
      <c r="T68" s="47">
        <f t="shared" si="41"/>
        <v>120</v>
      </c>
      <c r="U68" s="47">
        <f t="shared" si="42"/>
        <v>54</v>
      </c>
      <c r="V68" s="47">
        <v>18</v>
      </c>
      <c r="W68" s="47"/>
      <c r="X68" s="47">
        <v>36</v>
      </c>
      <c r="Y68" s="47">
        <f t="shared" si="43"/>
        <v>66</v>
      </c>
      <c r="Z68" s="46">
        <f t="shared" si="44"/>
        <v>3</v>
      </c>
      <c r="AA68" s="47" t="s">
        <v>19</v>
      </c>
      <c r="AB68" s="46">
        <f t="shared" si="45"/>
        <v>45</v>
      </c>
      <c r="AC68" s="3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58" t="s">
        <v>13</v>
      </c>
      <c r="B69" s="58" t="s">
        <v>15</v>
      </c>
      <c r="D69" s="61" t="s">
        <v>38</v>
      </c>
      <c r="E69" s="64">
        <v>4</v>
      </c>
      <c r="F69" s="63">
        <f t="shared" si="36"/>
        <v>120</v>
      </c>
      <c r="G69" s="63">
        <f t="shared" si="37"/>
        <v>54</v>
      </c>
      <c r="H69" s="63">
        <v>18</v>
      </c>
      <c r="I69" s="63"/>
      <c r="J69" s="63">
        <v>36</v>
      </c>
      <c r="K69" s="63">
        <f t="shared" si="38"/>
        <v>66</v>
      </c>
      <c r="L69" s="64">
        <f t="shared" si="39"/>
        <v>3</v>
      </c>
      <c r="M69" s="63" t="s">
        <v>19</v>
      </c>
      <c r="N69" s="64">
        <f t="shared" si="40"/>
        <v>45</v>
      </c>
      <c r="O69" s="3" t="s">
        <v>211</v>
      </c>
      <c r="P69" s="1" t="s">
        <v>13</v>
      </c>
      <c r="Q69" s="1" t="s">
        <v>15</v>
      </c>
      <c r="R69" s="4" t="s">
        <v>193</v>
      </c>
      <c r="S69" s="46">
        <v>5</v>
      </c>
      <c r="T69" s="47">
        <f t="shared" si="41"/>
        <v>150</v>
      </c>
      <c r="U69" s="47">
        <f t="shared" si="42"/>
        <v>72</v>
      </c>
      <c r="V69" s="47">
        <v>36</v>
      </c>
      <c r="W69" s="47"/>
      <c r="X69" s="47">
        <v>36</v>
      </c>
      <c r="Y69" s="47">
        <f t="shared" si="43"/>
        <v>78</v>
      </c>
      <c r="Z69" s="46">
        <f t="shared" si="44"/>
        <v>4</v>
      </c>
      <c r="AA69" s="47" t="s">
        <v>19</v>
      </c>
      <c r="AB69" s="46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58" t="s">
        <v>13</v>
      </c>
      <c r="B70" s="58" t="s">
        <v>15</v>
      </c>
      <c r="D70" s="61" t="s">
        <v>193</v>
      </c>
      <c r="E70" s="64">
        <v>5</v>
      </c>
      <c r="F70" s="63">
        <f t="shared" si="36"/>
        <v>150</v>
      </c>
      <c r="G70" s="63">
        <f t="shared" si="37"/>
        <v>72</v>
      </c>
      <c r="H70" s="63">
        <v>36</v>
      </c>
      <c r="I70" s="63"/>
      <c r="J70" s="63">
        <v>36</v>
      </c>
      <c r="K70" s="63">
        <f t="shared" si="38"/>
        <v>78</v>
      </c>
      <c r="L70" s="64">
        <f t="shared" si="39"/>
        <v>4</v>
      </c>
      <c r="M70" s="63" t="s">
        <v>19</v>
      </c>
      <c r="N70" s="64">
        <f t="shared" si="40"/>
        <v>48</v>
      </c>
      <c r="O70" s="3" t="s">
        <v>212</v>
      </c>
      <c r="P70" s="1" t="s">
        <v>13</v>
      </c>
      <c r="Q70" s="1" t="s">
        <v>15</v>
      </c>
      <c r="R70" s="4" t="s">
        <v>39</v>
      </c>
      <c r="S70" s="46">
        <v>4</v>
      </c>
      <c r="T70" s="47">
        <f t="shared" si="41"/>
        <v>120</v>
      </c>
      <c r="U70" s="47">
        <f t="shared" si="42"/>
        <v>54</v>
      </c>
      <c r="V70" s="47">
        <v>36</v>
      </c>
      <c r="W70" s="47"/>
      <c r="X70" s="47">
        <v>18</v>
      </c>
      <c r="Y70" s="47">
        <f t="shared" si="43"/>
        <v>66</v>
      </c>
      <c r="Z70" s="46">
        <f t="shared" si="44"/>
        <v>3</v>
      </c>
      <c r="AA70" s="47" t="s">
        <v>19</v>
      </c>
      <c r="AB70" s="46">
        <f t="shared" si="45"/>
        <v>45</v>
      </c>
      <c r="AC70" s="3" t="s">
        <v>276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58" t="s">
        <v>13</v>
      </c>
      <c r="B71" s="58" t="s">
        <v>15</v>
      </c>
      <c r="D71" s="61" t="s">
        <v>39</v>
      </c>
      <c r="E71" s="64">
        <v>4</v>
      </c>
      <c r="F71" s="63">
        <f t="shared" si="36"/>
        <v>120</v>
      </c>
      <c r="G71" s="63">
        <f t="shared" si="37"/>
        <v>54</v>
      </c>
      <c r="H71" s="63">
        <v>36</v>
      </c>
      <c r="I71" s="63"/>
      <c r="J71" s="63">
        <v>18</v>
      </c>
      <c r="K71" s="63">
        <f t="shared" si="38"/>
        <v>66</v>
      </c>
      <c r="L71" s="64">
        <f t="shared" si="39"/>
        <v>3</v>
      </c>
      <c r="M71" s="63" t="s">
        <v>19</v>
      </c>
      <c r="N71" s="64">
        <f t="shared" si="40"/>
        <v>45</v>
      </c>
      <c r="O71" s="3" t="s">
        <v>209</v>
      </c>
      <c r="P71" s="1" t="s">
        <v>17</v>
      </c>
      <c r="Q71" s="1" t="s">
        <v>32</v>
      </c>
      <c r="R71" s="4" t="s">
        <v>231</v>
      </c>
      <c r="S71" s="46">
        <v>3.5</v>
      </c>
      <c r="T71" s="47">
        <f t="shared" si="41"/>
        <v>105</v>
      </c>
      <c r="U71" s="47">
        <f t="shared" si="42"/>
        <v>36</v>
      </c>
      <c r="V71" s="47">
        <v>18</v>
      </c>
      <c r="W71" s="47"/>
      <c r="X71" s="47">
        <v>18</v>
      </c>
      <c r="Y71" s="47">
        <f t="shared" si="43"/>
        <v>69</v>
      </c>
      <c r="Z71" s="46">
        <f t="shared" si="44"/>
        <v>2</v>
      </c>
      <c r="AA71" s="47" t="s">
        <v>17</v>
      </c>
      <c r="AB71" s="46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58" t="s">
        <v>17</v>
      </c>
      <c r="B72" s="58" t="s">
        <v>32</v>
      </c>
      <c r="D72" s="61" t="s">
        <v>231</v>
      </c>
      <c r="E72" s="64">
        <v>3.5</v>
      </c>
      <c r="F72" s="63">
        <f t="shared" si="36"/>
        <v>105</v>
      </c>
      <c r="G72" s="63">
        <f t="shared" si="37"/>
        <v>36</v>
      </c>
      <c r="H72" s="63">
        <v>18</v>
      </c>
      <c r="I72" s="63"/>
      <c r="J72" s="63">
        <v>18</v>
      </c>
      <c r="K72" s="63">
        <f t="shared" si="38"/>
        <v>69</v>
      </c>
      <c r="L72" s="64">
        <f t="shared" si="39"/>
        <v>2</v>
      </c>
      <c r="M72" s="63" t="s">
        <v>17</v>
      </c>
      <c r="N72" s="64">
        <f t="shared" si="40"/>
        <v>34.285714285714285</v>
      </c>
      <c r="O72" s="3" t="s">
        <v>212</v>
      </c>
      <c r="P72" s="1" t="s">
        <v>13</v>
      </c>
      <c r="Q72" s="1" t="s">
        <v>15</v>
      </c>
      <c r="R72" s="4" t="s">
        <v>263</v>
      </c>
      <c r="S72" s="46">
        <v>4</v>
      </c>
      <c r="T72" s="47">
        <f t="shared" si="41"/>
        <v>120</v>
      </c>
      <c r="U72" s="47">
        <f t="shared" si="42"/>
        <v>54</v>
      </c>
      <c r="V72" s="47">
        <v>18</v>
      </c>
      <c r="W72" s="47"/>
      <c r="X72" s="47">
        <v>36</v>
      </c>
      <c r="Y72" s="47">
        <f t="shared" si="43"/>
        <v>66</v>
      </c>
      <c r="Z72" s="46">
        <f t="shared" si="44"/>
        <v>3</v>
      </c>
      <c r="AA72" s="47" t="s">
        <v>19</v>
      </c>
      <c r="AB72" s="46">
        <f t="shared" si="45"/>
        <v>45</v>
      </c>
      <c r="AC72" s="3" t="s">
        <v>211</v>
      </c>
      <c r="AD72" s="3" t="s">
        <v>296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58" t="s">
        <v>13</v>
      </c>
      <c r="B73" s="58" t="s">
        <v>15</v>
      </c>
      <c r="D73" s="61" t="s">
        <v>194</v>
      </c>
      <c r="E73" s="64">
        <v>1</v>
      </c>
      <c r="F73" s="63">
        <f t="shared" si="36"/>
        <v>30</v>
      </c>
      <c r="G73" s="63">
        <f t="shared" si="37"/>
        <v>0</v>
      </c>
      <c r="H73" s="63"/>
      <c r="I73" s="63"/>
      <c r="J73" s="63"/>
      <c r="K73" s="63">
        <f t="shared" si="38"/>
        <v>30</v>
      </c>
      <c r="L73" s="64">
        <f t="shared" si="39"/>
        <v>0</v>
      </c>
      <c r="M73" s="63" t="s">
        <v>30</v>
      </c>
      <c r="N73" s="64">
        <f t="shared" si="40"/>
        <v>0</v>
      </c>
      <c r="O73" s="3" t="s">
        <v>211</v>
      </c>
      <c r="P73" s="1" t="s">
        <v>13</v>
      </c>
      <c r="Q73" s="1" t="s">
        <v>15</v>
      </c>
      <c r="R73" s="4" t="s">
        <v>194</v>
      </c>
      <c r="S73" s="46">
        <v>1</v>
      </c>
      <c r="T73" s="47">
        <f t="shared" si="41"/>
        <v>30</v>
      </c>
      <c r="U73" s="47">
        <f t="shared" si="42"/>
        <v>0</v>
      </c>
      <c r="V73" s="47"/>
      <c r="W73" s="47"/>
      <c r="X73" s="47"/>
      <c r="Y73" s="47">
        <f t="shared" si="43"/>
        <v>30</v>
      </c>
      <c r="Z73" s="46">
        <f t="shared" si="44"/>
        <v>0</v>
      </c>
      <c r="AA73" s="47" t="s">
        <v>30</v>
      </c>
      <c r="AB73" s="46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65" t="s">
        <v>23</v>
      </c>
      <c r="E74" s="66">
        <f t="shared" ref="E74:L74" si="46">SUM(E66:E73)</f>
        <v>30</v>
      </c>
      <c r="F74" s="67">
        <f t="shared" si="46"/>
        <v>900</v>
      </c>
      <c r="G74" s="67">
        <f t="shared" si="46"/>
        <v>342</v>
      </c>
      <c r="H74" s="67">
        <f t="shared" si="46"/>
        <v>108</v>
      </c>
      <c r="I74" s="67">
        <f t="shared" si="46"/>
        <v>0</v>
      </c>
      <c r="J74" s="67">
        <f t="shared" si="46"/>
        <v>234</v>
      </c>
      <c r="K74" s="67">
        <f t="shared" si="46"/>
        <v>558</v>
      </c>
      <c r="L74" s="67">
        <f t="shared" si="46"/>
        <v>19</v>
      </c>
      <c r="M74" s="67"/>
      <c r="N74" s="67"/>
      <c r="P74" s="1"/>
      <c r="Q74" s="1"/>
      <c r="R74" s="6" t="s">
        <v>23</v>
      </c>
      <c r="S74" s="42">
        <f t="shared" ref="S74:Z74" si="47">SUM(S66:S73)</f>
        <v>30</v>
      </c>
      <c r="T74" s="52">
        <f t="shared" si="47"/>
        <v>900</v>
      </c>
      <c r="U74" s="52">
        <f t="shared" si="47"/>
        <v>324</v>
      </c>
      <c r="V74" s="52">
        <f t="shared" si="47"/>
        <v>126</v>
      </c>
      <c r="W74" s="52">
        <f t="shared" si="47"/>
        <v>0</v>
      </c>
      <c r="X74" s="52">
        <f t="shared" si="47"/>
        <v>198</v>
      </c>
      <c r="Y74" s="52">
        <f t="shared" si="47"/>
        <v>576</v>
      </c>
      <c r="Z74" s="52">
        <f t="shared" si="47"/>
        <v>18</v>
      </c>
      <c r="AA74" s="52"/>
      <c r="AB74" s="52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68" t="s">
        <v>24</v>
      </c>
      <c r="E75" s="70">
        <f>30-E74</f>
        <v>0</v>
      </c>
      <c r="F75" s="69"/>
      <c r="G75" s="69"/>
      <c r="H75" s="69"/>
      <c r="I75" s="69"/>
      <c r="J75" s="69"/>
      <c r="K75" s="69"/>
      <c r="L75" s="69"/>
      <c r="M75" s="69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68"/>
      <c r="E76" s="70"/>
      <c r="F76" s="69"/>
      <c r="G76" s="69"/>
      <c r="H76" s="69"/>
      <c r="I76" s="69"/>
      <c r="J76" s="69"/>
      <c r="K76" s="69"/>
      <c r="L76" s="69"/>
      <c r="M76" s="69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68"/>
      <c r="E77" s="70"/>
      <c r="F77" s="69"/>
      <c r="G77" s="69"/>
      <c r="H77" s="69"/>
      <c r="I77" s="69"/>
      <c r="J77" s="69"/>
      <c r="K77" s="69"/>
      <c r="L77" s="69"/>
      <c r="M77" s="69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68"/>
      <c r="E78" s="70"/>
      <c r="F78" s="69"/>
      <c r="G78" s="69"/>
      <c r="H78" s="69"/>
      <c r="I78" s="69"/>
      <c r="J78" s="69"/>
      <c r="K78" s="69"/>
      <c r="L78" s="69"/>
      <c r="M78" s="6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68"/>
      <c r="E79" s="70"/>
      <c r="F79" s="69"/>
      <c r="G79" s="69"/>
      <c r="H79" s="69"/>
      <c r="I79" s="69"/>
      <c r="J79" s="69"/>
      <c r="K79" s="69"/>
      <c r="L79" s="69"/>
      <c r="M79" s="69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68"/>
      <c r="E80" s="70"/>
      <c r="F80" s="69"/>
      <c r="G80" s="69"/>
      <c r="H80" s="69"/>
      <c r="I80" s="69"/>
      <c r="J80" s="69"/>
      <c r="K80" s="69"/>
      <c r="L80" s="69"/>
      <c r="M80" s="69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59" t="s">
        <v>183</v>
      </c>
      <c r="R81" s="59" t="s">
        <v>183</v>
      </c>
      <c r="S81" s="60"/>
      <c r="T81" s="60"/>
      <c r="U81" s="60"/>
      <c r="V81" s="60"/>
      <c r="W81" s="60"/>
      <c r="X81" s="60"/>
      <c r="Y81" s="60"/>
      <c r="Z81" s="60"/>
      <c r="AA81" s="60"/>
      <c r="AB81" s="60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995" t="s">
        <v>0</v>
      </c>
      <c r="E82" s="996" t="s">
        <v>1</v>
      </c>
      <c r="F82" s="997" t="s">
        <v>2</v>
      </c>
      <c r="G82" s="997"/>
      <c r="H82" s="997"/>
      <c r="I82" s="997"/>
      <c r="J82" s="997"/>
      <c r="K82" s="998"/>
      <c r="L82" s="996" t="s">
        <v>3</v>
      </c>
      <c r="M82" s="996" t="s">
        <v>4</v>
      </c>
      <c r="N82" s="996" t="s">
        <v>5</v>
      </c>
      <c r="R82" s="995" t="s">
        <v>0</v>
      </c>
      <c r="S82" s="996" t="s">
        <v>1</v>
      </c>
      <c r="T82" s="997" t="s">
        <v>2</v>
      </c>
      <c r="U82" s="997"/>
      <c r="V82" s="997"/>
      <c r="W82" s="997"/>
      <c r="X82" s="997"/>
      <c r="Y82" s="998"/>
      <c r="Z82" s="996" t="s">
        <v>3</v>
      </c>
      <c r="AA82" s="996" t="s">
        <v>4</v>
      </c>
      <c r="AB82" s="996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995"/>
      <c r="E83" s="996"/>
      <c r="F83" s="996" t="s">
        <v>6</v>
      </c>
      <c r="G83" s="999" t="s">
        <v>7</v>
      </c>
      <c r="H83" s="999"/>
      <c r="I83" s="999"/>
      <c r="J83" s="999"/>
      <c r="K83" s="996" t="s">
        <v>26</v>
      </c>
      <c r="L83" s="996"/>
      <c r="M83" s="996"/>
      <c r="N83" s="996"/>
      <c r="R83" s="995"/>
      <c r="S83" s="996"/>
      <c r="T83" s="996" t="s">
        <v>6</v>
      </c>
      <c r="U83" s="999" t="s">
        <v>7</v>
      </c>
      <c r="V83" s="999"/>
      <c r="W83" s="999"/>
      <c r="X83" s="999"/>
      <c r="Y83" s="996" t="s">
        <v>26</v>
      </c>
      <c r="Z83" s="996"/>
      <c r="AA83" s="996"/>
      <c r="AB83" s="99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995"/>
      <c r="E84" s="996"/>
      <c r="F84" s="998"/>
      <c r="G84" s="996" t="s">
        <v>9</v>
      </c>
      <c r="H84" s="997" t="s">
        <v>10</v>
      </c>
      <c r="I84" s="998"/>
      <c r="J84" s="998"/>
      <c r="K84" s="998"/>
      <c r="L84" s="996"/>
      <c r="M84" s="996"/>
      <c r="N84" s="996"/>
      <c r="R84" s="995"/>
      <c r="S84" s="996"/>
      <c r="T84" s="998"/>
      <c r="U84" s="996" t="s">
        <v>9</v>
      </c>
      <c r="V84" s="997" t="s">
        <v>10</v>
      </c>
      <c r="W84" s="998"/>
      <c r="X84" s="998"/>
      <c r="Y84" s="998"/>
      <c r="Z84" s="996"/>
      <c r="AA84" s="996"/>
      <c r="AB84" s="99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995"/>
      <c r="E85" s="996"/>
      <c r="F85" s="998"/>
      <c r="G85" s="1000"/>
      <c r="H85" s="996" t="s">
        <v>27</v>
      </c>
      <c r="I85" s="996" t="s">
        <v>28</v>
      </c>
      <c r="J85" s="996" t="s">
        <v>29</v>
      </c>
      <c r="K85" s="998"/>
      <c r="L85" s="996"/>
      <c r="M85" s="996"/>
      <c r="N85" s="996"/>
      <c r="R85" s="995"/>
      <c r="S85" s="996"/>
      <c r="T85" s="998"/>
      <c r="U85" s="1000"/>
      <c r="V85" s="996" t="s">
        <v>27</v>
      </c>
      <c r="W85" s="996" t="s">
        <v>28</v>
      </c>
      <c r="X85" s="996" t="s">
        <v>29</v>
      </c>
      <c r="Y85" s="998"/>
      <c r="Z85" s="996"/>
      <c r="AA85" s="996"/>
      <c r="AB85" s="99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995"/>
      <c r="E86" s="996"/>
      <c r="F86" s="998"/>
      <c r="G86" s="1000"/>
      <c r="H86" s="996"/>
      <c r="I86" s="996"/>
      <c r="J86" s="996"/>
      <c r="K86" s="998"/>
      <c r="L86" s="996"/>
      <c r="M86" s="996"/>
      <c r="N86" s="996"/>
      <c r="R86" s="995"/>
      <c r="S86" s="996"/>
      <c r="T86" s="998"/>
      <c r="U86" s="1000"/>
      <c r="V86" s="996"/>
      <c r="W86" s="996"/>
      <c r="X86" s="996"/>
      <c r="Y86" s="998"/>
      <c r="Z86" s="996"/>
      <c r="AA86" s="996"/>
      <c r="AB86" s="99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995"/>
      <c r="E87" s="996"/>
      <c r="F87" s="998"/>
      <c r="G87" s="1000"/>
      <c r="H87" s="996"/>
      <c r="I87" s="996"/>
      <c r="J87" s="996"/>
      <c r="K87" s="998"/>
      <c r="L87" s="996"/>
      <c r="M87" s="996"/>
      <c r="N87" s="996"/>
      <c r="R87" s="995"/>
      <c r="S87" s="996"/>
      <c r="T87" s="998"/>
      <c r="U87" s="1000"/>
      <c r="V87" s="996"/>
      <c r="W87" s="996"/>
      <c r="X87" s="996"/>
      <c r="Y87" s="998"/>
      <c r="Z87" s="996"/>
      <c r="AA87" s="996"/>
      <c r="AB87" s="99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995"/>
      <c r="E88" s="996"/>
      <c r="F88" s="998"/>
      <c r="G88" s="1000"/>
      <c r="H88" s="996"/>
      <c r="I88" s="996"/>
      <c r="J88" s="996"/>
      <c r="K88" s="998"/>
      <c r="L88" s="996"/>
      <c r="M88" s="996"/>
      <c r="N88" s="996"/>
      <c r="R88" s="995"/>
      <c r="S88" s="996"/>
      <c r="T88" s="998"/>
      <c r="U88" s="1000"/>
      <c r="V88" s="996"/>
      <c r="W88" s="996"/>
      <c r="X88" s="996"/>
      <c r="Y88" s="998"/>
      <c r="Z88" s="996"/>
      <c r="AA88" s="996"/>
      <c r="AB88" s="99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58" t="s">
        <v>17</v>
      </c>
      <c r="B89" s="58" t="s">
        <v>32</v>
      </c>
      <c r="C89" s="58" t="s">
        <v>301</v>
      </c>
      <c r="D89" s="61" t="s">
        <v>170</v>
      </c>
      <c r="E89" s="62">
        <v>3</v>
      </c>
      <c r="F89" s="63">
        <f>E89*30</f>
        <v>90</v>
      </c>
      <c r="G89" s="63">
        <f>H89+I89+J89</f>
        <v>45</v>
      </c>
      <c r="H89" s="63"/>
      <c r="I89" s="63"/>
      <c r="J89" s="63">
        <v>45</v>
      </c>
      <c r="K89" s="63">
        <f>F89-G89</f>
        <v>45</v>
      </c>
      <c r="L89" s="64">
        <f>G89/15</f>
        <v>3</v>
      </c>
      <c r="M89" s="63" t="s">
        <v>17</v>
      </c>
      <c r="N89" s="64">
        <f>G89/F89*100</f>
        <v>50</v>
      </c>
      <c r="O89" s="3" t="s">
        <v>210</v>
      </c>
      <c r="P89" s="1" t="s">
        <v>17</v>
      </c>
      <c r="Q89" s="1" t="s">
        <v>32</v>
      </c>
      <c r="R89" s="4" t="s">
        <v>171</v>
      </c>
      <c r="S89" s="5">
        <v>3</v>
      </c>
      <c r="T89" s="47">
        <f>S89*30</f>
        <v>90</v>
      </c>
      <c r="U89" s="47">
        <f>V89+W89+X89</f>
        <v>45</v>
      </c>
      <c r="V89" s="47"/>
      <c r="W89" s="47"/>
      <c r="X89" s="47">
        <v>45</v>
      </c>
      <c r="Y89" s="47">
        <f>T89-U89</f>
        <v>45</v>
      </c>
      <c r="Z89" s="46">
        <f>U89/15</f>
        <v>3</v>
      </c>
      <c r="AA89" s="47" t="s">
        <v>17</v>
      </c>
      <c r="AB89" s="46">
        <f>U89/T89*100</f>
        <v>50</v>
      </c>
      <c r="AC89" s="54" t="s">
        <v>213</v>
      </c>
      <c r="AD89" s="3" t="s">
        <v>297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58" t="s">
        <v>13</v>
      </c>
      <c r="B90" s="58" t="s">
        <v>15</v>
      </c>
      <c r="D90" s="61" t="s">
        <v>41</v>
      </c>
      <c r="E90" s="64">
        <v>5</v>
      </c>
      <c r="F90" s="63">
        <f t="shared" ref="F90:F94" si="48">E90*30</f>
        <v>150</v>
      </c>
      <c r="G90" s="63">
        <f t="shared" ref="G90:G94" si="49">H90+I90+J90</f>
        <v>60</v>
      </c>
      <c r="H90" s="63">
        <v>30</v>
      </c>
      <c r="I90" s="63"/>
      <c r="J90" s="63">
        <v>30</v>
      </c>
      <c r="K90" s="63">
        <f t="shared" ref="K90:K94" si="50">F90-G90</f>
        <v>90</v>
      </c>
      <c r="L90" s="64">
        <f t="shared" ref="L90:L95" si="51">G90/15</f>
        <v>4</v>
      </c>
      <c r="M90" s="63" t="s">
        <v>19</v>
      </c>
      <c r="N90" s="64">
        <f t="shared" ref="N90:N94" si="52">G90/F90*100</f>
        <v>40</v>
      </c>
      <c r="O90" s="3" t="s">
        <v>209</v>
      </c>
      <c r="P90" s="1" t="s">
        <v>13</v>
      </c>
      <c r="Q90" s="1" t="s">
        <v>15</v>
      </c>
      <c r="R90" s="4" t="s">
        <v>41</v>
      </c>
      <c r="S90" s="46">
        <v>5</v>
      </c>
      <c r="T90" s="47">
        <f t="shared" ref="T90:T93" si="53">S90*30</f>
        <v>150</v>
      </c>
      <c r="U90" s="47">
        <f t="shared" ref="U90:U93" si="54">V90+W90+X90</f>
        <v>60</v>
      </c>
      <c r="V90" s="47">
        <v>30</v>
      </c>
      <c r="W90" s="47"/>
      <c r="X90" s="47">
        <v>30</v>
      </c>
      <c r="Y90" s="47">
        <f t="shared" ref="Y90:Y93" si="55">T90-U90</f>
        <v>90</v>
      </c>
      <c r="Z90" s="46">
        <f t="shared" ref="Z90:Z95" si="56">U90/15</f>
        <v>4</v>
      </c>
      <c r="AA90" s="47" t="s">
        <v>19</v>
      </c>
      <c r="AB90" s="46">
        <f t="shared" ref="AB90:AB93" si="57">U90/T90*100</f>
        <v>40</v>
      </c>
      <c r="AC90" s="3" t="s">
        <v>276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58" t="s">
        <v>13</v>
      </c>
      <c r="B91" s="58" t="s">
        <v>15</v>
      </c>
      <c r="C91" s="58" t="s">
        <v>298</v>
      </c>
      <c r="D91" s="61" t="s">
        <v>214</v>
      </c>
      <c r="E91" s="64">
        <v>3</v>
      </c>
      <c r="F91" s="63">
        <f t="shared" si="48"/>
        <v>90</v>
      </c>
      <c r="G91" s="63">
        <f t="shared" si="49"/>
        <v>30</v>
      </c>
      <c r="H91" s="63">
        <v>15</v>
      </c>
      <c r="I91" s="63"/>
      <c r="J91" s="63">
        <v>15</v>
      </c>
      <c r="K91" s="63">
        <f t="shared" si="50"/>
        <v>60</v>
      </c>
      <c r="L91" s="64">
        <f t="shared" si="51"/>
        <v>2</v>
      </c>
      <c r="M91" s="63" t="s">
        <v>17</v>
      </c>
      <c r="N91" s="64">
        <f t="shared" si="52"/>
        <v>33.333333333333329</v>
      </c>
      <c r="O91" s="3" t="s">
        <v>211</v>
      </c>
      <c r="P91" s="1" t="s">
        <v>13</v>
      </c>
      <c r="Q91" s="1" t="s">
        <v>15</v>
      </c>
      <c r="R91" s="4" t="s">
        <v>217</v>
      </c>
      <c r="S91" s="46">
        <v>4</v>
      </c>
      <c r="T91" s="47">
        <f t="shared" si="53"/>
        <v>120</v>
      </c>
      <c r="U91" s="47">
        <f t="shared" si="54"/>
        <v>45</v>
      </c>
      <c r="V91" s="47">
        <v>30</v>
      </c>
      <c r="W91" s="47"/>
      <c r="X91" s="47">
        <v>15</v>
      </c>
      <c r="Y91" s="47">
        <f t="shared" si="55"/>
        <v>75</v>
      </c>
      <c r="Z91" s="46">
        <f t="shared" si="56"/>
        <v>3</v>
      </c>
      <c r="AA91" s="47" t="s">
        <v>30</v>
      </c>
      <c r="AB91" s="46">
        <f t="shared" si="57"/>
        <v>37.5</v>
      </c>
      <c r="AC91" s="3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58" t="s">
        <v>13</v>
      </c>
      <c r="B92" s="58" t="s">
        <v>15</v>
      </c>
      <c r="D92" s="61" t="s">
        <v>217</v>
      </c>
      <c r="E92" s="64">
        <v>4</v>
      </c>
      <c r="F92" s="63">
        <f t="shared" si="48"/>
        <v>120</v>
      </c>
      <c r="G92" s="63">
        <f t="shared" si="49"/>
        <v>45</v>
      </c>
      <c r="H92" s="63">
        <v>30</v>
      </c>
      <c r="I92" s="63"/>
      <c r="J92" s="63">
        <v>15</v>
      </c>
      <c r="K92" s="63">
        <f t="shared" si="50"/>
        <v>75</v>
      </c>
      <c r="L92" s="64">
        <f t="shared" si="51"/>
        <v>3</v>
      </c>
      <c r="M92" s="63" t="s">
        <v>30</v>
      </c>
      <c r="N92" s="64">
        <f t="shared" si="52"/>
        <v>37.5</v>
      </c>
      <c r="O92" s="3" t="s">
        <v>210</v>
      </c>
      <c r="P92" s="1" t="s">
        <v>13</v>
      </c>
      <c r="Q92" s="1" t="s">
        <v>32</v>
      </c>
      <c r="R92" s="48" t="s">
        <v>197</v>
      </c>
      <c r="S92" s="46">
        <v>5</v>
      </c>
      <c r="T92" s="47">
        <f t="shared" si="53"/>
        <v>150</v>
      </c>
      <c r="U92" s="47">
        <f t="shared" si="54"/>
        <v>60</v>
      </c>
      <c r="V92" s="47">
        <v>30</v>
      </c>
      <c r="W92" s="47"/>
      <c r="X92" s="47">
        <v>30</v>
      </c>
      <c r="Y92" s="47">
        <f t="shared" si="55"/>
        <v>90</v>
      </c>
      <c r="Z92" s="46">
        <f t="shared" si="56"/>
        <v>4</v>
      </c>
      <c r="AA92" s="47" t="s">
        <v>19</v>
      </c>
      <c r="AB92" s="46">
        <f t="shared" si="57"/>
        <v>40</v>
      </c>
      <c r="AC92" s="3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58" t="s">
        <v>13</v>
      </c>
      <c r="B93" s="58" t="s">
        <v>32</v>
      </c>
      <c r="D93" s="71" t="s">
        <v>197</v>
      </c>
      <c r="E93" s="64">
        <v>5</v>
      </c>
      <c r="F93" s="63">
        <f t="shared" si="48"/>
        <v>150</v>
      </c>
      <c r="G93" s="63">
        <f t="shared" si="49"/>
        <v>60</v>
      </c>
      <c r="H93" s="63">
        <v>30</v>
      </c>
      <c r="I93" s="63"/>
      <c r="J93" s="63">
        <v>30</v>
      </c>
      <c r="K93" s="63">
        <f t="shared" si="50"/>
        <v>90</v>
      </c>
      <c r="L93" s="64">
        <f t="shared" si="51"/>
        <v>4</v>
      </c>
      <c r="M93" s="63" t="s">
        <v>19</v>
      </c>
      <c r="N93" s="64">
        <f t="shared" si="52"/>
        <v>40</v>
      </c>
      <c r="O93" s="3" t="s">
        <v>211</v>
      </c>
      <c r="P93" s="1" t="s">
        <v>13</v>
      </c>
      <c r="Q93" s="1" t="s">
        <v>15</v>
      </c>
      <c r="R93" s="4" t="s">
        <v>265</v>
      </c>
      <c r="S93" s="46">
        <v>4</v>
      </c>
      <c r="T93" s="47">
        <f t="shared" si="53"/>
        <v>120</v>
      </c>
      <c r="U93" s="47">
        <f t="shared" si="54"/>
        <v>45</v>
      </c>
      <c r="V93" s="47">
        <v>15</v>
      </c>
      <c r="W93" s="47"/>
      <c r="X93" s="47">
        <v>30</v>
      </c>
      <c r="Y93" s="47">
        <f t="shared" si="55"/>
        <v>75</v>
      </c>
      <c r="Z93" s="46">
        <f t="shared" si="56"/>
        <v>3</v>
      </c>
      <c r="AA93" s="47" t="s">
        <v>19</v>
      </c>
      <c r="AB93" s="46">
        <f t="shared" si="57"/>
        <v>37.5</v>
      </c>
      <c r="AC93" s="3" t="s">
        <v>211</v>
      </c>
      <c r="AD93" s="3" t="s">
        <v>292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58" t="s">
        <v>13</v>
      </c>
      <c r="B94" s="58" t="s">
        <v>15</v>
      </c>
      <c r="C94" s="58" t="s">
        <v>300</v>
      </c>
      <c r="D94" s="61" t="s">
        <v>203</v>
      </c>
      <c r="E94" s="64">
        <v>7</v>
      </c>
      <c r="F94" s="63">
        <f t="shared" si="48"/>
        <v>210</v>
      </c>
      <c r="G94" s="63">
        <f t="shared" si="49"/>
        <v>90</v>
      </c>
      <c r="H94" s="63">
        <v>45</v>
      </c>
      <c r="I94" s="63"/>
      <c r="J94" s="63">
        <v>45</v>
      </c>
      <c r="K94" s="63">
        <f t="shared" si="50"/>
        <v>120</v>
      </c>
      <c r="L94" s="64">
        <f t="shared" si="51"/>
        <v>6</v>
      </c>
      <c r="M94" s="63" t="s">
        <v>19</v>
      </c>
      <c r="N94" s="64">
        <f t="shared" si="52"/>
        <v>42.857142857142854</v>
      </c>
      <c r="O94" s="3" t="s">
        <v>211</v>
      </c>
      <c r="P94" s="1" t="s">
        <v>13</v>
      </c>
      <c r="Q94" s="1" t="s">
        <v>32</v>
      </c>
      <c r="R94" s="57" t="s">
        <v>266</v>
      </c>
      <c r="S94" s="46">
        <v>5</v>
      </c>
      <c r="T94" s="47">
        <f>S94*30</f>
        <v>150</v>
      </c>
      <c r="U94" s="47">
        <f>V94+W94+X94</f>
        <v>60</v>
      </c>
      <c r="V94" s="47">
        <v>30</v>
      </c>
      <c r="W94" s="47"/>
      <c r="X94" s="47">
        <v>30</v>
      </c>
      <c r="Y94" s="47">
        <f>T94-U94</f>
        <v>90</v>
      </c>
      <c r="Z94" s="46">
        <f>U94/18</f>
        <v>3.3333333333333335</v>
      </c>
      <c r="AA94" s="47" t="s">
        <v>19</v>
      </c>
      <c r="AB94" s="46">
        <f>U94/T94*100</f>
        <v>40</v>
      </c>
      <c r="AC94" s="3" t="s">
        <v>211</v>
      </c>
      <c r="AD94" s="3" t="s">
        <v>292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58" t="s">
        <v>13</v>
      </c>
      <c r="B95" s="58" t="s">
        <v>15</v>
      </c>
      <c r="C95" s="58" t="s">
        <v>299</v>
      </c>
      <c r="D95" s="61" t="s">
        <v>196</v>
      </c>
      <c r="E95" s="64">
        <v>3</v>
      </c>
      <c r="F95" s="63">
        <f>E95*30</f>
        <v>90</v>
      </c>
      <c r="G95" s="63">
        <f>H95+I95+J95</f>
        <v>30</v>
      </c>
      <c r="H95" s="63">
        <v>15</v>
      </c>
      <c r="I95" s="63"/>
      <c r="J95" s="63">
        <v>15</v>
      </c>
      <c r="K95" s="63">
        <f>F95-G95</f>
        <v>60</v>
      </c>
      <c r="L95" s="64">
        <f t="shared" si="51"/>
        <v>2</v>
      </c>
      <c r="M95" s="63" t="s">
        <v>30</v>
      </c>
      <c r="N95" s="64">
        <f>G95/F95*100</f>
        <v>33.333333333333329</v>
      </c>
      <c r="O95" s="3" t="s">
        <v>211</v>
      </c>
      <c r="P95" s="1" t="s">
        <v>17</v>
      </c>
      <c r="Q95" s="1" t="s">
        <v>15</v>
      </c>
      <c r="R95" s="4" t="s">
        <v>264</v>
      </c>
      <c r="S95" s="46">
        <v>4</v>
      </c>
      <c r="T95" s="47">
        <f>S95*30</f>
        <v>120</v>
      </c>
      <c r="U95" s="47">
        <f>V95+W95+X95</f>
        <v>45</v>
      </c>
      <c r="V95" s="47">
        <v>30</v>
      </c>
      <c r="W95" s="47"/>
      <c r="X95" s="47">
        <v>15</v>
      </c>
      <c r="Y95" s="47">
        <f>T95-U95</f>
        <v>75</v>
      </c>
      <c r="Z95" s="46">
        <f t="shared" si="56"/>
        <v>3</v>
      </c>
      <c r="AA95" s="47" t="s">
        <v>30</v>
      </c>
      <c r="AB95" s="46">
        <f>U95/T95*100</f>
        <v>37.5</v>
      </c>
      <c r="AC95" s="3" t="s">
        <v>211</v>
      </c>
      <c r="AD95" s="3" t="s">
        <v>292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65" t="s">
        <v>23</v>
      </c>
      <c r="E96" s="66">
        <f t="shared" ref="E96:N96" si="58">SUM(E89:E95)</f>
        <v>30</v>
      </c>
      <c r="F96" s="67">
        <f t="shared" si="58"/>
        <v>900</v>
      </c>
      <c r="G96" s="67">
        <f t="shared" si="58"/>
        <v>360</v>
      </c>
      <c r="H96" s="67">
        <f t="shared" si="58"/>
        <v>165</v>
      </c>
      <c r="I96" s="67">
        <f t="shared" si="58"/>
        <v>0</v>
      </c>
      <c r="J96" s="67">
        <f t="shared" si="58"/>
        <v>195</v>
      </c>
      <c r="K96" s="67">
        <f t="shared" si="58"/>
        <v>540</v>
      </c>
      <c r="L96" s="67">
        <f>SUM(L89:L95)</f>
        <v>24</v>
      </c>
      <c r="M96" s="67">
        <f t="shared" si="58"/>
        <v>0</v>
      </c>
      <c r="N96" s="67">
        <f t="shared" si="58"/>
        <v>277.02380952380952</v>
      </c>
      <c r="P96" s="1"/>
      <c r="Q96" s="1"/>
      <c r="R96" s="6" t="s">
        <v>23</v>
      </c>
      <c r="S96" s="42">
        <f t="shared" ref="S96:AB96" si="59">SUM(S89:S95)</f>
        <v>30</v>
      </c>
      <c r="T96" s="52">
        <f t="shared" si="59"/>
        <v>900</v>
      </c>
      <c r="U96" s="52">
        <f t="shared" si="59"/>
        <v>360</v>
      </c>
      <c r="V96" s="52">
        <f t="shared" si="59"/>
        <v>165</v>
      </c>
      <c r="W96" s="52">
        <f t="shared" si="59"/>
        <v>0</v>
      </c>
      <c r="X96" s="52">
        <f t="shared" si="59"/>
        <v>195</v>
      </c>
      <c r="Y96" s="52">
        <f t="shared" si="59"/>
        <v>540</v>
      </c>
      <c r="Z96" s="52">
        <f t="shared" si="59"/>
        <v>23.333333333333332</v>
      </c>
      <c r="AA96" s="52">
        <f t="shared" si="59"/>
        <v>0</v>
      </c>
      <c r="AB96" s="52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68" t="s">
        <v>24</v>
      </c>
      <c r="E97" s="69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59" t="s">
        <v>184</v>
      </c>
      <c r="R98" s="59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995" t="s">
        <v>0</v>
      </c>
      <c r="E99" s="996" t="s">
        <v>1</v>
      </c>
      <c r="F99" s="997" t="s">
        <v>2</v>
      </c>
      <c r="G99" s="997"/>
      <c r="H99" s="997"/>
      <c r="I99" s="997"/>
      <c r="J99" s="997"/>
      <c r="K99" s="998"/>
      <c r="L99" s="996" t="s">
        <v>3</v>
      </c>
      <c r="M99" s="996" t="s">
        <v>4</v>
      </c>
      <c r="N99" s="996" t="s">
        <v>5</v>
      </c>
      <c r="R99" s="946" t="s">
        <v>0</v>
      </c>
      <c r="S99" s="947" t="s">
        <v>1</v>
      </c>
      <c r="T99" s="948" t="s">
        <v>2</v>
      </c>
      <c r="U99" s="948"/>
      <c r="V99" s="948"/>
      <c r="W99" s="948"/>
      <c r="X99" s="948"/>
      <c r="Y99" s="949"/>
      <c r="Z99" s="947" t="s">
        <v>3</v>
      </c>
      <c r="AA99" s="947" t="s">
        <v>4</v>
      </c>
      <c r="AB99" s="947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995"/>
      <c r="E100" s="996"/>
      <c r="F100" s="996" t="s">
        <v>6</v>
      </c>
      <c r="G100" s="999" t="s">
        <v>7</v>
      </c>
      <c r="H100" s="999"/>
      <c r="I100" s="999"/>
      <c r="J100" s="999"/>
      <c r="K100" s="996" t="s">
        <v>26</v>
      </c>
      <c r="L100" s="996"/>
      <c r="M100" s="996"/>
      <c r="N100" s="996"/>
      <c r="R100" s="946"/>
      <c r="S100" s="947"/>
      <c r="T100" s="947" t="s">
        <v>6</v>
      </c>
      <c r="U100" s="951" t="s">
        <v>7</v>
      </c>
      <c r="V100" s="951"/>
      <c r="W100" s="951"/>
      <c r="X100" s="951"/>
      <c r="Y100" s="947" t="s">
        <v>26</v>
      </c>
      <c r="Z100" s="947"/>
      <c r="AA100" s="947"/>
      <c r="AB100" s="947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995"/>
      <c r="E101" s="996"/>
      <c r="F101" s="998"/>
      <c r="G101" s="996" t="s">
        <v>9</v>
      </c>
      <c r="H101" s="997" t="s">
        <v>10</v>
      </c>
      <c r="I101" s="998"/>
      <c r="J101" s="998"/>
      <c r="K101" s="998"/>
      <c r="L101" s="996"/>
      <c r="M101" s="996"/>
      <c r="N101" s="996"/>
      <c r="R101" s="946"/>
      <c r="S101" s="947"/>
      <c r="T101" s="949"/>
      <c r="U101" s="947" t="s">
        <v>9</v>
      </c>
      <c r="V101" s="948" t="s">
        <v>10</v>
      </c>
      <c r="W101" s="949"/>
      <c r="X101" s="949"/>
      <c r="Y101" s="949"/>
      <c r="Z101" s="947"/>
      <c r="AA101" s="947"/>
      <c r="AB101" s="947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995"/>
      <c r="E102" s="996"/>
      <c r="F102" s="998"/>
      <c r="G102" s="1000"/>
      <c r="H102" s="996" t="s">
        <v>27</v>
      </c>
      <c r="I102" s="996" t="s">
        <v>28</v>
      </c>
      <c r="J102" s="996" t="s">
        <v>29</v>
      </c>
      <c r="K102" s="998"/>
      <c r="L102" s="996"/>
      <c r="M102" s="996"/>
      <c r="N102" s="996"/>
      <c r="R102" s="946"/>
      <c r="S102" s="947"/>
      <c r="T102" s="949"/>
      <c r="U102" s="952"/>
      <c r="V102" s="947" t="s">
        <v>27</v>
      </c>
      <c r="W102" s="947" t="s">
        <v>28</v>
      </c>
      <c r="X102" s="947" t="s">
        <v>29</v>
      </c>
      <c r="Y102" s="949"/>
      <c r="Z102" s="947"/>
      <c r="AA102" s="947"/>
      <c r="AB102" s="947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995"/>
      <c r="E103" s="996"/>
      <c r="F103" s="998"/>
      <c r="G103" s="1000"/>
      <c r="H103" s="996"/>
      <c r="I103" s="996"/>
      <c r="J103" s="996"/>
      <c r="K103" s="998"/>
      <c r="L103" s="996"/>
      <c r="M103" s="996"/>
      <c r="N103" s="996"/>
      <c r="R103" s="946"/>
      <c r="S103" s="947"/>
      <c r="T103" s="949"/>
      <c r="U103" s="952"/>
      <c r="V103" s="947"/>
      <c r="W103" s="947"/>
      <c r="X103" s="947"/>
      <c r="Y103" s="949"/>
      <c r="Z103" s="947"/>
      <c r="AA103" s="947"/>
      <c r="AB103" s="947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995"/>
      <c r="E104" s="996"/>
      <c r="F104" s="998"/>
      <c r="G104" s="1000"/>
      <c r="H104" s="996"/>
      <c r="I104" s="996"/>
      <c r="J104" s="996"/>
      <c r="K104" s="998"/>
      <c r="L104" s="996"/>
      <c r="M104" s="996"/>
      <c r="N104" s="996"/>
      <c r="R104" s="946"/>
      <c r="S104" s="947"/>
      <c r="T104" s="949"/>
      <c r="U104" s="952"/>
      <c r="V104" s="947"/>
      <c r="W104" s="947"/>
      <c r="X104" s="947"/>
      <c r="Y104" s="949"/>
      <c r="Z104" s="947"/>
      <c r="AA104" s="947"/>
      <c r="AB104" s="947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995"/>
      <c r="E105" s="996"/>
      <c r="F105" s="998"/>
      <c r="G105" s="1000"/>
      <c r="H105" s="996"/>
      <c r="I105" s="996"/>
      <c r="J105" s="996"/>
      <c r="K105" s="998"/>
      <c r="L105" s="996"/>
      <c r="M105" s="996"/>
      <c r="N105" s="996"/>
      <c r="R105" s="946"/>
      <c r="S105" s="947"/>
      <c r="T105" s="949"/>
      <c r="U105" s="952"/>
      <c r="V105" s="947"/>
      <c r="W105" s="947"/>
      <c r="X105" s="947"/>
      <c r="Y105" s="949"/>
      <c r="Z105" s="947"/>
      <c r="AA105" s="947"/>
      <c r="AB105" s="947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58" t="s">
        <v>13</v>
      </c>
      <c r="B106" s="58" t="s">
        <v>15</v>
      </c>
      <c r="D106" s="65" t="s">
        <v>199</v>
      </c>
      <c r="E106" s="62">
        <v>4.5</v>
      </c>
      <c r="F106" s="63">
        <f>E106*30</f>
        <v>135</v>
      </c>
      <c r="G106" s="63">
        <f>H106+I106+J106</f>
        <v>0</v>
      </c>
      <c r="H106" s="63"/>
      <c r="I106" s="63"/>
      <c r="J106" s="63"/>
      <c r="K106" s="63">
        <f>F106-G106</f>
        <v>135</v>
      </c>
      <c r="L106" s="64">
        <f>G106/18</f>
        <v>0</v>
      </c>
      <c r="M106" s="63" t="s">
        <v>30</v>
      </c>
      <c r="N106" s="64">
        <f>G106/F106*100</f>
        <v>0</v>
      </c>
      <c r="O106" s="3" t="s">
        <v>211</v>
      </c>
      <c r="P106" s="1" t="s">
        <v>13</v>
      </c>
      <c r="Q106" s="1" t="s">
        <v>15</v>
      </c>
      <c r="R106" s="6" t="s">
        <v>199</v>
      </c>
      <c r="S106" s="5">
        <v>4.5</v>
      </c>
      <c r="T106" s="47">
        <f>S106*30</f>
        <v>135</v>
      </c>
      <c r="U106" s="47">
        <f>V106+W106+X106</f>
        <v>0</v>
      </c>
      <c r="V106" s="47"/>
      <c r="W106" s="47"/>
      <c r="X106" s="47"/>
      <c r="Y106" s="47">
        <f>T106-U106</f>
        <v>135</v>
      </c>
      <c r="Z106" s="46">
        <f>U106/18</f>
        <v>0</v>
      </c>
      <c r="AA106" s="47" t="s">
        <v>30</v>
      </c>
      <c r="AB106" s="46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58" t="s">
        <v>17</v>
      </c>
      <c r="B107" s="58" t="s">
        <v>32</v>
      </c>
      <c r="C107" s="58" t="s">
        <v>303</v>
      </c>
      <c r="D107" s="61" t="s">
        <v>40</v>
      </c>
      <c r="E107" s="64">
        <v>4</v>
      </c>
      <c r="F107" s="63">
        <f t="shared" ref="F107:F112" si="60">E107*30</f>
        <v>120</v>
      </c>
      <c r="G107" s="63">
        <f t="shared" ref="G107:G112" si="61">H107+I107+J107</f>
        <v>54</v>
      </c>
      <c r="H107" s="63"/>
      <c r="I107" s="63"/>
      <c r="J107" s="63">
        <v>54</v>
      </c>
      <c r="K107" s="63">
        <f t="shared" ref="K107:K112" si="62">F107-G107</f>
        <v>66</v>
      </c>
      <c r="L107" s="64">
        <f t="shared" ref="L107:L112" si="63">G107/18</f>
        <v>3</v>
      </c>
      <c r="M107" s="63" t="s">
        <v>17</v>
      </c>
      <c r="N107" s="64">
        <f t="shared" ref="N107:N112" si="64">G107/F107*100</f>
        <v>45</v>
      </c>
      <c r="O107" s="3" t="s">
        <v>213</v>
      </c>
      <c r="P107" s="1" t="s">
        <v>17</v>
      </c>
      <c r="Q107" s="1" t="s">
        <v>32</v>
      </c>
      <c r="R107" s="4" t="s">
        <v>170</v>
      </c>
      <c r="S107" s="46">
        <v>4</v>
      </c>
      <c r="T107" s="47">
        <f t="shared" ref="T107:T112" si="65">S107*30</f>
        <v>120</v>
      </c>
      <c r="U107" s="47">
        <f t="shared" ref="U107:U112" si="66">V107+W107+X107</f>
        <v>54</v>
      </c>
      <c r="V107" s="47"/>
      <c r="W107" s="47"/>
      <c r="X107" s="47">
        <v>54</v>
      </c>
      <c r="Y107" s="47">
        <f t="shared" ref="Y107:Y112" si="67">T107-U107</f>
        <v>66</v>
      </c>
      <c r="Z107" s="46">
        <f t="shared" ref="Z107:Z112" si="68">U107/18</f>
        <v>3</v>
      </c>
      <c r="AA107" s="47" t="s">
        <v>17</v>
      </c>
      <c r="AB107" s="46">
        <f t="shared" ref="AB107:AB112" si="69">U107/T107*100</f>
        <v>45</v>
      </c>
      <c r="AC107" s="54" t="s">
        <v>213</v>
      </c>
      <c r="AD107" s="3" t="s">
        <v>302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58" t="s">
        <v>13</v>
      </c>
      <c r="B108" s="58" t="s">
        <v>15</v>
      </c>
      <c r="C108" s="58" t="s">
        <v>304</v>
      </c>
      <c r="D108" s="61" t="s">
        <v>206</v>
      </c>
      <c r="E108" s="64">
        <v>7</v>
      </c>
      <c r="F108" s="63">
        <f t="shared" si="60"/>
        <v>210</v>
      </c>
      <c r="G108" s="63">
        <f t="shared" si="61"/>
        <v>90</v>
      </c>
      <c r="H108" s="63">
        <v>36</v>
      </c>
      <c r="I108" s="63"/>
      <c r="J108" s="63">
        <v>54</v>
      </c>
      <c r="K108" s="63">
        <f t="shared" si="62"/>
        <v>120</v>
      </c>
      <c r="L108" s="64">
        <f t="shared" si="63"/>
        <v>5</v>
      </c>
      <c r="M108" s="63" t="s">
        <v>19</v>
      </c>
      <c r="N108" s="64">
        <f t="shared" si="64"/>
        <v>42.857142857142854</v>
      </c>
      <c r="O108" s="3" t="s">
        <v>211</v>
      </c>
      <c r="P108" s="1" t="s">
        <v>13</v>
      </c>
      <c r="Q108" s="1" t="s">
        <v>15</v>
      </c>
      <c r="R108" s="4" t="s">
        <v>206</v>
      </c>
      <c r="S108" s="46">
        <v>6</v>
      </c>
      <c r="T108" s="47">
        <f t="shared" si="65"/>
        <v>180</v>
      </c>
      <c r="U108" s="47">
        <f t="shared" si="66"/>
        <v>72</v>
      </c>
      <c r="V108" s="47">
        <v>36</v>
      </c>
      <c r="W108" s="47"/>
      <c r="X108" s="47">
        <v>36</v>
      </c>
      <c r="Y108" s="47">
        <f t="shared" si="67"/>
        <v>108</v>
      </c>
      <c r="Z108" s="46">
        <f t="shared" si="68"/>
        <v>4</v>
      </c>
      <c r="AA108" s="47" t="s">
        <v>19</v>
      </c>
      <c r="AB108" s="46">
        <f t="shared" si="69"/>
        <v>40</v>
      </c>
      <c r="AC108" s="3" t="s">
        <v>211</v>
      </c>
      <c r="AD108" s="3" t="s">
        <v>305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58" t="s">
        <v>13</v>
      </c>
      <c r="B109" s="58" t="s">
        <v>32</v>
      </c>
      <c r="C109" s="58" t="s">
        <v>306</v>
      </c>
      <c r="D109" s="61" t="s">
        <v>200</v>
      </c>
      <c r="E109" s="64">
        <v>5</v>
      </c>
      <c r="F109" s="63">
        <f t="shared" si="60"/>
        <v>150</v>
      </c>
      <c r="G109" s="63">
        <f t="shared" si="61"/>
        <v>72</v>
      </c>
      <c r="H109" s="63">
        <v>36</v>
      </c>
      <c r="I109" s="63"/>
      <c r="J109" s="63">
        <v>36</v>
      </c>
      <c r="K109" s="63">
        <f t="shared" si="62"/>
        <v>78</v>
      </c>
      <c r="L109" s="64">
        <f t="shared" si="63"/>
        <v>4</v>
      </c>
      <c r="M109" s="63" t="s">
        <v>19</v>
      </c>
      <c r="N109" s="64">
        <f t="shared" si="64"/>
        <v>48</v>
      </c>
      <c r="O109" s="3" t="s">
        <v>211</v>
      </c>
      <c r="P109" s="1" t="s">
        <v>13</v>
      </c>
      <c r="Q109" s="1" t="s">
        <v>15</v>
      </c>
      <c r="R109" s="4" t="s">
        <v>203</v>
      </c>
      <c r="S109" s="46">
        <v>5</v>
      </c>
      <c r="T109" s="47">
        <f t="shared" si="65"/>
        <v>150</v>
      </c>
      <c r="U109" s="47">
        <f t="shared" si="66"/>
        <v>72</v>
      </c>
      <c r="V109" s="47">
        <v>36</v>
      </c>
      <c r="W109" s="47"/>
      <c r="X109" s="47">
        <v>36</v>
      </c>
      <c r="Y109" s="47">
        <f t="shared" si="67"/>
        <v>78</v>
      </c>
      <c r="Z109" s="46">
        <f t="shared" ref="Z109" si="70">U109/15</f>
        <v>4.8</v>
      </c>
      <c r="AA109" s="56" t="s">
        <v>19</v>
      </c>
      <c r="AB109" s="46">
        <f t="shared" si="69"/>
        <v>48</v>
      </c>
      <c r="AC109" s="3" t="s">
        <v>211</v>
      </c>
      <c r="AD109" s="3" t="s">
        <v>307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58" t="s">
        <v>13</v>
      </c>
      <c r="B110" s="58" t="s">
        <v>32</v>
      </c>
      <c r="C110" s="58" t="s">
        <v>308</v>
      </c>
      <c r="D110" s="61" t="s">
        <v>201</v>
      </c>
      <c r="E110" s="72">
        <v>5</v>
      </c>
      <c r="F110" s="63">
        <f t="shared" si="60"/>
        <v>150</v>
      </c>
      <c r="G110" s="63">
        <f t="shared" si="61"/>
        <v>72</v>
      </c>
      <c r="H110" s="63">
        <v>36</v>
      </c>
      <c r="I110" s="63"/>
      <c r="J110" s="63">
        <v>36</v>
      </c>
      <c r="K110" s="63">
        <f t="shared" si="62"/>
        <v>78</v>
      </c>
      <c r="L110" s="64">
        <f t="shared" si="63"/>
        <v>4</v>
      </c>
      <c r="M110" s="63" t="s">
        <v>19</v>
      </c>
      <c r="N110" s="64">
        <f t="shared" si="64"/>
        <v>48</v>
      </c>
      <c r="O110" s="3" t="s">
        <v>211</v>
      </c>
      <c r="P110" s="1" t="s">
        <v>13</v>
      </c>
      <c r="Q110" s="1" t="s">
        <v>32</v>
      </c>
      <c r="R110" s="6" t="s">
        <v>267</v>
      </c>
      <c r="S110" s="50">
        <v>5</v>
      </c>
      <c r="T110" s="47">
        <f t="shared" si="65"/>
        <v>150</v>
      </c>
      <c r="U110" s="47">
        <f t="shared" si="66"/>
        <v>72</v>
      </c>
      <c r="V110" s="47">
        <v>36</v>
      </c>
      <c r="W110" s="47"/>
      <c r="X110" s="47">
        <v>36</v>
      </c>
      <c r="Y110" s="47">
        <f t="shared" si="67"/>
        <v>78</v>
      </c>
      <c r="Z110" s="46">
        <f t="shared" si="68"/>
        <v>4</v>
      </c>
      <c r="AA110" s="47" t="s">
        <v>19</v>
      </c>
      <c r="AB110" s="46">
        <f t="shared" si="69"/>
        <v>48</v>
      </c>
      <c r="AC110" s="3" t="s">
        <v>211</v>
      </c>
      <c r="AD110" s="3" t="s">
        <v>308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58" t="s">
        <v>13</v>
      </c>
      <c r="B111" s="58" t="s">
        <v>15</v>
      </c>
      <c r="D111" s="61" t="s">
        <v>249</v>
      </c>
      <c r="E111" s="72">
        <v>1</v>
      </c>
      <c r="F111" s="63">
        <f t="shared" si="60"/>
        <v>30</v>
      </c>
      <c r="G111" s="63"/>
      <c r="H111" s="63"/>
      <c r="I111" s="63"/>
      <c r="J111" s="63"/>
      <c r="K111" s="63">
        <f t="shared" si="62"/>
        <v>30</v>
      </c>
      <c r="L111" s="64"/>
      <c r="M111" s="63" t="s">
        <v>30</v>
      </c>
      <c r="N111" s="64"/>
      <c r="O111" s="3" t="s">
        <v>211</v>
      </c>
      <c r="P111" s="1" t="s">
        <v>13</v>
      </c>
      <c r="Q111" s="1" t="s">
        <v>15</v>
      </c>
      <c r="R111" s="4" t="s">
        <v>249</v>
      </c>
      <c r="S111" s="50">
        <v>1</v>
      </c>
      <c r="T111" s="47">
        <f t="shared" si="65"/>
        <v>30</v>
      </c>
      <c r="U111" s="47"/>
      <c r="V111" s="47"/>
      <c r="W111" s="47"/>
      <c r="X111" s="47"/>
      <c r="Y111" s="47">
        <f t="shared" si="67"/>
        <v>30</v>
      </c>
      <c r="Z111" s="46"/>
      <c r="AA111" s="47" t="s">
        <v>30</v>
      </c>
      <c r="AB111" s="46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58" t="s">
        <v>13</v>
      </c>
      <c r="B112" s="58" t="s">
        <v>15</v>
      </c>
      <c r="C112" s="58" t="s">
        <v>309</v>
      </c>
      <c r="D112" s="73" t="s">
        <v>241</v>
      </c>
      <c r="E112" s="64">
        <v>3.5</v>
      </c>
      <c r="F112" s="63">
        <f t="shared" si="60"/>
        <v>105</v>
      </c>
      <c r="G112" s="63">
        <f t="shared" si="61"/>
        <v>45</v>
      </c>
      <c r="H112" s="63">
        <v>18</v>
      </c>
      <c r="I112" s="63"/>
      <c r="J112" s="63">
        <v>27</v>
      </c>
      <c r="K112" s="63">
        <f t="shared" si="62"/>
        <v>60</v>
      </c>
      <c r="L112" s="64">
        <f t="shared" si="63"/>
        <v>2.5</v>
      </c>
      <c r="M112" s="63" t="s">
        <v>17</v>
      </c>
      <c r="N112" s="64">
        <f t="shared" si="64"/>
        <v>42.857142857142854</v>
      </c>
      <c r="O112" s="3" t="s">
        <v>211</v>
      </c>
      <c r="P112" s="1" t="s">
        <v>13</v>
      </c>
      <c r="Q112" s="1" t="s">
        <v>15</v>
      </c>
      <c r="R112" s="49" t="s">
        <v>269</v>
      </c>
      <c r="S112" s="46">
        <v>4.5</v>
      </c>
      <c r="T112" s="47">
        <f t="shared" si="65"/>
        <v>135</v>
      </c>
      <c r="U112" s="47">
        <f t="shared" si="66"/>
        <v>54</v>
      </c>
      <c r="V112" s="47">
        <v>36</v>
      </c>
      <c r="W112" s="47"/>
      <c r="X112" s="47">
        <v>18</v>
      </c>
      <c r="Y112" s="47">
        <f t="shared" si="67"/>
        <v>81</v>
      </c>
      <c r="Z112" s="46">
        <f t="shared" si="68"/>
        <v>3</v>
      </c>
      <c r="AA112" s="47" t="s">
        <v>17</v>
      </c>
      <c r="AB112" s="46">
        <f t="shared" si="69"/>
        <v>40</v>
      </c>
      <c r="AC112" s="3" t="s">
        <v>211</v>
      </c>
      <c r="AD112" s="3" t="s">
        <v>310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65" t="s">
        <v>23</v>
      </c>
      <c r="E113" s="66">
        <f t="shared" ref="E113:L113" si="71">SUM(E106:E112)</f>
        <v>30</v>
      </c>
      <c r="F113" s="67">
        <f t="shared" si="71"/>
        <v>900</v>
      </c>
      <c r="G113" s="67">
        <f t="shared" si="71"/>
        <v>333</v>
      </c>
      <c r="H113" s="67">
        <f t="shared" si="71"/>
        <v>126</v>
      </c>
      <c r="I113" s="67">
        <f t="shared" si="71"/>
        <v>0</v>
      </c>
      <c r="J113" s="67">
        <f t="shared" si="71"/>
        <v>207</v>
      </c>
      <c r="K113" s="67">
        <f t="shared" si="71"/>
        <v>567</v>
      </c>
      <c r="L113" s="66">
        <f t="shared" si="71"/>
        <v>18.5</v>
      </c>
      <c r="M113" s="67"/>
      <c r="N113" s="67"/>
      <c r="P113" s="1"/>
      <c r="Q113" s="1"/>
      <c r="R113" s="6" t="s">
        <v>23</v>
      </c>
      <c r="S113" s="42">
        <f t="shared" ref="S113:Z113" si="72">SUM(S106:S112)</f>
        <v>30</v>
      </c>
      <c r="T113" s="52">
        <f t="shared" si="72"/>
        <v>900</v>
      </c>
      <c r="U113" s="52">
        <f t="shared" si="72"/>
        <v>324</v>
      </c>
      <c r="V113" s="52">
        <f t="shared" si="72"/>
        <v>144</v>
      </c>
      <c r="W113" s="52">
        <f t="shared" si="72"/>
        <v>0</v>
      </c>
      <c r="X113" s="52">
        <f t="shared" si="72"/>
        <v>180</v>
      </c>
      <c r="Y113" s="52">
        <f t="shared" si="72"/>
        <v>576</v>
      </c>
      <c r="Z113" s="42">
        <f t="shared" si="72"/>
        <v>18.8</v>
      </c>
      <c r="AA113" s="52"/>
      <c r="AB113" s="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68" t="s">
        <v>24</v>
      </c>
      <c r="E114" s="69">
        <f>30-E113</f>
        <v>0</v>
      </c>
      <c r="F114" s="69"/>
      <c r="G114" s="69"/>
      <c r="H114" s="69"/>
      <c r="I114" s="69"/>
      <c r="J114" s="69"/>
      <c r="K114" s="69"/>
      <c r="L114" s="69"/>
      <c r="M114" s="69"/>
      <c r="N114" s="69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68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68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68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59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995" t="s">
        <v>0</v>
      </c>
      <c r="E119" s="996" t="s">
        <v>1</v>
      </c>
      <c r="F119" s="997" t="s">
        <v>2</v>
      </c>
      <c r="G119" s="997"/>
      <c r="H119" s="997"/>
      <c r="I119" s="997"/>
      <c r="J119" s="997"/>
      <c r="K119" s="998"/>
      <c r="L119" s="996" t="s">
        <v>3</v>
      </c>
      <c r="M119" s="996" t="s">
        <v>4</v>
      </c>
      <c r="N119" s="996" t="s">
        <v>5</v>
      </c>
      <c r="R119" s="946" t="s">
        <v>0</v>
      </c>
      <c r="S119" s="947" t="s">
        <v>1</v>
      </c>
      <c r="T119" s="948" t="s">
        <v>2</v>
      </c>
      <c r="U119" s="948"/>
      <c r="V119" s="948"/>
      <c r="W119" s="948"/>
      <c r="X119" s="948"/>
      <c r="Y119" s="949"/>
      <c r="Z119" s="947" t="s">
        <v>3</v>
      </c>
      <c r="AA119" s="947" t="s">
        <v>4</v>
      </c>
      <c r="AB119" s="947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995"/>
      <c r="E120" s="996"/>
      <c r="F120" s="996" t="s">
        <v>6</v>
      </c>
      <c r="G120" s="999" t="s">
        <v>7</v>
      </c>
      <c r="H120" s="999"/>
      <c r="I120" s="999"/>
      <c r="J120" s="999"/>
      <c r="K120" s="996" t="s">
        <v>26</v>
      </c>
      <c r="L120" s="996"/>
      <c r="M120" s="996"/>
      <c r="N120" s="996"/>
      <c r="R120" s="946"/>
      <c r="S120" s="947"/>
      <c r="T120" s="947" t="s">
        <v>6</v>
      </c>
      <c r="U120" s="951" t="s">
        <v>7</v>
      </c>
      <c r="V120" s="951"/>
      <c r="W120" s="951"/>
      <c r="X120" s="951"/>
      <c r="Y120" s="947" t="s">
        <v>26</v>
      </c>
      <c r="Z120" s="947"/>
      <c r="AA120" s="947"/>
      <c r="AB120" s="947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995"/>
      <c r="E121" s="996"/>
      <c r="F121" s="998"/>
      <c r="G121" s="996" t="s">
        <v>9</v>
      </c>
      <c r="H121" s="997" t="s">
        <v>10</v>
      </c>
      <c r="I121" s="998"/>
      <c r="J121" s="998"/>
      <c r="K121" s="998"/>
      <c r="L121" s="996"/>
      <c r="M121" s="996"/>
      <c r="N121" s="996"/>
      <c r="R121" s="946"/>
      <c r="S121" s="947"/>
      <c r="T121" s="949"/>
      <c r="U121" s="947" t="s">
        <v>9</v>
      </c>
      <c r="V121" s="948" t="s">
        <v>10</v>
      </c>
      <c r="W121" s="949"/>
      <c r="X121" s="949"/>
      <c r="Y121" s="949"/>
      <c r="Z121" s="947"/>
      <c r="AA121" s="947"/>
      <c r="AB121" s="947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995"/>
      <c r="E122" s="996"/>
      <c r="F122" s="998"/>
      <c r="G122" s="1000"/>
      <c r="H122" s="996" t="s">
        <v>27</v>
      </c>
      <c r="I122" s="996" t="s">
        <v>28</v>
      </c>
      <c r="J122" s="996" t="s">
        <v>29</v>
      </c>
      <c r="K122" s="998"/>
      <c r="L122" s="996"/>
      <c r="M122" s="996"/>
      <c r="N122" s="996"/>
      <c r="R122" s="946"/>
      <c r="S122" s="947"/>
      <c r="T122" s="949"/>
      <c r="U122" s="952"/>
      <c r="V122" s="947" t="s">
        <v>27</v>
      </c>
      <c r="W122" s="947" t="s">
        <v>28</v>
      </c>
      <c r="X122" s="947" t="s">
        <v>29</v>
      </c>
      <c r="Y122" s="949"/>
      <c r="Z122" s="947"/>
      <c r="AA122" s="947"/>
      <c r="AB122" s="947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995"/>
      <c r="E123" s="996"/>
      <c r="F123" s="998"/>
      <c r="G123" s="1000"/>
      <c r="H123" s="996"/>
      <c r="I123" s="996"/>
      <c r="J123" s="996"/>
      <c r="K123" s="998"/>
      <c r="L123" s="996"/>
      <c r="M123" s="996"/>
      <c r="N123" s="996"/>
      <c r="R123" s="946"/>
      <c r="S123" s="947"/>
      <c r="T123" s="949"/>
      <c r="U123" s="952"/>
      <c r="V123" s="947"/>
      <c r="W123" s="947"/>
      <c r="X123" s="947"/>
      <c r="Y123" s="949"/>
      <c r="Z123" s="947"/>
      <c r="AA123" s="947"/>
      <c r="AB123" s="947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995"/>
      <c r="E124" s="996"/>
      <c r="F124" s="998"/>
      <c r="G124" s="1000"/>
      <c r="H124" s="996"/>
      <c r="I124" s="996"/>
      <c r="J124" s="996"/>
      <c r="K124" s="998"/>
      <c r="L124" s="996"/>
      <c r="M124" s="996"/>
      <c r="N124" s="996"/>
      <c r="R124" s="946"/>
      <c r="S124" s="947"/>
      <c r="T124" s="949"/>
      <c r="U124" s="952"/>
      <c r="V124" s="947"/>
      <c r="W124" s="947"/>
      <c r="X124" s="947"/>
      <c r="Y124" s="949"/>
      <c r="Z124" s="947"/>
      <c r="AA124" s="947"/>
      <c r="AB124" s="947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995"/>
      <c r="E125" s="996"/>
      <c r="F125" s="998"/>
      <c r="G125" s="1000"/>
      <c r="H125" s="996"/>
      <c r="I125" s="996"/>
      <c r="J125" s="996"/>
      <c r="K125" s="998"/>
      <c r="L125" s="996"/>
      <c r="M125" s="996"/>
      <c r="N125" s="996"/>
      <c r="R125" s="946"/>
      <c r="S125" s="947"/>
      <c r="T125" s="949"/>
      <c r="U125" s="952"/>
      <c r="V125" s="947"/>
      <c r="W125" s="947"/>
      <c r="X125" s="947"/>
      <c r="Y125" s="949"/>
      <c r="Z125" s="947"/>
      <c r="AA125" s="947"/>
      <c r="AB125" s="947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58" t="s">
        <v>17</v>
      </c>
      <c r="B126" s="58" t="s">
        <v>32</v>
      </c>
      <c r="D126" s="61" t="s">
        <v>171</v>
      </c>
      <c r="E126" s="62">
        <v>3</v>
      </c>
      <c r="F126" s="63">
        <f>E126*30</f>
        <v>90</v>
      </c>
      <c r="G126" s="63">
        <f>H126+I126+J126</f>
        <v>45</v>
      </c>
      <c r="H126" s="63"/>
      <c r="I126" s="63"/>
      <c r="J126" s="63">
        <v>45</v>
      </c>
      <c r="K126" s="63">
        <f>F126-G126</f>
        <v>45</v>
      </c>
      <c r="L126" s="64">
        <f>G126/15</f>
        <v>3</v>
      </c>
      <c r="M126" s="63" t="s">
        <v>17</v>
      </c>
      <c r="N126" s="64">
        <f>G126/F126*100</f>
        <v>50</v>
      </c>
      <c r="O126" s="3" t="s">
        <v>213</v>
      </c>
      <c r="P126" s="1" t="s">
        <v>17</v>
      </c>
      <c r="Q126" s="1" t="s">
        <v>32</v>
      </c>
      <c r="R126" s="4" t="s">
        <v>218</v>
      </c>
      <c r="S126" s="5">
        <v>3</v>
      </c>
      <c r="T126" s="47">
        <f>S126*30</f>
        <v>90</v>
      </c>
      <c r="U126" s="47">
        <f>V126+W126+X126</f>
        <v>45</v>
      </c>
      <c r="V126" s="47"/>
      <c r="W126" s="47"/>
      <c r="X126" s="47">
        <v>45</v>
      </c>
      <c r="Y126" s="47">
        <f>T126-U126</f>
        <v>45</v>
      </c>
      <c r="Z126" s="46">
        <f>U126/15</f>
        <v>3</v>
      </c>
      <c r="AA126" s="47" t="s">
        <v>17</v>
      </c>
      <c r="AB126" s="46">
        <f>U126/T126*100</f>
        <v>50</v>
      </c>
      <c r="AD126" s="3" t="s">
        <v>311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58" t="s">
        <v>13</v>
      </c>
      <c r="B127" s="58" t="s">
        <v>15</v>
      </c>
      <c r="D127" s="61" t="s">
        <v>204</v>
      </c>
      <c r="E127" s="64">
        <v>3</v>
      </c>
      <c r="F127" s="63">
        <f t="shared" ref="F127:F132" si="73">E127*30</f>
        <v>90</v>
      </c>
      <c r="G127" s="63">
        <f t="shared" ref="G127:G132" si="74">H127+I127+J127</f>
        <v>30</v>
      </c>
      <c r="H127" s="74">
        <v>15</v>
      </c>
      <c r="I127" s="64"/>
      <c r="J127" s="74">
        <v>15</v>
      </c>
      <c r="K127" s="63">
        <f t="shared" ref="K127:K132" si="75">F127-G127</f>
        <v>60</v>
      </c>
      <c r="L127" s="64">
        <f t="shared" ref="L127:L132" si="76">G127/15</f>
        <v>2</v>
      </c>
      <c r="M127" s="63" t="s">
        <v>30</v>
      </c>
      <c r="N127" s="64">
        <f t="shared" ref="N127:N132" si="77">G127/F127*100</f>
        <v>33.333333333333329</v>
      </c>
      <c r="O127" s="3" t="s">
        <v>211</v>
      </c>
      <c r="P127" s="1" t="s">
        <v>13</v>
      </c>
      <c r="Q127" s="1" t="s">
        <v>15</v>
      </c>
      <c r="R127" s="4" t="s">
        <v>204</v>
      </c>
      <c r="S127" s="46">
        <v>4</v>
      </c>
      <c r="T127" s="47">
        <f t="shared" ref="T127:T132" si="78">S127*30</f>
        <v>120</v>
      </c>
      <c r="U127" s="47">
        <f t="shared" ref="U127:U132" si="79">V127+W127+X127</f>
        <v>45</v>
      </c>
      <c r="V127" s="51">
        <v>15</v>
      </c>
      <c r="W127" s="46"/>
      <c r="X127" s="51">
        <v>30</v>
      </c>
      <c r="Y127" s="47">
        <f t="shared" ref="Y127:Y132" si="80">T127-U127</f>
        <v>75</v>
      </c>
      <c r="Z127" s="46">
        <f t="shared" ref="Z127:Z132" si="81">U127/15</f>
        <v>3</v>
      </c>
      <c r="AA127" s="56" t="s">
        <v>30</v>
      </c>
      <c r="AB127" s="46">
        <f>U127/T127*100</f>
        <v>37.5</v>
      </c>
      <c r="AD127" s="3" t="s">
        <v>291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58" t="s">
        <v>13</v>
      </c>
      <c r="B128" s="58" t="s">
        <v>32</v>
      </c>
      <c r="D128" s="61" t="s">
        <v>207</v>
      </c>
      <c r="E128" s="64">
        <v>6</v>
      </c>
      <c r="F128" s="63">
        <f t="shared" si="73"/>
        <v>180</v>
      </c>
      <c r="G128" s="63">
        <f t="shared" si="74"/>
        <v>90</v>
      </c>
      <c r="H128" s="63">
        <v>45</v>
      </c>
      <c r="I128" s="63"/>
      <c r="J128" s="63">
        <v>45</v>
      </c>
      <c r="K128" s="63">
        <f t="shared" si="75"/>
        <v>90</v>
      </c>
      <c r="L128" s="64">
        <f t="shared" si="76"/>
        <v>6</v>
      </c>
      <c r="M128" s="63" t="s">
        <v>19</v>
      </c>
      <c r="N128" s="64">
        <f t="shared" si="77"/>
        <v>50</v>
      </c>
      <c r="O128" s="3" t="s">
        <v>211</v>
      </c>
      <c r="P128" s="1" t="s">
        <v>13</v>
      </c>
      <c r="Q128" s="1" t="s">
        <v>32</v>
      </c>
      <c r="R128" s="4" t="s">
        <v>271</v>
      </c>
      <c r="S128" s="46">
        <v>5</v>
      </c>
      <c r="T128" s="47">
        <f t="shared" si="78"/>
        <v>150</v>
      </c>
      <c r="U128" s="47">
        <f t="shared" si="79"/>
        <v>60</v>
      </c>
      <c r="V128" s="47">
        <v>30</v>
      </c>
      <c r="W128" s="47"/>
      <c r="X128" s="47">
        <v>30</v>
      </c>
      <c r="Y128" s="47">
        <f t="shared" si="80"/>
        <v>90</v>
      </c>
      <c r="Z128" s="46">
        <f t="shared" si="81"/>
        <v>4</v>
      </c>
      <c r="AA128" s="56" t="s">
        <v>19</v>
      </c>
      <c r="AB128" s="46">
        <f t="shared" ref="AB128:AB132" si="82">U128/T128*100</f>
        <v>40</v>
      </c>
      <c r="AD128" s="3" t="s">
        <v>312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58" t="s">
        <v>13</v>
      </c>
      <c r="B129" s="58" t="s">
        <v>32</v>
      </c>
      <c r="D129" s="61" t="s">
        <v>208</v>
      </c>
      <c r="E129" s="64">
        <v>5</v>
      </c>
      <c r="F129" s="63">
        <f t="shared" si="73"/>
        <v>150</v>
      </c>
      <c r="G129" s="63">
        <f t="shared" si="74"/>
        <v>75</v>
      </c>
      <c r="H129" s="63">
        <v>45</v>
      </c>
      <c r="I129" s="63"/>
      <c r="J129" s="63">
        <v>30</v>
      </c>
      <c r="K129" s="63">
        <f t="shared" si="75"/>
        <v>75</v>
      </c>
      <c r="L129" s="64">
        <f t="shared" si="76"/>
        <v>5</v>
      </c>
      <c r="M129" s="63" t="s">
        <v>30</v>
      </c>
      <c r="N129" s="64">
        <f t="shared" si="77"/>
        <v>50</v>
      </c>
      <c r="O129" s="3" t="s">
        <v>211</v>
      </c>
      <c r="P129" s="1" t="s">
        <v>13</v>
      </c>
      <c r="Q129" s="1" t="s">
        <v>32</v>
      </c>
      <c r="R129" s="4" t="s">
        <v>208</v>
      </c>
      <c r="S129" s="46">
        <v>5</v>
      </c>
      <c r="T129" s="47">
        <f t="shared" si="78"/>
        <v>150</v>
      </c>
      <c r="U129" s="47">
        <f t="shared" si="79"/>
        <v>60</v>
      </c>
      <c r="V129" s="47">
        <v>30</v>
      </c>
      <c r="W129" s="47"/>
      <c r="X129" s="47">
        <v>30</v>
      </c>
      <c r="Y129" s="47">
        <f t="shared" si="80"/>
        <v>90</v>
      </c>
      <c r="Z129" s="46">
        <f t="shared" si="81"/>
        <v>4</v>
      </c>
      <c r="AA129" s="47" t="s">
        <v>30</v>
      </c>
      <c r="AB129" s="46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58" t="s">
        <v>13</v>
      </c>
      <c r="B130" s="58" t="s">
        <v>32</v>
      </c>
      <c r="D130" s="61" t="s">
        <v>242</v>
      </c>
      <c r="E130" s="64">
        <v>5</v>
      </c>
      <c r="F130" s="63">
        <f t="shared" si="73"/>
        <v>150</v>
      </c>
      <c r="G130" s="63">
        <f t="shared" si="74"/>
        <v>60</v>
      </c>
      <c r="H130" s="63">
        <v>30</v>
      </c>
      <c r="I130" s="63"/>
      <c r="J130" s="63">
        <v>30</v>
      </c>
      <c r="K130" s="63">
        <f t="shared" si="75"/>
        <v>90</v>
      </c>
      <c r="L130" s="64">
        <f t="shared" si="76"/>
        <v>4</v>
      </c>
      <c r="M130" s="63" t="s">
        <v>19</v>
      </c>
      <c r="N130" s="64">
        <f t="shared" si="77"/>
        <v>40</v>
      </c>
      <c r="O130" s="3" t="s">
        <v>211</v>
      </c>
      <c r="P130" s="1" t="s">
        <v>13</v>
      </c>
      <c r="Q130" s="1" t="s">
        <v>32</v>
      </c>
      <c r="R130" s="4" t="s">
        <v>272</v>
      </c>
      <c r="S130" s="46">
        <v>5</v>
      </c>
      <c r="T130" s="47">
        <f t="shared" si="78"/>
        <v>150</v>
      </c>
      <c r="U130" s="47">
        <f t="shared" si="79"/>
        <v>60</v>
      </c>
      <c r="V130" s="47">
        <v>30</v>
      </c>
      <c r="W130" s="47">
        <v>30</v>
      </c>
      <c r="X130" s="47"/>
      <c r="Y130" s="47">
        <f t="shared" si="80"/>
        <v>90</v>
      </c>
      <c r="Z130" s="46">
        <f t="shared" si="81"/>
        <v>4</v>
      </c>
      <c r="AA130" s="47" t="s">
        <v>19</v>
      </c>
      <c r="AB130" s="46">
        <f t="shared" si="82"/>
        <v>40</v>
      </c>
      <c r="AD130" s="3" t="s">
        <v>312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58" t="s">
        <v>13</v>
      </c>
      <c r="B131" s="58" t="s">
        <v>15</v>
      </c>
      <c r="D131" s="61" t="s">
        <v>250</v>
      </c>
      <c r="E131" s="64">
        <v>5</v>
      </c>
      <c r="F131" s="63">
        <f t="shared" si="73"/>
        <v>150</v>
      </c>
      <c r="G131" s="63">
        <f t="shared" si="74"/>
        <v>75</v>
      </c>
      <c r="H131" s="63">
        <v>45</v>
      </c>
      <c r="I131" s="63"/>
      <c r="J131" s="63">
        <v>30</v>
      </c>
      <c r="K131" s="63">
        <f t="shared" si="75"/>
        <v>75</v>
      </c>
      <c r="L131" s="64">
        <f t="shared" si="76"/>
        <v>5</v>
      </c>
      <c r="M131" s="63" t="s">
        <v>19</v>
      </c>
      <c r="N131" s="64">
        <f t="shared" si="77"/>
        <v>50</v>
      </c>
      <c r="O131" s="3" t="s">
        <v>211</v>
      </c>
      <c r="P131" s="1" t="s">
        <v>13</v>
      </c>
      <c r="Q131" s="1" t="s">
        <v>15</v>
      </c>
      <c r="R131" s="4" t="s">
        <v>250</v>
      </c>
      <c r="S131" s="46">
        <v>5</v>
      </c>
      <c r="T131" s="47">
        <f t="shared" si="78"/>
        <v>150</v>
      </c>
      <c r="U131" s="47">
        <f t="shared" si="79"/>
        <v>60</v>
      </c>
      <c r="V131" s="47">
        <v>30</v>
      </c>
      <c r="W131" s="47"/>
      <c r="X131" s="47">
        <v>30</v>
      </c>
      <c r="Y131" s="47">
        <f t="shared" si="80"/>
        <v>90</v>
      </c>
      <c r="Z131" s="46">
        <f t="shared" si="81"/>
        <v>4</v>
      </c>
      <c r="AA131" s="47" t="s">
        <v>19</v>
      </c>
      <c r="AB131" s="46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58" t="s">
        <v>17</v>
      </c>
      <c r="B132" s="58" t="s">
        <v>15</v>
      </c>
      <c r="D132" s="61" t="s">
        <v>43</v>
      </c>
      <c r="E132" s="64">
        <v>3</v>
      </c>
      <c r="F132" s="63">
        <f t="shared" si="73"/>
        <v>90</v>
      </c>
      <c r="G132" s="63">
        <f t="shared" si="74"/>
        <v>30</v>
      </c>
      <c r="H132" s="63">
        <v>15</v>
      </c>
      <c r="I132" s="63">
        <v>8</v>
      </c>
      <c r="J132" s="63">
        <v>7</v>
      </c>
      <c r="K132" s="63">
        <f t="shared" si="75"/>
        <v>60</v>
      </c>
      <c r="L132" s="64">
        <f t="shared" si="76"/>
        <v>2</v>
      </c>
      <c r="M132" s="63" t="s">
        <v>30</v>
      </c>
      <c r="N132" s="64">
        <f t="shared" si="77"/>
        <v>33.333333333333329</v>
      </c>
      <c r="O132" s="3" t="s">
        <v>213</v>
      </c>
      <c r="P132" s="1" t="s">
        <v>17</v>
      </c>
      <c r="Q132" s="1" t="s">
        <v>15</v>
      </c>
      <c r="R132" s="4" t="s">
        <v>43</v>
      </c>
      <c r="S132" s="46">
        <v>3</v>
      </c>
      <c r="T132" s="47">
        <f t="shared" si="78"/>
        <v>90</v>
      </c>
      <c r="U132" s="47">
        <f t="shared" si="79"/>
        <v>30</v>
      </c>
      <c r="V132" s="47">
        <v>15</v>
      </c>
      <c r="W132" s="47">
        <v>8</v>
      </c>
      <c r="X132" s="47">
        <v>7</v>
      </c>
      <c r="Y132" s="47">
        <f t="shared" si="80"/>
        <v>60</v>
      </c>
      <c r="Z132" s="46">
        <f t="shared" si="81"/>
        <v>2</v>
      </c>
      <c r="AA132" s="47" t="s">
        <v>30</v>
      </c>
      <c r="AB132" s="46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65" t="s">
        <v>23</v>
      </c>
      <c r="E133" s="66">
        <f>SUM(E126:E132)</f>
        <v>30</v>
      </c>
      <c r="F133" s="67">
        <f>SUM(F126:F132)</f>
        <v>900</v>
      </c>
      <c r="G133" s="67">
        <f t="shared" ref="G133:N133" si="83">SUM(G126:G132)</f>
        <v>405</v>
      </c>
      <c r="H133" s="67">
        <f t="shared" si="83"/>
        <v>195</v>
      </c>
      <c r="I133" s="67">
        <f t="shared" si="83"/>
        <v>8</v>
      </c>
      <c r="J133" s="67">
        <f t="shared" si="83"/>
        <v>202</v>
      </c>
      <c r="K133" s="67">
        <f t="shared" si="83"/>
        <v>495</v>
      </c>
      <c r="L133" s="67">
        <f t="shared" si="83"/>
        <v>27</v>
      </c>
      <c r="M133" s="67">
        <f t="shared" si="83"/>
        <v>0</v>
      </c>
      <c r="N133" s="67">
        <f t="shared" si="83"/>
        <v>306.66666666666663</v>
      </c>
      <c r="P133" s="1"/>
      <c r="Q133" s="1"/>
      <c r="R133" s="6" t="s">
        <v>23</v>
      </c>
      <c r="S133" s="42">
        <f>SUM(S126:S132)</f>
        <v>30</v>
      </c>
      <c r="T133" s="52">
        <f>SUM(T126:T132)</f>
        <v>900</v>
      </c>
      <c r="U133" s="52">
        <f t="shared" ref="U133:AB133" si="84">SUM(U126:U132)</f>
        <v>360</v>
      </c>
      <c r="V133" s="52">
        <f t="shared" si="84"/>
        <v>150</v>
      </c>
      <c r="W133" s="52">
        <f t="shared" si="84"/>
        <v>38</v>
      </c>
      <c r="X133" s="52">
        <f t="shared" si="84"/>
        <v>172</v>
      </c>
      <c r="Y133" s="52">
        <f t="shared" si="84"/>
        <v>540</v>
      </c>
      <c r="Z133" s="52">
        <f t="shared" si="84"/>
        <v>24</v>
      </c>
      <c r="AA133" s="52">
        <f t="shared" si="84"/>
        <v>0</v>
      </c>
      <c r="AB133" s="52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68" t="s">
        <v>24</v>
      </c>
      <c r="E134" s="69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59" t="s">
        <v>186</v>
      </c>
      <c r="R135" s="59" t="s">
        <v>186</v>
      </c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995" t="s">
        <v>0</v>
      </c>
      <c r="E136" s="996" t="s">
        <v>1</v>
      </c>
      <c r="F136" s="997" t="s">
        <v>2</v>
      </c>
      <c r="G136" s="997"/>
      <c r="H136" s="997"/>
      <c r="I136" s="997"/>
      <c r="J136" s="997"/>
      <c r="K136" s="998"/>
      <c r="L136" s="996" t="s">
        <v>3</v>
      </c>
      <c r="M136" s="996" t="s">
        <v>4</v>
      </c>
      <c r="N136" s="996" t="s">
        <v>5</v>
      </c>
      <c r="R136" s="995" t="s">
        <v>0</v>
      </c>
      <c r="S136" s="996" t="s">
        <v>1</v>
      </c>
      <c r="T136" s="997" t="s">
        <v>2</v>
      </c>
      <c r="U136" s="997"/>
      <c r="V136" s="997"/>
      <c r="W136" s="997"/>
      <c r="X136" s="997"/>
      <c r="Y136" s="998"/>
      <c r="Z136" s="996" t="s">
        <v>3</v>
      </c>
      <c r="AA136" s="996" t="s">
        <v>4</v>
      </c>
      <c r="AB136" s="996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995"/>
      <c r="E137" s="996"/>
      <c r="F137" s="996" t="s">
        <v>6</v>
      </c>
      <c r="G137" s="999" t="s">
        <v>7</v>
      </c>
      <c r="H137" s="999"/>
      <c r="I137" s="999"/>
      <c r="J137" s="999"/>
      <c r="K137" s="996" t="s">
        <v>26</v>
      </c>
      <c r="L137" s="996"/>
      <c r="M137" s="996"/>
      <c r="N137" s="996"/>
      <c r="R137" s="995"/>
      <c r="S137" s="996"/>
      <c r="T137" s="996" t="s">
        <v>6</v>
      </c>
      <c r="U137" s="999" t="s">
        <v>7</v>
      </c>
      <c r="V137" s="999"/>
      <c r="W137" s="999"/>
      <c r="X137" s="999"/>
      <c r="Y137" s="996" t="s">
        <v>26</v>
      </c>
      <c r="Z137" s="996"/>
      <c r="AA137" s="996"/>
      <c r="AB137" s="996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995"/>
      <c r="E138" s="996"/>
      <c r="F138" s="998"/>
      <c r="G138" s="996" t="s">
        <v>9</v>
      </c>
      <c r="H138" s="997" t="s">
        <v>10</v>
      </c>
      <c r="I138" s="998"/>
      <c r="J138" s="998"/>
      <c r="K138" s="998"/>
      <c r="L138" s="996"/>
      <c r="M138" s="996"/>
      <c r="N138" s="996"/>
      <c r="R138" s="995"/>
      <c r="S138" s="996"/>
      <c r="T138" s="998"/>
      <c r="U138" s="996" t="s">
        <v>9</v>
      </c>
      <c r="V138" s="997" t="s">
        <v>10</v>
      </c>
      <c r="W138" s="998"/>
      <c r="X138" s="998"/>
      <c r="Y138" s="998"/>
      <c r="Z138" s="996"/>
      <c r="AA138" s="996"/>
      <c r="AB138" s="996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995"/>
      <c r="E139" s="996"/>
      <c r="F139" s="998"/>
      <c r="G139" s="1000"/>
      <c r="H139" s="996" t="s">
        <v>27</v>
      </c>
      <c r="I139" s="996" t="s">
        <v>28</v>
      </c>
      <c r="J139" s="996" t="s">
        <v>29</v>
      </c>
      <c r="K139" s="998"/>
      <c r="L139" s="996"/>
      <c r="M139" s="996"/>
      <c r="N139" s="996"/>
      <c r="R139" s="995"/>
      <c r="S139" s="996"/>
      <c r="T139" s="998"/>
      <c r="U139" s="1000"/>
      <c r="V139" s="996" t="s">
        <v>27</v>
      </c>
      <c r="W139" s="996" t="s">
        <v>28</v>
      </c>
      <c r="X139" s="996" t="s">
        <v>29</v>
      </c>
      <c r="Y139" s="998"/>
      <c r="Z139" s="996"/>
      <c r="AA139" s="996"/>
      <c r="AB139" s="996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995"/>
      <c r="E140" s="996"/>
      <c r="F140" s="998"/>
      <c r="G140" s="1000"/>
      <c r="H140" s="996"/>
      <c r="I140" s="996"/>
      <c r="J140" s="996"/>
      <c r="K140" s="998"/>
      <c r="L140" s="996"/>
      <c r="M140" s="996"/>
      <c r="N140" s="996"/>
      <c r="R140" s="995"/>
      <c r="S140" s="996"/>
      <c r="T140" s="998"/>
      <c r="U140" s="1000"/>
      <c r="V140" s="996"/>
      <c r="W140" s="996"/>
      <c r="X140" s="996"/>
      <c r="Y140" s="998"/>
      <c r="Z140" s="996"/>
      <c r="AA140" s="996"/>
      <c r="AB140" s="996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995"/>
      <c r="E141" s="996"/>
      <c r="F141" s="998"/>
      <c r="G141" s="1000"/>
      <c r="H141" s="996"/>
      <c r="I141" s="996"/>
      <c r="J141" s="996"/>
      <c r="K141" s="998"/>
      <c r="L141" s="996"/>
      <c r="M141" s="996"/>
      <c r="N141" s="996"/>
      <c r="R141" s="995"/>
      <c r="S141" s="996"/>
      <c r="T141" s="998"/>
      <c r="U141" s="1000"/>
      <c r="V141" s="996"/>
      <c r="W141" s="996"/>
      <c r="X141" s="996"/>
      <c r="Y141" s="998"/>
      <c r="Z141" s="996"/>
      <c r="AA141" s="996"/>
      <c r="AB141" s="996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995"/>
      <c r="E142" s="996"/>
      <c r="F142" s="998"/>
      <c r="G142" s="1000"/>
      <c r="H142" s="996"/>
      <c r="I142" s="996"/>
      <c r="J142" s="996"/>
      <c r="K142" s="998"/>
      <c r="L142" s="996"/>
      <c r="M142" s="996"/>
      <c r="N142" s="996"/>
      <c r="R142" s="995"/>
      <c r="S142" s="996"/>
      <c r="T142" s="998"/>
      <c r="U142" s="1000"/>
      <c r="V142" s="996"/>
      <c r="W142" s="996"/>
      <c r="X142" s="996"/>
      <c r="Y142" s="998"/>
      <c r="Z142" s="996"/>
      <c r="AA142" s="996"/>
      <c r="AB142" s="996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58" t="s">
        <v>13</v>
      </c>
      <c r="B143" s="58" t="s">
        <v>15</v>
      </c>
      <c r="D143" s="65" t="s">
        <v>136</v>
      </c>
      <c r="E143" s="62">
        <v>6</v>
      </c>
      <c r="F143" s="63">
        <f>E143*30</f>
        <v>180</v>
      </c>
      <c r="G143" s="63">
        <f>H143+I143+J143</f>
        <v>0</v>
      </c>
      <c r="H143" s="63"/>
      <c r="I143" s="63"/>
      <c r="J143" s="63"/>
      <c r="K143" s="63">
        <f>F143-G143</f>
        <v>180</v>
      </c>
      <c r="L143" s="64">
        <f>G143/13</f>
        <v>0</v>
      </c>
      <c r="M143" s="63" t="s">
        <v>30</v>
      </c>
      <c r="N143" s="64">
        <f>G143/F143*100</f>
        <v>0</v>
      </c>
      <c r="O143" s="3" t="s">
        <v>211</v>
      </c>
      <c r="P143" s="1" t="s">
        <v>13</v>
      </c>
      <c r="Q143" s="1" t="s">
        <v>15</v>
      </c>
      <c r="R143" s="6" t="s">
        <v>136</v>
      </c>
      <c r="S143" s="5">
        <v>6</v>
      </c>
      <c r="T143" s="47">
        <f>S143*30</f>
        <v>180</v>
      </c>
      <c r="U143" s="47">
        <f>V143+W143+X143</f>
        <v>0</v>
      </c>
      <c r="V143" s="47"/>
      <c r="W143" s="47"/>
      <c r="X143" s="47"/>
      <c r="Y143" s="47">
        <f>T143-U143</f>
        <v>180</v>
      </c>
      <c r="Z143" s="46">
        <f>U143/13</f>
        <v>0</v>
      </c>
      <c r="AA143" s="47" t="s">
        <v>30</v>
      </c>
      <c r="AB143" s="46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58" t="s">
        <v>13</v>
      </c>
      <c r="B144" s="58" t="s">
        <v>15</v>
      </c>
      <c r="D144" s="61" t="s">
        <v>79</v>
      </c>
      <c r="E144" s="64">
        <v>3</v>
      </c>
      <c r="F144" s="63">
        <f t="shared" ref="F144:F150" si="85">E144*30</f>
        <v>90</v>
      </c>
      <c r="G144" s="63">
        <f t="shared" ref="G144:G150" si="86">H144+I144+J144</f>
        <v>0</v>
      </c>
      <c r="H144" s="63"/>
      <c r="I144" s="63"/>
      <c r="J144" s="63"/>
      <c r="K144" s="63">
        <f t="shared" ref="K144:K150" si="87">F144-G144</f>
        <v>90</v>
      </c>
      <c r="L144" s="64">
        <f t="shared" ref="L144:L150" si="88">G144/13</f>
        <v>0</v>
      </c>
      <c r="M144" s="63"/>
      <c r="N144" s="64">
        <f t="shared" ref="N144:N150" si="89">G144/F144*100</f>
        <v>0</v>
      </c>
      <c r="O144" s="3" t="s">
        <v>211</v>
      </c>
      <c r="P144" s="1" t="s">
        <v>13</v>
      </c>
      <c r="Q144" s="1" t="s">
        <v>15</v>
      </c>
      <c r="R144" s="4" t="s">
        <v>79</v>
      </c>
      <c r="S144" s="46">
        <v>3</v>
      </c>
      <c r="T144" s="47">
        <f t="shared" ref="T144:T150" si="90">S144*30</f>
        <v>90</v>
      </c>
      <c r="U144" s="47">
        <f t="shared" ref="U144:U150" si="91">V144+W144+X144</f>
        <v>0</v>
      </c>
      <c r="V144" s="47"/>
      <c r="W144" s="47"/>
      <c r="X144" s="47"/>
      <c r="Y144" s="47">
        <f t="shared" ref="Y144:Y150" si="92">T144-U144</f>
        <v>90</v>
      </c>
      <c r="Z144" s="46">
        <f t="shared" ref="Z144:Z150" si="93">U144/13</f>
        <v>0</v>
      </c>
      <c r="AA144" s="47"/>
      <c r="AB144" s="46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58" t="s">
        <v>13</v>
      </c>
      <c r="B145" s="58" t="s">
        <v>15</v>
      </c>
      <c r="D145" s="61" t="s">
        <v>44</v>
      </c>
      <c r="E145" s="64">
        <v>3</v>
      </c>
      <c r="F145" s="63">
        <f t="shared" si="85"/>
        <v>90</v>
      </c>
      <c r="G145" s="63">
        <f t="shared" si="86"/>
        <v>0</v>
      </c>
      <c r="H145" s="63"/>
      <c r="I145" s="63"/>
      <c r="J145" s="63"/>
      <c r="K145" s="63">
        <f t="shared" si="87"/>
        <v>90</v>
      </c>
      <c r="L145" s="64">
        <f t="shared" si="88"/>
        <v>0</v>
      </c>
      <c r="M145" s="63"/>
      <c r="N145" s="64">
        <f t="shared" si="89"/>
        <v>0</v>
      </c>
      <c r="O145" s="3" t="s">
        <v>211</v>
      </c>
      <c r="P145" s="1" t="s">
        <v>13</v>
      </c>
      <c r="Q145" s="1" t="s">
        <v>15</v>
      </c>
      <c r="R145" s="4" t="s">
        <v>44</v>
      </c>
      <c r="S145" s="46">
        <v>3</v>
      </c>
      <c r="T145" s="47">
        <f t="shared" si="90"/>
        <v>90</v>
      </c>
      <c r="U145" s="47">
        <f t="shared" si="91"/>
        <v>0</v>
      </c>
      <c r="V145" s="47"/>
      <c r="W145" s="47"/>
      <c r="X145" s="47"/>
      <c r="Y145" s="47">
        <f t="shared" si="92"/>
        <v>90</v>
      </c>
      <c r="Z145" s="46">
        <f t="shared" si="93"/>
        <v>0</v>
      </c>
      <c r="AA145" s="47" t="s">
        <v>19</v>
      </c>
      <c r="AB145" s="46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58" t="s">
        <v>17</v>
      </c>
      <c r="B146" s="58" t="s">
        <v>32</v>
      </c>
      <c r="D146" s="61" t="s">
        <v>218</v>
      </c>
      <c r="E146" s="64">
        <v>3</v>
      </c>
      <c r="F146" s="63">
        <f t="shared" si="85"/>
        <v>90</v>
      </c>
      <c r="G146" s="63">
        <f t="shared" si="86"/>
        <v>39</v>
      </c>
      <c r="H146" s="63"/>
      <c r="I146" s="63"/>
      <c r="J146" s="63">
        <v>39</v>
      </c>
      <c r="K146" s="63">
        <f t="shared" si="87"/>
        <v>51</v>
      </c>
      <c r="L146" s="64">
        <f t="shared" si="88"/>
        <v>3</v>
      </c>
      <c r="M146" s="63" t="s">
        <v>30</v>
      </c>
      <c r="N146" s="64">
        <f t="shared" si="89"/>
        <v>43.333333333333336</v>
      </c>
      <c r="O146" s="3" t="s">
        <v>213</v>
      </c>
      <c r="P146" s="1" t="s">
        <v>17</v>
      </c>
      <c r="Q146" s="1" t="s">
        <v>32</v>
      </c>
      <c r="R146" s="4" t="s">
        <v>270</v>
      </c>
      <c r="S146" s="46">
        <v>3</v>
      </c>
      <c r="T146" s="47">
        <f t="shared" si="90"/>
        <v>90</v>
      </c>
      <c r="U146" s="47">
        <f t="shared" si="91"/>
        <v>39</v>
      </c>
      <c r="V146" s="47"/>
      <c r="W146" s="47"/>
      <c r="X146" s="47">
        <v>39</v>
      </c>
      <c r="Y146" s="47">
        <f t="shared" si="92"/>
        <v>51</v>
      </c>
      <c r="Z146" s="46">
        <f t="shared" si="93"/>
        <v>3</v>
      </c>
      <c r="AA146" s="47" t="s">
        <v>30</v>
      </c>
      <c r="AB146" s="46">
        <f t="shared" si="94"/>
        <v>43.333333333333336</v>
      </c>
      <c r="AC146" s="3" t="s">
        <v>213</v>
      </c>
      <c r="AD146" s="3" t="s">
        <v>313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58" t="s">
        <v>13</v>
      </c>
      <c r="B147" s="58" t="s">
        <v>15</v>
      </c>
      <c r="D147" s="61" t="s">
        <v>252</v>
      </c>
      <c r="E147" s="64">
        <v>5</v>
      </c>
      <c r="F147" s="63">
        <f t="shared" si="85"/>
        <v>150</v>
      </c>
      <c r="G147" s="63">
        <f t="shared" si="86"/>
        <v>65</v>
      </c>
      <c r="H147" s="63">
        <v>26</v>
      </c>
      <c r="I147" s="63"/>
      <c r="J147" s="63">
        <v>39</v>
      </c>
      <c r="K147" s="63">
        <f t="shared" si="87"/>
        <v>85</v>
      </c>
      <c r="L147" s="64">
        <f t="shared" si="88"/>
        <v>5</v>
      </c>
      <c r="M147" s="63" t="s">
        <v>19</v>
      </c>
      <c r="N147" s="64">
        <f t="shared" si="89"/>
        <v>43.333333333333336</v>
      </c>
      <c r="O147" s="3" t="s">
        <v>211</v>
      </c>
      <c r="P147" s="1" t="s">
        <v>13</v>
      </c>
      <c r="Q147" s="1" t="s">
        <v>15</v>
      </c>
      <c r="R147" s="4" t="s">
        <v>278</v>
      </c>
      <c r="S147" s="46">
        <v>4</v>
      </c>
      <c r="T147" s="47">
        <f t="shared" si="90"/>
        <v>120</v>
      </c>
      <c r="U147" s="47">
        <f t="shared" si="91"/>
        <v>52</v>
      </c>
      <c r="V147" s="47">
        <v>26</v>
      </c>
      <c r="W147" s="47">
        <v>26</v>
      </c>
      <c r="X147" s="47"/>
      <c r="Y147" s="47">
        <f t="shared" si="92"/>
        <v>68</v>
      </c>
      <c r="Z147" s="46">
        <f t="shared" si="93"/>
        <v>4</v>
      </c>
      <c r="AA147" s="47" t="s">
        <v>19</v>
      </c>
      <c r="AB147" s="46">
        <f t="shared" si="94"/>
        <v>43.333333333333336</v>
      </c>
      <c r="AC147" s="3" t="s">
        <v>211</v>
      </c>
      <c r="AD147" s="3" t="s">
        <v>305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58" t="s">
        <v>13</v>
      </c>
      <c r="B148" s="58" t="s">
        <v>15</v>
      </c>
      <c r="D148" s="61" t="s">
        <v>202</v>
      </c>
      <c r="E148" s="64">
        <v>1</v>
      </c>
      <c r="F148" s="63">
        <f>E148*30</f>
        <v>30</v>
      </c>
      <c r="G148" s="63">
        <f>H148+I148+J148</f>
        <v>0</v>
      </c>
      <c r="H148" s="63"/>
      <c r="I148" s="63"/>
      <c r="J148" s="63"/>
      <c r="K148" s="63">
        <f>F148-G148</f>
        <v>30</v>
      </c>
      <c r="L148" s="64">
        <f>G148/15</f>
        <v>0</v>
      </c>
      <c r="M148" s="63" t="s">
        <v>30</v>
      </c>
      <c r="N148" s="64">
        <f>G148/F148*100</f>
        <v>0</v>
      </c>
      <c r="O148" s="3" t="s">
        <v>211</v>
      </c>
      <c r="P148" s="1" t="s">
        <v>13</v>
      </c>
      <c r="Q148" s="1" t="s">
        <v>15</v>
      </c>
      <c r="R148" s="4" t="s">
        <v>202</v>
      </c>
      <c r="S148" s="46">
        <v>1</v>
      </c>
      <c r="T148" s="47">
        <f>S148*30</f>
        <v>30</v>
      </c>
      <c r="U148" s="47">
        <f>V148+W148+X148</f>
        <v>0</v>
      </c>
      <c r="V148" s="47"/>
      <c r="W148" s="47"/>
      <c r="X148" s="47"/>
      <c r="Y148" s="47">
        <f>T148-U148</f>
        <v>30</v>
      </c>
      <c r="Z148" s="46">
        <f>U148/15</f>
        <v>0</v>
      </c>
      <c r="AA148" s="47" t="s">
        <v>30</v>
      </c>
      <c r="AB148" s="46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58" t="s">
        <v>13</v>
      </c>
      <c r="B149" s="58" t="s">
        <v>32</v>
      </c>
      <c r="D149" s="61" t="s">
        <v>205</v>
      </c>
      <c r="E149" s="64">
        <v>4</v>
      </c>
      <c r="F149" s="63">
        <f t="shared" si="85"/>
        <v>120</v>
      </c>
      <c r="G149" s="63">
        <f t="shared" si="86"/>
        <v>52</v>
      </c>
      <c r="H149" s="63">
        <v>26</v>
      </c>
      <c r="I149" s="63">
        <v>26</v>
      </c>
      <c r="J149" s="63"/>
      <c r="K149" s="63">
        <f t="shared" si="87"/>
        <v>68</v>
      </c>
      <c r="L149" s="64">
        <f t="shared" si="88"/>
        <v>4</v>
      </c>
      <c r="M149" s="63" t="s">
        <v>19</v>
      </c>
      <c r="N149" s="64">
        <f t="shared" si="89"/>
        <v>43.333333333333336</v>
      </c>
      <c r="O149" s="3" t="s">
        <v>211</v>
      </c>
      <c r="P149" s="1" t="s">
        <v>13</v>
      </c>
      <c r="Q149" s="1" t="s">
        <v>32</v>
      </c>
      <c r="R149" s="4" t="s">
        <v>274</v>
      </c>
      <c r="S149" s="46">
        <v>5</v>
      </c>
      <c r="T149" s="47">
        <f t="shared" si="90"/>
        <v>150</v>
      </c>
      <c r="U149" s="47">
        <f t="shared" si="91"/>
        <v>52</v>
      </c>
      <c r="V149" s="47">
        <v>26</v>
      </c>
      <c r="W149" s="47"/>
      <c r="X149" s="47">
        <v>26</v>
      </c>
      <c r="Y149" s="47">
        <f t="shared" si="92"/>
        <v>98</v>
      </c>
      <c r="Z149" s="46">
        <f t="shared" si="93"/>
        <v>4</v>
      </c>
      <c r="AA149" s="47" t="s">
        <v>19</v>
      </c>
      <c r="AB149" s="46">
        <f t="shared" si="94"/>
        <v>34.666666666666671</v>
      </c>
      <c r="AC149" s="3" t="s">
        <v>211</v>
      </c>
      <c r="AD149" s="3" t="s">
        <v>314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58" t="s">
        <v>13</v>
      </c>
      <c r="B150" s="58" t="s">
        <v>32</v>
      </c>
      <c r="D150" s="61" t="s">
        <v>251</v>
      </c>
      <c r="E150" s="64">
        <v>5</v>
      </c>
      <c r="F150" s="63">
        <f t="shared" si="85"/>
        <v>150</v>
      </c>
      <c r="G150" s="63">
        <f t="shared" si="86"/>
        <v>65</v>
      </c>
      <c r="H150" s="63">
        <v>39</v>
      </c>
      <c r="I150" s="63"/>
      <c r="J150" s="63">
        <v>26</v>
      </c>
      <c r="K150" s="63">
        <f t="shared" si="87"/>
        <v>85</v>
      </c>
      <c r="L150" s="64">
        <f t="shared" si="88"/>
        <v>5</v>
      </c>
      <c r="M150" s="63" t="s">
        <v>19</v>
      </c>
      <c r="N150" s="64">
        <f t="shared" si="89"/>
        <v>43.333333333333336</v>
      </c>
      <c r="O150" s="3" t="s">
        <v>211</v>
      </c>
      <c r="P150" s="1" t="s">
        <v>13</v>
      </c>
      <c r="Q150" s="1" t="s">
        <v>32</v>
      </c>
      <c r="R150" s="4" t="s">
        <v>273</v>
      </c>
      <c r="S150" s="46">
        <v>5</v>
      </c>
      <c r="T150" s="47">
        <f t="shared" si="90"/>
        <v>150</v>
      </c>
      <c r="U150" s="47">
        <f t="shared" si="91"/>
        <v>52</v>
      </c>
      <c r="V150" s="47">
        <v>26</v>
      </c>
      <c r="W150" s="47"/>
      <c r="X150" s="47">
        <v>26</v>
      </c>
      <c r="Y150" s="47">
        <f t="shared" si="92"/>
        <v>98</v>
      </c>
      <c r="Z150" s="46">
        <f t="shared" si="93"/>
        <v>4</v>
      </c>
      <c r="AA150" s="47" t="s">
        <v>19</v>
      </c>
      <c r="AB150" s="46">
        <f t="shared" si="94"/>
        <v>34.666666666666671</v>
      </c>
      <c r="AC150" s="3" t="s">
        <v>211</v>
      </c>
      <c r="AD150" s="3" t="s">
        <v>291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65" t="s">
        <v>23</v>
      </c>
      <c r="E151" s="66">
        <f t="shared" ref="E151:N151" si="95">SUM(E143:E150)</f>
        <v>30</v>
      </c>
      <c r="F151" s="67">
        <f t="shared" si="95"/>
        <v>900</v>
      </c>
      <c r="G151" s="67">
        <f t="shared" si="95"/>
        <v>221</v>
      </c>
      <c r="H151" s="67">
        <f t="shared" si="95"/>
        <v>91</v>
      </c>
      <c r="I151" s="67">
        <f t="shared" si="95"/>
        <v>26</v>
      </c>
      <c r="J151" s="67">
        <f t="shared" si="95"/>
        <v>104</v>
      </c>
      <c r="K151" s="67">
        <f t="shared" si="95"/>
        <v>679</v>
      </c>
      <c r="L151" s="67">
        <f>SUM(L143:L150)</f>
        <v>17</v>
      </c>
      <c r="M151" s="67">
        <f t="shared" si="95"/>
        <v>0</v>
      </c>
      <c r="N151" s="67">
        <f t="shared" si="95"/>
        <v>173.33333333333334</v>
      </c>
      <c r="P151" s="1"/>
      <c r="Q151" s="1"/>
      <c r="R151" s="6" t="s">
        <v>23</v>
      </c>
      <c r="S151" s="42">
        <f t="shared" ref="S151:AB151" si="96">SUM(S143:S150)</f>
        <v>30</v>
      </c>
      <c r="T151" s="52">
        <f t="shared" si="96"/>
        <v>900</v>
      </c>
      <c r="U151" s="52">
        <f t="shared" si="96"/>
        <v>195</v>
      </c>
      <c r="V151" s="52">
        <f t="shared" si="96"/>
        <v>78</v>
      </c>
      <c r="W151" s="52">
        <f t="shared" si="96"/>
        <v>26</v>
      </c>
      <c r="X151" s="52">
        <f t="shared" si="96"/>
        <v>91</v>
      </c>
      <c r="Y151" s="52">
        <f t="shared" si="96"/>
        <v>705</v>
      </c>
      <c r="Z151" s="52">
        <f>SUM(Z143:Z150)</f>
        <v>15</v>
      </c>
      <c r="AA151" s="52">
        <f t="shared" si="96"/>
        <v>0</v>
      </c>
      <c r="AB151" s="52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68" t="s">
        <v>24</v>
      </c>
      <c r="E152" s="70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59" t="s">
        <v>23</v>
      </c>
      <c r="E154" s="75">
        <f>E155+E156</f>
        <v>240</v>
      </c>
      <c r="F154" s="75">
        <f>F155+F156</f>
        <v>7200</v>
      </c>
      <c r="G154" s="76">
        <f>F154/$F$154*100</f>
        <v>100</v>
      </c>
      <c r="H154" s="77"/>
      <c r="I154" s="78"/>
      <c r="J154" s="78"/>
      <c r="K154" s="78"/>
      <c r="O154" s="43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58" t="s">
        <v>15</v>
      </c>
      <c r="D155" s="59" t="s">
        <v>45</v>
      </c>
      <c r="E155" s="76">
        <f>SUMIF(B$10:B$150,B155,E$10:E$150)</f>
        <v>175.5</v>
      </c>
      <c r="F155" s="58">
        <f>E155*30</f>
        <v>5265</v>
      </c>
      <c r="G155" s="76">
        <f>F155/F$154*100</f>
        <v>73.125</v>
      </c>
      <c r="H155" s="58"/>
      <c r="J155" s="79"/>
      <c r="K155" s="79"/>
      <c r="O155" s="43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58" t="s">
        <v>32</v>
      </c>
      <c r="D156" s="59" t="s">
        <v>46</v>
      </c>
      <c r="E156" s="76">
        <f>SUMIF(B$10:B$150,B156,E$10:E$150)</f>
        <v>64.5</v>
      </c>
      <c r="F156" s="58">
        <f t="shared" ref="F156:F163" si="97">E156*30</f>
        <v>1935</v>
      </c>
      <c r="G156" s="76">
        <f>F156/F$154*100</f>
        <v>26.875</v>
      </c>
      <c r="H156" s="58"/>
      <c r="O156" s="43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58"/>
      <c r="F157" s="58"/>
      <c r="G157" s="58"/>
      <c r="H157" s="58"/>
      <c r="O157" s="43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59" t="s">
        <v>172</v>
      </c>
      <c r="E158" s="80">
        <f>E159+E160</f>
        <v>101.5</v>
      </c>
      <c r="F158" s="80">
        <f t="shared" ref="F158" si="98">F159+F160</f>
        <v>3045</v>
      </c>
      <c r="G158" s="76">
        <f>F158/$F$158*100</f>
        <v>100</v>
      </c>
      <c r="H158" s="58"/>
      <c r="O158" s="43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58" t="s">
        <v>17</v>
      </c>
      <c r="B159" s="58" t="s">
        <v>15</v>
      </c>
      <c r="D159" s="59" t="s">
        <v>45</v>
      </c>
      <c r="E159" s="58">
        <f>SUMIFS(E$10:E$150,A$10:A$150,A159,B$10:B$150,B159)</f>
        <v>82</v>
      </c>
      <c r="F159" s="58">
        <f t="shared" si="97"/>
        <v>2460</v>
      </c>
      <c r="G159" s="76">
        <f>F159/F$158*100</f>
        <v>80.78817733990148</v>
      </c>
      <c r="H159" s="58"/>
      <c r="O159" s="43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58" t="s">
        <v>17</v>
      </c>
      <c r="B160" s="58" t="s">
        <v>32</v>
      </c>
      <c r="D160" s="59" t="s">
        <v>46</v>
      </c>
      <c r="E160" s="58">
        <f>SUMIFS(E$10:E$150,A$10:A$150,A160,B$10:B$150,B160)</f>
        <v>19.5</v>
      </c>
      <c r="F160" s="58">
        <f>E160*30</f>
        <v>585</v>
      </c>
      <c r="G160" s="76">
        <f>F160/F$158*100</f>
        <v>19.21182266009852</v>
      </c>
      <c r="H160" s="58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59" t="s">
        <v>173</v>
      </c>
      <c r="E161" s="80">
        <f>E162+E163</f>
        <v>138.5</v>
      </c>
      <c r="F161" s="80">
        <f>F162+F163</f>
        <v>4155</v>
      </c>
      <c r="G161" s="80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58" t="s">
        <v>13</v>
      </c>
      <c r="B162" s="58" t="s">
        <v>15</v>
      </c>
      <c r="D162" s="59" t="s">
        <v>45</v>
      </c>
      <c r="E162" s="58">
        <f>SUMIFS(E$10:E$150,A$10:A$150,A162,B$10:B$150,B162)</f>
        <v>93.5</v>
      </c>
      <c r="F162" s="58">
        <f t="shared" si="97"/>
        <v>2805</v>
      </c>
      <c r="G162" s="60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58" t="s">
        <v>13</v>
      </c>
      <c r="B163" s="58" t="s">
        <v>32</v>
      </c>
      <c r="D163" s="59" t="s">
        <v>46</v>
      </c>
      <c r="E163" s="58">
        <f>SUMIFS(E$10:E$150,A$10:A$150,A163,B$10:B$150,B163)</f>
        <v>45</v>
      </c>
      <c r="F163" s="58">
        <f t="shared" si="97"/>
        <v>1350</v>
      </c>
      <c r="G163" s="60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 051</vt:lpstr>
      <vt:lpstr>План 051 денне</vt:lpstr>
      <vt:lpstr>План 051 денне (пропозиції)</vt:lpstr>
      <vt:lpstr>семестровка 2020</vt:lpstr>
      <vt:lpstr>до наказу</vt:lpstr>
      <vt:lpstr>семестровка (2)</vt:lpstr>
      <vt:lpstr>табл. відповідності</vt:lpstr>
      <vt:lpstr>'План 051 денне'!Область_печати</vt:lpstr>
      <vt:lpstr>'План 051 денне (пропозиції)'!Область_печати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2022-05-21T20:07:57Z</cp:lastPrinted>
  <dcterms:created xsi:type="dcterms:W3CDTF">2018-09-25T13:00:18Z</dcterms:created>
  <dcterms:modified xsi:type="dcterms:W3CDTF">2024-06-29T08:45:50Z</dcterms:modified>
</cp:coreProperties>
</file>