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лани 2022-2023 н.р\ФІТО\Прикладна Механіка  (бакалаври)\"/>
    </mc:Choice>
  </mc:AlternateContent>
  <bookViews>
    <workbookView xWindow="0" yWindow="0" windowWidth="23040" windowHeight="9192" tabRatio="598" firstSheet="1" activeTab="1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кред'!$A$1:$V$359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T317" i="8" l="1"/>
  <c r="Q317" i="8"/>
  <c r="N317" i="8"/>
  <c r="BV153" i="8" l="1"/>
  <c r="BV154" i="8"/>
  <c r="G155" i="8"/>
  <c r="G164" i="8"/>
  <c r="H164" i="8" s="1"/>
  <c r="H167" i="8"/>
  <c r="M167" i="8" s="1"/>
  <c r="H58" i="8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 s="1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 s="1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 s="1"/>
  <c r="H102" i="10"/>
  <c r="M102" i="10" s="1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/>
  <c r="H83" i="10"/>
  <c r="M83" i="10" s="1"/>
  <c r="H82" i="10"/>
  <c r="H81" i="10"/>
  <c r="H80" i="10"/>
  <c r="M80" i="10"/>
  <c r="H79" i="10"/>
  <c r="M79" i="10" s="1"/>
  <c r="H78" i="10"/>
  <c r="M78" i="10" s="1"/>
  <c r="H77" i="10"/>
  <c r="M77" i="10" s="1"/>
  <c r="H76" i="10"/>
  <c r="M76" i="10"/>
  <c r="H75" i="10"/>
  <c r="H74" i="10"/>
  <c r="H33" i="10" s="1"/>
  <c r="H73" i="10"/>
  <c r="M73" i="10" s="1"/>
  <c r="H72" i="10"/>
  <c r="M72" i="10"/>
  <c r="H71" i="10"/>
  <c r="G70" i="10"/>
  <c r="H70" i="10"/>
  <c r="H69" i="10"/>
  <c r="M69" i="10"/>
  <c r="H68" i="10"/>
  <c r="H67" i="10"/>
  <c r="H66" i="10"/>
  <c r="H65" i="10"/>
  <c r="M65" i="10"/>
  <c r="H64" i="10"/>
  <c r="M64" i="10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 s="1"/>
  <c r="H52" i="10"/>
  <c r="H50" i="10"/>
  <c r="H48" i="10"/>
  <c r="M48" i="10" s="1"/>
  <c r="H47" i="10"/>
  <c r="H46" i="10"/>
  <c r="H45" i="10"/>
  <c r="M45" i="10"/>
  <c r="H44" i="10"/>
  <c r="M44" i="10"/>
  <c r="H43" i="10"/>
  <c r="M43" i="10"/>
  <c r="H42" i="10"/>
  <c r="H41" i="10"/>
  <c r="H40" i="10"/>
  <c r="H39" i="10"/>
  <c r="M39" i="10" s="1"/>
  <c r="I38" i="10"/>
  <c r="H37" i="10"/>
  <c r="H35" i="10"/>
  <c r="M35" i="10"/>
  <c r="H34" i="10"/>
  <c r="H32" i="10"/>
  <c r="M32" i="10"/>
  <c r="H31" i="10"/>
  <c r="H29" i="10"/>
  <c r="H28" i="10"/>
  <c r="M28" i="10" s="1"/>
  <c r="H27" i="10"/>
  <c r="H26" i="10"/>
  <c r="H25" i="10"/>
  <c r="M25" i="10" s="1"/>
  <c r="H24" i="10"/>
  <c r="M24" i="10" s="1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1" i="10"/>
  <c r="H12" i="10"/>
  <c r="G51" i="8"/>
  <c r="G225" i="8"/>
  <c r="BH264" i="8"/>
  <c r="BH263" i="8"/>
  <c r="BK209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K255" i="8"/>
  <c r="BK256" i="8"/>
  <c r="BJ209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J255" i="8"/>
  <c r="BJ256" i="8"/>
  <c r="BI209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I255" i="8"/>
  <c r="BI256" i="8"/>
  <c r="BH209" i="8"/>
  <c r="BH210" i="8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H255" i="8"/>
  <c r="BH256" i="8"/>
  <c r="BG209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G255" i="8"/>
  <c r="BG256" i="8"/>
  <c r="BF209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F255" i="8"/>
  <c r="BF256" i="8"/>
  <c r="BK208" i="8"/>
  <c r="BK257" i="8" s="1"/>
  <c r="BJ208" i="8"/>
  <c r="BI208" i="8"/>
  <c r="BH208" i="8"/>
  <c r="BG208" i="8"/>
  <c r="BF208" i="8"/>
  <c r="BH206" i="8"/>
  <c r="BF204" i="8"/>
  <c r="BK153" i="8"/>
  <c r="BK154" i="8"/>
  <c r="BK155" i="8"/>
  <c r="BK156" i="8"/>
  <c r="BK157" i="8"/>
  <c r="BK158" i="8"/>
  <c r="BK159" i="8"/>
  <c r="BK160" i="8"/>
  <c r="BK161" i="8"/>
  <c r="BK162" i="8"/>
  <c r="BK163" i="8"/>
  <c r="BK164" i="8"/>
  <c r="BK165" i="8"/>
  <c r="BK166" i="8"/>
  <c r="BK168" i="8"/>
  <c r="BK205" i="8" s="1"/>
  <c r="BK207" i="8" s="1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K203" i="8"/>
  <c r="BK204" i="8"/>
  <c r="BJ153" i="8"/>
  <c r="BJ154" i="8"/>
  <c r="BJ155" i="8"/>
  <c r="BJ156" i="8"/>
  <c r="BJ157" i="8"/>
  <c r="BJ158" i="8"/>
  <c r="BJ159" i="8"/>
  <c r="BJ160" i="8"/>
  <c r="BJ161" i="8"/>
  <c r="BJ162" i="8"/>
  <c r="BJ163" i="8"/>
  <c r="BJ164" i="8"/>
  <c r="BJ205" i="8" s="1"/>
  <c r="BJ207" i="8" s="1"/>
  <c r="BE154" i="8" s="1"/>
  <c r="BL265" i="8" s="1"/>
  <c r="BJ165" i="8"/>
  <c r="BJ166" i="8"/>
  <c r="BJ168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J203" i="8"/>
  <c r="BJ204" i="8"/>
  <c r="BI153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8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I203" i="8"/>
  <c r="BI204" i="8"/>
  <c r="BH153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8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H203" i="8"/>
  <c r="BH204" i="8"/>
  <c r="BG153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8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G203" i="8"/>
  <c r="BG204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8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F202" i="8"/>
  <c r="BF203" i="8"/>
  <c r="BK152" i="8"/>
  <c r="BJ152" i="8"/>
  <c r="BI152" i="8"/>
  <c r="BH152" i="8"/>
  <c r="BG152" i="8"/>
  <c r="BF152" i="8"/>
  <c r="BK111" i="8"/>
  <c r="BK112" i="8"/>
  <c r="BK113" i="8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K148" i="8"/>
  <c r="BJ111" i="8"/>
  <c r="BJ149" i="8" s="1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J148" i="8"/>
  <c r="BI111" i="8"/>
  <c r="BI149" i="8" s="1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I148" i="8"/>
  <c r="BH111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H148" i="8"/>
  <c r="BG111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G148" i="8"/>
  <c r="BF111" i="8"/>
  <c r="BF112" i="8"/>
  <c r="BF113" i="8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F148" i="8"/>
  <c r="BK110" i="8"/>
  <c r="BJ110" i="8"/>
  <c r="BI110" i="8"/>
  <c r="BH110" i="8"/>
  <c r="BH149" i="8" s="1"/>
  <c r="BE111" i="8" s="1"/>
  <c r="BJ264" i="8" s="1"/>
  <c r="BG110" i="8"/>
  <c r="BF110" i="8"/>
  <c r="BE94" i="8"/>
  <c r="BH265" i="8"/>
  <c r="Q372" i="8"/>
  <c r="P372" i="8"/>
  <c r="O372" i="8"/>
  <c r="N372" i="8"/>
  <c r="M372" i="8"/>
  <c r="L372" i="8"/>
  <c r="K372" i="8"/>
  <c r="J372" i="8"/>
  <c r="I372" i="8"/>
  <c r="H372" i="8"/>
  <c r="G372" i="8"/>
  <c r="F372" i="8"/>
  <c r="E372" i="8"/>
  <c r="D372" i="8"/>
  <c r="C372" i="8"/>
  <c r="Q369" i="8"/>
  <c r="P369" i="8"/>
  <c r="O369" i="8"/>
  <c r="N369" i="8"/>
  <c r="M369" i="8"/>
  <c r="L369" i="8"/>
  <c r="K369" i="8"/>
  <c r="J369" i="8"/>
  <c r="I369" i="8"/>
  <c r="H369" i="8"/>
  <c r="G369" i="8"/>
  <c r="F369" i="8"/>
  <c r="E369" i="8"/>
  <c r="D369" i="8"/>
  <c r="C369" i="8"/>
  <c r="I352" i="8"/>
  <c r="M352" i="8"/>
  <c r="H352" i="8"/>
  <c r="I351" i="8"/>
  <c r="H351" i="8"/>
  <c r="M351" i="8" s="1"/>
  <c r="I350" i="8"/>
  <c r="M350" i="8" s="1"/>
  <c r="H350" i="8"/>
  <c r="L349" i="8"/>
  <c r="K349" i="8"/>
  <c r="J349" i="8"/>
  <c r="G349" i="8"/>
  <c r="T344" i="8"/>
  <c r="Q344" i="8"/>
  <c r="N344" i="8"/>
  <c r="V336" i="8"/>
  <c r="R336" i="8"/>
  <c r="Q336" i="8"/>
  <c r="O336" i="8"/>
  <c r="N336" i="8"/>
  <c r="V335" i="8"/>
  <c r="T335" i="8"/>
  <c r="Q335" i="8"/>
  <c r="O335" i="8"/>
  <c r="N335" i="8"/>
  <c r="N334" i="8"/>
  <c r="N333" i="8"/>
  <c r="V329" i="8"/>
  <c r="T329" i="8"/>
  <c r="R329" i="8"/>
  <c r="Q329" i="8"/>
  <c r="O329" i="8"/>
  <c r="N329" i="8"/>
  <c r="V328" i="8"/>
  <c r="U328" i="8"/>
  <c r="T328" i="8"/>
  <c r="R328" i="8"/>
  <c r="Q328" i="8"/>
  <c r="O328" i="8"/>
  <c r="N328" i="8"/>
  <c r="T327" i="8"/>
  <c r="R327" i="8"/>
  <c r="Q327" i="8"/>
  <c r="O327" i="8"/>
  <c r="N327" i="8"/>
  <c r="V326" i="8"/>
  <c r="T326" i="8"/>
  <c r="R326" i="8"/>
  <c r="Q326" i="8"/>
  <c r="O326" i="8"/>
  <c r="N326" i="8"/>
  <c r="T300" i="8"/>
  <c r="T274" i="8"/>
  <c r="Q300" i="8"/>
  <c r="N300" i="8"/>
  <c r="T286" i="8"/>
  <c r="Q286" i="8"/>
  <c r="Q274" i="8" s="1"/>
  <c r="N286" i="8"/>
  <c r="AC280" i="8"/>
  <c r="AB280" i="8"/>
  <c r="V272" i="8"/>
  <c r="U272" i="8"/>
  <c r="T272" i="8"/>
  <c r="Q272" i="8"/>
  <c r="V271" i="8"/>
  <c r="U271" i="8"/>
  <c r="T271" i="8"/>
  <c r="Q271" i="8"/>
  <c r="V270" i="8"/>
  <c r="U270" i="8"/>
  <c r="T270" i="8"/>
  <c r="R270" i="8"/>
  <c r="Q270" i="8"/>
  <c r="O270" i="8"/>
  <c r="N270" i="8"/>
  <c r="U269" i="8"/>
  <c r="T269" i="8"/>
  <c r="R269" i="8"/>
  <c r="Q269" i="8"/>
  <c r="O269" i="8"/>
  <c r="N269" i="8"/>
  <c r="L263" i="8"/>
  <c r="K263" i="8"/>
  <c r="J263" i="8"/>
  <c r="I259" i="8"/>
  <c r="G258" i="8"/>
  <c r="G262" i="8" s="1"/>
  <c r="H256" i="8"/>
  <c r="M256" i="8" s="1"/>
  <c r="H255" i="8"/>
  <c r="G254" i="8"/>
  <c r="H254" i="8" s="1"/>
  <c r="H253" i="8"/>
  <c r="M253" i="8" s="1"/>
  <c r="H252" i="8"/>
  <c r="H251" i="8"/>
  <c r="H250" i="8"/>
  <c r="M250" i="8" s="1"/>
  <c r="H249" i="8"/>
  <c r="H248" i="8"/>
  <c r="H247" i="8"/>
  <c r="M247" i="8" s="1"/>
  <c r="H246" i="8"/>
  <c r="H245" i="8"/>
  <c r="H244" i="8"/>
  <c r="M244" i="8" s="1"/>
  <c r="H243" i="8"/>
  <c r="H242" i="8"/>
  <c r="H241" i="8"/>
  <c r="M241" i="8" s="1"/>
  <c r="H240" i="8"/>
  <c r="H239" i="8"/>
  <c r="H238" i="8"/>
  <c r="M238" i="8" s="1"/>
  <c r="H237" i="8"/>
  <c r="M237" i="8" s="1"/>
  <c r="H236" i="8"/>
  <c r="M236" i="8" s="1"/>
  <c r="H235" i="8"/>
  <c r="H233" i="8"/>
  <c r="M233" i="8"/>
  <c r="H232" i="8"/>
  <c r="M232" i="8" s="1"/>
  <c r="H231" i="8"/>
  <c r="M231" i="8" s="1"/>
  <c r="G230" i="8"/>
  <c r="G228" i="8" s="1"/>
  <c r="H228" i="8" s="1"/>
  <c r="H227" i="8"/>
  <c r="M227" i="8"/>
  <c r="H226" i="8"/>
  <c r="M226" i="8"/>
  <c r="M225" i="8" s="1"/>
  <c r="H224" i="8"/>
  <c r="H222" i="8"/>
  <c r="M222" i="8"/>
  <c r="H221" i="8"/>
  <c r="G220" i="8"/>
  <c r="H220" i="8"/>
  <c r="H219" i="8"/>
  <c r="M219" i="8" s="1"/>
  <c r="H218" i="8"/>
  <c r="H217" i="8"/>
  <c r="H216" i="8"/>
  <c r="M216" i="8"/>
  <c r="H215" i="8"/>
  <c r="G214" i="8"/>
  <c r="H214" i="8" s="1"/>
  <c r="H213" i="8"/>
  <c r="M213" i="8"/>
  <c r="H212" i="8"/>
  <c r="H211" i="8"/>
  <c r="H210" i="8"/>
  <c r="H209" i="8"/>
  <c r="G208" i="8"/>
  <c r="G206" i="8"/>
  <c r="H204" i="8"/>
  <c r="M204" i="8"/>
  <c r="H203" i="8"/>
  <c r="G201" i="8"/>
  <c r="AV156" i="8"/>
  <c r="H200" i="8"/>
  <c r="M200" i="8" s="1"/>
  <c r="H199" i="8"/>
  <c r="M199" i="8" s="1"/>
  <c r="H198" i="8"/>
  <c r="H197" i="8" s="1"/>
  <c r="G197" i="8"/>
  <c r="H196" i="8"/>
  <c r="H195" i="8"/>
  <c r="G194" i="8"/>
  <c r="H192" i="8"/>
  <c r="M192" i="8" s="1"/>
  <c r="H191" i="8"/>
  <c r="G190" i="8"/>
  <c r="H189" i="8"/>
  <c r="M189" i="8"/>
  <c r="H188" i="8"/>
  <c r="G187" i="8"/>
  <c r="H186" i="8"/>
  <c r="M186" i="8" s="1"/>
  <c r="H185" i="8"/>
  <c r="H184" i="8" s="1"/>
  <c r="G184" i="8"/>
  <c r="H180" i="8"/>
  <c r="M180" i="8" s="1"/>
  <c r="H179" i="8"/>
  <c r="G178" i="8"/>
  <c r="H174" i="8"/>
  <c r="M174" i="8" s="1"/>
  <c r="H173" i="8"/>
  <c r="G172" i="8"/>
  <c r="H166" i="8"/>
  <c r="M166" i="8"/>
  <c r="H165" i="8"/>
  <c r="H163" i="8"/>
  <c r="M163" i="8"/>
  <c r="H162" i="8"/>
  <c r="H161" i="8"/>
  <c r="G161" i="8"/>
  <c r="I207" i="8"/>
  <c r="G207" i="8"/>
  <c r="H156" i="8"/>
  <c r="H206" i="8" s="1"/>
  <c r="AV155" i="8"/>
  <c r="H154" i="8"/>
  <c r="H153" i="8"/>
  <c r="AV152" i="8"/>
  <c r="G152" i="8"/>
  <c r="I151" i="8"/>
  <c r="G151" i="8"/>
  <c r="H148" i="8"/>
  <c r="M148" i="8"/>
  <c r="H147" i="8"/>
  <c r="H146" i="8"/>
  <c r="H145" i="8"/>
  <c r="M145" i="8" s="1"/>
  <c r="H144" i="8"/>
  <c r="G143" i="8"/>
  <c r="H142" i="8"/>
  <c r="M142" i="8" s="1"/>
  <c r="H141" i="8"/>
  <c r="H140" i="8"/>
  <c r="H139" i="8"/>
  <c r="M139" i="8" s="1"/>
  <c r="H138" i="8"/>
  <c r="G137" i="8"/>
  <c r="BW111" i="8" s="1"/>
  <c r="AV136" i="8"/>
  <c r="H136" i="8"/>
  <c r="M136" i="8" s="1"/>
  <c r="AV135" i="8"/>
  <c r="H135" i="8"/>
  <c r="AV134" i="8"/>
  <c r="H133" i="8"/>
  <c r="M133" i="8"/>
  <c r="H132" i="8"/>
  <c r="AV131" i="8"/>
  <c r="H131" i="8"/>
  <c r="H130" i="8"/>
  <c r="M130" i="8"/>
  <c r="H129" i="8"/>
  <c r="H128" i="8"/>
  <c r="H127" i="8"/>
  <c r="M127" i="8" s="1"/>
  <c r="H124" i="8"/>
  <c r="M124" i="8" s="1"/>
  <c r="H121" i="8"/>
  <c r="H149" i="8" s="1"/>
  <c r="H150" i="8" s="1"/>
  <c r="H120" i="8"/>
  <c r="M120" i="8" s="1"/>
  <c r="H119" i="8"/>
  <c r="H118" i="8"/>
  <c r="M117" i="8"/>
  <c r="H115" i="8"/>
  <c r="H114" i="8"/>
  <c r="M114" i="8" s="1"/>
  <c r="H113" i="8"/>
  <c r="M113" i="8" s="1"/>
  <c r="H112" i="8"/>
  <c r="H111" i="8"/>
  <c r="H110" i="8"/>
  <c r="M110" i="8"/>
  <c r="U105" i="8"/>
  <c r="T105" i="8"/>
  <c r="R105" i="8"/>
  <c r="Q105" i="8"/>
  <c r="O105" i="8"/>
  <c r="N105" i="8"/>
  <c r="L102" i="8"/>
  <c r="K102" i="8"/>
  <c r="J102" i="8"/>
  <c r="G102" i="8"/>
  <c r="V100" i="8"/>
  <c r="V102" i="8"/>
  <c r="U100" i="8"/>
  <c r="U102" i="8"/>
  <c r="T100" i="8"/>
  <c r="T102" i="8"/>
  <c r="R100" i="8"/>
  <c r="R102" i="8" s="1"/>
  <c r="Q100" i="8"/>
  <c r="Q102" i="8"/>
  <c r="O100" i="8"/>
  <c r="O102" i="8" s="1"/>
  <c r="N100" i="8"/>
  <c r="N102" i="8" s="1"/>
  <c r="L100" i="8"/>
  <c r="K100" i="8"/>
  <c r="J100" i="8"/>
  <c r="G100" i="8"/>
  <c r="I99" i="8"/>
  <c r="I102" i="8"/>
  <c r="H99" i="8"/>
  <c r="H102" i="8"/>
  <c r="L96" i="8"/>
  <c r="K96" i="8"/>
  <c r="K105" i="8" s="1"/>
  <c r="J96" i="8"/>
  <c r="G96" i="8"/>
  <c r="G95" i="8"/>
  <c r="V94" i="8"/>
  <c r="V96" i="8"/>
  <c r="U94" i="8"/>
  <c r="U96" i="8"/>
  <c r="T94" i="8"/>
  <c r="T96" i="8" s="1"/>
  <c r="R94" i="8"/>
  <c r="R96" i="8" s="1"/>
  <c r="Q94" i="8"/>
  <c r="Q96" i="8" s="1"/>
  <c r="O94" i="8"/>
  <c r="O96" i="8" s="1"/>
  <c r="N94" i="8"/>
  <c r="N96" i="8"/>
  <c r="L94" i="8"/>
  <c r="K94" i="8"/>
  <c r="J94" i="8"/>
  <c r="G94" i="8"/>
  <c r="I93" i="8"/>
  <c r="I96" i="8"/>
  <c r="H93" i="8"/>
  <c r="H96" i="8" s="1"/>
  <c r="I92" i="8"/>
  <c r="H92" i="8"/>
  <c r="M92" i="8"/>
  <c r="I94" i="8"/>
  <c r="H91" i="8"/>
  <c r="H95" i="8" s="1"/>
  <c r="U89" i="8"/>
  <c r="T89" i="8"/>
  <c r="R89" i="8"/>
  <c r="Q89" i="8"/>
  <c r="O89" i="8"/>
  <c r="I89" i="8"/>
  <c r="G89" i="8"/>
  <c r="W89" i="8" s="1"/>
  <c r="V87" i="8"/>
  <c r="BK86" i="8"/>
  <c r="BJ86" i="8"/>
  <c r="BI86" i="8"/>
  <c r="BH86" i="8"/>
  <c r="BG86" i="8"/>
  <c r="BF86" i="8"/>
  <c r="H86" i="8"/>
  <c r="M86" i="8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BK83" i="8"/>
  <c r="BJ83" i="8"/>
  <c r="BI83" i="8"/>
  <c r="BH83" i="8"/>
  <c r="BG83" i="8"/>
  <c r="BF83" i="8"/>
  <c r="H83" i="8"/>
  <c r="M83" i="8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/>
  <c r="BK80" i="8"/>
  <c r="BJ80" i="8"/>
  <c r="BI80" i="8"/>
  <c r="BH80" i="8"/>
  <c r="BG80" i="8"/>
  <c r="BF80" i="8"/>
  <c r="H80" i="8"/>
  <c r="M80" i="8" s="1"/>
  <c r="BK79" i="8"/>
  <c r="BJ79" i="8"/>
  <c r="BI79" i="8"/>
  <c r="BH79" i="8"/>
  <c r="BG79" i="8"/>
  <c r="BF79" i="8"/>
  <c r="H79" i="8"/>
  <c r="M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H33" i="8" s="1"/>
  <c r="BK75" i="8"/>
  <c r="BJ75" i="8"/>
  <c r="BI75" i="8"/>
  <c r="BH75" i="8"/>
  <c r="BG75" i="8"/>
  <c r="BF75" i="8"/>
  <c r="H75" i="8"/>
  <c r="M75" i="8" s="1"/>
  <c r="BK74" i="8"/>
  <c r="BJ74" i="8"/>
  <c r="BI74" i="8"/>
  <c r="BH74" i="8"/>
  <c r="BG74" i="8"/>
  <c r="BF74" i="8"/>
  <c r="H74" i="8"/>
  <c r="BK73" i="8"/>
  <c r="BJ73" i="8"/>
  <c r="BI73" i="8"/>
  <c r="BH73" i="8"/>
  <c r="BG73" i="8"/>
  <c r="BF73" i="8"/>
  <c r="G73" i="8"/>
  <c r="G87" i="8" s="1"/>
  <c r="BK72" i="8"/>
  <c r="BJ72" i="8"/>
  <c r="BI72" i="8"/>
  <c r="BH72" i="8"/>
  <c r="BG72" i="8"/>
  <c r="BF72" i="8"/>
  <c r="H72" i="8"/>
  <c r="M72" i="8" s="1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BK68" i="8"/>
  <c r="BJ68" i="8"/>
  <c r="BI68" i="8"/>
  <c r="BH68" i="8"/>
  <c r="BG68" i="8"/>
  <c r="BF68" i="8"/>
  <c r="H68" i="8"/>
  <c r="M68" i="8" s="1"/>
  <c r="BK67" i="8"/>
  <c r="BJ67" i="8"/>
  <c r="BI67" i="8"/>
  <c r="BH67" i="8"/>
  <c r="BG67" i="8"/>
  <c r="BF67" i="8"/>
  <c r="H67" i="8"/>
  <c r="M67" i="8" s="1"/>
  <c r="BK66" i="8"/>
  <c r="BJ66" i="8"/>
  <c r="BI66" i="8"/>
  <c r="BH66" i="8"/>
  <c r="BG66" i="8"/>
  <c r="BF66" i="8"/>
  <c r="H66" i="8"/>
  <c r="BK65" i="8"/>
  <c r="BJ65" i="8"/>
  <c r="BI65" i="8"/>
  <c r="BH65" i="8"/>
  <c r="BG65" i="8"/>
  <c r="BF65" i="8"/>
  <c r="BK64" i="8"/>
  <c r="BJ64" i="8"/>
  <c r="BI64" i="8"/>
  <c r="BH64" i="8"/>
  <c r="BG64" i="8"/>
  <c r="BF64" i="8"/>
  <c r="H64" i="8"/>
  <c r="M64" i="8"/>
  <c r="BK63" i="8"/>
  <c r="BJ63" i="8"/>
  <c r="BI63" i="8"/>
  <c r="BH63" i="8"/>
  <c r="BG63" i="8"/>
  <c r="BF63" i="8"/>
  <c r="H63" i="8"/>
  <c r="M63" i="8" s="1"/>
  <c r="BK62" i="8"/>
  <c r="BJ62" i="8"/>
  <c r="BI62" i="8"/>
  <c r="BH62" i="8"/>
  <c r="BG62" i="8"/>
  <c r="BF62" i="8"/>
  <c r="H62" i="8"/>
  <c r="M62" i="8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BK59" i="8"/>
  <c r="BJ59" i="8"/>
  <c r="BI59" i="8"/>
  <c r="BH59" i="8"/>
  <c r="BG59" i="8"/>
  <c r="BF59" i="8"/>
  <c r="H59" i="8"/>
  <c r="M59" i="8" s="1"/>
  <c r="BK58" i="8"/>
  <c r="BJ58" i="8"/>
  <c r="BI58" i="8"/>
  <c r="BH58" i="8"/>
  <c r="BG58" i="8"/>
  <c r="BF58" i="8"/>
  <c r="BK57" i="8"/>
  <c r="BJ57" i="8"/>
  <c r="BI57" i="8"/>
  <c r="BH57" i="8"/>
  <c r="BG57" i="8"/>
  <c r="BF57" i="8"/>
  <c r="G57" i="8"/>
  <c r="BK56" i="8"/>
  <c r="BJ56" i="8"/>
  <c r="BI56" i="8"/>
  <c r="BH56" i="8"/>
  <c r="BG56" i="8"/>
  <c r="BF56" i="8"/>
  <c r="H56" i="8"/>
  <c r="M56" i="8" s="1"/>
  <c r="BK55" i="8"/>
  <c r="BJ55" i="8"/>
  <c r="BI55" i="8"/>
  <c r="BH55" i="8"/>
  <c r="BG55" i="8"/>
  <c r="BF55" i="8"/>
  <c r="H55" i="8"/>
  <c r="BK54" i="8"/>
  <c r="BJ54" i="8"/>
  <c r="BI54" i="8"/>
  <c r="BH54" i="8"/>
  <c r="BG54" i="8"/>
  <c r="BF54" i="8"/>
  <c r="BK53" i="8"/>
  <c r="BJ53" i="8"/>
  <c r="BI53" i="8"/>
  <c r="BH53" i="8"/>
  <c r="BG53" i="8"/>
  <c r="BG87" i="8" s="1"/>
  <c r="BF53" i="8"/>
  <c r="H53" i="8"/>
  <c r="M53" i="8"/>
  <c r="U51" i="8"/>
  <c r="Q51" i="8"/>
  <c r="N51" i="8"/>
  <c r="V49" i="8"/>
  <c r="T49" i="8"/>
  <c r="T51" i="8" s="1"/>
  <c r="R49" i="8"/>
  <c r="R51" i="8" s="1"/>
  <c r="G49" i="8"/>
  <c r="G50" i="8" s="1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/>
  <c r="BK39" i="8"/>
  <c r="BJ39" i="8"/>
  <c r="BI39" i="8"/>
  <c r="BH39" i="8"/>
  <c r="BG39" i="8"/>
  <c r="BF39" i="8"/>
  <c r="H39" i="8"/>
  <c r="M39" i="8" s="1"/>
  <c r="M38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I51" i="8" s="1"/>
  <c r="H19" i="8"/>
  <c r="M19" i="8" s="1"/>
  <c r="BK18" i="8"/>
  <c r="BJ18" i="8"/>
  <c r="BI18" i="8"/>
  <c r="BH18" i="8"/>
  <c r="BG18" i="8"/>
  <c r="BF18" i="8"/>
  <c r="H18" i="8"/>
  <c r="H17" i="8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2" i="8"/>
  <c r="H13" i="8"/>
  <c r="BK12" i="8"/>
  <c r="BJ12" i="8"/>
  <c r="BI12" i="8"/>
  <c r="BH12" i="8"/>
  <c r="BG12" i="8"/>
  <c r="BF12" i="8"/>
  <c r="AV12" i="8"/>
  <c r="AV311" i="8"/>
  <c r="H12" i="8"/>
  <c r="BK11" i="8"/>
  <c r="BK51" i="8" s="1"/>
  <c r="BJ11" i="8"/>
  <c r="BI11" i="8"/>
  <c r="BH11" i="8"/>
  <c r="BG11" i="8"/>
  <c r="BF11" i="8"/>
  <c r="AV11" i="8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J53" i="3"/>
  <c r="BI53" i="3"/>
  <c r="BH53" i="3"/>
  <c r="BH87" i="3" s="1"/>
  <c r="BG53" i="3"/>
  <c r="BF53" i="3"/>
  <c r="BF87" i="3" s="1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J5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I51" i="3" s="1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H51" i="3" s="1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51" i="3" s="1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 s="1"/>
  <c r="H178" i="3"/>
  <c r="G177" i="3"/>
  <c r="G164" i="3"/>
  <c r="N166" i="3"/>
  <c r="H166" i="3"/>
  <c r="M166" i="3" s="1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/>
  <c r="I350" i="3"/>
  <c r="H350" i="3"/>
  <c r="M350" i="3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/>
  <c r="I151" i="3"/>
  <c r="H255" i="3"/>
  <c r="M255" i="3"/>
  <c r="H254" i="3"/>
  <c r="G253" i="3"/>
  <c r="H253" i="3" s="1"/>
  <c r="H252" i="3"/>
  <c r="M252" i="3" s="1"/>
  <c r="H251" i="3"/>
  <c r="H250" i="3"/>
  <c r="H249" i="3"/>
  <c r="M249" i="3" s="1"/>
  <c r="H248" i="3"/>
  <c r="H247" i="3"/>
  <c r="H246" i="3"/>
  <c r="M246" i="3"/>
  <c r="H245" i="3"/>
  <c r="H244" i="3"/>
  <c r="H243" i="3"/>
  <c r="M243" i="3" s="1"/>
  <c r="H242" i="3"/>
  <c r="H241" i="3"/>
  <c r="H240" i="3"/>
  <c r="M240" i="3" s="1"/>
  <c r="H239" i="3"/>
  <c r="H238" i="3"/>
  <c r="H237" i="3"/>
  <c r="M237" i="3" s="1"/>
  <c r="H236" i="3"/>
  <c r="M236" i="3"/>
  <c r="G235" i="3"/>
  <c r="H235" i="3"/>
  <c r="M235" i="3" s="1"/>
  <c r="H234" i="3"/>
  <c r="H232" i="3"/>
  <c r="M232" i="3" s="1"/>
  <c r="H231" i="3"/>
  <c r="M231" i="3" s="1"/>
  <c r="H230" i="3"/>
  <c r="M230" i="3" s="1"/>
  <c r="G229" i="3"/>
  <c r="H229" i="3"/>
  <c r="M229" i="3" s="1"/>
  <c r="H228" i="3"/>
  <c r="H227" i="3"/>
  <c r="H226" i="3"/>
  <c r="M226" i="3" s="1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 s="1"/>
  <c r="H218" i="3"/>
  <c r="M218" i="3" s="1"/>
  <c r="H217" i="3"/>
  <c r="H216" i="3"/>
  <c r="H215" i="3"/>
  <c r="M215" i="3" s="1"/>
  <c r="H214" i="3"/>
  <c r="G213" i="3"/>
  <c r="H213" i="3" s="1"/>
  <c r="H212" i="3"/>
  <c r="M212" i="3" s="1"/>
  <c r="H211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/>
  <c r="H147" i="3"/>
  <c r="M117" i="3"/>
  <c r="T199" i="3"/>
  <c r="Q199" i="3"/>
  <c r="N199" i="3"/>
  <c r="H199" i="3"/>
  <c r="M199" i="3"/>
  <c r="U198" i="3"/>
  <c r="Q198" i="3"/>
  <c r="N198" i="3"/>
  <c r="H198" i="3"/>
  <c r="H197" i="3"/>
  <c r="G196" i="3"/>
  <c r="H195" i="3"/>
  <c r="M195" i="3" s="1"/>
  <c r="H194" i="3"/>
  <c r="G193" i="3"/>
  <c r="H182" i="3"/>
  <c r="M182" i="3" s="1"/>
  <c r="H181" i="3"/>
  <c r="G180" i="3"/>
  <c r="H176" i="3"/>
  <c r="H175" i="3"/>
  <c r="G174" i="3"/>
  <c r="H173" i="3"/>
  <c r="H172" i="3"/>
  <c r="H171" i="3" s="1"/>
  <c r="G171" i="3"/>
  <c r="G170" i="3" s="1"/>
  <c r="N169" i="3"/>
  <c r="H169" i="3"/>
  <c r="M169" i="3" s="1"/>
  <c r="H168" i="3"/>
  <c r="G167" i="3"/>
  <c r="H160" i="3"/>
  <c r="M160" i="3" s="1"/>
  <c r="H159" i="3"/>
  <c r="M159" i="3"/>
  <c r="H158" i="3"/>
  <c r="M158" i="3" s="1"/>
  <c r="M157" i="3" s="1"/>
  <c r="I157" i="3"/>
  <c r="I206" i="3"/>
  <c r="G157" i="3"/>
  <c r="G155" i="3"/>
  <c r="AV152" i="3"/>
  <c r="H146" i="3"/>
  <c r="H145" i="3"/>
  <c r="M145" i="3" s="1"/>
  <c r="H144" i="3"/>
  <c r="G143" i="3"/>
  <c r="H142" i="3"/>
  <c r="M142" i="3" s="1"/>
  <c r="H141" i="3"/>
  <c r="H140" i="3"/>
  <c r="H139" i="3"/>
  <c r="M139" i="3" s="1"/>
  <c r="H138" i="3"/>
  <c r="G137" i="3"/>
  <c r="H137" i="3" s="1"/>
  <c r="AV136" i="3"/>
  <c r="H136" i="3"/>
  <c r="M136" i="3" s="1"/>
  <c r="AV135" i="3"/>
  <c r="H135" i="3"/>
  <c r="AV134" i="3"/>
  <c r="H133" i="3"/>
  <c r="M133" i="3"/>
  <c r="H132" i="3"/>
  <c r="AV131" i="3"/>
  <c r="H131" i="3"/>
  <c r="H130" i="3"/>
  <c r="M130" i="3" s="1"/>
  <c r="H129" i="3"/>
  <c r="H128" i="3"/>
  <c r="H127" i="3"/>
  <c r="M127" i="3"/>
  <c r="H124" i="3"/>
  <c r="M124" i="3" s="1"/>
  <c r="H121" i="3"/>
  <c r="H120" i="3"/>
  <c r="M120" i="3"/>
  <c r="H119" i="3"/>
  <c r="H118" i="3"/>
  <c r="H115" i="3"/>
  <c r="H114" i="3"/>
  <c r="M114" i="3"/>
  <c r="H111" i="3"/>
  <c r="H113" i="3"/>
  <c r="M113" i="3" s="1"/>
  <c r="H112" i="3"/>
  <c r="H110" i="3"/>
  <c r="M110" i="3"/>
  <c r="U89" i="3"/>
  <c r="G95" i="3"/>
  <c r="G96" i="3"/>
  <c r="G94" i="3"/>
  <c r="I92" i="3"/>
  <c r="M92" i="3" s="1"/>
  <c r="H92" i="3"/>
  <c r="I89" i="3"/>
  <c r="G89" i="3"/>
  <c r="W89" i="3" s="1"/>
  <c r="H41" i="3"/>
  <c r="H46" i="3"/>
  <c r="H86" i="3"/>
  <c r="M86" i="3" s="1"/>
  <c r="H85" i="3"/>
  <c r="H84" i="3"/>
  <c r="H78" i="3"/>
  <c r="H77" i="3"/>
  <c r="H79" i="3"/>
  <c r="M79" i="3"/>
  <c r="H83" i="3"/>
  <c r="M83" i="3"/>
  <c r="H82" i="3"/>
  <c r="M82" i="3"/>
  <c r="H81" i="3"/>
  <c r="M81" i="3" s="1"/>
  <c r="H80" i="3"/>
  <c r="M80" i="3" s="1"/>
  <c r="H76" i="3"/>
  <c r="M76" i="3" s="1"/>
  <c r="H75" i="3"/>
  <c r="M75" i="3" s="1"/>
  <c r="H74" i="3"/>
  <c r="G73" i="3"/>
  <c r="H73" i="3" s="1"/>
  <c r="H69" i="3"/>
  <c r="H72" i="3"/>
  <c r="M72" i="3"/>
  <c r="H71" i="3"/>
  <c r="H70" i="3"/>
  <c r="H68" i="3"/>
  <c r="M68" i="3" s="1"/>
  <c r="H67" i="3"/>
  <c r="M67" i="3" s="1"/>
  <c r="H66" i="3"/>
  <c r="H64" i="3"/>
  <c r="M64" i="3"/>
  <c r="H63" i="3"/>
  <c r="M63" i="3"/>
  <c r="H61" i="3"/>
  <c r="H60" i="3"/>
  <c r="H62" i="3"/>
  <c r="M62" i="3" s="1"/>
  <c r="H59" i="3"/>
  <c r="H57" i="3" s="1"/>
  <c r="H54" i="3" s="1"/>
  <c r="H87" i="3" s="1"/>
  <c r="H88" i="3" s="1"/>
  <c r="H58" i="3"/>
  <c r="G57" i="3"/>
  <c r="H56" i="3"/>
  <c r="H55" i="3"/>
  <c r="H53" i="3"/>
  <c r="M53" i="3" s="1"/>
  <c r="G51" i="3"/>
  <c r="H48" i="3"/>
  <c r="M48" i="3" s="1"/>
  <c r="H47" i="3"/>
  <c r="H43" i="3"/>
  <c r="M43" i="3" s="1"/>
  <c r="H45" i="3"/>
  <c r="M45" i="3" s="1"/>
  <c r="H44" i="3"/>
  <c r="M44" i="3" s="1"/>
  <c r="H42" i="3"/>
  <c r="G49" i="3"/>
  <c r="H40" i="3"/>
  <c r="M40" i="3"/>
  <c r="H39" i="3"/>
  <c r="I38" i="3"/>
  <c r="H37" i="3"/>
  <c r="H21" i="3"/>
  <c r="H23" i="3"/>
  <c r="M23" i="3"/>
  <c r="H35" i="3"/>
  <c r="M35" i="3" s="1"/>
  <c r="H34" i="3"/>
  <c r="H32" i="3"/>
  <c r="M32" i="3"/>
  <c r="AV31" i="3"/>
  <c r="H31" i="3"/>
  <c r="H30" i="3" s="1"/>
  <c r="AV30" i="3"/>
  <c r="AV29" i="3"/>
  <c r="AV32" i="3"/>
  <c r="H29" i="3"/>
  <c r="AG28" i="3"/>
  <c r="AF28" i="3"/>
  <c r="AE28" i="3"/>
  <c r="AD28" i="3"/>
  <c r="AC28" i="3"/>
  <c r="AB28" i="3"/>
  <c r="H28" i="3"/>
  <c r="M28" i="3"/>
  <c r="AG27" i="3"/>
  <c r="AF27" i="3"/>
  <c r="AE27" i="3"/>
  <c r="AD27" i="3"/>
  <c r="AC27" i="3"/>
  <c r="AB27" i="3"/>
  <c r="H27" i="3"/>
  <c r="H26" i="3"/>
  <c r="H25" i="3"/>
  <c r="M25" i="3" s="1"/>
  <c r="H24" i="3"/>
  <c r="M24" i="3" s="1"/>
  <c r="H22" i="3"/>
  <c r="J100" i="3"/>
  <c r="K100" i="3"/>
  <c r="L100" i="3"/>
  <c r="J102" i="3"/>
  <c r="J105" i="3"/>
  <c r="K102" i="3"/>
  <c r="L102" i="3"/>
  <c r="I99" i="3"/>
  <c r="I100" i="3" s="1"/>
  <c r="I93" i="3"/>
  <c r="I96" i="3" s="1"/>
  <c r="I91" i="3"/>
  <c r="U105" i="3"/>
  <c r="T105" i="3"/>
  <c r="Q105" i="3"/>
  <c r="O105" i="3"/>
  <c r="N105" i="3"/>
  <c r="V100" i="3"/>
  <c r="V102" i="3"/>
  <c r="U100" i="3"/>
  <c r="U102" i="3"/>
  <c r="T100" i="3"/>
  <c r="T102" i="3"/>
  <c r="R100" i="3"/>
  <c r="R102" i="3" s="1"/>
  <c r="Q100" i="3"/>
  <c r="Q102" i="3" s="1"/>
  <c r="O100" i="3"/>
  <c r="O102" i="3" s="1"/>
  <c r="N100" i="3"/>
  <c r="N102" i="3" s="1"/>
  <c r="V94" i="3"/>
  <c r="V96" i="3" s="1"/>
  <c r="U94" i="3"/>
  <c r="U96" i="3"/>
  <c r="T94" i="3"/>
  <c r="T96" i="3"/>
  <c r="R94" i="3"/>
  <c r="R96" i="3"/>
  <c r="Q94" i="3"/>
  <c r="Q96" i="3" s="1"/>
  <c r="O94" i="3"/>
  <c r="O96" i="3" s="1"/>
  <c r="N94" i="3"/>
  <c r="N96" i="3" s="1"/>
  <c r="T89" i="3"/>
  <c r="Q89" i="3"/>
  <c r="O89" i="3"/>
  <c r="V87" i="3"/>
  <c r="V89" i="3" s="1"/>
  <c r="R89" i="3"/>
  <c r="U51" i="3"/>
  <c r="N51" i="3"/>
  <c r="V49" i="3"/>
  <c r="T49" i="3"/>
  <c r="T51" i="3" s="1"/>
  <c r="R49" i="3"/>
  <c r="R51" i="3"/>
  <c r="Q51" i="3"/>
  <c r="G102" i="3"/>
  <c r="G100" i="3"/>
  <c r="H99" i="3"/>
  <c r="H102" i="3" s="1"/>
  <c r="H93" i="3"/>
  <c r="H91" i="3"/>
  <c r="H95" i="3" s="1"/>
  <c r="AB279" i="3"/>
  <c r="Q325" i="3"/>
  <c r="Q326" i="3"/>
  <c r="AV13" i="3"/>
  <c r="AV281" i="3"/>
  <c r="AV12" i="3"/>
  <c r="AV280" i="3" s="1"/>
  <c r="AV11" i="3"/>
  <c r="AV294" i="3" s="1"/>
  <c r="AV297" i="3" s="1"/>
  <c r="O419" i="6"/>
  <c r="BA107" i="7"/>
  <c r="AS107" i="7"/>
  <c r="AV35" i="7"/>
  <c r="AW35" i="7"/>
  <c r="AX35" i="7"/>
  <c r="AY35" i="7"/>
  <c r="AZ35" i="7"/>
  <c r="AU35" i="7"/>
  <c r="BA35" i="7" s="1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 s="1"/>
  <c r="H345" i="7"/>
  <c r="G328" i="7"/>
  <c r="G327" i="7"/>
  <c r="G326" i="7"/>
  <c r="H325" i="7"/>
  <c r="H326" i="7" s="1"/>
  <c r="H324" i="7"/>
  <c r="H323" i="7"/>
  <c r="H322" i="7"/>
  <c r="H327" i="7"/>
  <c r="L315" i="7"/>
  <c r="L319" i="7" s="1"/>
  <c r="K315" i="7"/>
  <c r="K319" i="7" s="1"/>
  <c r="J315" i="7"/>
  <c r="J319" i="7" s="1"/>
  <c r="G314" i="7"/>
  <c r="H312" i="7"/>
  <c r="M312" i="7" s="1"/>
  <c r="H311" i="7"/>
  <c r="G310" i="7"/>
  <c r="H310" i="7"/>
  <c r="H309" i="7"/>
  <c r="M309" i="7" s="1"/>
  <c r="H308" i="7"/>
  <c r="G307" i="7"/>
  <c r="H307" i="7" s="1"/>
  <c r="H306" i="7"/>
  <c r="M306" i="7"/>
  <c r="H305" i="7"/>
  <c r="G304" i="7"/>
  <c r="H304" i="7" s="1"/>
  <c r="H303" i="7"/>
  <c r="M303" i="7"/>
  <c r="H302" i="7"/>
  <c r="G301" i="7"/>
  <c r="H301" i="7" s="1"/>
  <c r="H299" i="7"/>
  <c r="M299" i="7" s="1"/>
  <c r="H298" i="7"/>
  <c r="G297" i="7"/>
  <c r="H297" i="7"/>
  <c r="H296" i="7"/>
  <c r="M296" i="7" s="1"/>
  <c r="H295" i="7"/>
  <c r="G294" i="7"/>
  <c r="H294" i="7"/>
  <c r="H293" i="7"/>
  <c r="M293" i="7" s="1"/>
  <c r="H292" i="7"/>
  <c r="G291" i="7"/>
  <c r="H291" i="7"/>
  <c r="H290" i="7"/>
  <c r="M290" i="7"/>
  <c r="H289" i="7"/>
  <c r="AN288" i="7"/>
  <c r="AM288" i="7"/>
  <c r="AM291" i="7"/>
  <c r="AL288" i="7"/>
  <c r="AL291" i="7" s="1"/>
  <c r="AK288" i="7"/>
  <c r="AK291" i="7" s="1"/>
  <c r="AJ288" i="7"/>
  <c r="AJ291" i="7" s="1"/>
  <c r="AI288" i="7"/>
  <c r="AI291" i="7"/>
  <c r="AH288" i="7"/>
  <c r="AH291" i="7"/>
  <c r="AG288" i="7"/>
  <c r="AG291" i="7"/>
  <c r="AF288" i="7"/>
  <c r="AF291" i="7" s="1"/>
  <c r="AE288" i="7"/>
  <c r="AE291" i="7"/>
  <c r="AD288" i="7"/>
  <c r="AD291" i="7" s="1"/>
  <c r="AC288" i="7"/>
  <c r="AC291" i="7" s="1"/>
  <c r="G288" i="7"/>
  <c r="H288" i="7" s="1"/>
  <c r="H286" i="7"/>
  <c r="M286" i="7"/>
  <c r="H285" i="7"/>
  <c r="M285" i="7"/>
  <c r="G284" i="7"/>
  <c r="H283" i="7"/>
  <c r="H281" i="7"/>
  <c r="M281" i="7" s="1"/>
  <c r="H280" i="7"/>
  <c r="G279" i="7"/>
  <c r="H279" i="7" s="1"/>
  <c r="H278" i="7"/>
  <c r="M278" i="7"/>
  <c r="H277" i="7"/>
  <c r="M277" i="7"/>
  <c r="H276" i="7"/>
  <c r="G275" i="7"/>
  <c r="H275" i="7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 s="1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/>
  <c r="H254" i="7"/>
  <c r="M254" i="7" s="1"/>
  <c r="H253" i="7"/>
  <c r="M253" i="7" s="1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 s="1"/>
  <c r="L241" i="7"/>
  <c r="K241" i="7"/>
  <c r="J241" i="7"/>
  <c r="G237" i="7"/>
  <c r="W237" i="7" s="1"/>
  <c r="H235" i="7"/>
  <c r="M235" i="7"/>
  <c r="H234" i="7"/>
  <c r="G233" i="7"/>
  <c r="H232" i="7"/>
  <c r="M232" i="7" s="1"/>
  <c r="H231" i="7"/>
  <c r="G230" i="7"/>
  <c r="H229" i="7"/>
  <c r="M229" i="7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 s="1"/>
  <c r="G216" i="7"/>
  <c r="G238" i="7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 s="1"/>
  <c r="H214" i="7"/>
  <c r="H213" i="7" s="1"/>
  <c r="G213" i="7"/>
  <c r="T210" i="7"/>
  <c r="Q210" i="7"/>
  <c r="N210" i="7"/>
  <c r="H210" i="7"/>
  <c r="M210" i="7" s="1"/>
  <c r="U209" i="7"/>
  <c r="Q209" i="7"/>
  <c r="N209" i="7"/>
  <c r="H209" i="7"/>
  <c r="M209" i="7" s="1"/>
  <c r="H208" i="7"/>
  <c r="G207" i="7"/>
  <c r="H206" i="7"/>
  <c r="M206" i="7"/>
  <c r="H205" i="7"/>
  <c r="H204" i="7"/>
  <c r="H203" i="7" s="1"/>
  <c r="G203" i="7"/>
  <c r="H202" i="7"/>
  <c r="M202" i="7"/>
  <c r="H201" i="7"/>
  <c r="G200" i="7"/>
  <c r="H200" i="7" s="1"/>
  <c r="H199" i="7" s="1"/>
  <c r="H236" i="7" s="1"/>
  <c r="Q198" i="7"/>
  <c r="N198" i="7"/>
  <c r="H198" i="7"/>
  <c r="M198" i="7" s="1"/>
  <c r="H197" i="7"/>
  <c r="N196" i="7"/>
  <c r="H196" i="7"/>
  <c r="M196" i="7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H189" i="7"/>
  <c r="H187" i="7"/>
  <c r="H188" i="7"/>
  <c r="G187" i="7"/>
  <c r="G236" i="7" s="1"/>
  <c r="W236" i="7" s="1"/>
  <c r="I185" i="7"/>
  <c r="M185" i="7" s="1"/>
  <c r="H185" i="7"/>
  <c r="H184" i="7"/>
  <c r="G183" i="7"/>
  <c r="H181" i="7"/>
  <c r="M181" i="7"/>
  <c r="H180" i="7"/>
  <c r="M180" i="7"/>
  <c r="H179" i="7"/>
  <c r="M179" i="7" s="1"/>
  <c r="I178" i="7"/>
  <c r="H178" i="7"/>
  <c r="H177" i="7"/>
  <c r="G176" i="7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 s="1"/>
  <c r="H162" i="7"/>
  <c r="G161" i="7"/>
  <c r="H161" i="7"/>
  <c r="H157" i="7"/>
  <c r="M157" i="7" s="1"/>
  <c r="H156" i="7"/>
  <c r="G155" i="7"/>
  <c r="H155" i="7"/>
  <c r="H154" i="7"/>
  <c r="M154" i="7" s="1"/>
  <c r="H153" i="7"/>
  <c r="G152" i="7"/>
  <c r="H152" i="7"/>
  <c r="H150" i="7"/>
  <c r="M150" i="7"/>
  <c r="H149" i="7"/>
  <c r="G148" i="7"/>
  <c r="H148" i="7"/>
  <c r="H147" i="7"/>
  <c r="M147" i="7" s="1"/>
  <c r="H146" i="7"/>
  <c r="G145" i="7"/>
  <c r="G144" i="7" s="1"/>
  <c r="H144" i="7" s="1"/>
  <c r="H143" i="7"/>
  <c r="M143" i="7" s="1"/>
  <c r="H142" i="7"/>
  <c r="H141" i="7"/>
  <c r="H140" i="7"/>
  <c r="M140" i="7" s="1"/>
  <c r="H137" i="7"/>
  <c r="M137" i="7" s="1"/>
  <c r="G135" i="7"/>
  <c r="H135" i="7"/>
  <c r="H134" i="7"/>
  <c r="H132" i="7"/>
  <c r="M132" i="7" s="1"/>
  <c r="H131" i="7"/>
  <c r="G130" i="7"/>
  <c r="H130" i="7"/>
  <c r="H129" i="7"/>
  <c r="M129" i="7" s="1"/>
  <c r="H128" i="7"/>
  <c r="G127" i="7"/>
  <c r="G170" i="7"/>
  <c r="G121" i="7"/>
  <c r="G318" i="7"/>
  <c r="H119" i="7"/>
  <c r="M119" i="7" s="1"/>
  <c r="H118" i="7"/>
  <c r="M118" i="7"/>
  <c r="H117" i="7"/>
  <c r="G116" i="7"/>
  <c r="H116" i="7"/>
  <c r="H115" i="7"/>
  <c r="H114" i="7"/>
  <c r="M114" i="7" s="1"/>
  <c r="H113" i="7"/>
  <c r="M113" i="7"/>
  <c r="H112" i="7"/>
  <c r="M112" i="7"/>
  <c r="I111" i="7"/>
  <c r="I122" i="7"/>
  <c r="G111" i="7"/>
  <c r="H111" i="7"/>
  <c r="M111" i="7"/>
  <c r="H110" i="7"/>
  <c r="H108" i="7"/>
  <c r="M108" i="7"/>
  <c r="H107" i="7"/>
  <c r="M107" i="7"/>
  <c r="H106" i="7"/>
  <c r="G105" i="7"/>
  <c r="G101" i="7"/>
  <c r="G100" i="7"/>
  <c r="H99" i="7"/>
  <c r="H101" i="7" s="1"/>
  <c r="W94" i="7"/>
  <c r="G94" i="7"/>
  <c r="G240" i="7" s="1"/>
  <c r="W240" i="7" s="1"/>
  <c r="H92" i="7"/>
  <c r="H91" i="7"/>
  <c r="M91" i="7" s="1"/>
  <c r="H88" i="7"/>
  <c r="M88" i="7" s="1"/>
  <c r="H87" i="7"/>
  <c r="H85" i="7"/>
  <c r="M85" i="7" s="1"/>
  <c r="H84" i="7"/>
  <c r="M84" i="7" s="1"/>
  <c r="M83" i="7" s="1"/>
  <c r="M95" i="7" s="1"/>
  <c r="I83" i="7"/>
  <c r="I95" i="7"/>
  <c r="I241" i="7" s="1"/>
  <c r="G83" i="7"/>
  <c r="H82" i="7"/>
  <c r="H80" i="7"/>
  <c r="M80" i="7"/>
  <c r="H79" i="7"/>
  <c r="M79" i="7" s="1"/>
  <c r="H78" i="7"/>
  <c r="G77" i="7"/>
  <c r="H76" i="7"/>
  <c r="M76" i="7" s="1"/>
  <c r="H75" i="7"/>
  <c r="G74" i="7"/>
  <c r="G71" i="7" s="1"/>
  <c r="H73" i="7"/>
  <c r="H72" i="7"/>
  <c r="H94" i="7" s="1"/>
  <c r="H70" i="7"/>
  <c r="M70" i="7" s="1"/>
  <c r="H67" i="7"/>
  <c r="M67" i="7"/>
  <c r="H66" i="7"/>
  <c r="G65" i="7"/>
  <c r="J61" i="7"/>
  <c r="J341" i="7" s="1"/>
  <c r="G57" i="7"/>
  <c r="G60" i="7" s="1"/>
  <c r="H55" i="7"/>
  <c r="M55" i="7" s="1"/>
  <c r="H54" i="7"/>
  <c r="G53" i="7"/>
  <c r="H52" i="7"/>
  <c r="M52" i="7" s="1"/>
  <c r="H51" i="7"/>
  <c r="M51" i="7" s="1"/>
  <c r="I50" i="7"/>
  <c r="H49" i="7"/>
  <c r="G48" i="7"/>
  <c r="H47" i="7"/>
  <c r="M47" i="7"/>
  <c r="H46" i="7"/>
  <c r="G45" i="7"/>
  <c r="H45" i="7" s="1"/>
  <c r="H44" i="7"/>
  <c r="M44" i="7"/>
  <c r="H43" i="7"/>
  <c r="H42" i="7"/>
  <c r="G41" i="7"/>
  <c r="H40" i="7"/>
  <c r="M40" i="7" s="1"/>
  <c r="H39" i="7"/>
  <c r="H37" i="7"/>
  <c r="M37" i="7"/>
  <c r="H36" i="7"/>
  <c r="G35" i="7"/>
  <c r="H34" i="7"/>
  <c r="M34" i="7" s="1"/>
  <c r="H33" i="7"/>
  <c r="M33" i="7" s="1"/>
  <c r="M32" i="7" s="1"/>
  <c r="I32" i="7"/>
  <c r="G32" i="7"/>
  <c r="G30" i="7"/>
  <c r="H31" i="7"/>
  <c r="H29" i="7"/>
  <c r="H28" i="7"/>
  <c r="G27" i="7"/>
  <c r="H26" i="7"/>
  <c r="O24" i="7"/>
  <c r="L24" i="7"/>
  <c r="L61" i="7"/>
  <c r="L341" i="7" s="1"/>
  <c r="K24" i="7"/>
  <c r="K61" i="7" s="1"/>
  <c r="K341" i="7" s="1"/>
  <c r="G24" i="7"/>
  <c r="G23" i="7"/>
  <c r="G349" i="7"/>
  <c r="H349" i="7" s="1"/>
  <c r="T22" i="7"/>
  <c r="T24" i="7" s="1"/>
  <c r="R22" i="7"/>
  <c r="R24" i="7"/>
  <c r="Q22" i="7"/>
  <c r="Q24" i="7" s="1"/>
  <c r="M22" i="7"/>
  <c r="M331" i="7"/>
  <c r="L22" i="7"/>
  <c r="L331" i="7"/>
  <c r="K22" i="7"/>
  <c r="K331" i="7" s="1"/>
  <c r="J22" i="7"/>
  <c r="J331" i="7" s="1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H438" i="6"/>
  <c r="I438" i="6"/>
  <c r="J438" i="6"/>
  <c r="K438" i="6"/>
  <c r="L438" i="6"/>
  <c r="P438" i="6" s="1"/>
  <c r="M438" i="6"/>
  <c r="N438" i="6"/>
  <c r="C438" i="6"/>
  <c r="O438" i="6" s="1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/>
  <c r="H338" i="6"/>
  <c r="G331" i="6"/>
  <c r="H330" i="6"/>
  <c r="G322" i="6"/>
  <c r="L313" i="6"/>
  <c r="L317" i="6" s="1"/>
  <c r="K313" i="6"/>
  <c r="K317" i="6"/>
  <c r="J313" i="6"/>
  <c r="J317" i="6"/>
  <c r="G313" i="6"/>
  <c r="G312" i="6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/>
  <c r="H275" i="6"/>
  <c r="M275" i="6"/>
  <c r="H274" i="6"/>
  <c r="G273" i="6"/>
  <c r="G311" i="6"/>
  <c r="H272" i="6"/>
  <c r="M272" i="6" s="1"/>
  <c r="H271" i="6"/>
  <c r="M271" i="6" s="1"/>
  <c r="H270" i="6"/>
  <c r="M270" i="6" s="1"/>
  <c r="H269" i="6"/>
  <c r="M269" i="6"/>
  <c r="H268" i="6"/>
  <c r="H267" i="6"/>
  <c r="H266" i="6"/>
  <c r="M266" i="6"/>
  <c r="H265" i="6"/>
  <c r="M265" i="6" s="1"/>
  <c r="M264" i="6" s="1"/>
  <c r="H264" i="6"/>
  <c r="H263" i="6"/>
  <c r="H262" i="6"/>
  <c r="H261" i="6"/>
  <c r="M261" i="6"/>
  <c r="H260" i="6"/>
  <c r="M260" i="6"/>
  <c r="H259" i="6"/>
  <c r="M259" i="6" s="1"/>
  <c r="I258" i="6"/>
  <c r="H258" i="6"/>
  <c r="H257" i="6"/>
  <c r="H256" i="6"/>
  <c r="H255" i="6"/>
  <c r="M255" i="6" s="1"/>
  <c r="H254" i="6"/>
  <c r="H253" i="6"/>
  <c r="H252" i="6"/>
  <c r="M252" i="6" s="1"/>
  <c r="H251" i="6"/>
  <c r="M251" i="6"/>
  <c r="I250" i="6"/>
  <c r="M250" i="6"/>
  <c r="H250" i="6"/>
  <c r="H249" i="6"/>
  <c r="H248" i="6"/>
  <c r="H247" i="6"/>
  <c r="M247" i="6"/>
  <c r="H246" i="6"/>
  <c r="H245" i="6"/>
  <c r="H244" i="6"/>
  <c r="M244" i="6" s="1"/>
  <c r="H243" i="6"/>
  <c r="H242" i="6"/>
  <c r="L239" i="6"/>
  <c r="K239" i="6"/>
  <c r="J239" i="6"/>
  <c r="G235" i="6"/>
  <c r="H233" i="6"/>
  <c r="H232" i="6"/>
  <c r="G231" i="6"/>
  <c r="H230" i="6"/>
  <c r="M230" i="6" s="1"/>
  <c r="H229" i="6"/>
  <c r="H228" i="6" s="1"/>
  <c r="G228" i="6"/>
  <c r="H227" i="6"/>
  <c r="M227" i="6" s="1"/>
  <c r="H225" i="6"/>
  <c r="M225" i="6"/>
  <c r="H224" i="6"/>
  <c r="H223" i="6" s="1"/>
  <c r="G223" i="6"/>
  <c r="H222" i="6"/>
  <c r="M222" i="6"/>
  <c r="H221" i="6"/>
  <c r="H220" i="6"/>
  <c r="H219" i="6"/>
  <c r="H218" i="6" s="1"/>
  <c r="G219" i="6"/>
  <c r="G218" i="6" s="1"/>
  <c r="H216" i="6"/>
  <c r="H215" i="6"/>
  <c r="M215" i="6"/>
  <c r="G214" i="6"/>
  <c r="G236" i="6" s="1"/>
  <c r="H213" i="6"/>
  <c r="M213" i="6"/>
  <c r="H212" i="6"/>
  <c r="H211" i="6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G205" i="6"/>
  <c r="H204" i="6"/>
  <c r="M204" i="6"/>
  <c r="H203" i="6"/>
  <c r="H202" i="6"/>
  <c r="H201" i="6"/>
  <c r="H198" i="6" s="1"/>
  <c r="H197" i="6"/>
  <c r="G201" i="6"/>
  <c r="G198" i="6"/>
  <c r="G197" i="6" s="1"/>
  <c r="H200" i="6"/>
  <c r="M200" i="6"/>
  <c r="H199" i="6"/>
  <c r="Q196" i="6"/>
  <c r="N196" i="6"/>
  <c r="H196" i="6"/>
  <c r="M196" i="6" s="1"/>
  <c r="H195" i="6"/>
  <c r="N194" i="6"/>
  <c r="H194" i="6"/>
  <c r="M194" i="6"/>
  <c r="H193" i="6"/>
  <c r="G192" i="6"/>
  <c r="Q191" i="6"/>
  <c r="N191" i="6"/>
  <c r="I191" i="6"/>
  <c r="H191" i="6"/>
  <c r="Q190" i="6"/>
  <c r="N190" i="6"/>
  <c r="H190" i="6"/>
  <c r="M190" i="6" s="1"/>
  <c r="H189" i="6"/>
  <c r="H188" i="6" s="1"/>
  <c r="G188" i="6"/>
  <c r="I187" i="6"/>
  <c r="M187" i="6" s="1"/>
  <c r="H187" i="6"/>
  <c r="H186" i="6"/>
  <c r="H185" i="6" s="1"/>
  <c r="G185" i="6"/>
  <c r="I183" i="6"/>
  <c r="M183" i="6" s="1"/>
  <c r="H183" i="6"/>
  <c r="H182" i="6"/>
  <c r="H181" i="6" s="1"/>
  <c r="G181" i="6"/>
  <c r="H179" i="6"/>
  <c r="M179" i="6"/>
  <c r="H178" i="6"/>
  <c r="M178" i="6" s="1"/>
  <c r="H177" i="6"/>
  <c r="M177" i="6" s="1"/>
  <c r="M176" i="6" s="1"/>
  <c r="M236" i="6" s="1"/>
  <c r="M239" i="6" s="1"/>
  <c r="I176" i="6"/>
  <c r="H176" i="6"/>
  <c r="H175" i="6"/>
  <c r="G174" i="6"/>
  <c r="G234" i="6" s="1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 s="1"/>
  <c r="H161" i="6"/>
  <c r="M161" i="6"/>
  <c r="H160" i="6"/>
  <c r="G159" i="6"/>
  <c r="H159" i="6" s="1"/>
  <c r="H155" i="6"/>
  <c r="M155" i="6"/>
  <c r="H154" i="6"/>
  <c r="G153" i="6"/>
  <c r="H153" i="6" s="1"/>
  <c r="H152" i="6"/>
  <c r="M152" i="6" s="1"/>
  <c r="H151" i="6"/>
  <c r="G150" i="6"/>
  <c r="G149" i="6" s="1"/>
  <c r="H149" i="6" s="1"/>
  <c r="H150" i="6"/>
  <c r="H148" i="6"/>
  <c r="M148" i="6" s="1"/>
  <c r="H147" i="6"/>
  <c r="G146" i="6"/>
  <c r="H146" i="6" s="1"/>
  <c r="H145" i="6"/>
  <c r="M145" i="6"/>
  <c r="H144" i="6"/>
  <c r="G143" i="6"/>
  <c r="G142" i="6" s="1"/>
  <c r="M141" i="6"/>
  <c r="G141" i="6"/>
  <c r="G140" i="6"/>
  <c r="G139" i="6"/>
  <c r="M138" i="6"/>
  <c r="G138" i="6"/>
  <c r="G137" i="6"/>
  <c r="G169" i="6" s="1"/>
  <c r="G136" i="6"/>
  <c r="H135" i="6"/>
  <c r="M135" i="6" s="1"/>
  <c r="H134" i="6"/>
  <c r="H133" i="6"/>
  <c r="G133" i="6"/>
  <c r="G131" i="6"/>
  <c r="H131" i="6" s="1"/>
  <c r="H132" i="6"/>
  <c r="H130" i="6"/>
  <c r="M130" i="6"/>
  <c r="H129" i="6"/>
  <c r="G128" i="6"/>
  <c r="H127" i="6"/>
  <c r="H126" i="6"/>
  <c r="G125" i="6"/>
  <c r="G120" i="6"/>
  <c r="H120" i="6" s="1"/>
  <c r="G119" i="6"/>
  <c r="H117" i="6"/>
  <c r="M117" i="6"/>
  <c r="H116" i="6"/>
  <c r="M116" i="6"/>
  <c r="H115" i="6"/>
  <c r="G114" i="6"/>
  <c r="H113" i="6"/>
  <c r="H112" i="6"/>
  <c r="M112" i="6"/>
  <c r="H111" i="6"/>
  <c r="M111" i="6" s="1"/>
  <c r="H110" i="6"/>
  <c r="M110" i="6"/>
  <c r="I109" i="6"/>
  <c r="H109" i="6"/>
  <c r="H108" i="6"/>
  <c r="H107" i="6"/>
  <c r="H106" i="6"/>
  <c r="M106" i="6"/>
  <c r="H105" i="6"/>
  <c r="M105" i="6" s="1"/>
  <c r="H104" i="6"/>
  <c r="H103" i="6"/>
  <c r="G99" i="6"/>
  <c r="H97" i="6"/>
  <c r="H99" i="6"/>
  <c r="G96" i="6"/>
  <c r="G98" i="6"/>
  <c r="G93" i="6"/>
  <c r="G239" i="6" s="1"/>
  <c r="G92" i="6"/>
  <c r="G91" i="6" s="1"/>
  <c r="H90" i="6"/>
  <c r="H89" i="6"/>
  <c r="H88" i="6"/>
  <c r="G87" i="6"/>
  <c r="H86" i="6"/>
  <c r="M86" i="6" s="1"/>
  <c r="G84" i="6"/>
  <c r="H83" i="6"/>
  <c r="M83" i="6" s="1"/>
  <c r="H82" i="6"/>
  <c r="M82" i="6" s="1"/>
  <c r="I81" i="6"/>
  <c r="I93" i="6" s="1"/>
  <c r="H80" i="6"/>
  <c r="G79" i="6"/>
  <c r="H78" i="6"/>
  <c r="M78" i="6" s="1"/>
  <c r="H77" i="6"/>
  <c r="M77" i="6"/>
  <c r="H76" i="6"/>
  <c r="H75" i="6" s="1"/>
  <c r="G75" i="6"/>
  <c r="H74" i="6"/>
  <c r="M74" i="6" s="1"/>
  <c r="H73" i="6"/>
  <c r="H72" i="6" s="1"/>
  <c r="G72" i="6"/>
  <c r="G69" i="6" s="1"/>
  <c r="H71" i="6"/>
  <c r="M71" i="6" s="1"/>
  <c r="H70" i="6"/>
  <c r="H68" i="6"/>
  <c r="H67" i="6"/>
  <c r="G66" i="6"/>
  <c r="H65" i="6"/>
  <c r="M65" i="6"/>
  <c r="H64" i="6"/>
  <c r="H63" i="6"/>
  <c r="G63" i="6"/>
  <c r="J59" i="6"/>
  <c r="J334" i="6"/>
  <c r="Z55" i="6"/>
  <c r="Y55" i="6"/>
  <c r="X55" i="6"/>
  <c r="H53" i="6"/>
  <c r="M53" i="6" s="1"/>
  <c r="H52" i="6"/>
  <c r="G51" i="6"/>
  <c r="H50" i="6"/>
  <c r="M50" i="6" s="1"/>
  <c r="M48" i="6" s="1"/>
  <c r="H49" i="6"/>
  <c r="M49" i="6"/>
  <c r="I48" i="6"/>
  <c r="H47" i="6"/>
  <c r="H46" i="6" s="1"/>
  <c r="G46" i="6"/>
  <c r="M45" i="6"/>
  <c r="G45" i="6"/>
  <c r="G56" i="6" s="1"/>
  <c r="G59" i="6"/>
  <c r="G334" i="6" s="1"/>
  <c r="G44" i="6"/>
  <c r="G55" i="6" s="1"/>
  <c r="G325" i="6" s="1"/>
  <c r="G43" i="6"/>
  <c r="H42" i="6"/>
  <c r="M42" i="6"/>
  <c r="H41" i="6"/>
  <c r="H40" i="6"/>
  <c r="H39" i="6" s="1"/>
  <c r="G39" i="6"/>
  <c r="H38" i="6"/>
  <c r="M38" i="6" s="1"/>
  <c r="H37" i="6"/>
  <c r="G36" i="6"/>
  <c r="H35" i="6"/>
  <c r="M35" i="6" s="1"/>
  <c r="H34" i="6"/>
  <c r="H33" i="6" s="1"/>
  <c r="G33" i="6"/>
  <c r="H32" i="6"/>
  <c r="M32" i="6"/>
  <c r="H31" i="6"/>
  <c r="I30" i="6"/>
  <c r="I56" i="6"/>
  <c r="I59" i="6" s="1"/>
  <c r="H29" i="6"/>
  <c r="G28" i="6"/>
  <c r="H27" i="6"/>
  <c r="H26" i="6"/>
  <c r="H25" i="6" s="1"/>
  <c r="G25" i="6"/>
  <c r="H24" i="6"/>
  <c r="L22" i="6"/>
  <c r="L59" i="6" s="1"/>
  <c r="L334" i="6" s="1"/>
  <c r="K22" i="6"/>
  <c r="K59" i="6" s="1"/>
  <c r="K334" i="6" s="1"/>
  <c r="G22" i="6"/>
  <c r="G21" i="6"/>
  <c r="G58" i="6" s="1"/>
  <c r="T20" i="6"/>
  <c r="T22" i="6" s="1"/>
  <c r="R20" i="6"/>
  <c r="R22" i="6" s="1"/>
  <c r="Q20" i="6"/>
  <c r="Q22" i="6" s="1"/>
  <c r="O20" i="6"/>
  <c r="O22" i="6"/>
  <c r="M20" i="6"/>
  <c r="M324" i="6"/>
  <c r="L20" i="6"/>
  <c r="L324" i="6" s="1"/>
  <c r="K20" i="6"/>
  <c r="K324" i="6"/>
  <c r="J20" i="6"/>
  <c r="J324" i="6"/>
  <c r="I20" i="6"/>
  <c r="I324" i="6" s="1"/>
  <c r="I19" i="6"/>
  <c r="H19" i="6"/>
  <c r="H22" i="6" s="1"/>
  <c r="H18" i="6"/>
  <c r="H17" i="6" s="1"/>
  <c r="G17" i="6"/>
  <c r="H16" i="6"/>
  <c r="H15" i="6"/>
  <c r="H14" i="6"/>
  <c r="H21" i="6" s="1"/>
  <c r="H13" i="6"/>
  <c r="H12" i="6"/>
  <c r="H11" i="6" s="1"/>
  <c r="G11" i="6"/>
  <c r="G20" i="6" s="1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H12" i="3"/>
  <c r="H11" i="3" s="1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41" i="5" s="1"/>
  <c r="X38" i="5"/>
  <c r="I19" i="3"/>
  <c r="I51" i="3"/>
  <c r="AA279" i="3" s="1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 s="1"/>
  <c r="G158" i="6"/>
  <c r="H158" i="6" s="1"/>
  <c r="H48" i="6"/>
  <c r="H192" i="6"/>
  <c r="N360" i="6"/>
  <c r="H17" i="7"/>
  <c r="G199" i="7"/>
  <c r="H230" i="7"/>
  <c r="M13" i="7"/>
  <c r="M24" i="7" s="1"/>
  <c r="H121" i="7"/>
  <c r="G122" i="7"/>
  <c r="H122" i="7"/>
  <c r="M122" i="7" s="1"/>
  <c r="M175" i="7"/>
  <c r="G250" i="7"/>
  <c r="H260" i="7"/>
  <c r="M260" i="7"/>
  <c r="G258" i="7"/>
  <c r="H258" i="7"/>
  <c r="M13" i="6"/>
  <c r="O361" i="6"/>
  <c r="M224" i="7"/>
  <c r="AG35" i="7"/>
  <c r="AS35" i="7" s="1"/>
  <c r="H284" i="7"/>
  <c r="M284" i="7" s="1"/>
  <c r="G282" i="7"/>
  <c r="H282" i="7"/>
  <c r="AC279" i="3"/>
  <c r="H171" i="7"/>
  <c r="H53" i="7"/>
  <c r="H271" i="7"/>
  <c r="M271" i="7"/>
  <c r="G269" i="7"/>
  <c r="H269" i="7" s="1"/>
  <c r="H36" i="6"/>
  <c r="H225" i="7"/>
  <c r="H328" i="7"/>
  <c r="M27" i="6"/>
  <c r="G332" i="7"/>
  <c r="H190" i="7"/>
  <c r="O436" i="6"/>
  <c r="H27" i="7"/>
  <c r="I58" i="7"/>
  <c r="I61" i="7" s="1"/>
  <c r="I341" i="7" s="1"/>
  <c r="I238" i="7"/>
  <c r="R105" i="3"/>
  <c r="G151" i="7"/>
  <c r="H151" i="7" s="1"/>
  <c r="X95" i="7"/>
  <c r="H50" i="7"/>
  <c r="H48" i="7" s="1"/>
  <c r="H32" i="7"/>
  <c r="H30" i="7"/>
  <c r="G317" i="6"/>
  <c r="H317" i="6"/>
  <c r="M127" i="6"/>
  <c r="M203" i="6"/>
  <c r="G58" i="7"/>
  <c r="W58" i="7" s="1"/>
  <c r="M73" i="7"/>
  <c r="H74" i="7"/>
  <c r="H71" i="7"/>
  <c r="H183" i="7"/>
  <c r="M205" i="7"/>
  <c r="H216" i="7"/>
  <c r="H238" i="7" s="1"/>
  <c r="AV295" i="3"/>
  <c r="AV310" i="3"/>
  <c r="Q316" i="3" s="1"/>
  <c r="N337" i="3" s="1"/>
  <c r="N344" i="3"/>
  <c r="G87" i="3"/>
  <c r="W87" i="3"/>
  <c r="H100" i="3"/>
  <c r="AV296" i="3"/>
  <c r="M91" i="3"/>
  <c r="G192" i="3"/>
  <c r="G149" i="3"/>
  <c r="G150" i="3" s="1"/>
  <c r="AV14" i="3"/>
  <c r="H193" i="3"/>
  <c r="G50" i="3"/>
  <c r="H196" i="3"/>
  <c r="H348" i="3"/>
  <c r="H161" i="3"/>
  <c r="M198" i="3"/>
  <c r="H186" i="3"/>
  <c r="I102" i="3"/>
  <c r="AV279" i="3"/>
  <c r="AV282" i="3" s="1"/>
  <c r="N300" i="3"/>
  <c r="I348" i="3"/>
  <c r="I94" i="3"/>
  <c r="H38" i="3"/>
  <c r="H36" i="3" s="1"/>
  <c r="M176" i="3"/>
  <c r="M173" i="3"/>
  <c r="V51" i="3"/>
  <c r="M39" i="3"/>
  <c r="H49" i="3"/>
  <c r="M56" i="3"/>
  <c r="M59" i="3"/>
  <c r="H134" i="3"/>
  <c r="AV311" i="3"/>
  <c r="T316" i="3" s="1"/>
  <c r="H157" i="3"/>
  <c r="H206" i="3" s="1"/>
  <c r="H155" i="3"/>
  <c r="Q273" i="3"/>
  <c r="H94" i="3"/>
  <c r="H152" i="3"/>
  <c r="G206" i="3"/>
  <c r="AT257" i="3"/>
  <c r="AV309" i="3"/>
  <c r="AV312" i="3"/>
  <c r="M99" i="3"/>
  <c r="M100" i="3"/>
  <c r="G233" i="3"/>
  <c r="H233" i="3" s="1"/>
  <c r="G258" i="3"/>
  <c r="G262" i="3"/>
  <c r="AV157" i="3"/>
  <c r="I262" i="3"/>
  <c r="H33" i="3"/>
  <c r="H151" i="3"/>
  <c r="H89" i="3"/>
  <c r="M89" i="3"/>
  <c r="M38" i="3"/>
  <c r="H149" i="3"/>
  <c r="H150" i="3" s="1"/>
  <c r="W258" i="3"/>
  <c r="G105" i="3"/>
  <c r="M210" i="8"/>
  <c r="AV295" i="8"/>
  <c r="AV298" i="8" s="1"/>
  <c r="M13" i="8"/>
  <c r="V51" i="8"/>
  <c r="M93" i="8"/>
  <c r="M96" i="8" s="1"/>
  <c r="I100" i="8"/>
  <c r="M154" i="8"/>
  <c r="AV281" i="8"/>
  <c r="AV282" i="8"/>
  <c r="H49" i="8"/>
  <c r="H100" i="8"/>
  <c r="H208" i="8"/>
  <c r="H73" i="8"/>
  <c r="H65" i="8"/>
  <c r="N287" i="8"/>
  <c r="N275" i="8" s="1"/>
  <c r="AV32" i="8"/>
  <c r="G234" i="8"/>
  <c r="H234" i="8"/>
  <c r="M99" i="8"/>
  <c r="AV296" i="8"/>
  <c r="AV280" i="8"/>
  <c r="AV283" i="8" s="1"/>
  <c r="H11" i="8"/>
  <c r="H30" i="8"/>
  <c r="G105" i="8"/>
  <c r="G294" i="8" s="1"/>
  <c r="J105" i="8"/>
  <c r="J311" i="8"/>
  <c r="L105" i="8"/>
  <c r="L294" i="8" s="1"/>
  <c r="BG257" i="8"/>
  <c r="H57" i="8"/>
  <c r="H54" i="8" s="1"/>
  <c r="H87" i="8"/>
  <c r="N345" i="8"/>
  <c r="I349" i="8"/>
  <c r="BK149" i="8"/>
  <c r="G310" i="3"/>
  <c r="W310" i="3"/>
  <c r="G149" i="8"/>
  <c r="G150" i="8" s="1"/>
  <c r="H134" i="8"/>
  <c r="M349" i="8"/>
  <c r="M89" i="6"/>
  <c r="H125" i="6"/>
  <c r="M221" i="6"/>
  <c r="G95" i="7"/>
  <c r="X96" i="7" s="1"/>
  <c r="G81" i="7"/>
  <c r="W93" i="7" s="1"/>
  <c r="H105" i="7"/>
  <c r="T273" i="3"/>
  <c r="N286" i="3"/>
  <c r="N274" i="3"/>
  <c r="M258" i="3"/>
  <c r="M191" i="6"/>
  <c r="H17" i="3"/>
  <c r="M13" i="3"/>
  <c r="M31" i="6"/>
  <c r="M30" i="6" s="1"/>
  <c r="M56" i="6" s="1"/>
  <c r="H30" i="6"/>
  <c r="H56" i="6"/>
  <c r="N361" i="6"/>
  <c r="R361" i="6"/>
  <c r="H96" i="3"/>
  <c r="M93" i="3"/>
  <c r="M94" i="3" s="1"/>
  <c r="G22" i="7"/>
  <c r="G59" i="7" s="1"/>
  <c r="H77" i="7"/>
  <c r="H207" i="7"/>
  <c r="H266" i="7"/>
  <c r="G264" i="7"/>
  <c r="H174" i="3"/>
  <c r="H183" i="3"/>
  <c r="H192" i="3"/>
  <c r="N200" i="3"/>
  <c r="Q200" i="3"/>
  <c r="BE12" i="3"/>
  <c r="BJ87" i="3"/>
  <c r="H38" i="8"/>
  <c r="H36" i="8" s="1"/>
  <c r="M76" i="8"/>
  <c r="BH257" i="8"/>
  <c r="BF87" i="8"/>
  <c r="BE53" i="8" s="1"/>
  <c r="M96" i="3"/>
  <c r="H30" i="10"/>
  <c r="H54" i="10"/>
  <c r="H51" i="10" s="1"/>
  <c r="H62" i="10"/>
  <c r="H17" i="10"/>
  <c r="M19" i="10"/>
  <c r="M50" i="10"/>
  <c r="M13" i="10"/>
  <c r="H115" i="10"/>
  <c r="H28" i="6"/>
  <c r="H189" i="3"/>
  <c r="H65" i="7"/>
  <c r="W122" i="7"/>
  <c r="H258" i="3"/>
  <c r="H262" i="3" s="1"/>
  <c r="H83" i="7"/>
  <c r="H81" i="7"/>
  <c r="AV297" i="8"/>
  <c r="G103" i="3"/>
  <c r="G88" i="3"/>
  <c r="G104" i="3" s="1"/>
  <c r="G309" i="3" s="1"/>
  <c r="W309" i="3" s="1"/>
  <c r="W88" i="3"/>
  <c r="H177" i="3"/>
  <c r="V103" i="3"/>
  <c r="V105" i="3"/>
  <c r="H176" i="7"/>
  <c r="H92" i="6"/>
  <c r="H238" i="6" s="1"/>
  <c r="G133" i="7"/>
  <c r="H133" i="7" s="1"/>
  <c r="G109" i="7"/>
  <c r="H81" i="6"/>
  <c r="H96" i="6"/>
  <c r="H98" i="6" s="1"/>
  <c r="H174" i="6"/>
  <c r="H235" i="6"/>
  <c r="H11" i="7"/>
  <c r="H22" i="7" s="1"/>
  <c r="G56" i="7"/>
  <c r="W56" i="7" s="1"/>
  <c r="H35" i="7"/>
  <c r="H127" i="7"/>
  <c r="H170" i="7" s="1"/>
  <c r="H194" i="7"/>
  <c r="H221" i="7"/>
  <c r="H220" i="7" s="1"/>
  <c r="H233" i="7"/>
  <c r="G204" i="3"/>
  <c r="V89" i="8"/>
  <c r="V103" i="8"/>
  <c r="V105" i="8" s="1"/>
  <c r="H65" i="3"/>
  <c r="M206" i="3"/>
  <c r="L105" i="3"/>
  <c r="L293" i="3" s="1"/>
  <c r="L267" i="3" s="1"/>
  <c r="H164" i="3"/>
  <c r="H190" i="8"/>
  <c r="H349" i="8"/>
  <c r="H109" i="7"/>
  <c r="G120" i="7"/>
  <c r="G292" i="3"/>
  <c r="W292" i="3" s="1"/>
  <c r="H95" i="7"/>
  <c r="H120" i="7"/>
  <c r="W120" i="7"/>
  <c r="K294" i="8"/>
  <c r="K311" i="8"/>
  <c r="G103" i="8"/>
  <c r="J310" i="3"/>
  <c r="J293" i="3"/>
  <c r="J267" i="3" s="1"/>
  <c r="H23" i="7"/>
  <c r="H273" i="6"/>
  <c r="H313" i="6"/>
  <c r="M102" i="3"/>
  <c r="G256" i="3"/>
  <c r="J294" i="8"/>
  <c r="J268" i="8" s="1"/>
  <c r="AT258" i="3"/>
  <c r="N316" i="3"/>
  <c r="G343" i="6"/>
  <c r="H343" i="6" s="1"/>
  <c r="H84" i="6"/>
  <c r="G238" i="6"/>
  <c r="G333" i="6"/>
  <c r="M258" i="6"/>
  <c r="H24" i="7"/>
  <c r="AS34" i="7"/>
  <c r="N273" i="3"/>
  <c r="L311" i="8"/>
  <c r="H151" i="8"/>
  <c r="H51" i="8"/>
  <c r="BE112" i="8"/>
  <c r="BJ265" i="8"/>
  <c r="H157" i="8"/>
  <c r="M157" i="8"/>
  <c r="H178" i="8"/>
  <c r="H201" i="8"/>
  <c r="H187" i="8"/>
  <c r="H172" i="8"/>
  <c r="H152" i="8"/>
  <c r="H205" i="8" s="1"/>
  <c r="G205" i="8"/>
  <c r="W294" i="8"/>
  <c r="H155" i="8"/>
  <c r="BG205" i="8"/>
  <c r="BG207" i="8"/>
  <c r="H207" i="8"/>
  <c r="I263" i="8"/>
  <c r="L310" i="3"/>
  <c r="M178" i="7"/>
  <c r="W238" i="7"/>
  <c r="G241" i="7"/>
  <c r="W241" i="7"/>
  <c r="H50" i="8"/>
  <c r="G172" i="7"/>
  <c r="X170" i="7" s="1"/>
  <c r="X168" i="7"/>
  <c r="H264" i="7"/>
  <c r="H51" i="6"/>
  <c r="I313" i="6"/>
  <c r="W121" i="7"/>
  <c r="H310" i="3"/>
  <c r="H119" i="6"/>
  <c r="M189" i="7"/>
  <c r="M238" i="7" s="1"/>
  <c r="H137" i="8"/>
  <c r="H230" i="8" l="1"/>
  <c r="M230" i="8" s="1"/>
  <c r="H258" i="8"/>
  <c r="H262" i="8" s="1"/>
  <c r="AV157" i="8"/>
  <c r="H225" i="8"/>
  <c r="G223" i="8"/>
  <c r="G259" i="8"/>
  <c r="G311" i="8" s="1"/>
  <c r="AT258" i="8"/>
  <c r="H94" i="8"/>
  <c r="M91" i="8"/>
  <c r="M94" i="8" s="1"/>
  <c r="M207" i="8"/>
  <c r="R362" i="6"/>
  <c r="BG263" i="8"/>
  <c r="H172" i="7"/>
  <c r="M172" i="7" s="1"/>
  <c r="M241" i="7"/>
  <c r="AT259" i="8"/>
  <c r="G263" i="8"/>
  <c r="H55" i="6"/>
  <c r="H58" i="6" s="1"/>
  <c r="H333" i="6" s="1"/>
  <c r="H54" i="6"/>
  <c r="H93" i="6"/>
  <c r="H38" i="7"/>
  <c r="H56" i="7" s="1"/>
  <c r="H59" i="7" s="1"/>
  <c r="H339" i="7" s="1"/>
  <c r="I319" i="7"/>
  <c r="H167" i="3"/>
  <c r="H204" i="3" s="1"/>
  <c r="H205" i="3"/>
  <c r="AV310" i="8"/>
  <c r="AV14" i="8"/>
  <c r="BH87" i="8"/>
  <c r="BL87" i="8" s="1"/>
  <c r="H51" i="3"/>
  <c r="M19" i="3"/>
  <c r="G54" i="6"/>
  <c r="G57" i="6" s="1"/>
  <c r="H69" i="6"/>
  <c r="BK51" i="3"/>
  <c r="BE13" i="3" s="1"/>
  <c r="BF51" i="8"/>
  <c r="H237" i="7"/>
  <c r="H240" i="7" s="1"/>
  <c r="M151" i="3"/>
  <c r="M262" i="3" s="1"/>
  <c r="BG51" i="8"/>
  <c r="BJ87" i="8"/>
  <c r="H103" i="3"/>
  <c r="H250" i="7"/>
  <c r="G313" i="7"/>
  <c r="G317" i="7" s="1"/>
  <c r="G348" i="7" s="1"/>
  <c r="H348" i="7" s="1"/>
  <c r="H87" i="6"/>
  <c r="G316" i="6"/>
  <c r="G342" i="6" s="1"/>
  <c r="H342" i="6" s="1"/>
  <c r="Q362" i="6"/>
  <c r="E284" i="6"/>
  <c r="P436" i="6"/>
  <c r="H41" i="7"/>
  <c r="H57" i="7"/>
  <c r="H60" i="7" s="1"/>
  <c r="G340" i="7"/>
  <c r="W340" i="7" s="1"/>
  <c r="H257" i="3"/>
  <c r="BG87" i="3"/>
  <c r="BL87" i="3" s="1"/>
  <c r="BI87" i="8"/>
  <c r="K268" i="8"/>
  <c r="H61" i="7"/>
  <c r="H241" i="7"/>
  <c r="H20" i="6"/>
  <c r="H236" i="6"/>
  <c r="H170" i="3"/>
  <c r="BI51" i="8"/>
  <c r="W87" i="8"/>
  <c r="G88" i="8"/>
  <c r="G308" i="3"/>
  <c r="W308" i="3" s="1"/>
  <c r="G260" i="3"/>
  <c r="L268" i="8"/>
  <c r="H168" i="6"/>
  <c r="M29" i="7"/>
  <c r="H58" i="7"/>
  <c r="BJ51" i="8"/>
  <c r="BF257" i="8"/>
  <c r="BI257" i="8"/>
  <c r="BE210" i="8" s="1"/>
  <c r="BN264" i="8" s="1"/>
  <c r="I120" i="6"/>
  <c r="I317" i="6" s="1"/>
  <c r="M109" i="6"/>
  <c r="G237" i="6"/>
  <c r="H256" i="3"/>
  <c r="BI87" i="3"/>
  <c r="BE54" i="3" s="1"/>
  <c r="M259" i="8"/>
  <c r="H257" i="8"/>
  <c r="I105" i="3"/>
  <c r="W259" i="8"/>
  <c r="G293" i="3"/>
  <c r="W293" i="3" s="1"/>
  <c r="G279" i="3"/>
  <c r="G267" i="3" s="1"/>
  <c r="H128" i="6"/>
  <c r="G168" i="6"/>
  <c r="P362" i="6"/>
  <c r="BH51" i="8"/>
  <c r="H89" i="8"/>
  <c r="M89" i="8" s="1"/>
  <c r="H194" i="8"/>
  <c r="M196" i="8"/>
  <c r="H91" i="6"/>
  <c r="H98" i="7"/>
  <c r="H100" i="7" s="1"/>
  <c r="H169" i="6"/>
  <c r="H205" i="6"/>
  <c r="BG51" i="3"/>
  <c r="BE11" i="3" s="1"/>
  <c r="BE14" i="3" s="1"/>
  <c r="BK87" i="3"/>
  <c r="BE55" i="3" s="1"/>
  <c r="BF205" i="8"/>
  <c r="BH205" i="8"/>
  <c r="BH207" i="8" s="1"/>
  <c r="BE153" i="8" s="1"/>
  <c r="BL264" i="8" s="1"/>
  <c r="G291" i="3"/>
  <c r="W291" i="3" s="1"/>
  <c r="G61" i="7"/>
  <c r="G341" i="7" s="1"/>
  <c r="W341" i="7" s="1"/>
  <c r="H93" i="7"/>
  <c r="H239" i="7" s="1"/>
  <c r="H180" i="3"/>
  <c r="H59" i="6"/>
  <c r="H214" i="6"/>
  <c r="M216" i="6"/>
  <c r="M151" i="8"/>
  <c r="BI205" i="8"/>
  <c r="BI207" i="8" s="1"/>
  <c r="BJ257" i="8"/>
  <c r="BE211" i="8" s="1"/>
  <c r="BN265" i="8" s="1"/>
  <c r="G292" i="8"/>
  <c r="W292" i="8" s="1"/>
  <c r="H103" i="8"/>
  <c r="H79" i="6"/>
  <c r="M233" i="6"/>
  <c r="H231" i="6"/>
  <c r="BG149" i="8"/>
  <c r="AT256" i="3"/>
  <c r="M51" i="8"/>
  <c r="Q345" i="3"/>
  <c r="G277" i="3"/>
  <c r="Q301" i="3"/>
  <c r="M100" i="8"/>
  <c r="M102" i="8"/>
  <c r="H114" i="6"/>
  <c r="G118" i="6"/>
  <c r="I236" i="6"/>
  <c r="I239" i="6" s="1"/>
  <c r="I334" i="6" s="1"/>
  <c r="AA280" i="8"/>
  <c r="I105" i="8"/>
  <c r="M81" i="6"/>
  <c r="M50" i="7"/>
  <c r="K310" i="3"/>
  <c r="K293" i="3"/>
  <c r="N301" i="8"/>
  <c r="N274" i="8"/>
  <c r="BF149" i="8"/>
  <c r="H38" i="10"/>
  <c r="H36" i="10" s="1"/>
  <c r="M40" i="10"/>
  <c r="M38" i="10" s="1"/>
  <c r="G315" i="7"/>
  <c r="H252" i="7"/>
  <c r="BK87" i="8"/>
  <c r="BX263" i="8" s="1"/>
  <c r="W57" i="7"/>
  <c r="N362" i="6"/>
  <c r="H66" i="6"/>
  <c r="G93" i="7"/>
  <c r="M68" i="6"/>
  <c r="M19" i="6"/>
  <c r="M22" i="6" s="1"/>
  <c r="M59" i="6" s="1"/>
  <c r="M334" i="6" s="1"/>
  <c r="G280" i="8" l="1"/>
  <c r="G268" i="8" s="1"/>
  <c r="H259" i="8"/>
  <c r="H263" i="8" s="1"/>
  <c r="H223" i="8"/>
  <c r="G257" i="8"/>
  <c r="H308" i="3"/>
  <c r="H260" i="3"/>
  <c r="H309" i="8"/>
  <c r="H261" i="8"/>
  <c r="H324" i="6"/>
  <c r="H170" i="6"/>
  <c r="M170" i="6" s="1"/>
  <c r="H325" i="6"/>
  <c r="H341" i="7"/>
  <c r="H277" i="3"/>
  <c r="H291" i="3"/>
  <c r="H331" i="7"/>
  <c r="H333" i="7" s="1"/>
  <c r="H261" i="3"/>
  <c r="BX262" i="8"/>
  <c r="M263" i="8"/>
  <c r="BE55" i="8"/>
  <c r="BG265" i="8" s="1"/>
  <c r="X94" i="7"/>
  <c r="G239" i="7"/>
  <c r="G331" i="7"/>
  <c r="G333" i="7" s="1"/>
  <c r="I311" i="8"/>
  <c r="I294" i="8"/>
  <c r="I268" i="8" s="1"/>
  <c r="BX261" i="8"/>
  <c r="BT262" i="8"/>
  <c r="BT261" i="8"/>
  <c r="BT263" i="8"/>
  <c r="H239" i="6"/>
  <c r="H334" i="6" s="1"/>
  <c r="Q346" i="3"/>
  <c r="H88" i="8"/>
  <c r="H104" i="8" s="1"/>
  <c r="BV263" i="8"/>
  <c r="BV262" i="8"/>
  <c r="BV261" i="8"/>
  <c r="H340" i="7"/>
  <c r="BE53" i="3"/>
  <c r="BE56" i="3" s="1"/>
  <c r="G315" i="6"/>
  <c r="H118" i="6"/>
  <c r="G319" i="7"/>
  <c r="W315" i="7"/>
  <c r="G170" i="6"/>
  <c r="G324" i="6"/>
  <c r="G326" i="6" s="1"/>
  <c r="BU261" i="8"/>
  <c r="BE12" i="8"/>
  <c r="BF264" i="8" s="1"/>
  <c r="BU262" i="8"/>
  <c r="BU263" i="8"/>
  <c r="BL51" i="8"/>
  <c r="BS261" i="8"/>
  <c r="BS263" i="8"/>
  <c r="BE11" i="8"/>
  <c r="W311" i="8"/>
  <c r="H311" i="8"/>
  <c r="G278" i="3"/>
  <c r="G266" i="3" s="1"/>
  <c r="Q287" i="3"/>
  <c r="Q275" i="3" s="1"/>
  <c r="G265" i="3"/>
  <c r="Q288" i="3"/>
  <c r="Q276" i="3" s="1"/>
  <c r="BL51" i="3"/>
  <c r="V362" i="6"/>
  <c r="O362" i="6"/>
  <c r="T362" i="6"/>
  <c r="G332" i="6"/>
  <c r="Q303" i="8"/>
  <c r="Q302" i="3"/>
  <c r="H278" i="8"/>
  <c r="H292" i="8"/>
  <c r="BE110" i="8"/>
  <c r="BL149" i="8"/>
  <c r="H315" i="7"/>
  <c r="M252" i="7"/>
  <c r="M315" i="7" s="1"/>
  <c r="M319" i="7" s="1"/>
  <c r="BL205" i="8"/>
  <c r="BF207" i="8"/>
  <c r="BL207" i="8" s="1"/>
  <c r="BE152" i="8"/>
  <c r="Q302" i="8"/>
  <c r="BL257" i="8"/>
  <c r="BE209" i="8"/>
  <c r="M51" i="3"/>
  <c r="M105" i="3" s="1"/>
  <c r="M293" i="3" s="1"/>
  <c r="H105" i="3"/>
  <c r="H50" i="3"/>
  <c r="H104" i="3" s="1"/>
  <c r="H292" i="3" s="1"/>
  <c r="M105" i="8"/>
  <c r="M294" i="8" s="1"/>
  <c r="BW261" i="8"/>
  <c r="BW263" i="8"/>
  <c r="BW262" i="8"/>
  <c r="BE13" i="8"/>
  <c r="BF265" i="8" s="1"/>
  <c r="BI265" i="8" s="1"/>
  <c r="BE54" i="8"/>
  <c r="H332" i="7"/>
  <c r="K267" i="3"/>
  <c r="H105" i="8"/>
  <c r="M120" i="6"/>
  <c r="M317" i="6" s="1"/>
  <c r="G341" i="6"/>
  <c r="H341" i="6" s="1"/>
  <c r="W88" i="8"/>
  <c r="G104" i="8"/>
  <c r="H234" i="6"/>
  <c r="H237" i="6" s="1"/>
  <c r="I310" i="3"/>
  <c r="M310" i="3" s="1"/>
  <c r="I293" i="3"/>
  <c r="M58" i="7"/>
  <c r="M61" i="7" s="1"/>
  <c r="M341" i="7" s="1"/>
  <c r="H57" i="6"/>
  <c r="N338" i="8"/>
  <c r="AV313" i="8"/>
  <c r="AT257" i="8" l="1"/>
  <c r="G309" i="8"/>
  <c r="G278" i="8"/>
  <c r="Q289" i="8" s="1"/>
  <c r="Q277" i="8" s="1"/>
  <c r="G261" i="8"/>
  <c r="H293" i="8"/>
  <c r="H310" i="8"/>
  <c r="H293" i="3"/>
  <c r="H279" i="3"/>
  <c r="H309" i="3"/>
  <c r="H265" i="3"/>
  <c r="H278" i="3"/>
  <c r="H266" i="3" s="1"/>
  <c r="G293" i="8"/>
  <c r="W293" i="8" s="1"/>
  <c r="G310" i="8"/>
  <c r="W310" i="8" s="1"/>
  <c r="H294" i="8"/>
  <c r="H280" i="8"/>
  <c r="H279" i="8" s="1"/>
  <c r="H267" i="8" s="1"/>
  <c r="BG264" i="8"/>
  <c r="BE56" i="8"/>
  <c r="BI264" i="8"/>
  <c r="H319" i="7"/>
  <c r="G350" i="7"/>
  <c r="H350" i="7" s="1"/>
  <c r="BE212" i="8"/>
  <c r="BN263" i="8"/>
  <c r="H326" i="6"/>
  <c r="BE155" i="8"/>
  <c r="BL263" i="8"/>
  <c r="BE113" i="8"/>
  <c r="BJ263" i="8"/>
  <c r="M311" i="8"/>
  <c r="BK265" i="8"/>
  <c r="BO265" i="8"/>
  <c r="BM265" i="8"/>
  <c r="H332" i="6"/>
  <c r="W239" i="7"/>
  <c r="G339" i="7"/>
  <c r="W339" i="7" s="1"/>
  <c r="H266" i="8"/>
  <c r="BS262" i="8"/>
  <c r="I267" i="3"/>
  <c r="BF263" i="8"/>
  <c r="BI263" i="8" s="1"/>
  <c r="BE14" i="8"/>
  <c r="W309" i="8" l="1"/>
  <c r="Q346" i="8"/>
  <c r="G279" i="8"/>
  <c r="G267" i="8" s="1"/>
  <c r="G266" i="8"/>
  <c r="Q288" i="8"/>
  <c r="Q276" i="8" s="1"/>
  <c r="Q347" i="8"/>
  <c r="H268" i="8"/>
  <c r="M280" i="8"/>
  <c r="M268" i="8" s="1"/>
  <c r="H267" i="3"/>
  <c r="M279" i="3"/>
  <c r="M267" i="3" s="1"/>
  <c r="BO264" i="8"/>
  <c r="BK264" i="8"/>
  <c r="BM264" i="8"/>
  <c r="BO263" i="8"/>
  <c r="BK263" i="8"/>
  <c r="BM263" i="8"/>
  <c r="BN396" i="8" l="1"/>
  <c r="BN395" i="8"/>
  <c r="BN408" i="8"/>
  <c r="BN398" i="8"/>
  <c r="BN390" i="8"/>
  <c r="BN397" i="8"/>
  <c r="BN389" i="8"/>
  <c r="BN409" i="8"/>
  <c r="BN391" i="8"/>
  <c r="BN405" i="8"/>
  <c r="BN404" i="8"/>
  <c r="BN411" i="8"/>
  <c r="BN402" i="8"/>
  <c r="BN392" i="8"/>
  <c r="BN403" i="8"/>
  <c r="BN399" i="8"/>
  <c r="BN400" i="8"/>
  <c r="BN410" i="8"/>
  <c r="BN388" i="8"/>
  <c r="BN393" i="8"/>
  <c r="BN412" i="8"/>
  <c r="BN407" i="8"/>
  <c r="BN406" i="8"/>
  <c r="BN401" i="8"/>
  <c r="BN394" i="8"/>
  <c r="BN413" i="8" l="1"/>
</calcChain>
</file>

<file path=xl/sharedStrings.xml><?xml version="1.0" encoding="utf-8"?>
<sst xmlns="http://schemas.openxmlformats.org/spreadsheetml/2006/main" count="5224" uniqueCount="984">
  <si>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</si>
  <si>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</si>
  <si>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</si>
  <si>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</si>
  <si>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</si>
  <si>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</si>
  <si>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</si>
  <si>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</si>
  <si>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</si>
  <si>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</si>
  <si>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</si>
  <si>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</si>
  <si>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</si>
  <si>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</si>
  <si>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</si>
  <si>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</si>
  <si>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</si>
  <si>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</si>
  <si>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</si>
  <si>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</si>
  <si>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</si>
  <si>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</si>
  <si>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</si>
  <si>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</si>
  <si>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</si>
  <si>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</si>
  <si>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</si>
  <si>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</si>
  <si>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</si>
  <si>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</si>
  <si>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</si>
  <si>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</si>
  <si>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</si>
  <si>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</si>
  <si>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</si>
  <si>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</si>
  <si>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</si>
  <si>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</si>
  <si>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</si>
  <si>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</si>
  <si>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</si>
  <si>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</si>
  <si>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</si>
  <si>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</si>
  <si>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</si>
  <si>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</si>
  <si>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</si>
  <si>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</si>
  <si>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</si>
  <si>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</si>
  <si>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</si>
  <si>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</si>
  <si>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</si>
  <si>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</si>
  <si>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</si>
  <si>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</si>
  <si>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</si>
  <si>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</si>
  <si>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</si>
  <si>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</si>
  <si>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</si>
  <si>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</si>
  <si>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</si>
  <si>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</si>
  <si>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</si>
  <si>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</si>
  <si>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</si>
  <si>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</si>
  <si>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</si>
  <si>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</si>
  <si>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</si>
  <si>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</si>
  <si>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</si>
  <si>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</si>
  <si>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</si>
  <si>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</si>
  <si>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</si>
  <si>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</si>
  <si>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</si>
  <si>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</si>
  <si>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</si>
  <si>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</si>
  <si>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</si>
  <si>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</si>
  <si>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</si>
  <si>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</si>
  <si>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</si>
  <si>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</si>
  <si>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</si>
  <si>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</si>
  <si>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</si>
  <si>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</si>
  <si>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</si>
  <si>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</si>
  <si>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</si>
  <si>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</si>
  <si>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</si>
  <si>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</si>
  <si>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</si>
  <si>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</si>
  <si>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</si>
  <si>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</si>
  <si>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</si>
  <si>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</si>
  <si>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</si>
  <si>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</si>
  <si>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</si>
  <si>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</si>
  <si>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</si>
  <si>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</si>
  <si>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</si>
  <si>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</si>
  <si>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</si>
  <si>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</si>
  <si>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</si>
  <si>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</si>
  <si>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</si>
  <si>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</si>
  <si>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</si>
  <si>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</si>
  <si>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</si>
  <si>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</si>
  <si>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</si>
  <si>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</si>
  <si>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</si>
  <si>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</si>
  <si>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</si>
  <si>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</si>
  <si>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</si>
  <si>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</si>
  <si>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</si>
  <si>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</si>
  <si>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</si>
  <si>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</si>
  <si>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</si>
  <si>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</si>
  <si>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</si>
  <si>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</si>
  <si>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</si>
  <si>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</si>
  <si>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</si>
  <si>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</si>
  <si>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</si>
  <si>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</si>
  <si>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</si>
  <si>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</si>
  <si>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</si>
  <si>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</si>
  <si>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</si>
  <si>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</si>
  <si>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</si>
  <si>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</si>
  <si>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</si>
  <si>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</si>
  <si>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</si>
  <si>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</si>
  <si>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</si>
  <si>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</si>
  <si>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</si>
  <si>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</si>
  <si>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</si>
  <si>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</si>
  <si>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</si>
  <si>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</si>
  <si>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</si>
  <si>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</si>
  <si>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</si>
  <si>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</si>
  <si>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</si>
  <si>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</si>
  <si>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</si>
  <si>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</si>
  <si>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</si>
  <si>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</si>
  <si>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</si>
  <si>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</si>
  <si>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</si>
  <si>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</si>
  <si>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</si>
  <si>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</si>
  <si>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</si>
  <si>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</si>
  <si>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</si>
  <si>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</si>
  <si>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</si>
  <si>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</si>
  <si>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</si>
  <si>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</si>
  <si>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</si>
  <si>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</si>
  <si>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</si>
  <si>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</si>
  <si>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</si>
  <si>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</si>
  <si>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</si>
  <si>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</si>
  <si>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</si>
  <si>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</si>
  <si>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</si>
  <si>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</si>
  <si>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</si>
  <si>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</si>
  <si>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</si>
  <si>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</si>
  <si>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</si>
  <si>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</si>
  <si>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</si>
  <si>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</si>
  <si>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</si>
  <si>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</si>
  <si>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</si>
  <si>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</si>
  <si>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</si>
  <si>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</si>
  <si>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</si>
  <si>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</si>
  <si>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</si>
  <si>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</si>
  <si>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</si>
  <si>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</si>
  <si>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</si>
  <si>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</si>
  <si>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</si>
  <si>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</si>
  <si>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</si>
  <si>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</si>
  <si>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</si>
  <si>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</si>
  <si>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</si>
  <si>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</si>
  <si>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</si>
  <si>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</si>
  <si>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</si>
  <si>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</si>
  <si>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</si>
  <si>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</si>
  <si>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</si>
  <si>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</si>
  <si>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</si>
  <si>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</si>
  <si>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</si>
  <si>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</si>
  <si>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</si>
  <si>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</si>
  <si>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</si>
  <si>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</si>
  <si>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</si>
  <si>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</si>
  <si>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</si>
  <si>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</si>
  <si>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</si>
  <si>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</si>
  <si>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</si>
  <si>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</si>
  <si>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</si>
  <si>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</si>
  <si>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</si>
  <si>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</si>
  <si>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</si>
  <si>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</si>
  <si>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</si>
  <si>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r>
      <t xml:space="preserve">спеціальність: </t>
    </r>
    <r>
      <rPr>
        <b/>
        <sz val="14"/>
        <rFont val="Times New Roman"/>
        <family val="1"/>
        <charset val="204"/>
      </rPr>
      <t>131 "Прикладна механіка "</t>
    </r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</si>
  <si>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</si>
  <si>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</si>
  <si>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</si>
  <si>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</si>
  <si>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</si>
  <si>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</si>
  <si>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</si>
  <si>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</si>
  <si>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</si>
  <si>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</si>
  <si>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</si>
  <si>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</si>
  <si>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</si>
  <si>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</si>
  <si>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</si>
  <si>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</si>
  <si>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</si>
  <si>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</si>
  <si>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</si>
  <si>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</si>
  <si>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</si>
  <si>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</si>
  <si>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</si>
  <si>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</si>
  <si>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</si>
  <si>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</si>
  <si>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</si>
  <si>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</si>
  <si>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</si>
  <si>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</si>
  <si>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</si>
  <si>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</si>
  <si>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</si>
  <si>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</si>
  <si>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</si>
  <si>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</si>
  <si>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</si>
  <si>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</si>
  <si>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</si>
  <si>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</si>
  <si>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</si>
  <si>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</si>
  <si>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</si>
  <si>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</si>
  <si>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</si>
  <si>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</si>
  <si>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</si>
  <si>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</si>
  <si>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</si>
  <si>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</si>
  <si>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</si>
  <si>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</si>
  <si>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</si>
  <si>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</si>
  <si>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</si>
  <si>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</si>
  <si>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</si>
  <si>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</si>
  <si>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</si>
  <si>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</si>
  <si>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</si>
  <si>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</si>
  <si>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</si>
  <si>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</si>
  <si>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</si>
  <si>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</si>
  <si>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</si>
  <si>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</si>
  <si>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</si>
  <si>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</si>
  <si>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</si>
  <si>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</si>
  <si>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</si>
  <si>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</si>
  <si>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</si>
  <si>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</si>
  <si>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</si>
  <si>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</si>
  <si>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</si>
  <si>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</si>
  <si>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</si>
  <si>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</si>
  <si>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</si>
  <si>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</si>
  <si>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</si>
  <si>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</si>
  <si>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</si>
  <si>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</si>
  <si>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</si>
  <si>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</si>
  <si>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</si>
  <si>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</si>
  <si>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</si>
  <si>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</si>
  <si>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</si>
  <si>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</si>
  <si>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</si>
  <si>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</si>
  <si>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</si>
  <si>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</si>
  <si>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</si>
  <si>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</si>
  <si>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</si>
  <si>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</si>
  <si>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</si>
  <si>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</si>
  <si>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</si>
  <si>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</si>
  <si>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</si>
  <si>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</si>
  <si>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</si>
  <si>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</si>
  <si>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</si>
  <si>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</si>
  <si>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</si>
  <si>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</si>
  <si>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</si>
  <si>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</si>
  <si>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</si>
  <si>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</si>
  <si>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</si>
  <si>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</si>
  <si>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</si>
  <si>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</si>
  <si>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</si>
  <si>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</si>
  <si>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</si>
  <si>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</si>
  <si>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</si>
  <si>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</si>
  <si>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</si>
  <si>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</si>
  <si>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</si>
  <si>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</si>
  <si>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</si>
  <si>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</si>
  <si>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</si>
  <si>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</si>
  <si>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</si>
  <si>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</si>
  <si>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</si>
  <si>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</si>
  <si>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</si>
  <si>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</si>
  <si>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</si>
  <si>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</si>
  <si>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</si>
  <si>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</si>
  <si>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</si>
  <si>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</si>
  <si>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</si>
  <si>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</si>
  <si>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</si>
  <si>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</si>
  <si>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</si>
  <si>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</si>
  <si>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</si>
  <si>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</si>
  <si>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</si>
  <si>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</si>
  <si>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</si>
  <si>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</si>
  <si>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</si>
  <si>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</si>
  <si>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</si>
  <si>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</si>
  <si>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</si>
  <si>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</si>
  <si>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</si>
  <si>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</si>
  <si>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</si>
  <si>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</si>
  <si>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</si>
  <si>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</si>
  <si>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</si>
  <si>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</si>
  <si>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</si>
  <si>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</si>
  <si>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</si>
  <si>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</si>
  <si>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</si>
  <si>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</si>
  <si>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</si>
  <si>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</si>
  <si>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</si>
  <si>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</si>
  <si>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</si>
  <si>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</si>
  <si>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</si>
  <si>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</si>
  <si>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</si>
  <si>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</si>
  <si>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</si>
  <si>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</si>
  <si>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</si>
  <si>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</si>
  <si>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</si>
  <si>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</si>
  <si>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</si>
  <si>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</si>
  <si>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</si>
  <si>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</si>
  <si>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</si>
  <si>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</si>
  <si>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</si>
  <si>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</si>
  <si>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</si>
  <si>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</si>
  <si>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</si>
  <si>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</si>
  <si>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</si>
  <si>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</si>
  <si>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</si>
  <si>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</si>
  <si>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</si>
  <si>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</si>
  <si>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</si>
  <si>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</si>
  <si>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</si>
  <si>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</si>
  <si>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</si>
  <si>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</si>
  <si>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</si>
  <si>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</si>
  <si>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</si>
  <si>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</si>
  <si>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</si>
  <si>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</si>
  <si>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</si>
  <si>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</si>
  <si>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</si>
  <si>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</si>
  <si>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</si>
  <si>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</si>
  <si>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</si>
  <si>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(Ковальов В.Д.)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</si>
  <si>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</si>
  <si>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</si>
  <si>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</si>
  <si>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</si>
  <si>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</si>
  <si>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</si>
  <si>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</si>
  <si>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</si>
  <si>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</si>
  <si>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</si>
  <si>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</si>
  <si>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</si>
  <si>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</si>
  <si>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</si>
  <si>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</si>
  <si>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</si>
  <si>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</si>
  <si>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</si>
  <si>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</si>
  <si>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</si>
  <si>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</si>
  <si>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</si>
  <si>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</si>
  <si>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</si>
  <si>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</si>
  <si>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</si>
  <si>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</si>
  <si>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</si>
  <si>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</si>
  <si>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</si>
  <si>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</si>
  <si>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</si>
  <si>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</si>
  <si>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</si>
  <si>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</si>
  <si>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</si>
  <si>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</si>
  <si>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</si>
  <si>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</si>
  <si>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</si>
  <si>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</si>
  <si>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</si>
  <si>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</si>
  <si>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</si>
  <si>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</si>
  <si>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</si>
  <si>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</si>
  <si>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</si>
  <si>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</si>
  <si>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</si>
  <si>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</si>
  <si>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</si>
  <si>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</si>
  <si>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</si>
  <si>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</si>
  <si>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</si>
  <si>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</si>
  <si>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</si>
  <si>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</si>
  <si>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</si>
  <si>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</si>
  <si>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</si>
  <si>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</si>
  <si>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</si>
  <si>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</si>
  <si>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</si>
  <si>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</si>
  <si>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</si>
  <si>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</si>
  <si>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</si>
  <si>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</si>
  <si>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</si>
  <si>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</si>
  <si>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</si>
  <si>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</si>
  <si>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</si>
  <si>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</si>
  <si>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</si>
  <si>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галузь знань: </t>
    </r>
    <r>
      <rPr>
        <b/>
        <sz val="14"/>
        <rFont val="Times New Roman"/>
        <family val="1"/>
        <charset val="204"/>
      </rPr>
      <t>13 "Механічна інженерія"</t>
    </r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</si>
  <si>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</si>
  <si>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</si>
  <si>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</si>
  <si>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</si>
  <si>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</si>
  <si>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</si>
  <si>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</si>
  <si>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</si>
  <si>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</si>
  <si>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</si>
  <si>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</si>
  <si>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</si>
  <si>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</si>
  <si>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</si>
  <si>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</si>
  <si>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</si>
  <si>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</si>
  <si>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</si>
  <si>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</si>
  <si>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</si>
  <si>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</si>
  <si>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</si>
  <si>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</si>
  <si>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</si>
  <si>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</si>
  <si>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</si>
  <si>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</si>
  <si>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</si>
  <si>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</si>
  <si>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</si>
  <si>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</si>
  <si>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протокол № </t>
  </si>
  <si>
    <t xml:space="preserve">       II. ЗВЕДЕНІ ДАНІ ПРО БЮДЖЕТ ЧАСУ, тижні                                                     ІІІ.  АТЕСТАЦІЯ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</si>
  <si>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</si>
  <si>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</si>
  <si>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</si>
  <si>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</si>
  <si>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</si>
  <si>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</si>
  <si>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</si>
  <si>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</si>
  <si>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</si>
  <si>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</si>
  <si>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</si>
  <si>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</si>
  <si>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</si>
  <si>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</si>
  <si>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</si>
  <si>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</si>
  <si>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</si>
  <si>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</si>
  <si>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</si>
  <si>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</si>
  <si>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</si>
  <si>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</si>
  <si>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</si>
  <si>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</si>
  <si>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</si>
  <si>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</si>
  <si>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</si>
  <si>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</si>
  <si>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</si>
  <si>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</si>
  <si>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</si>
  <si>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</si>
  <si>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</si>
  <si>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</si>
  <si>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</si>
  <si>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</si>
  <si>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</si>
  <si>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</si>
  <si>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</si>
  <si>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</si>
  <si>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</si>
  <si>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</si>
  <si>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</si>
  <si>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</si>
  <si>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</si>
  <si>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</si>
  <si>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</si>
  <si>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</si>
  <si>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</si>
  <si>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</si>
  <si>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</si>
  <si>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</si>
  <si>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</si>
  <si>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</si>
  <si>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</si>
  <si>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</si>
  <si>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</si>
  <si>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</si>
  <si>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</si>
  <si>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</si>
  <si>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</si>
  <si>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</si>
  <si>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</si>
  <si>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</si>
  <si>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</si>
  <si>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</si>
  <si>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</si>
  <si>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</si>
  <si>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</si>
  <si>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</si>
  <si>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</si>
  <si>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</si>
  <si>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</si>
  <si>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</si>
  <si>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</si>
  <si>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</si>
  <si>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</si>
  <si>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</si>
  <si>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</si>
  <si>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</si>
  <si>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</si>
  <si>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</si>
  <si>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</si>
  <si>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</si>
  <si>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</si>
  <si>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</si>
  <si>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</si>
  <si>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</si>
  <si>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</si>
  <si>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</si>
  <si>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</si>
  <si>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</si>
  <si>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</si>
  <si>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</si>
  <si>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</si>
  <si>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</si>
  <si>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</si>
  <si>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</si>
  <si>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</si>
  <si>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</si>
  <si>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</si>
  <si>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</si>
  <si>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</si>
  <si>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</si>
  <si>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</si>
  <si>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</si>
  <si>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</si>
  <si>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</si>
  <si>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</si>
  <si>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</si>
  <si>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</si>
  <si>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</si>
  <si>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</si>
  <si>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</si>
  <si>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</si>
  <si>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</si>
  <si>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</si>
  <si>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</si>
  <si>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</si>
  <si>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</si>
  <si>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</si>
  <si>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Позначення: Н – настановна сесія; С – екзаменаційна сесія;  К – канікули; Д– дипломне проектування; А – атестація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</si>
  <si>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</si>
  <si>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</si>
  <si>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</si>
  <si>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</si>
  <si>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</si>
  <si>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</si>
  <si>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</si>
  <si>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</si>
  <si>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</si>
  <si>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</si>
  <si>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</si>
  <si>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</si>
  <si>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</si>
  <si>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</si>
  <si>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</si>
  <si>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</si>
  <si>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</si>
  <si>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</si>
  <si>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</si>
  <si>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</si>
  <si>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</si>
  <si>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</si>
  <si>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</si>
  <si>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</si>
  <si>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</si>
  <si>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</si>
  <si>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</si>
  <si>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</si>
  <si>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</si>
  <si>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</si>
  <si>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</si>
  <si>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</si>
  <si>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</si>
  <si>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</si>
  <si>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</si>
  <si>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</si>
  <si>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</si>
  <si>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</si>
  <si>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</si>
  <si>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</si>
  <si>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</si>
  <si>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</si>
  <si>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</si>
  <si>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</si>
  <si>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</si>
  <si>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</si>
  <si>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</si>
  <si>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</si>
  <si>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</si>
  <si>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</si>
  <si>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</si>
  <si>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</si>
  <si>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</si>
  <si>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</si>
  <si>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</si>
  <si>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</si>
  <si>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</si>
  <si>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</si>
  <si>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</si>
  <si>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</si>
  <si>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</si>
  <si>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</si>
  <si>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</si>
  <si>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</si>
  <si>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</si>
  <si>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</si>
  <si>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</si>
  <si>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</si>
  <si>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</si>
  <si>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</si>
  <si>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</si>
  <si>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</si>
  <si>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</si>
  <si>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</si>
  <si>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</si>
  <si>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</si>
  <si>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</si>
  <si>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</si>
  <si>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</si>
  <si>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</si>
  <si>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</si>
  <si>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</si>
  <si>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</si>
  <si>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</si>
  <si>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</si>
  <si>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</si>
  <si>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</si>
  <si>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</si>
  <si>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</si>
  <si>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</si>
  <si>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</si>
  <si>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</si>
  <si>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</si>
  <si>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</si>
  <si>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</si>
  <si>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</si>
  <si>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</si>
  <si>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</si>
  <si>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</si>
  <si>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</si>
  <si>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</si>
  <si>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</si>
  <si>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</si>
  <si>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</si>
  <si>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</si>
  <si>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</si>
  <si>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</si>
  <si>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</si>
  <si>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</si>
  <si>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</si>
  <si>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</si>
  <si>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</si>
  <si>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</si>
  <si>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</si>
  <si>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</si>
  <si>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</si>
  <si>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</si>
  <si>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</si>
  <si>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</si>
  <si>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</si>
  <si>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</si>
  <si>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</si>
  <si>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</si>
  <si>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</si>
  <si>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</si>
  <si>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</si>
  <si>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</si>
  <si>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</si>
  <si>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</si>
  <si>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</si>
  <si>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</si>
  <si>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</si>
  <si>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</si>
  <si>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</si>
  <si>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</si>
  <si>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</si>
  <si>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</si>
  <si>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</si>
  <si>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</si>
  <si>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</si>
  <si>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</si>
  <si>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</si>
  <si>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</si>
  <si>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</si>
  <si>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</si>
  <si>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</si>
  <si>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</si>
  <si>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</si>
  <si>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</si>
  <si>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</si>
  <si>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</si>
  <si>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</si>
  <si>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</si>
  <si>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</si>
  <si>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</si>
  <si>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</si>
  <si>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</si>
  <si>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</si>
  <si>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</si>
  <si>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</si>
  <si>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</si>
  <si>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</si>
  <si>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</si>
  <si>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</si>
  <si>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</si>
  <si>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</si>
  <si>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</si>
  <si>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</si>
  <si>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</si>
  <si>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</si>
  <si>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</si>
  <si>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</si>
  <si>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</si>
  <si>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</si>
  <si>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</si>
  <si>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</si>
  <si>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</si>
  <si>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</si>
  <si>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</si>
  <si>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</si>
  <si>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</si>
  <si>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</si>
  <si>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</si>
  <si>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</si>
  <si>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</si>
  <si>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</si>
  <si>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</si>
  <si>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</si>
  <si>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</si>
  <si>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</si>
  <si>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</si>
  <si>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</si>
  <si>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</si>
  <si>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</si>
  <si>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</si>
  <si>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</si>
  <si>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</si>
  <si>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</si>
  <si>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</si>
  <si>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</si>
  <si>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</si>
  <si>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</si>
  <si>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</si>
  <si>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</si>
  <si>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</si>
  <si>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</si>
  <si>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</si>
  <si>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</si>
  <si>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</si>
  <si>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</si>
  <si>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</si>
  <si>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</si>
  <si>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</si>
  <si>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</si>
  <si>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</si>
  <si>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</si>
  <si>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</si>
  <si>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</si>
  <si>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</si>
  <si>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</si>
  <si>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</si>
  <si>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</si>
  <si>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</si>
  <si>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</si>
  <si>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</si>
  <si>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</si>
  <si>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Завідувач кафедри ОМТ</t>
  </si>
  <si>
    <t xml:space="preserve">              І.С. Алієв</t>
  </si>
  <si>
    <t>"        "                             2022 р.</t>
  </si>
  <si>
    <t>Комп'ютеризовані дизайн і моделювання технології холодного об'ємного штампування</t>
  </si>
  <si>
    <t>Науково-дослідна робота студентів</t>
  </si>
  <si>
    <t>Науково-дослідна робота студентів                            (курсова робота)</t>
  </si>
  <si>
    <t>Комп'ютеризовані дизайн і моделювання технології гарячого об'ємного штампування</t>
  </si>
  <si>
    <t>Інтегровані технології та матеріали</t>
  </si>
  <si>
    <t>Теорія і технологія прокатного, волочильного та пресувального виробництва</t>
  </si>
  <si>
    <t>Комп'ютеризовані дизайн і моделювання технології листового штампування</t>
  </si>
  <si>
    <t>Комп'ютеризовані дизайн і моделювання технології кування</t>
  </si>
  <si>
    <t>Комп'ютеризовані дизайн і моделювання технології кування. Курсовий проект</t>
  </si>
  <si>
    <t>Комп’ютеризовані дизайн і моделювання обладнання та автоматизованих комплексів</t>
  </si>
  <si>
    <t>Комп'ютеризовані моделювання та оптимальні технологічні системи</t>
  </si>
  <si>
    <t>Основи комп’ютеризованого дизайну і моделювання</t>
  </si>
  <si>
    <t>Методи обчислень та моделювання на ЕОМ</t>
  </si>
  <si>
    <t xml:space="preserve">V. ПЛАН ОСВІТНЬОГО ПРОЦЕСУ на 2022/2023 навч. рік (заочна прискорена форма) набір 2022 р.  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</si>
  <si>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</si>
  <si>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</si>
  <si>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</si>
  <si>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</si>
  <si>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обладання прикладної механіки. Частина 4 Технологічні основи машинобудування</t>
  </si>
  <si>
    <t>IV. АТЕСТАЦІЯ</t>
  </si>
  <si>
    <t>Семестр</t>
  </si>
  <si>
    <t>Форма атестації</t>
  </si>
  <si>
    <t>Директор ЦДЗО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</si>
</sst>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53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3" fillId="0" borderId="85" xfId="0" applyNumberFormat="1" applyFont="1" applyFill="1" applyBorder="1" applyAlignment="1" applyProtection="1">
      <alignment horizontal="center" vertical="center"/>
      <protection hidden="1"/>
    </xf>
    <xf numFmtId="170" fontId="63" fillId="0" borderId="16" xfId="0" applyNumberFormat="1" applyFont="1" applyFill="1" applyBorder="1" applyAlignment="1" applyProtection="1">
      <alignment horizontal="center" vertical="center"/>
      <protection hidden="1"/>
    </xf>
    <xf numFmtId="1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 wrapText="1"/>
    </xf>
    <xf numFmtId="0" fontId="63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4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4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4" fillId="3" borderId="30" xfId="0" applyNumberFormat="1" applyFont="1" applyFill="1" applyBorder="1" applyAlignment="1" applyProtection="1">
      <alignment horizontal="center" vertical="center"/>
      <protection hidden="1"/>
    </xf>
    <xf numFmtId="49" fontId="64" fillId="3" borderId="31" xfId="0" applyNumberFormat="1" applyFont="1" applyFill="1" applyBorder="1" applyAlignment="1" applyProtection="1">
      <alignment horizontal="center" vertical="center"/>
    </xf>
    <xf numFmtId="164" fontId="66" fillId="3" borderId="27" xfId="0" applyNumberFormat="1" applyFont="1" applyFill="1" applyBorder="1" applyAlignment="1" applyProtection="1">
      <alignment horizontal="center" vertical="center"/>
    </xf>
    <xf numFmtId="164" fontId="67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7" fillId="3" borderId="26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7" fillId="3" borderId="1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7" fillId="3" borderId="19" xfId="0" applyNumberFormat="1" applyFont="1" applyFill="1" applyBorder="1" applyAlignment="1" applyProtection="1">
      <alignment horizontal="center" vertical="center"/>
    </xf>
    <xf numFmtId="164" fontId="67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3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 applyProtection="1">
      <alignment horizontal="center" vertical="center"/>
    </xf>
    <xf numFmtId="49" fontId="68" fillId="0" borderId="1" xfId="0" applyNumberFormat="1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center" vertical="center" wrapText="1"/>
    </xf>
    <xf numFmtId="165" fontId="68" fillId="3" borderId="1" xfId="0" applyNumberFormat="1" applyFont="1" applyFill="1" applyBorder="1" applyAlignment="1" applyProtection="1">
      <alignment horizontal="center" vertical="center"/>
    </xf>
    <xf numFmtId="0" fontId="69" fillId="3" borderId="1" xfId="0" applyFont="1" applyFill="1" applyBorder="1" applyAlignment="1">
      <alignment horizontal="center" vertical="center" wrapText="1"/>
    </xf>
    <xf numFmtId="1" fontId="68" fillId="3" borderId="1" xfId="0" applyNumberFormat="1" applyFont="1" applyFill="1" applyBorder="1" applyAlignment="1">
      <alignment horizontal="center" vertical="center" wrapText="1"/>
    </xf>
    <xf numFmtId="49" fontId="68" fillId="3" borderId="1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Fill="1" applyBorder="1" applyAlignment="1">
      <alignment horizontal="center" vertical="center" wrapText="1"/>
    </xf>
    <xf numFmtId="0" fontId="68" fillId="3" borderId="35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 applyProtection="1">
      <alignment horizontal="center" vertical="center"/>
    </xf>
    <xf numFmtId="49" fontId="68" fillId="3" borderId="33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vertical="center"/>
    </xf>
    <xf numFmtId="0" fontId="68" fillId="3" borderId="1" xfId="0" applyFont="1" applyFill="1" applyBorder="1" applyAlignment="1">
      <alignment horizontal="right" vertical="center" wrapText="1"/>
    </xf>
    <xf numFmtId="0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 applyProtection="1">
      <alignment horizontal="center" vertical="center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>
      <alignment horizontal="right" vertical="center" wrapText="1"/>
    </xf>
    <xf numFmtId="0" fontId="67" fillId="3" borderId="1" xfId="0" applyFont="1" applyFill="1" applyBorder="1" applyAlignment="1">
      <alignment horizontal="center" vertical="center" wrapText="1"/>
    </xf>
    <xf numFmtId="0" fontId="68" fillId="3" borderId="109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 applyProtection="1">
      <alignment horizontal="center" vertical="center"/>
    </xf>
    <xf numFmtId="49" fontId="67" fillId="3" borderId="73" xfId="0" applyNumberFormat="1" applyFont="1" applyFill="1" applyBorder="1" applyAlignment="1" applyProtection="1">
      <alignment horizontal="center" vertical="center"/>
    </xf>
    <xf numFmtId="49" fontId="68" fillId="3" borderId="5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7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8" fillId="3" borderId="70" xfId="0" applyNumberFormat="1" applyFont="1" applyFill="1" applyBorder="1" applyAlignment="1" applyProtection="1">
      <alignment horizontal="center" vertical="center"/>
    </xf>
    <xf numFmtId="167" fontId="70" fillId="3" borderId="70" xfId="0" applyNumberFormat="1" applyFont="1" applyFill="1" applyBorder="1" applyAlignment="1" applyProtection="1">
      <alignment horizontal="center" vertical="center"/>
    </xf>
    <xf numFmtId="167" fontId="68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8" fillId="0" borderId="70" xfId="0" applyNumberFormat="1" applyFont="1" applyFill="1" applyBorder="1" applyAlignment="1" applyProtection="1">
      <alignment horizontal="center" vertical="center"/>
    </xf>
    <xf numFmtId="166" fontId="70" fillId="0" borderId="82" xfId="2" applyNumberFormat="1" applyFont="1" applyFill="1" applyBorder="1" applyAlignment="1" applyProtection="1">
      <alignment horizontal="center" vertical="center"/>
    </xf>
    <xf numFmtId="166" fontId="68" fillId="0" borderId="83" xfId="2" applyNumberFormat="1" applyFont="1" applyFill="1" applyBorder="1" applyAlignment="1" applyProtection="1">
      <alignment horizontal="center" vertical="center"/>
    </xf>
    <xf numFmtId="167" fontId="70" fillId="3" borderId="38" xfId="0" applyNumberFormat="1" applyFont="1" applyFill="1" applyBorder="1" applyAlignment="1" applyProtection="1">
      <alignment horizontal="center" vertical="center"/>
    </xf>
    <xf numFmtId="167" fontId="68" fillId="3" borderId="39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68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49" fontId="67" fillId="0" borderId="24" xfId="0" applyNumberFormat="1" applyFont="1" applyFill="1" applyBorder="1" applyAlignment="1" applyProtection="1">
      <alignment horizontal="left" vertical="center"/>
    </xf>
    <xf numFmtId="49" fontId="67" fillId="3" borderId="24" xfId="0" applyNumberFormat="1" applyFont="1" applyFill="1" applyBorder="1" applyAlignment="1">
      <alignment vertical="center" wrapText="1"/>
    </xf>
    <xf numFmtId="1" fontId="67" fillId="3" borderId="19" xfId="0" applyNumberFormat="1" applyFont="1" applyFill="1" applyBorder="1" applyAlignment="1">
      <alignment horizontal="center" vertical="center"/>
    </xf>
    <xf numFmtId="1" fontId="67" fillId="3" borderId="1" xfId="0" applyNumberFormat="1" applyFont="1" applyFill="1" applyBorder="1" applyAlignment="1">
      <alignment horizontal="center" vertical="center"/>
    </xf>
    <xf numFmtId="1" fontId="67" fillId="3" borderId="35" xfId="0" applyNumberFormat="1" applyFont="1" applyFill="1" applyBorder="1" applyAlignment="1" applyProtection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 wrapText="1"/>
    </xf>
    <xf numFmtId="1" fontId="68" fillId="3" borderId="21" xfId="0" applyNumberFormat="1" applyFont="1" applyFill="1" applyBorder="1" applyAlignment="1">
      <alignment horizontal="center" vertical="center" wrapText="1"/>
    </xf>
    <xf numFmtId="49" fontId="67" fillId="3" borderId="33" xfId="0" applyNumberFormat="1" applyFont="1" applyFill="1" applyBorder="1" applyAlignment="1">
      <alignment horizontal="center" vertical="center" wrapText="1"/>
    </xf>
    <xf numFmtId="49" fontId="67" fillId="3" borderId="21" xfId="0" applyNumberFormat="1" applyFont="1" applyFill="1" applyBorder="1" applyAlignment="1" applyProtection="1">
      <alignment horizontal="center" vertical="center"/>
    </xf>
    <xf numFmtId="49" fontId="67" fillId="3" borderId="24" xfId="0" applyNumberFormat="1" applyFont="1" applyFill="1" applyBorder="1" applyAlignment="1">
      <alignment horizontal="left" vertical="center" wrapText="1"/>
    </xf>
    <xf numFmtId="167" fontId="67" fillId="3" borderId="24" xfId="0" applyNumberFormat="1" applyFont="1" applyFill="1" applyBorder="1" applyAlignment="1" applyProtection="1">
      <alignment horizontal="center" vertical="center"/>
    </xf>
    <xf numFmtId="167" fontId="67" fillId="3" borderId="87" xfId="0" applyNumberFormat="1" applyFont="1" applyFill="1" applyBorder="1" applyAlignment="1" applyProtection="1">
      <alignment horizontal="center" vertical="center"/>
    </xf>
    <xf numFmtId="167" fontId="68" fillId="0" borderId="70" xfId="0" applyNumberFormat="1" applyFont="1" applyFill="1" applyBorder="1" applyAlignment="1" applyProtection="1">
      <alignment horizontal="center" vertical="center"/>
      <protection locked="0"/>
    </xf>
    <xf numFmtId="167" fontId="70" fillId="0" borderId="25" xfId="0" applyNumberFormat="1" applyFont="1" applyFill="1" applyBorder="1" applyAlignment="1" applyProtection="1">
      <alignment horizontal="center" vertical="center"/>
      <protection locked="0"/>
    </xf>
    <xf numFmtId="167" fontId="68" fillId="0" borderId="37" xfId="0" applyNumberFormat="1" applyFont="1" applyFill="1" applyBorder="1" applyAlignment="1" applyProtection="1">
      <alignment horizontal="center" vertical="center"/>
      <protection hidden="1"/>
    </xf>
    <xf numFmtId="167" fontId="70" fillId="0" borderId="13" xfId="0" applyNumberFormat="1" applyFont="1" applyFill="1" applyBorder="1" applyAlignment="1" applyProtection="1">
      <alignment horizontal="center" vertical="center"/>
      <protection hidden="1"/>
    </xf>
    <xf numFmtId="166" fontId="70" fillId="3" borderId="24" xfId="0" applyNumberFormat="1" applyFont="1" applyFill="1" applyBorder="1" applyAlignment="1" applyProtection="1">
      <alignment horizontal="center" vertical="center"/>
    </xf>
    <xf numFmtId="167" fontId="68" fillId="3" borderId="5" xfId="0" applyNumberFormat="1" applyFont="1" applyFill="1" applyBorder="1" applyAlignment="1" applyProtection="1">
      <alignment horizontal="center" vertical="center"/>
    </xf>
    <xf numFmtId="0" fontId="69" fillId="0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0" fontId="68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8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8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68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8" fillId="3" borderId="23" xfId="0" applyNumberFormat="1" applyFont="1" applyFill="1" applyBorder="1" applyAlignment="1" applyProtection="1">
      <alignment horizontal="center" vertical="center"/>
      <protection hidden="1"/>
    </xf>
    <xf numFmtId="167" fontId="70" fillId="3" borderId="24" xfId="0" applyNumberFormat="1" applyFont="1" applyFill="1" applyBorder="1" applyAlignment="1" applyProtection="1">
      <alignment horizontal="center" vertical="center"/>
      <protection hidden="1"/>
    </xf>
    <xf numFmtId="167" fontId="70" fillId="3" borderId="92" xfId="0" applyNumberFormat="1" applyFont="1" applyFill="1" applyBorder="1" applyAlignment="1" applyProtection="1">
      <alignment horizontal="center" vertical="center"/>
    </xf>
    <xf numFmtId="167" fontId="68" fillId="3" borderId="92" xfId="0" applyNumberFormat="1" applyFont="1" applyFill="1" applyBorder="1" applyAlignment="1" applyProtection="1">
      <alignment horizontal="center" vertical="center"/>
    </xf>
    <xf numFmtId="166" fontId="68" fillId="3" borderId="24" xfId="0" applyNumberFormat="1" applyFont="1" applyFill="1" applyBorder="1" applyAlignment="1" applyProtection="1">
      <alignment horizontal="center" vertical="center"/>
    </xf>
    <xf numFmtId="166" fontId="68" fillId="3" borderId="97" xfId="0" applyNumberFormat="1" applyFont="1" applyFill="1" applyBorder="1" applyAlignment="1">
      <alignment horizontal="center" vertical="center" wrapText="1"/>
    </xf>
    <xf numFmtId="166" fontId="68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8" fillId="3" borderId="70" xfId="0" applyNumberFormat="1" applyFont="1" applyFill="1" applyBorder="1" applyAlignment="1" applyProtection="1">
      <alignment horizontal="center" vertical="center"/>
    </xf>
    <xf numFmtId="167" fontId="68" fillId="3" borderId="98" xfId="0" applyNumberFormat="1" applyFont="1" applyFill="1" applyBorder="1" applyAlignment="1" applyProtection="1">
      <alignment horizontal="center" vertical="center"/>
    </xf>
    <xf numFmtId="167" fontId="70" fillId="3" borderId="98" xfId="0" applyNumberFormat="1" applyFont="1" applyFill="1" applyBorder="1" applyAlignment="1" applyProtection="1">
      <alignment horizontal="center" vertical="center"/>
    </xf>
    <xf numFmtId="167" fontId="68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8" fillId="3" borderId="1" xfId="0" applyNumberFormat="1" applyFont="1" applyFill="1" applyBorder="1" applyAlignment="1" applyProtection="1">
      <alignment horizontal="center" vertical="center"/>
    </xf>
    <xf numFmtId="166" fontId="68" fillId="3" borderId="6" xfId="0" applyNumberFormat="1" applyFont="1" applyFill="1" applyBorder="1" applyAlignment="1" applyProtection="1">
      <alignment horizontal="center" vertical="center"/>
    </xf>
    <xf numFmtId="166" fontId="71" fillId="0" borderId="24" xfId="0" applyNumberFormat="1" applyFont="1" applyFill="1" applyBorder="1" applyAlignment="1" applyProtection="1">
      <alignment horizontal="center" vertical="center"/>
    </xf>
    <xf numFmtId="167" fontId="71" fillId="4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67" fontId="72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1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8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3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1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3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1" fillId="0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9" fontId="72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7" fontId="72" fillId="3" borderId="24" xfId="0" applyNumberFormat="1" applyFont="1" applyFill="1" applyBorder="1" applyAlignment="1" applyProtection="1">
      <alignment horizontal="center" vertical="center"/>
    </xf>
    <xf numFmtId="169" fontId="71" fillId="3" borderId="23" xfId="0" applyNumberFormat="1" applyFont="1" applyFill="1" applyBorder="1" applyAlignment="1" applyProtection="1">
      <alignment horizontal="center" vertical="center"/>
    </xf>
    <xf numFmtId="169" fontId="72" fillId="0" borderId="24" xfId="0" applyNumberFormat="1" applyFont="1" applyFill="1" applyBorder="1" applyAlignment="1" applyProtection="1">
      <alignment horizontal="center" vertical="center"/>
    </xf>
    <xf numFmtId="49" fontId="73" fillId="0" borderId="24" xfId="0" applyNumberFormat="1" applyFont="1" applyFill="1" applyBorder="1" applyAlignment="1" applyProtection="1">
      <alignment horizontal="left" vertical="center"/>
    </xf>
    <xf numFmtId="1" fontId="73" fillId="3" borderId="19" xfId="0" applyNumberFormat="1" applyFont="1" applyFill="1" applyBorder="1" applyAlignment="1">
      <alignment horizontal="center" vertical="center"/>
    </xf>
    <xf numFmtId="1" fontId="73" fillId="3" borderId="1" xfId="0" applyNumberFormat="1" applyFont="1" applyFill="1" applyBorder="1" applyAlignment="1">
      <alignment horizontal="center" vertical="center"/>
    </xf>
    <xf numFmtId="1" fontId="73" fillId="3" borderId="35" xfId="0" applyNumberFormat="1" applyFont="1" applyFill="1" applyBorder="1" applyAlignment="1" applyProtection="1">
      <alignment horizontal="center" vertical="center"/>
    </xf>
    <xf numFmtId="170" fontId="71" fillId="3" borderId="19" xfId="0" applyNumberFormat="1" applyFont="1" applyFill="1" applyBorder="1" applyAlignment="1" applyProtection="1">
      <alignment horizontal="center" vertical="center"/>
    </xf>
    <xf numFmtId="1" fontId="73" fillId="3" borderId="33" xfId="0" applyNumberFormat="1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NumberFormat="1" applyFont="1" applyFill="1" applyBorder="1" applyAlignment="1">
      <alignment horizontal="center" vertical="center"/>
    </xf>
    <xf numFmtId="1" fontId="71" fillId="3" borderId="21" xfId="0" applyNumberFormat="1" applyFont="1" applyFill="1" applyBorder="1" applyAlignment="1">
      <alignment horizontal="center" vertical="center" wrapText="1"/>
    </xf>
    <xf numFmtId="0" fontId="73" fillId="3" borderId="33" xfId="0" applyFont="1" applyFill="1" applyBorder="1" applyAlignment="1">
      <alignment horizontal="center" vertical="center" wrapText="1"/>
    </xf>
    <xf numFmtId="49" fontId="73" fillId="3" borderId="19" xfId="0" applyNumberFormat="1" applyFont="1" applyFill="1" applyBorder="1" applyAlignment="1" applyProtection="1">
      <alignment horizontal="center" vertical="center"/>
    </xf>
    <xf numFmtId="49" fontId="73" fillId="3" borderId="1" xfId="0" applyNumberFormat="1" applyFont="1" applyFill="1" applyBorder="1" applyAlignment="1" applyProtection="1">
      <alignment horizontal="center" vertical="center"/>
    </xf>
    <xf numFmtId="49" fontId="73" fillId="3" borderId="21" xfId="0" applyNumberFormat="1" applyFont="1" applyFill="1" applyBorder="1" applyAlignment="1" applyProtection="1">
      <alignment horizontal="center" vertical="center"/>
    </xf>
    <xf numFmtId="164" fontId="73" fillId="0" borderId="0" xfId="0" applyNumberFormat="1" applyFont="1" applyFill="1" applyBorder="1" applyAlignment="1" applyProtection="1">
      <alignment vertical="center"/>
    </xf>
    <xf numFmtId="49" fontId="73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1" fillId="3" borderId="70" xfId="0" applyNumberFormat="1" applyFont="1" applyFill="1" applyBorder="1" applyAlignment="1" applyProtection="1">
      <alignment horizontal="center" vertical="center"/>
    </xf>
    <xf numFmtId="169" fontId="73" fillId="0" borderId="7" xfId="0" applyNumberFormat="1" applyFont="1" applyFill="1" applyBorder="1" applyAlignment="1">
      <alignment horizontal="center" vertical="center" wrapText="1"/>
    </xf>
    <xf numFmtId="167" fontId="73" fillId="3" borderId="5" xfId="0" applyNumberFormat="1" applyFont="1" applyFill="1" applyBorder="1" applyAlignment="1" applyProtection="1">
      <alignment horizontal="center" vertical="center"/>
    </xf>
    <xf numFmtId="167" fontId="71" fillId="3" borderId="5" xfId="0" applyNumberFormat="1" applyFont="1" applyFill="1" applyBorder="1" applyAlignment="1" applyProtection="1">
      <alignment horizontal="center" vertical="center"/>
    </xf>
    <xf numFmtId="169" fontId="73" fillId="0" borderId="1" xfId="0" applyNumberFormat="1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4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8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8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4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1" fillId="2" borderId="23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2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2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2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5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2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59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66" fontId="73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1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3" fillId="0" borderId="0" xfId="0" applyNumberFormat="1" applyFont="1" applyFill="1" applyBorder="1" applyAlignment="1" applyProtection="1">
      <alignment vertical="center"/>
    </xf>
    <xf numFmtId="49" fontId="71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7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7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3" fillId="3" borderId="11" xfId="0" applyNumberFormat="1" applyFont="1" applyFill="1" applyBorder="1" applyAlignment="1">
      <alignment horizontal="center" vertical="center" wrapText="1"/>
    </xf>
    <xf numFmtId="1" fontId="63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3" fillId="3" borderId="30" xfId="0" applyNumberFormat="1" applyFont="1" applyFill="1" applyBorder="1" applyAlignment="1" applyProtection="1">
      <alignment horizontal="center" vertical="center"/>
    </xf>
    <xf numFmtId="1" fontId="63" fillId="3" borderId="31" xfId="0" applyNumberFormat="1" applyFont="1" applyFill="1" applyBorder="1" applyAlignment="1" applyProtection="1">
      <alignment horizontal="center" vertical="center"/>
    </xf>
    <xf numFmtId="0" fontId="63" fillId="3" borderId="14" xfId="0" applyNumberFormat="1" applyFont="1" applyFill="1" applyBorder="1" applyAlignment="1" applyProtection="1">
      <alignment horizontal="center" vertical="center"/>
    </xf>
    <xf numFmtId="0" fontId="63" fillId="3" borderId="2" xfId="0" applyNumberFormat="1" applyFont="1" applyFill="1" applyBorder="1" applyAlignment="1" applyProtection="1">
      <alignment horizontal="center" vertical="center"/>
    </xf>
    <xf numFmtId="0" fontId="63" fillId="3" borderId="11" xfId="0" applyNumberFormat="1" applyFont="1" applyFill="1" applyBorder="1" applyAlignment="1" applyProtection="1">
      <alignment horizontal="center" vertical="center"/>
    </xf>
    <xf numFmtId="0" fontId="63" fillId="3" borderId="4" xfId="0" applyNumberFormat="1" applyFont="1" applyFill="1" applyBorder="1" applyAlignment="1" applyProtection="1">
      <alignment horizontal="center" vertical="center"/>
    </xf>
    <xf numFmtId="0" fontId="63" fillId="3" borderId="6" xfId="0" applyNumberFormat="1" applyFont="1" applyFill="1" applyBorder="1" applyAlignment="1" applyProtection="1">
      <alignment horizontal="center" vertical="center"/>
    </xf>
    <xf numFmtId="0" fontId="63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3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5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lef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81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3" fillId="3" borderId="36" xfId="0" applyNumberFormat="1" applyFont="1" applyFill="1" applyBorder="1" applyAlignment="1" applyProtection="1">
      <alignment horizontal="center" vertical="center"/>
    </xf>
    <xf numFmtId="1" fontId="63" fillId="3" borderId="14" xfId="0" applyNumberFormat="1" applyFont="1" applyFill="1" applyBorder="1" applyAlignment="1" applyProtection="1">
      <alignment horizontal="center" vertical="center"/>
    </xf>
    <xf numFmtId="1" fontId="63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3" fillId="3" borderId="32" xfId="0" applyNumberFormat="1" applyFont="1" applyFill="1" applyBorder="1" applyAlignment="1" applyProtection="1">
      <alignment horizontal="center" vertical="center"/>
    </xf>
    <xf numFmtId="0" fontId="63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2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1" fillId="2" borderId="105" xfId="0" applyNumberFormat="1" applyFont="1" applyFill="1" applyBorder="1" applyAlignment="1" applyProtection="1">
      <alignment horizontal="center" vertical="center"/>
    </xf>
    <xf numFmtId="165" fontId="81" fillId="2" borderId="85" xfId="0" applyNumberFormat="1" applyFont="1" applyFill="1" applyBorder="1" applyAlignment="1" applyProtection="1">
      <alignment horizontal="center" vertical="center"/>
    </xf>
    <xf numFmtId="1" fontId="81" fillId="2" borderId="16" xfId="0" applyNumberFormat="1" applyFont="1" applyFill="1" applyBorder="1" applyAlignment="1">
      <alignment horizontal="center" vertical="center" wrapText="1"/>
    </xf>
    <xf numFmtId="1" fontId="81" fillId="2" borderId="2" xfId="0" applyNumberFormat="1" applyFont="1" applyFill="1" applyBorder="1" applyAlignment="1">
      <alignment horizontal="center" vertical="center"/>
    </xf>
    <xf numFmtId="1" fontId="81" fillId="2" borderId="2" xfId="0" applyNumberFormat="1" applyFont="1" applyFill="1" applyBorder="1" applyAlignment="1">
      <alignment horizontal="center" vertical="center" wrapText="1"/>
    </xf>
    <xf numFmtId="1" fontId="81" fillId="2" borderId="11" xfId="0" applyNumberFormat="1" applyFont="1" applyFill="1" applyBorder="1" applyAlignment="1">
      <alignment horizontal="center" vertical="center" wrapText="1"/>
    </xf>
    <xf numFmtId="49" fontId="81" fillId="2" borderId="18" xfId="0" applyNumberFormat="1" applyFont="1" applyFill="1" applyBorder="1" applyAlignment="1">
      <alignment horizontal="center" vertical="center"/>
    </xf>
    <xf numFmtId="49" fontId="81" fillId="2" borderId="18" xfId="0" applyNumberFormat="1" applyFont="1" applyFill="1" applyBorder="1" applyAlignment="1" applyProtection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80" fillId="2" borderId="41" xfId="0" applyNumberFormat="1" applyFont="1" applyFill="1" applyBorder="1" applyAlignment="1" applyProtection="1">
      <alignment horizontal="center" vertical="center"/>
    </xf>
    <xf numFmtId="49" fontId="80" fillId="2" borderId="42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1" fontId="81" fillId="2" borderId="36" xfId="0" applyNumberFormat="1" applyFont="1" applyFill="1" applyBorder="1" applyAlignment="1">
      <alignment horizontal="center" vertical="center" wrapText="1"/>
    </xf>
    <xf numFmtId="1" fontId="81" fillId="2" borderId="30" xfId="0" applyNumberFormat="1" applyFont="1" applyFill="1" applyBorder="1" applyAlignment="1">
      <alignment horizontal="center" vertical="center"/>
    </xf>
    <xf numFmtId="1" fontId="81" fillId="2" borderId="30" xfId="0" applyNumberFormat="1" applyFont="1" applyFill="1" applyBorder="1" applyAlignment="1">
      <alignment horizontal="center" vertical="center" wrapText="1"/>
    </xf>
    <xf numFmtId="1" fontId="81" fillId="2" borderId="31" xfId="0" applyNumberFormat="1" applyFont="1" applyFill="1" applyBorder="1" applyAlignment="1">
      <alignment horizontal="center" vertical="center" wrapText="1"/>
    </xf>
    <xf numFmtId="49" fontId="81" fillId="2" borderId="14" xfId="0" applyNumberFormat="1" applyFont="1" applyFill="1" applyBorder="1" applyAlignment="1">
      <alignment horizontal="center" vertical="center"/>
    </xf>
    <xf numFmtId="49" fontId="81" fillId="2" borderId="36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167" fontId="81" fillId="2" borderId="39" xfId="0" applyNumberFormat="1" applyFont="1" applyFill="1" applyBorder="1" applyAlignment="1" applyProtection="1">
      <alignment horizontal="center" vertical="center"/>
    </xf>
    <xf numFmtId="165" fontId="81" fillId="2" borderId="39" xfId="0" applyNumberFormat="1" applyFont="1" applyFill="1" applyBorder="1" applyAlignment="1" applyProtection="1">
      <alignment horizontal="center" vertical="center"/>
    </xf>
    <xf numFmtId="165" fontId="81" fillId="2" borderId="13" xfId="0" applyNumberFormat="1" applyFont="1" applyFill="1" applyBorder="1" applyAlignment="1" applyProtection="1">
      <alignment horizontal="center" vertical="center"/>
    </xf>
    <xf numFmtId="49" fontId="81" fillId="2" borderId="14" xfId="0" applyNumberFormat="1" applyFont="1" applyFill="1" applyBorder="1" applyAlignment="1" applyProtection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80" fillId="3" borderId="24" xfId="0" applyNumberFormat="1" applyFont="1" applyFill="1" applyBorder="1" applyAlignment="1" applyProtection="1">
      <alignment horizontal="left" vertical="center"/>
    </xf>
    <xf numFmtId="164" fontId="80" fillId="3" borderId="103" xfId="0" applyNumberFormat="1" applyFont="1" applyFill="1" applyBorder="1" applyAlignment="1" applyProtection="1">
      <alignment horizontal="left" vertical="center"/>
    </xf>
    <xf numFmtId="49" fontId="80" fillId="3" borderId="24" xfId="0" applyNumberFormat="1" applyFont="1" applyFill="1" applyBorder="1" applyAlignment="1">
      <alignment horizontal="left" vertical="center" wrapText="1"/>
    </xf>
    <xf numFmtId="49" fontId="80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2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80" fillId="3" borderId="23" xfId="0" applyNumberFormat="1" applyFont="1" applyFill="1" applyBorder="1" applyAlignment="1" applyProtection="1">
      <alignment horizontal="left" vertical="center"/>
    </xf>
    <xf numFmtId="49" fontId="80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7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6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7" fillId="3" borderId="1" xfId="0" applyFont="1" applyFill="1" applyBorder="1"/>
    <xf numFmtId="0" fontId="0" fillId="0" borderId="1" xfId="0" applyBorder="1" applyAlignment="1">
      <alignment vertical="center" wrapText="1"/>
    </xf>
    <xf numFmtId="0" fontId="83" fillId="0" borderId="1" xfId="0" applyFont="1" applyBorder="1"/>
    <xf numFmtId="164" fontId="78" fillId="0" borderId="0" xfId="0" applyNumberFormat="1" applyFont="1" applyFill="1" applyBorder="1" applyAlignment="1" applyProtection="1">
      <alignment vertical="center"/>
    </xf>
    <xf numFmtId="169" fontId="78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9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9" fillId="3" borderId="5" xfId="0" applyNumberFormat="1" applyFont="1" applyFill="1" applyBorder="1" applyAlignment="1" applyProtection="1">
      <alignment horizontal="center" vertical="center"/>
    </xf>
    <xf numFmtId="172" fontId="79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9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5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5" fillId="3" borderId="1" xfId="0" applyNumberFormat="1" applyFont="1" applyFill="1" applyBorder="1" applyAlignment="1" applyProtection="1">
      <alignment horizontal="center" vertical="center" wrapText="1"/>
    </xf>
    <xf numFmtId="172" fontId="85" fillId="3" borderId="35" xfId="0" applyNumberFormat="1" applyFont="1" applyFill="1" applyBorder="1" applyAlignment="1" applyProtection="1">
      <alignment horizontal="center" vertical="center" wrapText="1"/>
    </xf>
    <xf numFmtId="0" fontId="85" fillId="3" borderId="25" xfId="0" applyNumberFormat="1" applyFont="1" applyFill="1" applyBorder="1" applyAlignment="1" applyProtection="1">
      <alignment horizontal="center" vertical="center"/>
    </xf>
    <xf numFmtId="0" fontId="85" fillId="3" borderId="20" xfId="0" applyNumberFormat="1" applyFont="1" applyFill="1" applyBorder="1" applyAlignment="1" applyProtection="1">
      <alignment horizontal="center" vertical="center"/>
    </xf>
    <xf numFmtId="0" fontId="85" fillId="3" borderId="5" xfId="0" applyNumberFormat="1" applyFont="1" applyFill="1" applyBorder="1" applyAlignment="1" applyProtection="1">
      <alignment horizontal="center" vertical="center"/>
    </xf>
    <xf numFmtId="0" fontId="85" fillId="3" borderId="29" xfId="0" applyNumberFormat="1" applyFont="1" applyFill="1" applyBorder="1" applyAlignment="1" applyProtection="1">
      <alignment horizontal="center" vertical="center"/>
    </xf>
    <xf numFmtId="0" fontId="85" fillId="3" borderId="90" xfId="0" applyNumberFormat="1" applyFont="1" applyFill="1" applyBorder="1" applyAlignment="1" applyProtection="1">
      <alignment horizontal="center" vertical="center"/>
    </xf>
    <xf numFmtId="0" fontId="85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4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4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8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2" fillId="3" borderId="114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/>
    </xf>
    <xf numFmtId="49" fontId="2" fillId="0" borderId="97" xfId="3" applyNumberFormat="1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06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/>
    <xf numFmtId="164" fontId="2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/>
    </xf>
    <xf numFmtId="0" fontId="2" fillId="0" borderId="1" xfId="0" applyFont="1" applyBorder="1"/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5" xfId="0" applyNumberFormat="1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107" xfId="0" applyBorder="1"/>
    <xf numFmtId="49" fontId="2" fillId="3" borderId="80" xfId="0" applyNumberFormat="1" applyFont="1" applyFill="1" applyBorder="1" applyAlignment="1" applyProtection="1">
      <alignment horizontal="left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0" fontId="0" fillId="0" borderId="104" xfId="0" applyBorder="1"/>
    <xf numFmtId="164" fontId="2" fillId="3" borderId="41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168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35" xfId="2" applyNumberFormat="1" applyFont="1" applyFill="1" applyBorder="1" applyAlignment="1" applyProtection="1">
      <alignment horizontal="center" vertical="center"/>
    </xf>
    <xf numFmtId="168" fontId="2" fillId="3" borderId="35" xfId="0" applyNumberFormat="1" applyFont="1" applyFill="1" applyBorder="1" applyAlignment="1" applyProtection="1">
      <alignment horizontal="center" vertical="center" wrapText="1"/>
    </xf>
    <xf numFmtId="172" fontId="12" fillId="3" borderId="3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66" fontId="5" fillId="0" borderId="23" xfId="0" applyNumberFormat="1" applyFont="1" applyFill="1" applyBorder="1" applyAlignment="1" applyProtection="1">
      <alignment horizontal="center" vertical="center"/>
    </xf>
    <xf numFmtId="166" fontId="2" fillId="0" borderId="24" xfId="2" applyNumberFormat="1" applyFont="1" applyFill="1" applyBorder="1" applyAlignment="1" applyProtection="1">
      <alignment horizontal="center" vertical="center"/>
    </xf>
    <xf numFmtId="166" fontId="5" fillId="0" borderId="24" xfId="2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167" fontId="5" fillId="0" borderId="84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" fontId="2" fillId="0" borderId="48" xfId="0" applyNumberFormat="1" applyFont="1" applyFill="1" applyBorder="1" applyAlignment="1">
      <alignment horizontal="center" vertical="center" wrapText="1"/>
    </xf>
    <xf numFmtId="172" fontId="2" fillId="0" borderId="35" xfId="2" applyNumberFormat="1" applyFont="1" applyFill="1" applyBorder="1" applyAlignment="1" applyProtection="1">
      <alignment horizontal="center" vertical="center"/>
    </xf>
    <xf numFmtId="172" fontId="5" fillId="0" borderId="35" xfId="2" applyNumberFormat="1" applyFont="1" applyFill="1" applyBorder="1" applyAlignment="1" applyProtection="1">
      <alignment horizontal="center" vertical="center"/>
    </xf>
    <xf numFmtId="1" fontId="2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172" fontId="12" fillId="0" borderId="35" xfId="0" applyNumberFormat="1" applyFont="1" applyFill="1" applyBorder="1" applyAlignment="1" applyProtection="1">
      <alignment horizontal="center" vertical="center"/>
    </xf>
    <xf numFmtId="172" fontId="5" fillId="0" borderId="35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1" fontId="2" fillId="3" borderId="26" xfId="0" applyNumberFormat="1" applyFont="1" applyFill="1" applyBorder="1" applyAlignment="1" applyProtection="1">
      <alignment horizontal="center" vertical="center"/>
    </xf>
    <xf numFmtId="1" fontId="63" fillId="3" borderId="63" xfId="0" applyNumberFormat="1" applyFont="1" applyFill="1" applyBorder="1" applyAlignment="1">
      <alignment horizontal="center" vertical="center" wrapText="1"/>
    </xf>
    <xf numFmtId="1" fontId="63" fillId="3" borderId="64" xfId="0" applyNumberFormat="1" applyFont="1" applyFill="1" applyBorder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96" xfId="0" applyNumberFormat="1" applyFont="1" applyFill="1" applyBorder="1" applyAlignment="1" applyProtection="1">
      <alignment horizontal="center" vertical="center" wrapText="1"/>
    </xf>
    <xf numFmtId="1" fontId="5" fillId="0" borderId="84" xfId="0" applyNumberFormat="1" applyFont="1" applyFill="1" applyBorder="1" applyAlignment="1" applyProtection="1">
      <alignment horizontal="center" vertical="center"/>
    </xf>
    <xf numFmtId="165" fontId="5" fillId="0" borderId="65" xfId="0" applyNumberFormat="1" applyFont="1" applyFill="1" applyBorder="1" applyAlignment="1" applyProtection="1">
      <alignment horizontal="center" vertical="center"/>
    </xf>
    <xf numFmtId="165" fontId="5" fillId="0" borderId="10" xfId="0" applyNumberFormat="1" applyFont="1" applyFill="1" applyBorder="1" applyAlignment="1" applyProtection="1">
      <alignment horizontal="center" vertical="center"/>
    </xf>
    <xf numFmtId="0" fontId="5" fillId="0" borderId="96" xfId="0" applyNumberFormat="1" applyFont="1" applyFill="1" applyBorder="1" applyAlignment="1">
      <alignment horizontal="center" vertical="center" wrapText="1"/>
    </xf>
    <xf numFmtId="49" fontId="5" fillId="0" borderId="63" xfId="0" applyNumberFormat="1" applyFont="1" applyFill="1" applyBorder="1" applyAlignment="1">
      <alignment horizontal="center" vertical="center" wrapText="1"/>
    </xf>
    <xf numFmtId="1" fontId="5" fillId="3" borderId="41" xfId="0" applyNumberFormat="1" applyFont="1" applyFill="1" applyBorder="1" applyAlignment="1">
      <alignment horizontal="center" vertical="center" wrapText="1"/>
    </xf>
    <xf numFmtId="1" fontId="63" fillId="3" borderId="42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 wrapText="1"/>
    </xf>
    <xf numFmtId="167" fontId="5" fillId="0" borderId="85" xfId="0" applyNumberFormat="1" applyFont="1" applyFill="1" applyBorder="1" applyAlignment="1" applyProtection="1">
      <alignment horizontal="center" vertical="center"/>
    </xf>
    <xf numFmtId="170" fontId="5" fillId="0" borderId="85" xfId="0" applyNumberFormat="1" applyFont="1" applyFill="1" applyBorder="1" applyAlignment="1" applyProtection="1">
      <alignment horizontal="center" vertical="center"/>
    </xf>
    <xf numFmtId="170" fontId="5" fillId="0" borderId="46" xfId="0" applyNumberFormat="1" applyFont="1" applyFill="1" applyBorder="1" applyAlignment="1" applyProtection="1">
      <alignment horizontal="center" vertical="center"/>
    </xf>
    <xf numFmtId="170" fontId="5" fillId="0" borderId="7" xfId="0" applyNumberFormat="1" applyFont="1" applyFill="1" applyBorder="1" applyAlignment="1" applyProtection="1">
      <alignment horizontal="center" vertical="center"/>
    </xf>
    <xf numFmtId="165" fontId="5" fillId="0" borderId="7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66" fontId="2" fillId="0" borderId="24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1" fontId="5" fillId="0" borderId="85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 applyProtection="1">
      <alignment horizontal="center" vertical="center"/>
    </xf>
    <xf numFmtId="49" fontId="5" fillId="3" borderId="114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5" fillId="3" borderId="27" xfId="0" applyNumberFormat="1" applyFont="1" applyFill="1" applyBorder="1" applyAlignment="1" applyProtection="1">
      <alignment horizontal="center" vertical="center"/>
    </xf>
    <xf numFmtId="0" fontId="5" fillId="3" borderId="19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63" fillId="0" borderId="33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3" borderId="16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2" fillId="3" borderId="17" xfId="0" applyNumberFormat="1" applyFont="1" applyFill="1" applyBorder="1" applyAlignment="1" applyProtection="1">
      <alignment horizontal="center" vertical="center"/>
    </xf>
    <xf numFmtId="0" fontId="12" fillId="3" borderId="41" xfId="0" applyNumberFormat="1" applyFont="1" applyFill="1" applyBorder="1" applyAlignment="1" applyProtection="1">
      <alignment horizontal="center" vertical="center"/>
    </xf>
    <xf numFmtId="0" fontId="2" fillId="0" borderId="8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5" fillId="0" borderId="5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166" fontId="5" fillId="0" borderId="103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2" fillId="3" borderId="63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5" fillId="3" borderId="64" xfId="0" applyNumberFormat="1" applyFont="1" applyFill="1" applyBorder="1" applyAlignment="1" applyProtection="1">
      <alignment horizontal="center" vertical="center"/>
    </xf>
    <xf numFmtId="0" fontId="5" fillId="0" borderId="84" xfId="0" applyNumberFormat="1" applyFont="1" applyFill="1" applyBorder="1" applyAlignment="1" applyProtection="1">
      <alignment horizontal="center" vertical="center"/>
    </xf>
    <xf numFmtId="0" fontId="63" fillId="0" borderId="65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5" fillId="0" borderId="65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7" xfId="0" applyBorder="1"/>
    <xf numFmtId="0" fontId="2" fillId="0" borderId="92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164" fontId="5" fillId="0" borderId="28" xfId="0" applyNumberFormat="1" applyFont="1" applyFill="1" applyBorder="1" applyAlignment="1" applyProtection="1">
      <alignment vertical="center"/>
    </xf>
    <xf numFmtId="164" fontId="2" fillId="0" borderId="28" xfId="0" applyNumberFormat="1" applyFont="1" applyFill="1" applyBorder="1" applyAlignment="1" applyProtection="1">
      <alignment vertical="center"/>
    </xf>
    <xf numFmtId="0" fontId="5" fillId="0" borderId="41" xfId="0" applyNumberFormat="1" applyFont="1" applyFill="1" applyBorder="1" applyAlignment="1" applyProtection="1">
      <alignment horizontal="center" vertical="center"/>
    </xf>
    <xf numFmtId="166" fontId="5" fillId="0" borderId="102" xfId="0" applyNumberFormat="1" applyFont="1" applyFill="1" applyBorder="1" applyAlignment="1" applyProtection="1">
      <alignment horizontal="center" vertical="center"/>
    </xf>
    <xf numFmtId="1" fontId="5" fillId="0" borderId="102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102" xfId="0" applyFont="1" applyBorder="1" applyAlignment="1">
      <alignment horizontal="center"/>
    </xf>
    <xf numFmtId="167" fontId="5" fillId="0" borderId="77" xfId="0" applyNumberFormat="1" applyFont="1" applyFill="1" applyBorder="1" applyAlignment="1" applyProtection="1">
      <alignment horizontal="center" vertical="center"/>
    </xf>
    <xf numFmtId="165" fontId="5" fillId="0" borderId="77" xfId="0" applyNumberFormat="1" applyFont="1" applyFill="1" applyBorder="1" applyAlignment="1" applyProtection="1">
      <alignment horizontal="center" vertical="center"/>
    </xf>
    <xf numFmtId="165" fontId="5" fillId="0" borderId="14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 wrapText="1"/>
    </xf>
    <xf numFmtId="49" fontId="5" fillId="0" borderId="114" xfId="0" applyNumberFormat="1" applyFont="1" applyFill="1" applyBorder="1" applyAlignment="1">
      <alignment horizontal="center" vertical="center" wrapText="1"/>
    </xf>
    <xf numFmtId="165" fontId="5" fillId="0" borderId="99" xfId="0" applyNumberFormat="1" applyFont="1" applyFill="1" applyBorder="1" applyAlignment="1" applyProtection="1">
      <alignment horizontal="center" vertical="center"/>
    </xf>
    <xf numFmtId="165" fontId="5" fillId="0" borderId="18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165" fontId="5" fillId="0" borderId="42" xfId="0" applyNumberFormat="1" applyFont="1" applyFill="1" applyBorder="1" applyAlignment="1" applyProtection="1">
      <alignment horizontal="center" vertical="center"/>
    </xf>
    <xf numFmtId="167" fontId="2" fillId="0" borderId="7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/>
    </xf>
    <xf numFmtId="49" fontId="5" fillId="3" borderId="105" xfId="0" applyNumberFormat="1" applyFont="1" applyFill="1" applyBorder="1" applyAlignment="1" applyProtection="1">
      <alignment horizontal="right" vertical="center"/>
    </xf>
    <xf numFmtId="0" fontId="5" fillId="3" borderId="22" xfId="0" applyNumberFormat="1" applyFont="1" applyFill="1" applyBorder="1" applyAlignment="1" applyProtection="1">
      <alignment horizontal="right" vertical="center"/>
    </xf>
    <xf numFmtId="49" fontId="5" fillId="3" borderId="39" xfId="0" applyNumberFormat="1" applyFont="1" applyFill="1" applyBorder="1" applyAlignment="1" applyProtection="1">
      <alignment horizontal="right" vertical="center"/>
    </xf>
    <xf numFmtId="0" fontId="2" fillId="0" borderId="32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91" xfId="0" applyFont="1" applyBorder="1"/>
    <xf numFmtId="0" fontId="2" fillId="0" borderId="22" xfId="0" applyFont="1" applyBorder="1" applyAlignment="1">
      <alignment wrapText="1"/>
    </xf>
    <xf numFmtId="0" fontId="2" fillId="0" borderId="22" xfId="0" applyFont="1" applyBorder="1"/>
    <xf numFmtId="0" fontId="0" fillId="0" borderId="28" xfId="0" applyBorder="1"/>
    <xf numFmtId="0" fontId="5" fillId="3" borderId="39" xfId="0" applyFont="1" applyFill="1" applyBorder="1" applyAlignment="1" applyProtection="1">
      <alignment horizontal="left" vertical="center" wrapText="1"/>
      <protection hidden="1"/>
    </xf>
    <xf numFmtId="0" fontId="5" fillId="3" borderId="80" xfId="0" applyNumberFormat="1" applyFont="1" applyFill="1" applyBorder="1" applyAlignment="1" applyProtection="1">
      <alignment horizontal="left" vertical="center"/>
    </xf>
    <xf numFmtId="49" fontId="5" fillId="3" borderId="39" xfId="0" applyNumberFormat="1" applyFont="1" applyFill="1" applyBorder="1" applyAlignment="1" applyProtection="1">
      <alignment horizontal="left" vertical="center" wrapText="1"/>
    </xf>
    <xf numFmtId="0" fontId="2" fillId="0" borderId="32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0" fontId="2" fillId="0" borderId="19" xfId="0" applyFont="1" applyBorder="1"/>
    <xf numFmtId="0" fontId="2" fillId="0" borderId="21" xfId="0" applyFont="1" applyBorder="1"/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0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/>
    </xf>
    <xf numFmtId="165" fontId="2" fillId="0" borderId="21" xfId="0" applyNumberFormat="1" applyFont="1" applyFill="1" applyBorder="1" applyAlignment="1" applyProtection="1">
      <alignment horizontal="center"/>
    </xf>
    <xf numFmtId="0" fontId="0" fillId="0" borderId="0" xfId="0" applyBorder="1"/>
    <xf numFmtId="0" fontId="0" fillId="0" borderId="102" xfId="0" applyBorder="1"/>
    <xf numFmtId="0" fontId="2" fillId="0" borderId="19" xfId="0" applyFont="1" applyBorder="1" applyAlignment="1">
      <alignment horizontal="center"/>
    </xf>
    <xf numFmtId="0" fontId="2" fillId="0" borderId="20" xfId="0" applyFont="1" applyFill="1" applyBorder="1" applyAlignment="1">
      <alignment horizontal="center" wrapText="1"/>
    </xf>
    <xf numFmtId="165" fontId="2" fillId="0" borderId="29" xfId="0" applyNumberFormat="1" applyFont="1" applyFill="1" applyBorder="1" applyAlignment="1" applyProtection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164" fontId="5" fillId="3" borderId="63" xfId="0" applyNumberFormat="1" applyFont="1" applyFill="1" applyBorder="1" applyAlignment="1" applyProtection="1">
      <alignment horizontal="center" vertical="center"/>
    </xf>
    <xf numFmtId="0" fontId="2" fillId="0" borderId="115" xfId="0" applyFont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wrapText="1"/>
    </xf>
    <xf numFmtId="0" fontId="2" fillId="0" borderId="73" xfId="0" applyFont="1" applyFill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70" fontId="5" fillId="0" borderId="59" xfId="0" applyNumberFormat="1" applyFont="1" applyFill="1" applyBorder="1" applyAlignment="1" applyProtection="1">
      <alignment horizontal="center" vertical="center"/>
    </xf>
    <xf numFmtId="170" fontId="5" fillId="0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170" fontId="5" fillId="0" borderId="35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/>
    </xf>
    <xf numFmtId="0" fontId="2" fillId="0" borderId="27" xfId="0" applyFont="1" applyBorder="1" applyAlignment="1">
      <alignment horizontal="center"/>
    </xf>
    <xf numFmtId="49" fontId="2" fillId="0" borderId="19" xfId="0" applyNumberFormat="1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49" fontId="2" fillId="0" borderId="19" xfId="0" applyNumberFormat="1" applyFont="1" applyFill="1" applyBorder="1" applyAlignment="1" applyProtection="1">
      <alignment horizontal="center" vertical="center"/>
    </xf>
    <xf numFmtId="164" fontId="2" fillId="0" borderId="19" xfId="0" applyNumberFormat="1" applyFont="1" applyFill="1" applyBorder="1" applyAlignment="1" applyProtection="1">
      <alignment horizontal="center" vertic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3" borderId="21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>
      <alignment horizont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wrapText="1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169" fontId="5" fillId="3" borderId="5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center" vertical="center"/>
    </xf>
    <xf numFmtId="166" fontId="5" fillId="0" borderId="7" xfId="3" applyNumberFormat="1" applyFont="1" applyFill="1" applyBorder="1" applyAlignment="1" applyProtection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1" fontId="2" fillId="3" borderId="19" xfId="3" applyNumberFormat="1" applyFont="1" applyFill="1" applyBorder="1" applyAlignment="1">
      <alignment horizontal="center" vertical="center"/>
    </xf>
    <xf numFmtId="1" fontId="2" fillId="3" borderId="63" xfId="3" applyNumberFormat="1" applyFont="1" applyFill="1" applyBorder="1" applyAlignment="1">
      <alignment horizontal="center" vertical="center"/>
    </xf>
    <xf numFmtId="1" fontId="2" fillId="3" borderId="10" xfId="3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left" vertical="center"/>
    </xf>
    <xf numFmtId="0" fontId="5" fillId="0" borderId="7" xfId="3" applyFont="1" applyFill="1" applyBorder="1" applyAlignment="1" applyProtection="1">
      <alignment horizontal="left" vertical="center"/>
    </xf>
    <xf numFmtId="49" fontId="2" fillId="3" borderId="101" xfId="3" applyNumberFormat="1" applyFont="1" applyFill="1" applyBorder="1" applyAlignment="1">
      <alignment horizontal="left" vertical="center" wrapText="1"/>
    </xf>
    <xf numFmtId="171" fontId="5" fillId="3" borderId="34" xfId="0" applyNumberFormat="1" applyFont="1" applyFill="1" applyBorder="1" applyAlignment="1" applyProtection="1">
      <alignment horizontal="center" vertical="center" wrapText="1"/>
    </xf>
    <xf numFmtId="171" fontId="5" fillId="3" borderId="35" xfId="0" applyNumberFormat="1" applyFont="1" applyFill="1" applyBorder="1" applyAlignment="1" applyProtection="1">
      <alignment horizontal="center" vertical="center" wrapText="1"/>
    </xf>
    <xf numFmtId="171" fontId="5" fillId="3" borderId="96" xfId="0" applyNumberFormat="1" applyFont="1" applyFill="1" applyBorder="1" applyAlignment="1" applyProtection="1">
      <alignment horizontal="center" vertical="center" wrapText="1"/>
    </xf>
    <xf numFmtId="0" fontId="2" fillId="0" borderId="100" xfId="0" applyFont="1" applyBorder="1" applyAlignment="1">
      <alignment horizontal="center"/>
    </xf>
    <xf numFmtId="0" fontId="2" fillId="0" borderId="92" xfId="0" applyFont="1" applyFill="1" applyBorder="1" applyAlignment="1">
      <alignment horizontal="center" vertical="center" wrapText="1"/>
    </xf>
    <xf numFmtId="164" fontId="5" fillId="0" borderId="46" xfId="3" applyNumberFormat="1" applyFont="1" applyFill="1" applyBorder="1" applyAlignment="1" applyProtection="1">
      <alignment horizontal="center" vertical="center"/>
    </xf>
    <xf numFmtId="164" fontId="5" fillId="0" borderId="12" xfId="3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65" xfId="3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right" vertical="center" wrapText="1"/>
    </xf>
    <xf numFmtId="49" fontId="5" fillId="0" borderId="134" xfId="0" applyNumberFormat="1" applyFont="1" applyFill="1" applyBorder="1" applyAlignment="1">
      <alignment horizontal="right" vertical="center" wrapText="1"/>
    </xf>
    <xf numFmtId="0" fontId="2" fillId="0" borderId="115" xfId="0" applyFont="1" applyBorder="1" applyAlignment="1">
      <alignment wrapText="1"/>
    </xf>
    <xf numFmtId="0" fontId="2" fillId="0" borderId="87" xfId="0" applyFont="1" applyBorder="1" applyAlignment="1">
      <alignment wrapText="1"/>
    </xf>
    <xf numFmtId="0" fontId="2" fillId="0" borderId="87" xfId="0" applyFont="1" applyBorder="1"/>
    <xf numFmtId="0" fontId="2" fillId="0" borderId="90" xfId="0" applyFont="1" applyBorder="1"/>
    <xf numFmtId="0" fontId="2" fillId="0" borderId="115" xfId="0" applyFont="1" applyBorder="1"/>
    <xf numFmtId="49" fontId="2" fillId="3" borderId="114" xfId="0" applyNumberFormat="1" applyFont="1" applyFill="1" applyBorder="1" applyAlignment="1">
      <alignment horizontal="left" vertical="center" wrapText="1"/>
    </xf>
    <xf numFmtId="49" fontId="16" fillId="3" borderId="84" xfId="0" applyNumberFormat="1" applyFont="1" applyFill="1" applyBorder="1" applyAlignment="1">
      <alignment horizontal="left" vertical="center" wrapText="1"/>
    </xf>
    <xf numFmtId="0" fontId="2" fillId="0" borderId="24" xfId="0" applyFont="1" applyBorder="1"/>
    <xf numFmtId="0" fontId="2" fillId="0" borderId="23" xfId="0" applyFont="1" applyBorder="1"/>
    <xf numFmtId="49" fontId="2" fillId="0" borderId="24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/>
    </xf>
    <xf numFmtId="0" fontId="2" fillId="0" borderId="25" xfId="0" applyNumberFormat="1" applyFont="1" applyFill="1" applyBorder="1" applyAlignment="1" applyProtection="1">
      <alignment horizontal="left" vertical="center"/>
    </xf>
    <xf numFmtId="49" fontId="2" fillId="0" borderId="84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/>
    </xf>
    <xf numFmtId="49" fontId="2" fillId="0" borderId="7" xfId="0" applyNumberFormat="1" applyFont="1" applyFill="1" applyBorder="1" applyAlignment="1" applyProtection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165" fontId="2" fillId="0" borderId="12" xfId="0" applyNumberFormat="1" applyFont="1" applyFill="1" applyBorder="1" applyAlignment="1" applyProtection="1">
      <alignment horizontal="center"/>
    </xf>
    <xf numFmtId="1" fontId="5" fillId="0" borderId="70" xfId="0" applyNumberFormat="1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wrapText="1"/>
    </xf>
    <xf numFmtId="49" fontId="2" fillId="0" borderId="65" xfId="0" applyNumberFormat="1" applyFont="1" applyFill="1" applyBorder="1" applyAlignment="1">
      <alignment horizontal="center" wrapText="1"/>
    </xf>
    <xf numFmtId="0" fontId="2" fillId="0" borderId="63" xfId="0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0" fontId="2" fillId="0" borderId="25" xfId="0" applyFont="1" applyBorder="1"/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67" fontId="5" fillId="0" borderId="114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0" fontId="2" fillId="0" borderId="70" xfId="0" applyFont="1" applyBorder="1" applyAlignment="1">
      <alignment horizont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5" xfId="0" applyFont="1" applyBorder="1" applyAlignment="1">
      <alignment horizontal="center"/>
    </xf>
    <xf numFmtId="0" fontId="2" fillId="3" borderId="78" xfId="0" applyFont="1" applyFill="1" applyBorder="1" applyAlignment="1">
      <alignment horizontal="center" vertical="center" wrapText="1"/>
    </xf>
    <xf numFmtId="165" fontId="2" fillId="3" borderId="52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4" xfId="0" applyFont="1" applyBorder="1" applyAlignment="1">
      <alignment horizont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69" fontId="5" fillId="0" borderId="104" xfId="0" applyNumberFormat="1" applyFont="1" applyFill="1" applyBorder="1" applyAlignment="1" applyProtection="1">
      <alignment horizontal="center" vertical="center"/>
    </xf>
    <xf numFmtId="164" fontId="5" fillId="3" borderId="27" xfId="0" applyNumberFormat="1" applyFont="1" applyFill="1" applyBorder="1" applyAlignment="1" applyProtection="1">
      <alignment horizontal="center" vertical="center"/>
    </xf>
    <xf numFmtId="170" fontId="2" fillId="0" borderId="23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3" borderId="40" xfId="0" applyFont="1" applyFill="1" applyBorder="1" applyAlignment="1" applyProtection="1">
      <alignment horizontal="center" vertical="center" wrapText="1"/>
    </xf>
    <xf numFmtId="49" fontId="5" fillId="0" borderId="97" xfId="0" applyNumberFormat="1" applyFont="1" applyFill="1" applyBorder="1" applyAlignment="1">
      <alignment horizontal="right" vertical="center" wrapText="1"/>
    </xf>
    <xf numFmtId="49" fontId="5" fillId="0" borderId="59" xfId="0" applyNumberFormat="1" applyFont="1" applyFill="1" applyBorder="1" applyAlignment="1">
      <alignment horizontal="right" vertical="center" wrapText="1"/>
    </xf>
    <xf numFmtId="0" fontId="5" fillId="0" borderId="87" xfId="0" applyFont="1" applyBorder="1" applyAlignment="1">
      <alignment horizontal="right" wrapText="1"/>
    </xf>
    <xf numFmtId="0" fontId="5" fillId="0" borderId="87" xfId="0" applyFont="1" applyBorder="1" applyAlignment="1">
      <alignment horizontal="right"/>
    </xf>
    <xf numFmtId="49" fontId="5" fillId="3" borderId="116" xfId="0" applyNumberFormat="1" applyFont="1" applyFill="1" applyBorder="1" applyAlignment="1">
      <alignment horizontal="right" vertical="center" wrapText="1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right"/>
    </xf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4" xfId="0" applyFont="1" applyFill="1" applyBorder="1" applyAlignment="1">
      <alignment horizontal="center" wrapText="1"/>
    </xf>
    <xf numFmtId="1" fontId="5" fillId="0" borderId="65" xfId="0" applyNumberFormat="1" applyFont="1" applyFill="1" applyBorder="1" applyAlignment="1">
      <alignment horizontal="center" wrapText="1"/>
    </xf>
    <xf numFmtId="49" fontId="5" fillId="0" borderId="10" xfId="0" applyNumberFormat="1" applyFont="1" applyFill="1" applyBorder="1" applyAlignment="1">
      <alignment horizontal="center" wrapText="1"/>
    </xf>
    <xf numFmtId="164" fontId="5" fillId="0" borderId="10" xfId="0" applyNumberFormat="1" applyFont="1" applyFill="1" applyBorder="1" applyAlignment="1" applyProtection="1">
      <alignment horizontal="center"/>
    </xf>
    <xf numFmtId="0" fontId="5" fillId="0" borderId="96" xfId="0" applyFont="1" applyFill="1" applyBorder="1" applyAlignment="1">
      <alignment horizontal="center" wrapText="1"/>
    </xf>
    <xf numFmtId="166" fontId="5" fillId="0" borderId="115" xfId="0" applyNumberFormat="1" applyFont="1" applyBorder="1" applyAlignment="1">
      <alignment horizontal="center"/>
    </xf>
    <xf numFmtId="166" fontId="2" fillId="0" borderId="87" xfId="0" applyNumberFormat="1" applyFont="1" applyBorder="1" applyAlignment="1">
      <alignment horizontal="center"/>
    </xf>
    <xf numFmtId="166" fontId="5" fillId="0" borderId="87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/>
    </xf>
    <xf numFmtId="166" fontId="5" fillId="0" borderId="116" xfId="0" applyNumberFormat="1" applyFont="1" applyFill="1" applyBorder="1" applyAlignment="1">
      <alignment horizontal="center"/>
    </xf>
    <xf numFmtId="166" fontId="5" fillId="0" borderId="114" xfId="0" applyNumberFormat="1" applyFont="1" applyFill="1" applyBorder="1" applyAlignment="1" applyProtection="1">
      <alignment horizontal="center"/>
    </xf>
    <xf numFmtId="166" fontId="0" fillId="0" borderId="0" xfId="0" applyNumberFormat="1"/>
    <xf numFmtId="166" fontId="5" fillId="0" borderId="90" xfId="0" applyNumberFormat="1" applyFont="1" applyFill="1" applyBorder="1" applyAlignment="1" applyProtection="1">
      <alignment horizontal="center"/>
    </xf>
    <xf numFmtId="166" fontId="2" fillId="0" borderId="115" xfId="0" applyNumberFormat="1" applyFont="1" applyFill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49" fontId="5" fillId="6" borderId="2" xfId="0" applyNumberFormat="1" applyFont="1" applyFill="1" applyBorder="1" applyAlignment="1" applyProtection="1">
      <alignment horizontal="right" vertical="center"/>
    </xf>
    <xf numFmtId="49" fontId="5" fillId="6" borderId="15" xfId="0" applyNumberFormat="1" applyFont="1" applyFill="1" applyBorder="1" applyAlignment="1" applyProtection="1">
      <alignment horizontal="left" vertical="center" wrapText="1"/>
    </xf>
    <xf numFmtId="164" fontId="5" fillId="6" borderId="1" xfId="0" applyNumberFormat="1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170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>
      <alignment horizontal="left" vertical="center" wrapText="1"/>
    </xf>
    <xf numFmtId="170" fontId="2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18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20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20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9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" fillId="0" borderId="118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" fillId="0" borderId="0" xfId="2" applyFont="1" applyAlignment="1">
      <alignment horizontal="left" vertical="center" wrapText="1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2" fillId="0" borderId="0" xfId="2" applyFont="1" applyAlignment="1">
      <alignment horizontal="left" vertical="top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4" fillId="0" borderId="0" xfId="2" applyFont="1" applyBorder="1" applyAlignment="1">
      <alignment horizontal="center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49" fillId="0" borderId="0" xfId="2" applyFont="1" applyBorder="1" applyAlignment="1">
      <alignment horizontal="left" vertical="top" wrapText="1"/>
    </xf>
    <xf numFmtId="0" fontId="32" fillId="0" borderId="0" xfId="2" applyAlignment="1">
      <alignment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1" fillId="0" borderId="0" xfId="2" applyFont="1" applyAlignment="1">
      <alignment horizontal="left" vertical="top" wrapText="1"/>
    </xf>
    <xf numFmtId="0" fontId="4" fillId="0" borderId="119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30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0" fontId="15" fillId="0" borderId="124" xfId="0" applyFont="1" applyBorder="1" applyAlignment="1"/>
    <xf numFmtId="0" fontId="28" fillId="0" borderId="125" xfId="0" applyFont="1" applyBorder="1" applyAlignment="1"/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7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35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0" fillId="0" borderId="87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28" xfId="0" applyFont="1" applyBorder="1" applyAlignment="1">
      <alignment horizontal="center" vertical="center" wrapText="1"/>
    </xf>
    <xf numFmtId="0" fontId="26" fillId="0" borderId="129" xfId="0" applyFont="1" applyBorder="1" applyAlignment="1">
      <alignment horizontal="center" vertical="center" wrapText="1"/>
    </xf>
    <xf numFmtId="0" fontId="35" fillId="0" borderId="109" xfId="1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center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61" fillId="0" borderId="0" xfId="0" applyFont="1" applyBorder="1" applyAlignment="1">
      <alignment horizontal="center"/>
    </xf>
    <xf numFmtId="0" fontId="23" fillId="0" borderId="0" xfId="0" applyFont="1" applyBorder="1" applyAlignment="1">
      <alignment horizontal="left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29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19" fillId="0" borderId="109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5" fillId="0" borderId="120" xfId="0" applyFont="1" applyBorder="1" applyAlignment="1">
      <alignment horizontal="center" vertical="center" wrapText="1"/>
    </xf>
    <xf numFmtId="49" fontId="4" fillId="0" borderId="124" xfId="0" applyNumberFormat="1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31" xfId="0" applyFont="1" applyBorder="1" applyAlignment="1">
      <alignment horizontal="center" vertical="center" wrapText="1"/>
    </xf>
    <xf numFmtId="0" fontId="26" fillId="0" borderId="132" xfId="0" applyFont="1" applyBorder="1" applyAlignment="1">
      <alignment horizontal="center" vertical="center" wrapText="1"/>
    </xf>
    <xf numFmtId="0" fontId="25" fillId="0" borderId="132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4" fillId="0" borderId="124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5" fillId="0" borderId="7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0" fillId="0" borderId="77" xfId="0" applyBorder="1" applyAlignment="1">
      <alignment horizontal="right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5" xfId="0" applyNumberFormat="1" applyFont="1" applyFill="1" applyBorder="1" applyAlignment="1" applyProtection="1">
      <alignment horizontal="center" vertical="center"/>
    </xf>
    <xf numFmtId="49" fontId="5" fillId="3" borderId="77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0" fontId="10" fillId="3" borderId="34" xfId="3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49" fontId="10" fillId="3" borderId="35" xfId="3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0" fontId="0" fillId="0" borderId="92" xfId="0" applyBorder="1" applyAlignment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0" fontId="5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65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81" fillId="2" borderId="15" xfId="0" applyNumberFormat="1" applyFont="1" applyFill="1" applyBorder="1" applyAlignment="1">
      <alignment horizontal="center" vertical="center"/>
    </xf>
    <xf numFmtId="49" fontId="81" fillId="2" borderId="77" xfId="0" applyNumberFormat="1" applyFont="1" applyFill="1" applyBorder="1" applyAlignment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49" fontId="81" fillId="2" borderId="1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>
      <alignment horizontal="center" vertical="center" wrapText="1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3" fillId="3" borderId="15" xfId="0" applyNumberFormat="1" applyFont="1" applyFill="1" applyBorder="1" applyAlignment="1" applyProtection="1">
      <alignment horizontal="center" vertical="center"/>
    </xf>
    <xf numFmtId="0" fontId="63" fillId="3" borderId="77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63" fillId="3" borderId="3" xfId="0" applyNumberFormat="1" applyFont="1" applyFill="1" applyBorder="1" applyAlignment="1" applyProtection="1">
      <alignment horizontal="center" vertical="center"/>
    </xf>
    <xf numFmtId="0" fontId="63" fillId="3" borderId="102" xfId="0" applyNumberFormat="1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2" fontId="2" fillId="0" borderId="21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horizontal="center" vertical="center" wrapText="1"/>
    </xf>
    <xf numFmtId="49" fontId="10" fillId="0" borderId="35" xfId="0" applyNumberFormat="1" applyFont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 applyProtection="1">
      <alignment horizontal="center" vertical="center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2" fillId="3" borderId="96" xfId="0" applyNumberFormat="1" applyFont="1" applyFill="1" applyBorder="1" applyAlignment="1" applyProtection="1">
      <alignment horizontal="center" vertical="center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0" fontId="0" fillId="0" borderId="101" xfId="0" applyBorder="1" applyAlignment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77" xfId="0" applyFont="1" applyFill="1" applyBorder="1" applyAlignment="1">
      <alignment horizontal="center" vertical="center" wrapText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5" fillId="2" borderId="39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04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0" fontId="5" fillId="3" borderId="77" xfId="0" applyFont="1" applyFill="1" applyBorder="1" applyAlignment="1">
      <alignment horizontal="right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1" fontId="63" fillId="3" borderId="15" xfId="0" applyNumberFormat="1" applyFont="1" applyFill="1" applyBorder="1" applyAlignment="1">
      <alignment horizontal="center" vertical="center" wrapText="1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1" fontId="10" fillId="3" borderId="90" xfId="0" applyNumberFormat="1" applyFont="1" applyFill="1" applyBorder="1" applyAlignment="1">
      <alignment horizontal="center" vertical="center" wrapText="1"/>
    </xf>
    <xf numFmtId="0" fontId="5" fillId="3" borderId="92" xfId="0" applyNumberFormat="1" applyFont="1" applyFill="1" applyBorder="1" applyAlignment="1" applyProtection="1">
      <alignment horizontal="center" vertical="center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86" xfId="0" applyNumberFormat="1" applyFont="1" applyFill="1" applyBorder="1" applyAlignment="1">
      <alignment horizontal="center" vertical="center" wrapText="1"/>
    </xf>
    <xf numFmtId="49" fontId="10" fillId="3" borderId="34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49" fontId="81" fillId="2" borderId="117" xfId="0" applyNumberFormat="1" applyFont="1" applyFill="1" applyBorder="1" applyAlignment="1">
      <alignment horizontal="center" vertical="center"/>
    </xf>
    <xf numFmtId="49" fontId="81" fillId="2" borderId="99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 applyProtection="1">
      <alignment horizontal="center" vertical="center"/>
    </xf>
    <xf numFmtId="49" fontId="81" fillId="2" borderId="99" xfId="0" applyNumberFormat="1" applyFont="1" applyFill="1" applyBorder="1" applyAlignment="1" applyProtection="1">
      <alignment horizontal="center" vertical="center"/>
    </xf>
    <xf numFmtId="49" fontId="81" fillId="2" borderId="110" xfId="0" applyNumberFormat="1" applyFont="1" applyFill="1" applyBorder="1" applyAlignment="1" applyProtection="1">
      <alignment horizontal="center" vertical="center"/>
    </xf>
    <xf numFmtId="49" fontId="81" fillId="2" borderId="108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>
      <alignment horizontal="center" vertical="center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0" borderId="0" xfId="0" applyFont="1"/>
    <xf numFmtId="0" fontId="2" fillId="0" borderId="1" xfId="0" applyFont="1" applyBorder="1" applyAlignment="1">
      <alignment horizontal="center"/>
    </xf>
    <xf numFmtId="0" fontId="2" fillId="0" borderId="21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 vertical="center"/>
    </xf>
    <xf numFmtId="164" fontId="5" fillId="0" borderId="48" xfId="3" applyNumberFormat="1" applyFont="1" applyFill="1" applyBorder="1" applyAlignment="1" applyProtection="1">
      <alignment horizontal="center" vertical="center"/>
    </xf>
    <xf numFmtId="164" fontId="5" fillId="0" borderId="46" xfId="3" applyNumberFormat="1" applyFont="1" applyFill="1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35" xfId="0" applyNumberFormat="1" applyFont="1" applyFill="1" applyBorder="1" applyAlignment="1" applyProtection="1">
      <alignment horizontal="right" vertical="center"/>
    </xf>
    <xf numFmtId="0" fontId="5" fillId="6" borderId="87" xfId="0" applyNumberFormat="1" applyFont="1" applyFill="1" applyBorder="1" applyAlignment="1" applyProtection="1">
      <alignment horizontal="right" vertical="center"/>
    </xf>
    <xf numFmtId="0" fontId="5" fillId="6" borderId="33" xfId="0" applyNumberFormat="1" applyFont="1" applyFill="1" applyBorder="1" applyAlignment="1" applyProtection="1">
      <alignment horizontal="right" vertical="center"/>
    </xf>
    <xf numFmtId="0" fontId="2" fillId="6" borderId="1" xfId="0" applyFont="1" applyFill="1" applyBorder="1" applyAlignment="1">
      <alignment horizontal="center"/>
    </xf>
    <xf numFmtId="0" fontId="5" fillId="6" borderId="1" xfId="0" applyNumberFormat="1" applyFont="1" applyFill="1" applyBorder="1" applyAlignment="1" applyProtection="1">
      <alignment horizontal="right" vertical="center"/>
    </xf>
    <xf numFmtId="0" fontId="5" fillId="6" borderId="15" xfId="0" applyNumberFormat="1" applyFont="1" applyFill="1" applyBorder="1" applyAlignment="1">
      <alignment horizontal="right" vertical="center"/>
    </xf>
    <xf numFmtId="0" fontId="5" fillId="6" borderId="104" xfId="0" applyNumberFormat="1" applyFont="1" applyFill="1" applyBorder="1" applyAlignment="1">
      <alignment horizontal="right" vertical="center"/>
    </xf>
    <xf numFmtId="0" fontId="5" fillId="6" borderId="14" xfId="0" applyNumberFormat="1" applyFont="1" applyFill="1" applyBorder="1" applyAlignment="1">
      <alignment horizontal="right" vertical="center"/>
    </xf>
    <xf numFmtId="0" fontId="5" fillId="6" borderId="48" xfId="0" applyNumberFormat="1" applyFont="1" applyFill="1" applyBorder="1" applyAlignment="1" applyProtection="1">
      <alignment horizontal="right" vertical="center"/>
    </xf>
    <xf numFmtId="0" fontId="5" fillId="6" borderId="114" xfId="0" applyNumberFormat="1" applyFont="1" applyFill="1" applyBorder="1" applyAlignment="1" applyProtection="1">
      <alignment horizontal="right" vertical="center"/>
    </xf>
    <xf numFmtId="0" fontId="5" fillId="6" borderId="46" xfId="0" applyNumberFormat="1" applyFont="1" applyFill="1" applyBorder="1" applyAlignment="1" applyProtection="1">
      <alignment horizontal="right" vertical="center"/>
    </xf>
    <xf numFmtId="0" fontId="2" fillId="6" borderId="63" xfId="0" applyNumberFormat="1" applyFont="1" applyFill="1" applyBorder="1" applyAlignment="1" applyProtection="1">
      <alignment horizontal="right" vertical="center"/>
    </xf>
    <xf numFmtId="0" fontId="2" fillId="6" borderId="10" xfId="0" applyNumberFormat="1" applyFont="1" applyFill="1" applyBorder="1" applyAlignment="1" applyProtection="1">
      <alignment horizontal="right" vertical="center"/>
    </xf>
    <xf numFmtId="0" fontId="2" fillId="6" borderId="64" xfId="0" applyNumberFormat="1" applyFont="1" applyFill="1" applyBorder="1" applyAlignment="1" applyProtection="1">
      <alignment horizontal="right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5" fillId="6" borderId="39" xfId="0" applyNumberFormat="1" applyFont="1" applyFill="1" applyBorder="1" applyAlignment="1" applyProtection="1">
      <alignment horizontal="center" vertical="center"/>
    </xf>
    <xf numFmtId="0" fontId="5" fillId="6" borderId="104" xfId="0" applyNumberFormat="1" applyFont="1" applyFill="1" applyBorder="1" applyAlignment="1" applyProtection="1">
      <alignment horizontal="center" vertical="center"/>
    </xf>
    <xf numFmtId="0" fontId="5" fillId="6" borderId="14" xfId="0" applyNumberFormat="1" applyFont="1" applyFill="1" applyBorder="1" applyAlignment="1" applyProtection="1">
      <alignment horizontal="center" vertical="center"/>
    </xf>
    <xf numFmtId="166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2" fillId="6" borderId="97" xfId="0" applyFont="1" applyFill="1" applyBorder="1" applyAlignment="1" applyProtection="1">
      <alignment horizontal="right" vertical="center"/>
    </xf>
    <xf numFmtId="0" fontId="2" fillId="6" borderId="90" xfId="0" applyFont="1" applyFill="1" applyBorder="1" applyAlignment="1" applyProtection="1">
      <alignment horizontal="right" vertical="center"/>
    </xf>
    <xf numFmtId="0" fontId="2" fillId="6" borderId="86" xfId="0" applyFont="1" applyFill="1" applyBorder="1" applyAlignment="1" applyProtection="1">
      <alignment horizontal="right" vertical="center"/>
    </xf>
    <xf numFmtId="0" fontId="2" fillId="6" borderId="97" xfId="0" applyNumberFormat="1" applyFont="1" applyFill="1" applyBorder="1" applyAlignment="1" applyProtection="1">
      <alignment horizontal="right" vertical="center"/>
    </xf>
    <xf numFmtId="0" fontId="2" fillId="6" borderId="90" xfId="0" applyNumberFormat="1" applyFont="1" applyFill="1" applyBorder="1" applyAlignment="1" applyProtection="1">
      <alignment horizontal="right" vertical="center"/>
    </xf>
    <xf numFmtId="0" fontId="2" fillId="6" borderId="86" xfId="0" applyNumberFormat="1" applyFont="1" applyFill="1" applyBorder="1" applyAlignment="1" applyProtection="1">
      <alignment horizontal="right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0" fontId="2" fillId="6" borderId="28" xfId="0" applyFont="1" applyFill="1" applyBorder="1" applyAlignment="1" applyProtection="1">
      <alignment horizontal="right" vertical="center"/>
    </xf>
    <xf numFmtId="0" fontId="2" fillId="6" borderId="0" xfId="0" applyFont="1" applyFill="1" applyBorder="1" applyAlignment="1" applyProtection="1">
      <alignment horizontal="right" vertical="center"/>
    </xf>
    <xf numFmtId="0" fontId="2" fillId="6" borderId="102" xfId="0" applyFont="1" applyFill="1" applyBorder="1" applyAlignment="1" applyProtection="1">
      <alignment horizontal="right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0" fillId="0" borderId="107" xfId="0" applyBorder="1" applyAlignment="1">
      <alignment horizontal="right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0" xfId="0" applyNumberFormat="1" applyFont="1" applyFill="1" applyBorder="1" applyAlignment="1" applyProtection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110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5" fillId="0" borderId="40" xfId="0" applyFont="1" applyFill="1" applyBorder="1" applyAlignment="1" applyProtection="1">
      <alignment horizontal="right" vertical="center" wrapText="1"/>
      <protection hidden="1"/>
    </xf>
    <xf numFmtId="0" fontId="5" fillId="0" borderId="110" xfId="0" applyFont="1" applyFill="1" applyBorder="1" applyAlignment="1" applyProtection="1">
      <alignment horizontal="right" vertical="center" wrapText="1"/>
      <protection hidden="1"/>
    </xf>
    <xf numFmtId="0" fontId="0" fillId="0" borderId="0" xfId="0" applyBorder="1"/>
    <xf numFmtId="0" fontId="0" fillId="0" borderId="102" xfId="0" applyBorder="1"/>
    <xf numFmtId="0" fontId="0" fillId="0" borderId="0" xfId="0"/>
    <xf numFmtId="0" fontId="0" fillId="0" borderId="116" xfId="0" applyBorder="1"/>
    <xf numFmtId="0" fontId="0" fillId="0" borderId="101" xfId="0" applyBorder="1"/>
    <xf numFmtId="164" fontId="2" fillId="0" borderId="96" xfId="0" applyNumberFormat="1" applyFont="1" applyFill="1" applyBorder="1" applyAlignment="1" applyProtection="1">
      <alignment horizontal="center"/>
    </xf>
    <xf numFmtId="164" fontId="2" fillId="0" borderId="116" xfId="0" applyNumberFormat="1" applyFont="1" applyFill="1" applyBorder="1" applyAlignment="1" applyProtection="1">
      <alignment horizont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5" fillId="0" borderId="7" xfId="0" applyNumberFormat="1" applyFont="1" applyFill="1" applyBorder="1" applyAlignment="1" applyProtection="1">
      <alignment horizontal="center"/>
    </xf>
    <xf numFmtId="49" fontId="5" fillId="0" borderId="48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 applyProtection="1">
      <alignment horizontal="right" vertical="center" wrapText="1"/>
      <protection hidden="1"/>
    </xf>
    <xf numFmtId="49" fontId="5" fillId="0" borderId="1" xfId="0" applyNumberFormat="1" applyFont="1" applyFill="1" applyBorder="1" applyAlignment="1">
      <alignment horizontal="center"/>
    </xf>
    <xf numFmtId="49" fontId="5" fillId="0" borderId="2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2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5" xfId="0" applyNumberFormat="1" applyFont="1" applyFill="1" applyBorder="1" applyAlignment="1" applyProtection="1">
      <alignment horizont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 applyProtection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0" fillId="0" borderId="107" xfId="0" applyBorder="1" applyAlignment="1">
      <alignment horizontal="center" vertical="center" wrapText="1"/>
    </xf>
    <xf numFmtId="0" fontId="2" fillId="0" borderId="34" xfId="0" applyFont="1" applyBorder="1" applyAlignment="1">
      <alignment horizontal="center"/>
    </xf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0" fontId="2" fillId="0" borderId="14" xfId="0" applyFont="1" applyBorder="1" applyAlignment="1">
      <alignment horizont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34" xfId="0" applyBorder="1"/>
    <xf numFmtId="0" fontId="0" fillId="0" borderId="100" xfId="0" applyBorder="1"/>
    <xf numFmtId="0" fontId="0" fillId="0" borderId="107" xfId="0" applyBorder="1"/>
    <xf numFmtId="0" fontId="0" fillId="0" borderId="108" xfId="0" applyBorder="1"/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1" fontId="63" fillId="3" borderId="10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29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49" fontId="5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3" fillId="0" borderId="7" xfId="0" applyNumberFormat="1" applyFont="1" applyFill="1" applyBorder="1" applyAlignment="1">
      <alignment horizontal="center" vertical="center" wrapText="1"/>
    </xf>
    <xf numFmtId="1" fontId="63" fillId="0" borderId="4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1" fontId="63" fillId="0" borderId="10" xfId="0" applyNumberFormat="1" applyFont="1" applyFill="1" applyBorder="1" applyAlignment="1">
      <alignment horizontal="center" vertical="center" wrapText="1"/>
    </xf>
    <xf numFmtId="1" fontId="63" fillId="0" borderId="9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" fillId="0" borderId="48" xfId="0" applyNumberFormat="1" applyFont="1" applyFill="1" applyBorder="1" applyAlignment="1">
      <alignment horizontal="center" vertical="center" wrapText="1"/>
    </xf>
    <xf numFmtId="0" fontId="0" fillId="0" borderId="104" xfId="0" applyBorder="1"/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 applyProtection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0" fillId="0" borderId="15" xfId="0" applyBorder="1"/>
    <xf numFmtId="0" fontId="0" fillId="0" borderId="77" xfId="0" applyBorder="1"/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0" fontId="0" fillId="0" borderId="92" xfId="0" applyBorder="1" applyAlignment="1">
      <alignment horizontal="center"/>
    </xf>
    <xf numFmtId="0" fontId="5" fillId="3" borderId="104" xfId="0" applyFont="1" applyFill="1" applyBorder="1" applyAlignment="1">
      <alignment horizontal="right" vertical="center" wrapText="1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0" fontId="2" fillId="0" borderId="0" xfId="0" applyFont="1"/>
    <xf numFmtId="0" fontId="85" fillId="3" borderId="23" xfId="0" applyNumberFormat="1" applyFont="1" applyFill="1" applyBorder="1" applyAlignment="1" applyProtection="1">
      <alignment horizontal="center" vertical="center" textRotation="90" wrapText="1"/>
    </xf>
    <xf numFmtId="0" fontId="85" fillId="3" borderId="24" xfId="0" applyNumberFormat="1" applyFont="1" applyFill="1" applyBorder="1" applyAlignment="1" applyProtection="1">
      <alignment horizontal="center" vertical="center" textRotation="90" wrapText="1"/>
    </xf>
    <xf numFmtId="171" fontId="85" fillId="3" borderId="23" xfId="0" applyNumberFormat="1" applyFont="1" applyFill="1" applyBorder="1" applyAlignment="1" applyProtection="1">
      <alignment horizontal="center" vertical="center" wrapText="1"/>
    </xf>
    <xf numFmtId="171" fontId="85" fillId="3" borderId="24" xfId="0" applyNumberFormat="1" applyFont="1" applyFill="1" applyBorder="1" applyAlignment="1" applyProtection="1">
      <alignment horizontal="center" vertical="center" wrapText="1"/>
    </xf>
    <xf numFmtId="171" fontId="85" fillId="3" borderId="27" xfId="0" applyNumberFormat="1" applyFont="1" applyFill="1" applyBorder="1" applyAlignment="1" applyProtection="1">
      <alignment horizontal="center" vertical="top" wrapText="1"/>
    </xf>
    <xf numFmtId="171" fontId="85" fillId="3" borderId="9" xfId="0" applyNumberFormat="1" applyFont="1" applyFill="1" applyBorder="1" applyAlignment="1" applyProtection="1">
      <alignment horizontal="center" vertical="top" wrapText="1"/>
    </xf>
    <xf numFmtId="171" fontId="85" fillId="3" borderId="26" xfId="0" applyNumberFormat="1" applyFont="1" applyFill="1" applyBorder="1" applyAlignment="1" applyProtection="1">
      <alignment horizontal="center" vertical="top" wrapText="1"/>
    </xf>
    <xf numFmtId="171" fontId="85" fillId="3" borderId="19" xfId="0" applyNumberFormat="1" applyFont="1" applyFill="1" applyBorder="1" applyAlignment="1" applyProtection="1">
      <alignment horizontal="center" vertical="top" wrapText="1"/>
    </xf>
    <xf numFmtId="171" fontId="85" fillId="3" borderId="1" xfId="0" applyNumberFormat="1" applyFont="1" applyFill="1" applyBorder="1" applyAlignment="1" applyProtection="1">
      <alignment horizontal="center" vertical="top" wrapText="1"/>
    </xf>
    <xf numFmtId="171" fontId="85" fillId="3" borderId="21" xfId="0" applyNumberFormat="1" applyFont="1" applyFill="1" applyBorder="1" applyAlignment="1" applyProtection="1">
      <alignment horizontal="center" vertical="top" wrapText="1"/>
    </xf>
    <xf numFmtId="0" fontId="85" fillId="3" borderId="115" xfId="0" applyNumberFormat="1" applyFont="1" applyFill="1" applyBorder="1" applyAlignment="1" applyProtection="1">
      <alignment horizontal="center" vertical="center" textRotation="90" wrapText="1"/>
    </xf>
    <xf numFmtId="0" fontId="85" fillId="3" borderId="87" xfId="0" applyNumberFormat="1" applyFont="1" applyFill="1" applyBorder="1" applyAlignment="1" applyProtection="1">
      <alignment horizontal="center" vertical="center" textRotation="90" wrapText="1"/>
    </xf>
    <xf numFmtId="171" fontId="85" fillId="3" borderId="27" xfId="0" applyNumberFormat="1" applyFont="1" applyFill="1" applyBorder="1" applyAlignment="1" applyProtection="1">
      <alignment horizontal="center" vertical="center" wrapText="1"/>
    </xf>
    <xf numFmtId="171" fontId="85" fillId="3" borderId="9" xfId="0" applyNumberFormat="1" applyFont="1" applyFill="1" applyBorder="1" applyAlignment="1" applyProtection="1">
      <alignment horizontal="center" vertical="center" wrapText="1"/>
    </xf>
    <xf numFmtId="171" fontId="85" fillId="3" borderId="26" xfId="0" applyNumberFormat="1" applyFont="1" applyFill="1" applyBorder="1" applyAlignment="1" applyProtection="1">
      <alignment horizontal="center" vertical="center" wrapText="1"/>
    </xf>
    <xf numFmtId="171" fontId="85" fillId="3" borderId="19" xfId="0" applyNumberFormat="1" applyFont="1" applyFill="1" applyBorder="1" applyAlignment="1" applyProtection="1">
      <alignment horizontal="center" vertical="center" textRotation="90" wrapText="1"/>
    </xf>
    <xf numFmtId="171" fontId="85" fillId="3" borderId="1" xfId="0" applyNumberFormat="1" applyFont="1" applyFill="1" applyBorder="1" applyAlignment="1" applyProtection="1">
      <alignment horizontal="center" vertical="center" wrapText="1"/>
    </xf>
    <xf numFmtId="171" fontId="85" fillId="3" borderId="21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wrapText="1"/>
    </xf>
    <xf numFmtId="171" fontId="85" fillId="3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04" xfId="0" applyFont="1" applyBorder="1" applyAlignment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171" fontId="84" fillId="3" borderId="0" xfId="0" applyNumberFormat="1" applyFont="1" applyFill="1" applyBorder="1" applyAlignment="1" applyProtection="1">
      <alignment horizontal="center" vertical="center"/>
    </xf>
    <xf numFmtId="171" fontId="2" fillId="3" borderId="1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 wrapText="1"/>
    </xf>
    <xf numFmtId="0" fontId="87" fillId="0" borderId="87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9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67" fillId="3" borderId="35" xfId="0" applyNumberFormat="1" applyFont="1" applyFill="1" applyBorder="1" applyAlignment="1" applyProtection="1">
      <alignment horizontal="center" vertical="center"/>
    </xf>
    <xf numFmtId="164" fontId="67" fillId="3" borderId="92" xfId="0" applyNumberFormat="1" applyFont="1" applyFill="1" applyBorder="1" applyAlignment="1" applyProtection="1">
      <alignment horizontal="center" vertical="center"/>
    </xf>
    <xf numFmtId="0" fontId="66" fillId="3" borderId="63" xfId="0" applyNumberFormat="1" applyFont="1" applyFill="1" applyBorder="1" applyAlignment="1" applyProtection="1">
      <alignment horizontal="right" vertical="center"/>
    </xf>
    <xf numFmtId="0" fontId="66" fillId="3" borderId="10" xfId="0" applyNumberFormat="1" applyFont="1" applyFill="1" applyBorder="1" applyAlignment="1" applyProtection="1">
      <alignment horizontal="right" vertical="center"/>
    </xf>
    <xf numFmtId="0" fontId="66" fillId="3" borderId="64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right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4" fillId="3" borderId="39" xfId="0" applyFont="1" applyFill="1" applyBorder="1" applyAlignment="1">
      <alignment horizontal="right" vertical="center"/>
    </xf>
    <xf numFmtId="0" fontId="64" fillId="3" borderId="104" xfId="0" applyFont="1" applyFill="1" applyBorder="1" applyAlignment="1">
      <alignment horizontal="right" vertical="center"/>
    </xf>
    <xf numFmtId="0" fontId="64" fillId="3" borderId="77" xfId="0" applyFont="1" applyFill="1" applyBorder="1" applyAlignment="1">
      <alignment horizontal="right" vertical="center"/>
    </xf>
    <xf numFmtId="0" fontId="66" fillId="3" borderId="28" xfId="0" applyFont="1" applyFill="1" applyBorder="1" applyAlignment="1" applyProtection="1">
      <alignment horizontal="right" vertical="center"/>
    </xf>
    <xf numFmtId="0" fontId="66" fillId="3" borderId="0" xfId="0" applyFont="1" applyFill="1" applyBorder="1" applyAlignment="1" applyProtection="1">
      <alignment horizontal="right" vertical="center"/>
    </xf>
    <xf numFmtId="0" fontId="66" fillId="3" borderId="102" xfId="0" applyFont="1" applyFill="1" applyBorder="1" applyAlignment="1" applyProtection="1">
      <alignment horizontal="right" vertical="center"/>
    </xf>
    <xf numFmtId="164" fontId="66" fillId="3" borderId="34" xfId="0" applyNumberFormat="1" applyFont="1" applyFill="1" applyBorder="1" applyAlignment="1" applyProtection="1">
      <alignment horizontal="center" vertical="center"/>
    </xf>
    <xf numFmtId="164" fontId="66" fillId="3" borderId="100" xfId="0" applyNumberFormat="1" applyFont="1" applyFill="1" applyBorder="1" applyAlignment="1" applyProtection="1">
      <alignment horizontal="center" vertical="center"/>
    </xf>
    <xf numFmtId="0" fontId="66" fillId="3" borderId="97" xfId="0" applyFont="1" applyFill="1" applyBorder="1" applyAlignment="1" applyProtection="1">
      <alignment horizontal="right" vertical="center"/>
    </xf>
    <xf numFmtId="0" fontId="66" fillId="3" borderId="90" xfId="0" applyFont="1" applyFill="1" applyBorder="1" applyAlignment="1" applyProtection="1">
      <alignment horizontal="right" vertical="center"/>
    </xf>
    <xf numFmtId="0" fontId="66" fillId="3" borderId="86" xfId="0" applyFont="1" applyFill="1" applyBorder="1" applyAlignment="1" applyProtection="1">
      <alignment horizontal="right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66" fillId="3" borderId="97" xfId="0" applyNumberFormat="1" applyFont="1" applyFill="1" applyBorder="1" applyAlignment="1" applyProtection="1">
      <alignment horizontal="right" vertical="center"/>
    </xf>
    <xf numFmtId="0" fontId="66" fillId="3" borderId="90" xfId="0" applyNumberFormat="1" applyFont="1" applyFill="1" applyBorder="1" applyAlignment="1" applyProtection="1">
      <alignment horizontal="right" vertical="center"/>
    </xf>
    <xf numFmtId="0" fontId="66" fillId="3" borderId="86" xfId="0" applyNumberFormat="1" applyFont="1" applyFill="1" applyBorder="1" applyAlignment="1" applyProtection="1">
      <alignment horizontal="right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86" xfId="0" applyFont="1" applyFill="1" applyBorder="1" applyAlignment="1" applyProtection="1">
      <alignment horizontal="right" vertical="center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1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2" fillId="3" borderId="10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>
      <alignment horizontal="center" vertical="center" wrapText="1"/>
    </xf>
    <xf numFmtId="49" fontId="68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 applyProtection="1">
      <alignment horizontal="center" vertical="center"/>
    </xf>
    <xf numFmtId="49" fontId="68" fillId="3" borderId="92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right"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3" fillId="3" borderId="35" xfId="0" applyNumberFormat="1" applyFont="1" applyFill="1" applyBorder="1" applyAlignment="1">
      <alignment horizontal="center" vertical="center" wrapText="1"/>
    </xf>
    <xf numFmtId="49" fontId="73" fillId="3" borderId="92" xfId="0" applyNumberFormat="1" applyFont="1" applyFill="1" applyBorder="1" applyAlignment="1">
      <alignment horizontal="center" vertical="center" wrapText="1"/>
    </xf>
    <xf numFmtId="49" fontId="73" fillId="3" borderId="35" xfId="0" applyNumberFormat="1" applyFont="1" applyFill="1" applyBorder="1" applyAlignment="1" applyProtection="1">
      <alignment horizontal="center" vertical="center"/>
    </xf>
    <xf numFmtId="49" fontId="73" fillId="3" borderId="92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3" fillId="3" borderId="1" xfId="0" applyNumberFormat="1" applyFont="1" applyFill="1" applyBorder="1" applyAlignment="1">
      <alignment horizontal="center" vertical="center" wrapText="1"/>
    </xf>
    <xf numFmtId="1" fontId="63" fillId="3" borderId="117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5" fillId="3" borderId="117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right" vertical="center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33203125" defaultRowHeight="15.6" x14ac:dyDescent="0.3"/>
  <cols>
    <col min="1" max="1" width="3.33203125" style="303"/>
    <col min="2" max="2" width="5" style="303" customWidth="1"/>
    <col min="3" max="3" width="5.109375" style="303" customWidth="1"/>
    <col min="4" max="4" width="4.44140625" style="303" customWidth="1"/>
    <col min="5" max="6" width="4.33203125" style="303" customWidth="1"/>
    <col min="7" max="7" width="4.44140625" style="303" customWidth="1"/>
    <col min="8" max="8" width="3.6640625" style="303" customWidth="1"/>
    <col min="9" max="9" width="3.88671875" style="303" customWidth="1"/>
    <col min="10" max="10" width="6.44140625" style="303" customWidth="1"/>
    <col min="11" max="11" width="4.109375" style="303" customWidth="1"/>
    <col min="12" max="12" width="4.6640625" style="303" customWidth="1"/>
    <col min="13" max="13" width="3.33203125" style="303"/>
    <col min="14" max="14" width="4" style="303" customWidth="1"/>
    <col min="15" max="15" width="5" style="303" customWidth="1"/>
    <col min="16" max="16" width="5.109375" style="303" customWidth="1"/>
    <col min="17" max="17" width="5.6640625" style="303" customWidth="1"/>
    <col min="18" max="19" width="4" style="303" customWidth="1"/>
    <col min="20" max="21" width="3.88671875" style="303" customWidth="1"/>
    <col min="22" max="22" width="3.6640625" style="303" customWidth="1"/>
    <col min="23" max="23" width="4.88671875" style="303" customWidth="1"/>
    <col min="24" max="24" width="3.33203125" style="303"/>
    <col min="25" max="26" width="3.88671875" style="303" customWidth="1"/>
    <col min="27" max="27" width="5" style="303" customWidth="1"/>
    <col min="28" max="28" width="5.44140625" style="303" customWidth="1"/>
    <col min="29" max="29" width="6" style="303" customWidth="1"/>
    <col min="30" max="30" width="5.33203125" style="303" customWidth="1"/>
    <col min="31" max="31" width="5.5546875" style="303" customWidth="1"/>
    <col min="32" max="32" width="5.6640625" style="303" customWidth="1"/>
    <col min="33" max="33" width="5.5546875" style="303" customWidth="1"/>
    <col min="34" max="34" width="5.88671875" style="303" customWidth="1"/>
    <col min="35" max="35" width="6.109375" style="303" customWidth="1"/>
    <col min="36" max="36" width="4.33203125" style="303" customWidth="1"/>
    <col min="37" max="37" width="6.5546875" style="303" customWidth="1"/>
    <col min="38" max="38" width="6" style="303" customWidth="1"/>
    <col min="39" max="39" width="6.6640625" style="303" customWidth="1"/>
    <col min="40" max="40" width="5.6640625" style="303" customWidth="1"/>
    <col min="41" max="41" width="6.6640625" style="303" customWidth="1"/>
    <col min="42" max="42" width="5.6640625" style="303" customWidth="1"/>
    <col min="43" max="43" width="5.109375" style="303" customWidth="1"/>
    <col min="44" max="44" width="4.5546875" style="303" customWidth="1"/>
    <col min="45" max="48" width="3.33203125" style="303"/>
    <col min="49" max="49" width="4.44140625" style="303" customWidth="1"/>
    <col min="50" max="51" width="3.6640625" style="303" customWidth="1"/>
    <col min="52" max="53" width="3.33203125" style="303"/>
    <col min="54" max="54" width="4" style="303" customWidth="1"/>
    <col min="55" max="16384" width="3.33203125" style="303"/>
  </cols>
  <sheetData>
    <row r="1" spans="2:54" ht="12" customHeight="1" x14ac:dyDescent="0.3"/>
    <row r="2" spans="2:54" ht="24" customHeight="1" x14ac:dyDescent="0.5">
      <c r="B2" s="3281"/>
      <c r="C2" s="3281"/>
      <c r="D2" s="3281"/>
      <c r="E2" s="3281"/>
      <c r="F2" s="3281"/>
      <c r="G2" s="3281"/>
      <c r="H2" s="3281"/>
      <c r="I2" s="3281"/>
      <c r="J2" s="3281"/>
      <c r="K2" s="3281"/>
      <c r="L2" s="3281"/>
      <c r="M2" s="3281"/>
      <c r="N2" s="3281"/>
      <c r="O2" s="3281"/>
      <c r="P2" s="3281"/>
      <c r="Q2" s="3282" t="s">
        <v>91</v>
      </c>
      <c r="R2" s="3282"/>
      <c r="S2" s="3282"/>
      <c r="T2" s="3282"/>
      <c r="U2" s="3282"/>
      <c r="V2" s="3282"/>
      <c r="W2" s="3282"/>
      <c r="X2" s="3282"/>
      <c r="Y2" s="3282"/>
      <c r="Z2" s="3282"/>
      <c r="AA2" s="3282"/>
      <c r="AB2" s="3282"/>
      <c r="AC2" s="3282"/>
      <c r="AD2" s="3282"/>
      <c r="AE2" s="3282"/>
      <c r="AF2" s="3282"/>
      <c r="AG2" s="3282"/>
      <c r="AH2" s="3282"/>
      <c r="AI2" s="3282"/>
      <c r="AJ2" s="3282"/>
      <c r="AK2" s="3282"/>
      <c r="AL2" s="3282"/>
      <c r="AM2" s="3282"/>
      <c r="AN2" s="3282"/>
      <c r="AO2" s="3282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5">
      <c r="B3" s="3283" t="s">
        <v>16</v>
      </c>
      <c r="C3" s="3283"/>
      <c r="D3" s="3283"/>
      <c r="E3" s="3283"/>
      <c r="F3" s="3283"/>
      <c r="G3" s="3283"/>
      <c r="H3" s="3283"/>
      <c r="I3" s="3283"/>
      <c r="J3" s="3283"/>
      <c r="K3" s="3283"/>
      <c r="L3" s="3283"/>
      <c r="M3" s="3283"/>
      <c r="N3" s="3283"/>
      <c r="O3" s="3283"/>
      <c r="P3" s="3283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6.4" x14ac:dyDescent="0.55000000000000004">
      <c r="B4" s="3284" t="s">
        <v>37</v>
      </c>
      <c r="C4" s="3284"/>
      <c r="D4" s="3284"/>
      <c r="E4" s="3284"/>
      <c r="F4" s="3284"/>
      <c r="G4" s="3284"/>
      <c r="H4" s="3284"/>
      <c r="I4" s="3284"/>
      <c r="J4" s="3284"/>
      <c r="K4" s="3284"/>
      <c r="L4" s="3284"/>
      <c r="M4" s="3284"/>
      <c r="N4" s="3284"/>
      <c r="O4" s="3284"/>
      <c r="P4" s="3284"/>
      <c r="Q4" s="3285" t="s">
        <v>17</v>
      </c>
      <c r="R4" s="3286"/>
      <c r="S4" s="3286"/>
      <c r="T4" s="3286"/>
      <c r="U4" s="3286"/>
      <c r="V4" s="3286"/>
      <c r="W4" s="3286"/>
      <c r="X4" s="3286"/>
      <c r="Y4" s="3286"/>
      <c r="Z4" s="3286"/>
      <c r="AA4" s="3286"/>
      <c r="AB4" s="3286"/>
      <c r="AC4" s="3286"/>
      <c r="AD4" s="3286"/>
      <c r="AE4" s="3286"/>
      <c r="AF4" s="3286"/>
      <c r="AG4" s="3286"/>
      <c r="AH4" s="3286"/>
      <c r="AI4" s="3286"/>
      <c r="AJ4" s="3286"/>
      <c r="AK4" s="3286"/>
      <c r="AL4" s="3286"/>
      <c r="AM4" s="3286"/>
      <c r="AN4" s="3286"/>
      <c r="AO4" s="3287" t="s">
        <v>231</v>
      </c>
      <c r="AP4" s="3288"/>
      <c r="AQ4" s="3288"/>
      <c r="AR4" s="3288"/>
      <c r="AS4" s="3288"/>
      <c r="AT4" s="3288"/>
      <c r="AU4" s="3288"/>
      <c r="AV4" s="3288"/>
      <c r="AW4" s="3288"/>
      <c r="AX4" s="3288"/>
      <c r="AY4" s="3288"/>
      <c r="AZ4" s="3288"/>
      <c r="BA4" s="3288"/>
      <c r="BB4" s="3288"/>
    </row>
    <row r="5" spans="2:54" ht="25.2" x14ac:dyDescent="0.45">
      <c r="B5" s="3283" t="s">
        <v>232</v>
      </c>
      <c r="C5" s="3283"/>
      <c r="D5" s="3283"/>
      <c r="E5" s="3283"/>
      <c r="F5" s="3283"/>
      <c r="G5" s="3283"/>
      <c r="H5" s="3283"/>
      <c r="I5" s="3283"/>
      <c r="J5" s="3283"/>
      <c r="K5" s="3283"/>
      <c r="L5" s="3283"/>
      <c r="M5" s="3283"/>
      <c r="N5" s="3283"/>
      <c r="O5" s="3283"/>
      <c r="P5" s="3283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288"/>
      <c r="AP5" s="3288"/>
      <c r="AQ5" s="3288"/>
      <c r="AR5" s="3288"/>
      <c r="AS5" s="3288"/>
      <c r="AT5" s="3288"/>
      <c r="AU5" s="3288"/>
      <c r="AV5" s="3288"/>
      <c r="AW5" s="3288"/>
      <c r="AX5" s="3288"/>
      <c r="AY5" s="3288"/>
      <c r="AZ5" s="3288"/>
      <c r="BA5" s="3288"/>
      <c r="BB5" s="3288"/>
    </row>
    <row r="6" spans="2:54" ht="24.6" x14ac:dyDescent="0.4">
      <c r="B6" s="3281"/>
      <c r="C6" s="3281"/>
      <c r="D6" s="3281"/>
      <c r="E6" s="3281"/>
      <c r="F6" s="3281"/>
      <c r="G6" s="3281"/>
      <c r="H6" s="3281"/>
      <c r="I6" s="3281"/>
      <c r="J6" s="3281"/>
      <c r="K6" s="3281"/>
      <c r="L6" s="3281"/>
      <c r="M6" s="3281"/>
      <c r="N6" s="3281"/>
      <c r="O6" s="3281"/>
      <c r="P6" s="3281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287" t="s">
        <v>233</v>
      </c>
      <c r="AP6" s="3289"/>
      <c r="AQ6" s="3289"/>
      <c r="AR6" s="3289"/>
      <c r="AS6" s="3289"/>
      <c r="AT6" s="3289"/>
      <c r="AU6" s="3289"/>
      <c r="AV6" s="3289"/>
      <c r="AW6" s="3289"/>
      <c r="AX6" s="3289"/>
      <c r="AY6" s="3289"/>
      <c r="AZ6" s="3289"/>
      <c r="BA6" s="3289"/>
      <c r="BB6" s="3289"/>
    </row>
    <row r="7" spans="2:54" ht="22.8" x14ac:dyDescent="0.4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290" t="s">
        <v>234</v>
      </c>
      <c r="AP7" s="3289"/>
      <c r="AQ7" s="3289"/>
      <c r="AR7" s="3289"/>
      <c r="AS7" s="3289"/>
      <c r="AT7" s="3289"/>
      <c r="AU7" s="3289"/>
      <c r="AV7" s="3289"/>
      <c r="AW7" s="3289"/>
      <c r="AX7" s="3289"/>
      <c r="AY7" s="3289"/>
      <c r="AZ7" s="3289"/>
      <c r="BA7" s="3289"/>
      <c r="BB7" s="3289"/>
    </row>
    <row r="8" spans="2:54" ht="23.25" customHeight="1" x14ac:dyDescent="0.45">
      <c r="B8" s="3283" t="s">
        <v>130</v>
      </c>
      <c r="C8" s="3283"/>
      <c r="D8" s="3283"/>
      <c r="E8" s="3283"/>
      <c r="F8" s="3283"/>
      <c r="G8" s="3283"/>
      <c r="H8" s="3283"/>
      <c r="I8" s="3283"/>
      <c r="J8" s="3283"/>
      <c r="K8" s="3283"/>
      <c r="L8" s="3283"/>
      <c r="M8" s="3283"/>
      <c r="N8" s="3283"/>
      <c r="O8" s="3283"/>
      <c r="P8" s="3283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289"/>
      <c r="AP8" s="3289"/>
      <c r="AQ8" s="3289"/>
      <c r="AR8" s="3289"/>
      <c r="AS8" s="3289"/>
      <c r="AT8" s="3289"/>
      <c r="AU8" s="3289"/>
      <c r="AV8" s="3289"/>
      <c r="AW8" s="3289"/>
      <c r="AX8" s="3289"/>
      <c r="AY8" s="3289"/>
      <c r="AZ8" s="3289"/>
      <c r="BA8" s="3289"/>
      <c r="BB8" s="3289"/>
    </row>
    <row r="9" spans="2:54" ht="32.25" customHeight="1" x14ac:dyDescent="0.45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291"/>
      <c r="AP9" s="3291"/>
      <c r="AQ9" s="3291"/>
      <c r="AR9" s="3291"/>
      <c r="AS9" s="3291"/>
      <c r="AT9" s="3291"/>
      <c r="AU9" s="3291"/>
      <c r="AV9" s="3291"/>
      <c r="AW9" s="3291"/>
      <c r="AX9" s="3291"/>
      <c r="AY9" s="3291"/>
      <c r="AZ9" s="3291"/>
      <c r="BA9" s="3291"/>
      <c r="BB9" s="3291"/>
    </row>
    <row r="10" spans="2:54" ht="36" customHeight="1" x14ac:dyDescent="0.35">
      <c r="B10" s="3281"/>
      <c r="C10" s="3281"/>
      <c r="D10" s="3281"/>
      <c r="E10" s="3281"/>
      <c r="F10" s="3281"/>
      <c r="G10" s="3281"/>
      <c r="H10" s="3281"/>
      <c r="I10" s="3281"/>
      <c r="J10" s="3281"/>
      <c r="K10" s="3281"/>
      <c r="L10" s="3281"/>
      <c r="M10" s="3281"/>
      <c r="N10" s="3281"/>
      <c r="O10" s="3281"/>
      <c r="P10" s="3281"/>
      <c r="Q10" s="3292" t="s">
        <v>235</v>
      </c>
      <c r="R10" s="3293"/>
      <c r="S10" s="3293"/>
      <c r="T10" s="3293"/>
      <c r="U10" s="3293"/>
      <c r="V10" s="3293"/>
      <c r="W10" s="3293"/>
      <c r="X10" s="3293"/>
      <c r="Y10" s="3293"/>
      <c r="Z10" s="3293"/>
      <c r="AA10" s="3293"/>
      <c r="AB10" s="3293"/>
      <c r="AC10" s="3293"/>
      <c r="AD10" s="3293"/>
      <c r="AE10" s="3293"/>
      <c r="AF10" s="3293"/>
      <c r="AG10" s="3293"/>
      <c r="AH10" s="3293"/>
      <c r="AI10" s="3293"/>
      <c r="AJ10" s="3293"/>
      <c r="AK10" s="3293"/>
      <c r="AL10" s="3293"/>
      <c r="AM10" s="3293"/>
      <c r="AN10" s="3293"/>
      <c r="AO10" s="3276" t="s">
        <v>236</v>
      </c>
      <c r="AP10" s="3294"/>
      <c r="AQ10" s="3294"/>
      <c r="AR10" s="3294"/>
      <c r="AS10" s="3294"/>
      <c r="AT10" s="3294"/>
      <c r="AU10" s="3294"/>
      <c r="AV10" s="3294"/>
      <c r="AW10" s="3294"/>
      <c r="AX10" s="3294"/>
      <c r="AY10" s="3294"/>
      <c r="AZ10" s="3294"/>
      <c r="BA10" s="3294"/>
      <c r="BB10" s="3294"/>
    </row>
    <row r="11" spans="2:54" ht="48.75" customHeight="1" x14ac:dyDescent="0.45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264" t="s">
        <v>237</v>
      </c>
      <c r="R11" s="3265"/>
      <c r="S11" s="3265"/>
      <c r="T11" s="3265"/>
      <c r="U11" s="3265"/>
      <c r="V11" s="3265"/>
      <c r="W11" s="3265"/>
      <c r="X11" s="3265"/>
      <c r="Y11" s="3265"/>
      <c r="Z11" s="3265"/>
      <c r="AA11" s="3265"/>
      <c r="AB11" s="3265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186" t="s">
        <v>238</v>
      </c>
      <c r="AP11" s="3186"/>
      <c r="AQ11" s="3186"/>
      <c r="AR11" s="3186"/>
      <c r="AS11" s="3186"/>
      <c r="AT11" s="3186"/>
      <c r="AU11" s="3186"/>
      <c r="AV11" s="3186"/>
      <c r="AW11" s="3186"/>
      <c r="AX11" s="3186"/>
      <c r="AY11" s="3186"/>
      <c r="AZ11" s="3186"/>
      <c r="BA11" s="3186"/>
      <c r="BB11" s="3186"/>
    </row>
    <row r="12" spans="2:54" ht="33" customHeight="1" x14ac:dyDescent="0.4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264" t="s">
        <v>239</v>
      </c>
      <c r="R12" s="3265"/>
      <c r="S12" s="3265"/>
      <c r="T12" s="3265"/>
      <c r="U12" s="3265"/>
      <c r="V12" s="3265"/>
      <c r="W12" s="3265"/>
      <c r="X12" s="3265"/>
      <c r="Y12" s="3265"/>
      <c r="Z12" s="3265"/>
      <c r="AA12" s="3265"/>
      <c r="AB12" s="3265"/>
      <c r="AC12" s="3265"/>
      <c r="AD12" s="3265"/>
      <c r="AE12" s="3265"/>
      <c r="AF12" s="3265"/>
      <c r="AG12" s="3265"/>
      <c r="AH12" s="3265"/>
      <c r="AI12" s="3265"/>
      <c r="AJ12" s="3265"/>
      <c r="AK12" s="3265"/>
      <c r="AL12" s="3265"/>
      <c r="AM12" s="3266"/>
      <c r="AN12" s="3266"/>
      <c r="AO12" s="3186" t="s">
        <v>240</v>
      </c>
      <c r="AP12" s="3267"/>
      <c r="AQ12" s="3267"/>
      <c r="AR12" s="3267"/>
      <c r="AS12" s="3267"/>
      <c r="AT12" s="3267"/>
      <c r="AU12" s="3267"/>
      <c r="AV12" s="3267"/>
      <c r="AW12" s="3267"/>
      <c r="AX12" s="3267"/>
      <c r="AY12" s="3267"/>
      <c r="AZ12" s="3267"/>
      <c r="BA12" s="3267"/>
      <c r="BB12" s="3267"/>
    </row>
    <row r="13" spans="2:54" s="315" customFormat="1" ht="31.5" customHeight="1" x14ac:dyDescent="0.45">
      <c r="Q13" s="3264" t="s">
        <v>241</v>
      </c>
      <c r="R13" s="3265"/>
      <c r="S13" s="3265"/>
      <c r="T13" s="3265"/>
      <c r="U13" s="3265"/>
      <c r="V13" s="3265"/>
      <c r="W13" s="3265"/>
      <c r="X13" s="3265"/>
      <c r="Y13" s="3265"/>
      <c r="Z13" s="3265"/>
      <c r="AA13" s="3265"/>
      <c r="AB13" s="3265"/>
      <c r="AC13" s="3265"/>
      <c r="AD13" s="3265"/>
      <c r="AE13" s="3265"/>
      <c r="AF13" s="3265"/>
      <c r="AG13" s="3265"/>
      <c r="AH13" s="3265"/>
      <c r="AI13" s="308"/>
      <c r="AJ13" s="308"/>
      <c r="AK13" s="308"/>
      <c r="AL13" s="308"/>
      <c r="AM13" s="312"/>
      <c r="AN13" s="312"/>
      <c r="AO13" s="3186" t="s">
        <v>242</v>
      </c>
      <c r="AP13" s="3186"/>
      <c r="AQ13" s="3186"/>
      <c r="AR13" s="3186"/>
      <c r="AS13" s="3186"/>
      <c r="AT13" s="3186"/>
      <c r="AU13" s="3186"/>
      <c r="AV13" s="3186"/>
      <c r="AW13" s="3186"/>
      <c r="AX13" s="3186"/>
      <c r="AY13" s="3186"/>
      <c r="AZ13" s="3186"/>
      <c r="BA13" s="3186"/>
      <c r="BB13" s="3186"/>
    </row>
    <row r="14" spans="2:54" s="315" customFormat="1" ht="22.5" customHeight="1" x14ac:dyDescent="0.35">
      <c r="Q14" s="3271"/>
      <c r="R14" s="3272"/>
      <c r="S14" s="3272"/>
      <c r="T14" s="3272"/>
      <c r="U14" s="3272"/>
      <c r="V14" s="3272"/>
      <c r="W14" s="3272"/>
      <c r="X14" s="3272"/>
      <c r="Y14" s="3272"/>
      <c r="Z14" s="3272"/>
      <c r="AA14" s="3272"/>
      <c r="AB14" s="3272"/>
      <c r="AC14" s="3272"/>
      <c r="AD14" s="3272"/>
      <c r="AE14" s="3272"/>
      <c r="AF14" s="3272"/>
      <c r="AG14" s="3272"/>
      <c r="AH14" s="3272"/>
      <c r="AI14" s="3272"/>
      <c r="AJ14" s="3272"/>
      <c r="AK14" s="3273"/>
      <c r="AL14" s="3273"/>
      <c r="AM14" s="3273"/>
      <c r="AN14" s="3273"/>
      <c r="AO14" s="3186" t="s">
        <v>243</v>
      </c>
      <c r="AP14" s="3186"/>
      <c r="AQ14" s="3186"/>
      <c r="AR14" s="3186"/>
      <c r="AS14" s="3186"/>
      <c r="AT14" s="3186"/>
      <c r="AU14" s="3186"/>
      <c r="AV14" s="3186"/>
      <c r="AW14" s="3186"/>
      <c r="AX14" s="3186"/>
      <c r="AY14" s="3186"/>
      <c r="AZ14" s="3186"/>
      <c r="BA14" s="3186"/>
      <c r="BB14" s="3186"/>
    </row>
    <row r="15" spans="2:54" s="315" customFormat="1" ht="23.25" customHeight="1" x14ac:dyDescent="0.35">
      <c r="Q15" s="3273"/>
      <c r="R15" s="3273"/>
      <c r="S15" s="3273"/>
      <c r="T15" s="3273"/>
      <c r="U15" s="3273"/>
      <c r="V15" s="3273"/>
      <c r="W15" s="3273"/>
      <c r="X15" s="3273"/>
      <c r="Y15" s="3273"/>
      <c r="Z15" s="3273"/>
      <c r="AA15" s="3273"/>
      <c r="AB15" s="3273"/>
      <c r="AC15" s="3273"/>
      <c r="AD15" s="3273"/>
      <c r="AE15" s="3273"/>
      <c r="AF15" s="3273"/>
      <c r="AG15" s="3273"/>
      <c r="AH15" s="3273"/>
      <c r="AI15" s="3273"/>
      <c r="AJ15" s="3273"/>
      <c r="AK15" s="3273"/>
      <c r="AL15" s="3273"/>
      <c r="AM15" s="3273"/>
      <c r="AN15" s="3273"/>
      <c r="AO15" s="3186" t="s">
        <v>244</v>
      </c>
      <c r="AP15" s="3186"/>
      <c r="AQ15" s="3186"/>
      <c r="AR15" s="3186"/>
      <c r="AS15" s="3186"/>
      <c r="AT15" s="3186"/>
      <c r="AU15" s="3186"/>
      <c r="AV15" s="3186"/>
      <c r="AW15" s="3186"/>
      <c r="AX15" s="3186"/>
      <c r="AY15" s="3186"/>
      <c r="AZ15" s="3186"/>
      <c r="BA15" s="3186"/>
      <c r="BB15" s="3186"/>
    </row>
    <row r="16" spans="2:54" s="315" customFormat="1" ht="23.25" customHeight="1" x14ac:dyDescent="0.35">
      <c r="Q16" s="3274" t="s">
        <v>245</v>
      </c>
      <c r="R16" s="3275"/>
      <c r="S16" s="3275"/>
      <c r="T16" s="3275"/>
      <c r="U16" s="3275"/>
      <c r="V16" s="3275"/>
      <c r="W16" s="3275"/>
      <c r="X16" s="3275"/>
      <c r="Y16" s="3275"/>
      <c r="Z16" s="3275"/>
      <c r="AA16" s="3275"/>
      <c r="AB16" s="3275"/>
      <c r="AC16" s="3275"/>
      <c r="AD16" s="3275"/>
      <c r="AE16" s="3275"/>
      <c r="AF16" s="3275"/>
      <c r="AG16" s="3275"/>
      <c r="AH16" s="3275"/>
      <c r="AI16" s="3275"/>
      <c r="AJ16" s="3275"/>
      <c r="AK16" s="3275"/>
      <c r="AL16" s="3275"/>
      <c r="AO16" s="3186" t="s">
        <v>246</v>
      </c>
      <c r="AP16" s="3186"/>
      <c r="AQ16" s="3186"/>
      <c r="AR16" s="3186"/>
      <c r="AS16" s="3186"/>
      <c r="AT16" s="3186"/>
      <c r="AU16" s="3186"/>
      <c r="AV16" s="3186"/>
      <c r="AW16" s="3186"/>
      <c r="AX16" s="3186"/>
      <c r="AY16" s="3186"/>
      <c r="AZ16" s="3186"/>
      <c r="BA16" s="3186"/>
      <c r="BB16" s="3186"/>
    </row>
    <row r="17" spans="2:54" s="315" customFormat="1" ht="18.75" customHeight="1" x14ac:dyDescent="0.35">
      <c r="AO17" s="3186" t="s">
        <v>247</v>
      </c>
      <c r="AP17" s="3186"/>
      <c r="AQ17" s="3186"/>
      <c r="AR17" s="3186"/>
      <c r="AS17" s="3186"/>
      <c r="AT17" s="3186"/>
      <c r="AU17" s="3186"/>
      <c r="AV17" s="3186"/>
      <c r="AW17" s="3186"/>
      <c r="AX17" s="3186"/>
      <c r="AY17" s="3186"/>
      <c r="AZ17" s="3186"/>
      <c r="BA17" s="3186"/>
      <c r="BB17" s="3186"/>
    </row>
    <row r="18" spans="2:54" s="315" customFormat="1" ht="34.5" customHeight="1" x14ac:dyDescent="0.35">
      <c r="AO18" s="3186" t="s">
        <v>248</v>
      </c>
      <c r="AP18" s="3186"/>
      <c r="AQ18" s="3186"/>
      <c r="AR18" s="3186"/>
      <c r="AS18" s="3186"/>
      <c r="AT18" s="3186"/>
      <c r="AU18" s="3186"/>
      <c r="AV18" s="3186"/>
      <c r="AW18" s="3186"/>
      <c r="AX18" s="3186"/>
      <c r="AY18" s="3186"/>
      <c r="AZ18" s="3186"/>
      <c r="BA18" s="3186"/>
      <c r="BB18" s="3186"/>
    </row>
    <row r="19" spans="2:54" s="315" customFormat="1" ht="20.25" customHeight="1" x14ac:dyDescent="0.35">
      <c r="AO19" s="3186"/>
      <c r="AP19" s="3186"/>
      <c r="AQ19" s="3186"/>
      <c r="AR19" s="3186"/>
      <c r="AS19" s="3186"/>
      <c r="AT19" s="3186"/>
      <c r="AU19" s="3186"/>
      <c r="AV19" s="3186"/>
      <c r="AW19" s="3186"/>
      <c r="AX19" s="3186"/>
      <c r="AY19" s="3186"/>
      <c r="AZ19" s="3186"/>
      <c r="BA19" s="3186"/>
      <c r="BB19" s="3186"/>
    </row>
    <row r="20" spans="2:54" s="315" customFormat="1" ht="19.5" customHeight="1" x14ac:dyDescent="0.35">
      <c r="AO20" s="3276"/>
      <c r="AP20" s="3277"/>
      <c r="AQ20" s="3277"/>
      <c r="AR20" s="3277"/>
      <c r="AS20" s="3277"/>
      <c r="AT20" s="3277"/>
      <c r="AU20" s="3277"/>
      <c r="AV20" s="3277"/>
      <c r="AW20" s="3277"/>
      <c r="AX20" s="3277"/>
      <c r="AY20" s="3277"/>
      <c r="AZ20" s="3277"/>
      <c r="BA20" s="3277"/>
      <c r="BB20" s="3277"/>
    </row>
    <row r="21" spans="2:54" s="315" customFormat="1" ht="12.75" customHeight="1" x14ac:dyDescent="0.35">
      <c r="AO21" s="3277"/>
      <c r="AP21" s="3277"/>
      <c r="AQ21" s="3277"/>
      <c r="AR21" s="3277"/>
      <c r="AS21" s="3277"/>
      <c r="AT21" s="3277"/>
      <c r="AU21" s="3277"/>
      <c r="AV21" s="3277"/>
      <c r="AW21" s="3277"/>
      <c r="AX21" s="3277"/>
      <c r="AY21" s="3277"/>
      <c r="AZ21" s="3277"/>
      <c r="BA21" s="3277"/>
      <c r="BB21" s="3277"/>
    </row>
    <row r="22" spans="2:54" s="315" customFormat="1" ht="0.75" customHeight="1" x14ac:dyDescent="0.35"/>
    <row r="23" spans="2:54" s="315" customFormat="1" ht="21" customHeight="1" x14ac:dyDescent="0.4">
      <c r="B23" s="3278" t="s">
        <v>249</v>
      </c>
      <c r="C23" s="3278"/>
      <c r="D23" s="3278"/>
      <c r="E23" s="3278"/>
      <c r="F23" s="3278"/>
      <c r="G23" s="3278"/>
      <c r="H23" s="3278"/>
      <c r="I23" s="3278"/>
      <c r="J23" s="3278"/>
      <c r="K23" s="3278"/>
      <c r="L23" s="3278"/>
      <c r="M23" s="3278"/>
      <c r="N23" s="3278"/>
      <c r="O23" s="3278"/>
      <c r="P23" s="3278"/>
      <c r="Q23" s="3278"/>
      <c r="R23" s="3278"/>
      <c r="S23" s="3278"/>
      <c r="T23" s="3278"/>
      <c r="U23" s="3278"/>
      <c r="V23" s="3278"/>
      <c r="W23" s="3278"/>
      <c r="X23" s="3278"/>
      <c r="Y23" s="3278"/>
      <c r="Z23" s="3278"/>
      <c r="AA23" s="3278"/>
      <c r="AB23" s="3278"/>
      <c r="AC23" s="3278"/>
      <c r="AD23" s="3278"/>
      <c r="AE23" s="3278"/>
      <c r="AF23" s="3278"/>
      <c r="AG23" s="3278"/>
      <c r="AH23" s="3278"/>
      <c r="AI23" s="3278"/>
      <c r="AJ23" s="3278"/>
      <c r="AK23" s="3278"/>
      <c r="AL23" s="3278"/>
      <c r="AM23" s="3278"/>
      <c r="AN23" s="3278"/>
      <c r="AO23" s="3278"/>
      <c r="AP23" s="3278"/>
      <c r="AQ23" s="3278"/>
      <c r="AR23" s="3278"/>
      <c r="AS23" s="3278"/>
      <c r="AT23" s="3278"/>
      <c r="AU23" s="3278"/>
      <c r="AV23" s="3278"/>
      <c r="AW23" s="3278"/>
      <c r="AX23" s="3278"/>
      <c r="AY23" s="3278"/>
      <c r="AZ23" s="3278"/>
      <c r="BA23" s="3278"/>
      <c r="BB23" s="3278"/>
    </row>
    <row r="24" spans="2:54" s="315" customFormat="1" ht="8.25" customHeight="1" thickBot="1" x14ac:dyDescent="0.4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5">
      <c r="B25" s="3279" t="s">
        <v>12</v>
      </c>
      <c r="C25" s="3187" t="s">
        <v>11</v>
      </c>
      <c r="D25" s="3188"/>
      <c r="E25" s="3188"/>
      <c r="F25" s="3189"/>
      <c r="G25" s="3187" t="s">
        <v>0</v>
      </c>
      <c r="H25" s="3188"/>
      <c r="I25" s="3188"/>
      <c r="J25" s="3189"/>
      <c r="K25" s="3268" t="s">
        <v>1</v>
      </c>
      <c r="L25" s="3269"/>
      <c r="M25" s="3269"/>
      <c r="N25" s="3269"/>
      <c r="O25" s="3270"/>
      <c r="P25" s="3268" t="s">
        <v>2</v>
      </c>
      <c r="Q25" s="3269"/>
      <c r="R25" s="3269"/>
      <c r="S25" s="3270"/>
      <c r="T25" s="3187" t="s">
        <v>3</v>
      </c>
      <c r="U25" s="3188"/>
      <c r="V25" s="3188"/>
      <c r="W25" s="3189"/>
      <c r="X25" s="3187" t="s">
        <v>4</v>
      </c>
      <c r="Y25" s="3188"/>
      <c r="Z25" s="3188"/>
      <c r="AA25" s="3188"/>
      <c r="AB25" s="3189"/>
      <c r="AC25" s="3187" t="s">
        <v>5</v>
      </c>
      <c r="AD25" s="3188"/>
      <c r="AE25" s="3188"/>
      <c r="AF25" s="3189"/>
      <c r="AG25" s="3187" t="s">
        <v>6</v>
      </c>
      <c r="AH25" s="3188"/>
      <c r="AI25" s="3188"/>
      <c r="AJ25" s="3189"/>
      <c r="AK25" s="3187" t="s">
        <v>7</v>
      </c>
      <c r="AL25" s="3188"/>
      <c r="AM25" s="3188"/>
      <c r="AN25" s="3189"/>
      <c r="AO25" s="3187" t="s">
        <v>8</v>
      </c>
      <c r="AP25" s="3188"/>
      <c r="AQ25" s="3188"/>
      <c r="AR25" s="3188"/>
      <c r="AS25" s="3189"/>
      <c r="AT25" s="3187" t="s">
        <v>9</v>
      </c>
      <c r="AU25" s="3188"/>
      <c r="AV25" s="3188"/>
      <c r="AW25" s="3189"/>
      <c r="AX25" s="3187" t="s">
        <v>10</v>
      </c>
      <c r="AY25" s="3188"/>
      <c r="AZ25" s="3188"/>
      <c r="BA25" s="3188"/>
      <c r="BB25" s="3189"/>
    </row>
    <row r="26" spans="2:54" s="320" customFormat="1" ht="20.25" customHeight="1" thickBot="1" x14ac:dyDescent="0.3">
      <c r="B26" s="3280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5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5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4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3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5">
      <c r="B31" s="3190" t="s">
        <v>253</v>
      </c>
      <c r="C31" s="3190"/>
      <c r="D31" s="3190"/>
      <c r="E31" s="3190"/>
      <c r="F31" s="3190"/>
      <c r="G31" s="3190"/>
      <c r="H31" s="3190"/>
      <c r="I31" s="3190"/>
      <c r="J31" s="3190"/>
      <c r="K31" s="3191"/>
      <c r="L31" s="3191"/>
      <c r="M31" s="3191"/>
      <c r="N31" s="3191"/>
      <c r="O31" s="3191"/>
      <c r="P31" s="3191"/>
      <c r="Q31" s="3191"/>
      <c r="R31" s="3191"/>
      <c r="S31" s="3191"/>
      <c r="T31" s="3191"/>
      <c r="U31" s="3191"/>
      <c r="V31" s="3191"/>
      <c r="W31" s="3191"/>
      <c r="X31" s="3191"/>
      <c r="Y31" s="3191"/>
      <c r="Z31" s="3191"/>
      <c r="AA31" s="3191"/>
      <c r="AB31" s="3191"/>
      <c r="AC31" s="3191"/>
      <c r="AD31" s="3191"/>
      <c r="AE31" s="3191"/>
      <c r="AF31" s="3191"/>
      <c r="AG31" s="3191"/>
      <c r="AH31" s="3191"/>
      <c r="AI31" s="3191"/>
      <c r="AJ31" s="3191"/>
      <c r="AK31" s="3191"/>
      <c r="AL31" s="3191"/>
      <c r="AM31" s="3191"/>
      <c r="AN31" s="3191"/>
      <c r="AO31" s="3191"/>
      <c r="AP31" s="3191"/>
      <c r="AQ31" s="3191"/>
      <c r="AR31" s="3191"/>
      <c r="AS31" s="3191"/>
      <c r="AT31" s="3191"/>
      <c r="AU31" s="3191"/>
      <c r="AV31" s="3191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3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4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4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3">
      <c r="B35" s="3192" t="s">
        <v>12</v>
      </c>
      <c r="C35" s="3193"/>
      <c r="D35" s="3198" t="s">
        <v>14</v>
      </c>
      <c r="E35" s="3199"/>
      <c r="F35" s="3199"/>
      <c r="G35" s="3200"/>
      <c r="H35" s="3205" t="s">
        <v>255</v>
      </c>
      <c r="I35" s="3206"/>
      <c r="J35" s="3206"/>
      <c r="K35" s="3211" t="s">
        <v>19</v>
      </c>
      <c r="L35" s="3199"/>
      <c r="M35" s="3199"/>
      <c r="N35" s="3200"/>
      <c r="O35" s="3211" t="s">
        <v>115</v>
      </c>
      <c r="P35" s="3199"/>
      <c r="Q35" s="3200"/>
      <c r="R35" s="3211" t="s">
        <v>116</v>
      </c>
      <c r="S35" s="3199"/>
      <c r="T35" s="3200"/>
      <c r="U35" s="3211" t="s">
        <v>117</v>
      </c>
      <c r="V35" s="3199"/>
      <c r="W35" s="3199"/>
      <c r="X35" s="3214" t="s">
        <v>118</v>
      </c>
      <c r="Y35" s="3199"/>
      <c r="Z35" s="3193"/>
      <c r="AA35" s="377"/>
      <c r="AB35" s="3250" t="s">
        <v>119</v>
      </c>
      <c r="AC35" s="3251"/>
      <c r="AD35" s="3251"/>
      <c r="AE35" s="3251"/>
      <c r="AF35" s="3251"/>
      <c r="AG35" s="3251"/>
      <c r="AH35" s="3252"/>
      <c r="AI35" s="3214" t="s">
        <v>70</v>
      </c>
      <c r="AJ35" s="3256"/>
      <c r="AK35" s="3257"/>
      <c r="AL35" s="3215" t="s">
        <v>97</v>
      </c>
      <c r="AM35" s="3198"/>
      <c r="AN35" s="3216"/>
      <c r="AO35" s="377"/>
      <c r="AP35" s="3223" t="s">
        <v>98</v>
      </c>
      <c r="AQ35" s="3224"/>
      <c r="AR35" s="3224"/>
      <c r="AS35" s="3225"/>
      <c r="AT35" s="3232" t="s">
        <v>256</v>
      </c>
      <c r="AU35" s="3233"/>
      <c r="AV35" s="3233"/>
      <c r="AW35" s="3233"/>
      <c r="AX35" s="3234"/>
      <c r="AY35" s="3241" t="s">
        <v>70</v>
      </c>
      <c r="AZ35" s="3242"/>
      <c r="BA35" s="3242"/>
      <c r="BB35" s="3243"/>
    </row>
    <row r="36" spans="2:54" ht="15.75" customHeight="1" x14ac:dyDescent="0.3">
      <c r="B36" s="3194"/>
      <c r="C36" s="3195"/>
      <c r="D36" s="3201"/>
      <c r="E36" s="3201"/>
      <c r="F36" s="3201"/>
      <c r="G36" s="3202"/>
      <c r="H36" s="3207"/>
      <c r="I36" s="3208"/>
      <c r="J36" s="3208"/>
      <c r="K36" s="3212"/>
      <c r="L36" s="3201"/>
      <c r="M36" s="3201"/>
      <c r="N36" s="3202"/>
      <c r="O36" s="3212"/>
      <c r="P36" s="3201"/>
      <c r="Q36" s="3202"/>
      <c r="R36" s="3212"/>
      <c r="S36" s="3201"/>
      <c r="T36" s="3202"/>
      <c r="U36" s="3212"/>
      <c r="V36" s="3201"/>
      <c r="W36" s="3201"/>
      <c r="X36" s="3194"/>
      <c r="Y36" s="3201"/>
      <c r="Z36" s="3195"/>
      <c r="AA36" s="377"/>
      <c r="AB36" s="3253"/>
      <c r="AC36" s="3254"/>
      <c r="AD36" s="3254"/>
      <c r="AE36" s="3254"/>
      <c r="AF36" s="3254"/>
      <c r="AG36" s="3254"/>
      <c r="AH36" s="3255"/>
      <c r="AI36" s="3258"/>
      <c r="AJ36" s="3259"/>
      <c r="AK36" s="3260"/>
      <c r="AL36" s="3217"/>
      <c r="AM36" s="3218"/>
      <c r="AN36" s="3219"/>
      <c r="AO36" s="377"/>
      <c r="AP36" s="3226"/>
      <c r="AQ36" s="3227"/>
      <c r="AR36" s="3227"/>
      <c r="AS36" s="3228"/>
      <c r="AT36" s="3235"/>
      <c r="AU36" s="3236"/>
      <c r="AV36" s="3236"/>
      <c r="AW36" s="3236"/>
      <c r="AX36" s="3237"/>
      <c r="AY36" s="3244"/>
      <c r="AZ36" s="3245"/>
      <c r="BA36" s="3245"/>
      <c r="BB36" s="3246"/>
    </row>
    <row r="37" spans="2:54" ht="23.25" customHeight="1" thickBot="1" x14ac:dyDescent="0.35">
      <c r="B37" s="3196"/>
      <c r="C37" s="3197"/>
      <c r="D37" s="3203"/>
      <c r="E37" s="3203"/>
      <c r="F37" s="3203"/>
      <c r="G37" s="3204"/>
      <c r="H37" s="3209"/>
      <c r="I37" s="3210"/>
      <c r="J37" s="3210"/>
      <c r="K37" s="3213"/>
      <c r="L37" s="3203"/>
      <c r="M37" s="3203"/>
      <c r="N37" s="3204"/>
      <c r="O37" s="3213"/>
      <c r="P37" s="3203"/>
      <c r="Q37" s="3204"/>
      <c r="R37" s="3213"/>
      <c r="S37" s="3203"/>
      <c r="T37" s="3204"/>
      <c r="U37" s="3213"/>
      <c r="V37" s="3203"/>
      <c r="W37" s="3203"/>
      <c r="X37" s="3196"/>
      <c r="Y37" s="3203"/>
      <c r="Z37" s="3197"/>
      <c r="AA37" s="377"/>
      <c r="AB37" s="3253"/>
      <c r="AC37" s="3254"/>
      <c r="AD37" s="3254"/>
      <c r="AE37" s="3254"/>
      <c r="AF37" s="3254"/>
      <c r="AG37" s="3254"/>
      <c r="AH37" s="3255"/>
      <c r="AI37" s="3261"/>
      <c r="AJ37" s="3262"/>
      <c r="AK37" s="3263"/>
      <c r="AL37" s="3220"/>
      <c r="AM37" s="3221"/>
      <c r="AN37" s="3222"/>
      <c r="AO37" s="377"/>
      <c r="AP37" s="3229"/>
      <c r="AQ37" s="3230"/>
      <c r="AR37" s="3230"/>
      <c r="AS37" s="3231"/>
      <c r="AT37" s="3238"/>
      <c r="AU37" s="3239"/>
      <c r="AV37" s="3239"/>
      <c r="AW37" s="3239"/>
      <c r="AX37" s="3240"/>
      <c r="AY37" s="3247"/>
      <c r="AZ37" s="3248"/>
      <c r="BA37" s="3248"/>
      <c r="BB37" s="3249"/>
    </row>
    <row r="38" spans="2:54" ht="21.75" customHeight="1" x14ac:dyDescent="0.3">
      <c r="B38" s="3128">
        <v>3</v>
      </c>
      <c r="C38" s="3129"/>
      <c r="D38" s="3130">
        <v>36</v>
      </c>
      <c r="E38" s="3131"/>
      <c r="F38" s="3131"/>
      <c r="G38" s="3132"/>
      <c r="H38" s="3133">
        <v>6</v>
      </c>
      <c r="I38" s="3134"/>
      <c r="J38" s="3134"/>
      <c r="K38" s="3135"/>
      <c r="L38" s="3136"/>
      <c r="M38" s="3136"/>
      <c r="N38" s="3137"/>
      <c r="O38" s="3135"/>
      <c r="P38" s="3136"/>
      <c r="Q38" s="3137"/>
      <c r="R38" s="3145"/>
      <c r="S38" s="3149"/>
      <c r="T38" s="3150"/>
      <c r="U38" s="3148">
        <v>7</v>
      </c>
      <c r="V38" s="3151"/>
      <c r="W38" s="3151"/>
      <c r="X38" s="3125">
        <f>SUM(D38:W38)</f>
        <v>49</v>
      </c>
      <c r="Y38" s="3151"/>
      <c r="Z38" s="3152"/>
      <c r="AA38" s="378"/>
      <c r="AB38" s="3153" t="s">
        <v>100</v>
      </c>
      <c r="AC38" s="3154"/>
      <c r="AD38" s="3154"/>
      <c r="AE38" s="3154"/>
      <c r="AF38" s="3154"/>
      <c r="AG38" s="3154"/>
      <c r="AH38" s="3155"/>
      <c r="AI38" s="3159">
        <v>15</v>
      </c>
      <c r="AJ38" s="3160"/>
      <c r="AK38" s="3161"/>
      <c r="AL38" s="3101">
        <v>3</v>
      </c>
      <c r="AM38" s="3102"/>
      <c r="AN38" s="3103"/>
      <c r="AO38" s="378"/>
      <c r="AP38" s="3107" t="s">
        <v>23</v>
      </c>
      <c r="AQ38" s="3108"/>
      <c r="AR38" s="3108"/>
      <c r="AS38" s="3109"/>
      <c r="AT38" s="3165" t="s">
        <v>128</v>
      </c>
      <c r="AU38" s="3166"/>
      <c r="AV38" s="3166"/>
      <c r="AW38" s="3166"/>
      <c r="AX38" s="3167"/>
      <c r="AY38" s="3089">
        <v>15</v>
      </c>
      <c r="AZ38" s="3090"/>
      <c r="BA38" s="3090"/>
      <c r="BB38" s="3091"/>
    </row>
    <row r="39" spans="2:54" ht="21.75" customHeight="1" x14ac:dyDescent="0.3">
      <c r="B39" s="3128">
        <v>4</v>
      </c>
      <c r="C39" s="3142"/>
      <c r="D39" s="3130">
        <v>36.5</v>
      </c>
      <c r="E39" s="3131"/>
      <c r="F39" s="3131"/>
      <c r="G39" s="3132"/>
      <c r="H39" s="3133">
        <v>6</v>
      </c>
      <c r="I39" s="3134"/>
      <c r="J39" s="3134"/>
      <c r="K39" s="3135"/>
      <c r="L39" s="3143"/>
      <c r="M39" s="3143"/>
      <c r="N39" s="3144"/>
      <c r="O39" s="3135"/>
      <c r="P39" s="3143"/>
      <c r="Q39" s="3144"/>
      <c r="R39" s="3145"/>
      <c r="S39" s="3146"/>
      <c r="T39" s="3147"/>
      <c r="U39" s="3148">
        <v>9.5</v>
      </c>
      <c r="V39" s="3126"/>
      <c r="W39" s="3127"/>
      <c r="X39" s="3125">
        <f>SUM(D39:W39)</f>
        <v>52</v>
      </c>
      <c r="Y39" s="3126"/>
      <c r="Z39" s="3127"/>
      <c r="AA39" s="378"/>
      <c r="AB39" s="3156"/>
      <c r="AC39" s="3157"/>
      <c r="AD39" s="3157"/>
      <c r="AE39" s="3157"/>
      <c r="AF39" s="3157"/>
      <c r="AG39" s="3157"/>
      <c r="AH39" s="3158"/>
      <c r="AI39" s="3162"/>
      <c r="AJ39" s="3163"/>
      <c r="AK39" s="3164"/>
      <c r="AL39" s="3104"/>
      <c r="AM39" s="3105"/>
      <c r="AN39" s="3106"/>
      <c r="AO39" s="378"/>
      <c r="AP39" s="3110"/>
      <c r="AQ39" s="3111"/>
      <c r="AR39" s="3111"/>
      <c r="AS39" s="3112"/>
      <c r="AT39" s="3168"/>
      <c r="AU39" s="3169"/>
      <c r="AV39" s="3169"/>
      <c r="AW39" s="3169"/>
      <c r="AX39" s="3170"/>
      <c r="AY39" s="3092"/>
      <c r="AZ39" s="3093"/>
      <c r="BA39" s="3093"/>
      <c r="BB39" s="3094"/>
    </row>
    <row r="40" spans="2:54" ht="25.5" customHeight="1" thickBot="1" x14ac:dyDescent="0.35">
      <c r="B40" s="3138">
        <v>5</v>
      </c>
      <c r="C40" s="3139"/>
      <c r="D40" s="3130">
        <v>24</v>
      </c>
      <c r="E40" s="3131"/>
      <c r="F40" s="3131"/>
      <c r="G40" s="3132"/>
      <c r="H40" s="3133">
        <v>5.5</v>
      </c>
      <c r="I40" s="3134"/>
      <c r="J40" s="3134"/>
      <c r="K40" s="3133">
        <v>3</v>
      </c>
      <c r="L40" s="3134"/>
      <c r="M40" s="3134"/>
      <c r="N40" s="3140"/>
      <c r="O40" s="3177">
        <v>9</v>
      </c>
      <c r="P40" s="3178"/>
      <c r="Q40" s="3179"/>
      <c r="R40" s="3133">
        <v>2</v>
      </c>
      <c r="S40" s="3134"/>
      <c r="T40" s="3134"/>
      <c r="U40" s="3119">
        <v>3.5</v>
      </c>
      <c r="V40" s="3120"/>
      <c r="W40" s="3120"/>
      <c r="X40" s="3121">
        <f>SUM(D40:W40)</f>
        <v>47</v>
      </c>
      <c r="Y40" s="3120"/>
      <c r="Z40" s="3122"/>
      <c r="AA40" s="378"/>
      <c r="AB40" s="3116" t="s">
        <v>23</v>
      </c>
      <c r="AC40" s="3123"/>
      <c r="AD40" s="3123"/>
      <c r="AE40" s="3123"/>
      <c r="AF40" s="3123"/>
      <c r="AG40" s="3123"/>
      <c r="AH40" s="3124"/>
      <c r="AI40" s="3098">
        <v>15</v>
      </c>
      <c r="AJ40" s="3099"/>
      <c r="AK40" s="3100"/>
      <c r="AL40" s="3183">
        <v>9</v>
      </c>
      <c r="AM40" s="3184"/>
      <c r="AN40" s="3185"/>
      <c r="AO40" s="378"/>
      <c r="AP40" s="3113"/>
      <c r="AQ40" s="3114"/>
      <c r="AR40" s="3114"/>
      <c r="AS40" s="3115"/>
      <c r="AT40" s="3171"/>
      <c r="AU40" s="3172"/>
      <c r="AV40" s="3172"/>
      <c r="AW40" s="3172"/>
      <c r="AX40" s="3173"/>
      <c r="AY40" s="3095"/>
      <c r="AZ40" s="3096"/>
      <c r="BA40" s="3096"/>
      <c r="BB40" s="3097"/>
    </row>
    <row r="41" spans="2:54" ht="21.75" customHeight="1" thickBot="1" x14ac:dyDescent="0.35">
      <c r="B41" s="3080" t="s">
        <v>25</v>
      </c>
      <c r="C41" s="3081"/>
      <c r="D41" s="3080">
        <f>SUM(D38:G40)</f>
        <v>96.5</v>
      </c>
      <c r="E41" s="3082"/>
      <c r="F41" s="3082"/>
      <c r="G41" s="3083"/>
      <c r="H41" s="3084">
        <f>SUM(H38:J40)</f>
        <v>17.5</v>
      </c>
      <c r="I41" s="3085"/>
      <c r="J41" s="3086"/>
      <c r="K41" s="3084">
        <f>SUM(K38:N40)</f>
        <v>3</v>
      </c>
      <c r="L41" s="3082"/>
      <c r="M41" s="3082"/>
      <c r="N41" s="3083"/>
      <c r="O41" s="3084">
        <f>SUM(O38:Q40)</f>
        <v>9</v>
      </c>
      <c r="P41" s="3082"/>
      <c r="Q41" s="3082"/>
      <c r="R41" s="3084">
        <f>SUM(R38:T40)</f>
        <v>2</v>
      </c>
      <c r="S41" s="3082"/>
      <c r="T41" s="3082"/>
      <c r="U41" s="3084">
        <f>SUM(U38:W40)</f>
        <v>20</v>
      </c>
      <c r="V41" s="3082"/>
      <c r="W41" s="3082"/>
      <c r="X41" s="3080">
        <f>SUM(X38:Z40)</f>
        <v>148</v>
      </c>
      <c r="Y41" s="3082"/>
      <c r="Z41" s="3141"/>
      <c r="AA41" s="378"/>
      <c r="AB41" s="3087"/>
      <c r="AC41" s="3088"/>
      <c r="AD41" s="3088"/>
      <c r="AE41" s="3088"/>
      <c r="AF41" s="3088"/>
      <c r="AG41" s="3088"/>
      <c r="AH41" s="3088"/>
      <c r="AI41" s="3180"/>
      <c r="AJ41" s="3180"/>
      <c r="AK41" s="3180"/>
      <c r="AL41" s="3181"/>
      <c r="AM41" s="3182"/>
      <c r="AN41" s="3182"/>
      <c r="AO41" s="378"/>
      <c r="AP41" s="3116"/>
      <c r="AQ41" s="3117"/>
      <c r="AR41" s="3117"/>
      <c r="AS41" s="3118"/>
      <c r="AT41" s="3174"/>
      <c r="AU41" s="3175"/>
      <c r="AV41" s="3175"/>
      <c r="AW41" s="3175"/>
      <c r="AX41" s="3176"/>
      <c r="AY41" s="3098"/>
      <c r="AZ41" s="3099"/>
      <c r="BA41" s="3099"/>
      <c r="BB41" s="3100"/>
    </row>
  </sheetData>
  <sheetProtection selectLockedCells="1" selectUnlockedCells="1"/>
  <mergeCells count="102"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AO6:BB6"/>
    <mergeCell ref="AO7:BB9"/>
    <mergeCell ref="B8:P8"/>
    <mergeCell ref="B10:P10"/>
    <mergeCell ref="Q10:AN10"/>
    <mergeCell ref="AO10:BB10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8:BB18"/>
    <mergeCell ref="AO19:BB19"/>
    <mergeCell ref="AO20:BB21"/>
    <mergeCell ref="B23:BB23"/>
    <mergeCell ref="B25:B26"/>
    <mergeCell ref="C25:F25"/>
    <mergeCell ref="G25:J25"/>
    <mergeCell ref="AO13:BB13"/>
    <mergeCell ref="K25:O25"/>
    <mergeCell ref="X25:AB25"/>
    <mergeCell ref="AC25:AF25"/>
    <mergeCell ref="AG25:AJ25"/>
    <mergeCell ref="AK25:AN25"/>
    <mergeCell ref="AX25:BB25"/>
    <mergeCell ref="AO17:BB17"/>
    <mergeCell ref="AO25:AS25"/>
    <mergeCell ref="AT25:AW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AB35:AH37"/>
    <mergeCell ref="AI35:AK37"/>
    <mergeCell ref="X38:Z38"/>
    <mergeCell ref="AB38:AH39"/>
    <mergeCell ref="AI38:AK39"/>
    <mergeCell ref="AT38:AX41"/>
    <mergeCell ref="O40:Q40"/>
    <mergeCell ref="U41:W41"/>
    <mergeCell ref="R40:T40"/>
    <mergeCell ref="AI41:AK41"/>
    <mergeCell ref="AL41:AN41"/>
    <mergeCell ref="AL40:AN40"/>
    <mergeCell ref="B39:C39"/>
    <mergeCell ref="D39:G39"/>
    <mergeCell ref="H39:J39"/>
    <mergeCell ref="K39:N39"/>
    <mergeCell ref="O39:Q39"/>
    <mergeCell ref="R39:T39"/>
    <mergeCell ref="U39:W39"/>
    <mergeCell ref="O38:Q38"/>
    <mergeCell ref="R38:T38"/>
    <mergeCell ref="U38:W38"/>
    <mergeCell ref="B41:C41"/>
    <mergeCell ref="D41:G41"/>
    <mergeCell ref="H41:J41"/>
    <mergeCell ref="K41:N41"/>
    <mergeCell ref="O41:Q41"/>
    <mergeCell ref="R41:T41"/>
    <mergeCell ref="AB41:AH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B38:C38"/>
    <mergeCell ref="D38:G38"/>
    <mergeCell ref="H38:J38"/>
    <mergeCell ref="K38:N38"/>
    <mergeCell ref="B40:C40"/>
    <mergeCell ref="D40:G40"/>
    <mergeCell ref="H40:J40"/>
    <mergeCell ref="K40:N40"/>
    <mergeCell ref="X41:Z41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6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ColWidth="9.109375" defaultRowHeight="15.6" x14ac:dyDescent="0.25"/>
  <cols>
    <col min="1" max="1" width="12.5546875" style="32" customWidth="1"/>
    <col min="2" max="2" width="49" style="27" customWidth="1"/>
    <col min="3" max="3" width="7.5546875" style="33" hidden="1" customWidth="1"/>
    <col min="4" max="4" width="7.88671875" style="34" hidden="1" customWidth="1"/>
    <col min="5" max="5" width="6.33203125" style="34" hidden="1" customWidth="1"/>
    <col min="6" max="6" width="5.44140625" style="33" hidden="1" customWidth="1"/>
    <col min="7" max="7" width="10" style="33" hidden="1" customWidth="1"/>
    <col min="8" max="8" width="11.33203125" style="27" hidden="1" customWidth="1"/>
    <col min="9" max="9" width="9.44140625" style="27" hidden="1" customWidth="1"/>
    <col min="10" max="10" width="11.44140625" style="47" hidden="1" customWidth="1"/>
    <col min="11" max="11" width="7.44140625" style="27" hidden="1" customWidth="1"/>
    <col min="12" max="12" width="8.44140625" style="47" hidden="1" customWidth="1"/>
    <col min="13" max="13" width="8.88671875" style="27" hidden="1" customWidth="1"/>
    <col min="14" max="14" width="7" style="27" bestFit="1" customWidth="1"/>
    <col min="15" max="15" width="4.33203125" style="27" customWidth="1"/>
    <col min="16" max="16" width="4.44140625" style="31" customWidth="1"/>
    <col min="17" max="17" width="7.6640625" style="31" bestFit="1" customWidth="1"/>
    <col min="18" max="18" width="5.6640625" style="31" customWidth="1"/>
    <col min="19" max="19" width="2.88671875" style="31" customWidth="1"/>
    <col min="20" max="21" width="7.6640625" style="31" bestFit="1" customWidth="1"/>
    <col min="22" max="22" width="8.6640625" style="31" customWidth="1"/>
    <col min="23" max="31" width="0" style="27" hidden="1" customWidth="1"/>
    <col min="32" max="16384" width="9.109375" style="27"/>
  </cols>
  <sheetData>
    <row r="1" spans="1:235" s="38" customFormat="1" ht="21" customHeight="1" thickBot="1" x14ac:dyDescent="0.3">
      <c r="A1" s="4485" t="s">
        <v>491</v>
      </c>
      <c r="B1" s="4486"/>
      <c r="C1" s="4486"/>
      <c r="D1" s="4486"/>
      <c r="E1" s="4486"/>
      <c r="F1" s="4486"/>
      <c r="G1" s="4486"/>
      <c r="H1" s="4486"/>
      <c r="I1" s="4486"/>
      <c r="J1" s="4486"/>
      <c r="K1" s="4486"/>
      <c r="L1" s="4486"/>
      <c r="M1" s="4486"/>
      <c r="N1" s="4486"/>
      <c r="O1" s="4486"/>
      <c r="P1" s="4486"/>
      <c r="Q1" s="4486"/>
      <c r="R1" s="4486"/>
      <c r="S1" s="4486"/>
      <c r="T1" s="4486"/>
      <c r="U1" s="4486"/>
      <c r="V1" s="4487"/>
    </row>
    <row r="2" spans="1:235" ht="18.75" customHeight="1" x14ac:dyDescent="0.25">
      <c r="A2" s="4488" t="s">
        <v>26</v>
      </c>
      <c r="B2" s="4491" t="s">
        <v>33</v>
      </c>
      <c r="C2" s="4494" t="s">
        <v>536</v>
      </c>
      <c r="D2" s="4495"/>
      <c r="E2" s="4034"/>
      <c r="F2" s="4496"/>
      <c r="G2" s="4499" t="s">
        <v>120</v>
      </c>
      <c r="H2" s="4508" t="s">
        <v>107</v>
      </c>
      <c r="I2" s="4508"/>
      <c r="J2" s="4508"/>
      <c r="K2" s="4508"/>
      <c r="L2" s="4508"/>
      <c r="M2" s="4509"/>
      <c r="N2" s="4173" t="s">
        <v>500</v>
      </c>
      <c r="O2" s="4174"/>
      <c r="P2" s="4174"/>
      <c r="Q2" s="4174"/>
      <c r="R2" s="4174"/>
      <c r="S2" s="4174"/>
      <c r="T2" s="4174"/>
      <c r="U2" s="4174"/>
      <c r="V2" s="4503"/>
    </row>
    <row r="3" spans="1:235" ht="24.75" customHeight="1" thickBot="1" x14ac:dyDescent="0.3">
      <c r="A3" s="4489"/>
      <c r="B3" s="4492"/>
      <c r="C3" s="4497"/>
      <c r="D3" s="4498"/>
      <c r="E3" s="4423"/>
      <c r="F3" s="4424"/>
      <c r="G3" s="4500"/>
      <c r="H3" s="4083" t="s">
        <v>27</v>
      </c>
      <c r="I3" s="3432" t="s">
        <v>109</v>
      </c>
      <c r="J3" s="3432"/>
      <c r="K3" s="3432"/>
      <c r="L3" s="3432"/>
      <c r="M3" s="4511" t="s">
        <v>103</v>
      </c>
      <c r="N3" s="4175"/>
      <c r="O3" s="4176"/>
      <c r="P3" s="4176"/>
      <c r="Q3" s="4176"/>
      <c r="R3" s="4176"/>
      <c r="S3" s="4176"/>
      <c r="T3" s="4176"/>
      <c r="U3" s="4176"/>
      <c r="V3" s="4510"/>
    </row>
    <row r="4" spans="1:235" ht="18" customHeight="1" thickBot="1" x14ac:dyDescent="0.3">
      <c r="A4" s="4489"/>
      <c r="B4" s="4492"/>
      <c r="C4" s="4475" t="s">
        <v>28</v>
      </c>
      <c r="D4" s="4469" t="s">
        <v>29</v>
      </c>
      <c r="E4" s="4513" t="s">
        <v>104</v>
      </c>
      <c r="F4" s="4514"/>
      <c r="G4" s="4500"/>
      <c r="H4" s="4083"/>
      <c r="I4" s="4083" t="s">
        <v>108</v>
      </c>
      <c r="J4" s="4515" t="s">
        <v>110</v>
      </c>
      <c r="K4" s="4516"/>
      <c r="L4" s="4517"/>
      <c r="M4" s="4511"/>
      <c r="N4" s="4119" t="s">
        <v>542</v>
      </c>
      <c r="O4" s="4480"/>
      <c r="P4" s="4120"/>
      <c r="Q4" s="4119" t="s">
        <v>543</v>
      </c>
      <c r="R4" s="4480"/>
      <c r="S4" s="4120"/>
      <c r="T4" s="4502" t="s">
        <v>30</v>
      </c>
      <c r="U4" s="4174"/>
      <c r="V4" s="4503"/>
    </row>
    <row r="5" spans="1:235" ht="16.2" thickBot="1" x14ac:dyDescent="0.3">
      <c r="A5" s="4489"/>
      <c r="B5" s="4492"/>
      <c r="C5" s="4476"/>
      <c r="D5" s="4083"/>
      <c r="E5" s="4504" t="s">
        <v>105</v>
      </c>
      <c r="F5" s="4505" t="s">
        <v>106</v>
      </c>
      <c r="G5" s="4500"/>
      <c r="H5" s="4083"/>
      <c r="I5" s="4083"/>
      <c r="J5" s="4470" t="s">
        <v>50</v>
      </c>
      <c r="K5" s="4470" t="s">
        <v>51</v>
      </c>
      <c r="L5" s="4470" t="s">
        <v>52</v>
      </c>
      <c r="M5" s="4511"/>
      <c r="N5" s="193">
        <v>1</v>
      </c>
      <c r="O5" s="4478">
        <v>2</v>
      </c>
      <c r="P5" s="4479"/>
      <c r="Q5" s="193">
        <v>3</v>
      </c>
      <c r="R5" s="4478">
        <v>4</v>
      </c>
      <c r="S5" s="4479"/>
      <c r="T5" s="194">
        <v>5</v>
      </c>
      <c r="U5" s="1140" t="s">
        <v>544</v>
      </c>
      <c r="V5" s="1140" t="s">
        <v>545</v>
      </c>
    </row>
    <row r="6" spans="1:235" ht="16.2" thickBot="1" x14ac:dyDescent="0.3">
      <c r="A6" s="4489"/>
      <c r="B6" s="4492"/>
      <c r="C6" s="4476"/>
      <c r="D6" s="4083"/>
      <c r="E6" s="4471"/>
      <c r="F6" s="4506"/>
      <c r="G6" s="4500"/>
      <c r="H6" s="4083"/>
      <c r="I6" s="4083"/>
      <c r="J6" s="4471"/>
      <c r="K6" s="4471"/>
      <c r="L6" s="4471"/>
      <c r="M6" s="4511"/>
      <c r="N6" s="4119"/>
      <c r="O6" s="4480"/>
      <c r="P6" s="4480"/>
      <c r="Q6" s="4480"/>
      <c r="R6" s="4480"/>
      <c r="S6" s="4480"/>
      <c r="T6" s="4480"/>
      <c r="U6" s="4481"/>
      <c r="V6" s="4482"/>
    </row>
    <row r="7" spans="1:235" ht="38.25" customHeight="1" thickBot="1" x14ac:dyDescent="0.3">
      <c r="A7" s="4490"/>
      <c r="B7" s="4493"/>
      <c r="C7" s="4477"/>
      <c r="D7" s="4084"/>
      <c r="E7" s="4472"/>
      <c r="F7" s="4507"/>
      <c r="G7" s="4501"/>
      <c r="H7" s="4084"/>
      <c r="I7" s="4084"/>
      <c r="J7" s="4472"/>
      <c r="K7" s="4472"/>
      <c r="L7" s="4472"/>
      <c r="M7" s="4512"/>
      <c r="N7" s="191"/>
      <c r="O7" s="4478"/>
      <c r="P7" s="4479"/>
      <c r="Q7" s="191"/>
      <c r="R7" s="4478"/>
      <c r="S7" s="4479"/>
      <c r="T7" s="191"/>
      <c r="U7" s="1140"/>
      <c r="V7" s="1140"/>
    </row>
    <row r="8" spans="1:235" ht="16.2" thickBot="1" x14ac:dyDescent="0.3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7">
        <v>15</v>
      </c>
      <c r="P8" s="4461"/>
      <c r="Q8" s="192">
        <v>16</v>
      </c>
      <c r="R8" s="4177">
        <v>17</v>
      </c>
      <c r="S8" s="4461"/>
      <c r="T8" s="192">
        <v>18</v>
      </c>
      <c r="U8" s="29">
        <v>19</v>
      </c>
      <c r="V8" s="29">
        <v>20</v>
      </c>
    </row>
    <row r="9" spans="1:235" ht="16.2" thickBot="1" x14ac:dyDescent="0.3">
      <c r="A9" s="4462" t="s">
        <v>154</v>
      </c>
      <c r="B9" s="4463"/>
      <c r="C9" s="4463"/>
      <c r="D9" s="4463"/>
      <c r="E9" s="4463"/>
      <c r="F9" s="4463"/>
      <c r="G9" s="4463"/>
      <c r="H9" s="4463"/>
      <c r="I9" s="4463"/>
      <c r="J9" s="4463"/>
      <c r="K9" s="4463"/>
      <c r="L9" s="4463"/>
      <c r="M9" s="4463"/>
      <c r="N9" s="4463"/>
      <c r="O9" s="4463"/>
      <c r="P9" s="4463"/>
      <c r="Q9" s="4463"/>
      <c r="R9" s="4463"/>
      <c r="S9" s="4463"/>
      <c r="T9" s="4463"/>
      <c r="U9" s="4464"/>
      <c r="V9" s="4465"/>
    </row>
    <row r="10" spans="1:235" ht="16.8" thickBot="1" x14ac:dyDescent="0.3">
      <c r="A10" s="4466" t="s">
        <v>78</v>
      </c>
      <c r="B10" s="4467"/>
      <c r="C10" s="4467"/>
      <c r="D10" s="4467"/>
      <c r="E10" s="4467"/>
      <c r="F10" s="4467"/>
      <c r="G10" s="4467"/>
      <c r="H10" s="4467"/>
      <c r="I10" s="4467"/>
      <c r="J10" s="4467"/>
      <c r="K10" s="4467"/>
      <c r="L10" s="4467"/>
      <c r="M10" s="4467"/>
      <c r="N10" s="4467"/>
      <c r="O10" s="4467"/>
      <c r="P10" s="4467"/>
      <c r="Q10" s="4467"/>
      <c r="R10" s="4467"/>
      <c r="S10" s="4467"/>
      <c r="T10" s="4467"/>
      <c r="U10" s="4467"/>
      <c r="V10" s="4468"/>
      <c r="W10" s="27" t="s">
        <v>501</v>
      </c>
    </row>
    <row r="11" spans="1:235" x14ac:dyDescent="0.25">
      <c r="A11" s="379" t="s">
        <v>137</v>
      </c>
      <c r="B11" s="445" t="s">
        <v>408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473"/>
      <c r="P11" s="4474"/>
      <c r="Q11" s="245"/>
      <c r="R11" s="4473"/>
      <c r="S11" s="4474"/>
      <c r="U11" s="4483"/>
      <c r="V11" s="4484"/>
      <c r="AG11" s="3432">
        <v>1</v>
      </c>
      <c r="AH11" s="3432"/>
      <c r="AI11" s="3432">
        <v>2</v>
      </c>
      <c r="AJ11" s="3432"/>
      <c r="AK11" s="3432">
        <v>3</v>
      </c>
      <c r="AL11" s="3432"/>
      <c r="AM11" s="3432">
        <v>4</v>
      </c>
      <c r="AN11" s="3432"/>
      <c r="AO11" s="3432">
        <v>5</v>
      </c>
      <c r="AP11" s="3432"/>
      <c r="AQ11" s="3432">
        <v>6</v>
      </c>
      <c r="AR11" s="3432"/>
      <c r="AU11" s="3432" t="s">
        <v>561</v>
      </c>
      <c r="AV11" s="3432"/>
      <c r="AW11" s="3432" t="s">
        <v>503</v>
      </c>
      <c r="AX11" s="3432"/>
      <c r="AY11" s="3432" t="s">
        <v>512</v>
      </c>
      <c r="AZ11" s="3432"/>
    </row>
    <row r="12" spans="1:235" x14ac:dyDescent="0.25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446"/>
      <c r="P12" s="4447"/>
      <c r="Q12" s="245"/>
      <c r="R12" s="4446"/>
      <c r="S12" s="4447"/>
      <c r="T12" s="417"/>
      <c r="U12" s="248"/>
      <c r="V12" s="249"/>
      <c r="AG12" s="29" t="s">
        <v>559</v>
      </c>
      <c r="AH12" s="29" t="s">
        <v>560</v>
      </c>
      <c r="AI12" s="29" t="s">
        <v>559</v>
      </c>
      <c r="AJ12" s="29" t="s">
        <v>560</v>
      </c>
      <c r="AK12" s="29" t="s">
        <v>559</v>
      </c>
      <c r="AL12" s="29" t="s">
        <v>560</v>
      </c>
      <c r="AM12" s="29" t="s">
        <v>559</v>
      </c>
      <c r="AN12" s="29" t="s">
        <v>560</v>
      </c>
      <c r="AO12" s="29" t="s">
        <v>559</v>
      </c>
      <c r="AP12" s="29" t="s">
        <v>560</v>
      </c>
      <c r="AQ12" s="29" t="s">
        <v>559</v>
      </c>
      <c r="AR12" s="29" t="s">
        <v>560</v>
      </c>
      <c r="AU12" s="29" t="s">
        <v>559</v>
      </c>
      <c r="AV12" s="29" t="s">
        <v>560</v>
      </c>
      <c r="AW12" s="29" t="s">
        <v>559</v>
      </c>
      <c r="AX12" s="29" t="s">
        <v>560</v>
      </c>
      <c r="AY12" s="29" t="s">
        <v>559</v>
      </c>
      <c r="AZ12" s="29" t="s">
        <v>560</v>
      </c>
    </row>
    <row r="13" spans="1:235" x14ac:dyDescent="0.25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446"/>
      <c r="P13" s="4447"/>
      <c r="Q13" s="245"/>
      <c r="R13" s="4446"/>
      <c r="S13" s="4447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5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446"/>
      <c r="P14" s="4447"/>
      <c r="Q14" s="246"/>
      <c r="R14" s="4446"/>
      <c r="S14" s="4447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5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459"/>
      <c r="P15" s="4460"/>
      <c r="Q15" s="1221"/>
      <c r="R15" s="4459"/>
      <c r="S15" s="4460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2" x14ac:dyDescent="0.25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446"/>
      <c r="P16" s="4447"/>
      <c r="Q16" s="250"/>
      <c r="R16" s="4446"/>
      <c r="S16" s="4447"/>
      <c r="T16" s="247"/>
      <c r="U16" s="248"/>
      <c r="V16" s="249"/>
    </row>
    <row r="17" spans="1:52" x14ac:dyDescent="0.25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446"/>
      <c r="P17" s="4447"/>
      <c r="Q17" s="196"/>
      <c r="R17" s="4446"/>
      <c r="S17" s="4447"/>
      <c r="T17" s="247"/>
      <c r="U17" s="248"/>
      <c r="V17" s="249"/>
    </row>
    <row r="18" spans="1:52" s="58" customFormat="1" x14ac:dyDescent="0.25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446"/>
      <c r="P18" s="4447"/>
      <c r="Q18" s="252"/>
      <c r="R18" s="4446"/>
      <c r="S18" s="4447"/>
      <c r="T18" s="247"/>
      <c r="U18" s="248"/>
      <c r="V18" s="249"/>
    </row>
    <row r="19" spans="1:52" s="58" customFormat="1" x14ac:dyDescent="0.25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451"/>
      <c r="P19" s="4452"/>
      <c r="Q19" s="196"/>
      <c r="R19" s="4451"/>
      <c r="S19" s="4452"/>
      <c r="T19" s="1368"/>
      <c r="U19" s="1369"/>
      <c r="V19" s="1358"/>
    </row>
    <row r="20" spans="1:52" s="58" customFormat="1" x14ac:dyDescent="0.25">
      <c r="A20" s="1380" t="s">
        <v>549</v>
      </c>
      <c r="B20" s="1385" t="s">
        <v>550</v>
      </c>
      <c r="C20" s="1381"/>
      <c r="D20" s="140" t="s">
        <v>551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451"/>
      <c r="P20" s="4452"/>
      <c r="Q20" s="1384"/>
      <c r="R20" s="4446"/>
      <c r="S20" s="4453"/>
      <c r="T20" s="248"/>
      <c r="U20" s="248"/>
      <c r="V20" s="248"/>
    </row>
    <row r="21" spans="1:52" s="58" customFormat="1" ht="31.8" thickBot="1" x14ac:dyDescent="0.3">
      <c r="A21" s="1380" t="s">
        <v>552</v>
      </c>
      <c r="B21" s="1385" t="s">
        <v>553</v>
      </c>
      <c r="C21" s="1381"/>
      <c r="D21" s="140" t="s">
        <v>551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451"/>
      <c r="P21" s="4452"/>
      <c r="Q21" s="1386"/>
      <c r="R21" s="4446"/>
      <c r="S21" s="4453"/>
      <c r="T21" s="248"/>
      <c r="U21" s="248"/>
      <c r="V21" s="248"/>
    </row>
    <row r="22" spans="1:52" ht="14.25" customHeight="1" thickBot="1" x14ac:dyDescent="0.3">
      <c r="A22" s="4454" t="s">
        <v>36</v>
      </c>
      <c r="B22" s="4455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456"/>
      <c r="P22" s="4456"/>
      <c r="Q22" s="1387">
        <f>SUM(Q11:Q19)</f>
        <v>0</v>
      </c>
      <c r="R22" s="4457">
        <f>SUM(R11:R19)</f>
        <v>0</v>
      </c>
      <c r="S22" s="4458"/>
      <c r="T22" s="1377">
        <f>SUM(T11:T19)</f>
        <v>0</v>
      </c>
      <c r="U22" s="1378"/>
      <c r="V22" s="1379"/>
    </row>
    <row r="23" spans="1:52" ht="17.25" customHeight="1" thickBot="1" x14ac:dyDescent="0.3">
      <c r="A23" s="4444" t="s">
        <v>79</v>
      </c>
      <c r="B23" s="4448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449"/>
      <c r="P23" s="4450"/>
      <c r="Q23" s="434"/>
      <c r="R23" s="3849"/>
      <c r="S23" s="3850"/>
      <c r="T23" s="434"/>
      <c r="U23" s="100"/>
      <c r="V23" s="433"/>
    </row>
    <row r="24" spans="1:52" ht="17.25" customHeight="1" thickBot="1" x14ac:dyDescent="0.3">
      <c r="A24" s="3483" t="s">
        <v>227</v>
      </c>
      <c r="B24" s="4434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847">
        <f t="shared" ref="O24:T24" si="2">O22</f>
        <v>0</v>
      </c>
      <c r="P24" s="3848"/>
      <c r="Q24" s="431">
        <f t="shared" si="2"/>
        <v>0</v>
      </c>
      <c r="R24" s="3847">
        <f t="shared" si="2"/>
        <v>0</v>
      </c>
      <c r="S24" s="3848"/>
      <c r="T24" s="431">
        <f t="shared" si="2"/>
        <v>0</v>
      </c>
      <c r="U24" s="435" t="s">
        <v>114</v>
      </c>
      <c r="V24" s="419"/>
    </row>
    <row r="25" spans="1:52" ht="18.75" customHeight="1" thickBot="1" x14ac:dyDescent="0.3">
      <c r="A25" s="3854" t="s">
        <v>82</v>
      </c>
      <c r="B25" s="3855"/>
      <c r="C25" s="3855"/>
      <c r="D25" s="3855"/>
      <c r="E25" s="3855"/>
      <c r="F25" s="3855"/>
      <c r="G25" s="3855"/>
      <c r="H25" s="3855"/>
      <c r="I25" s="3855"/>
      <c r="J25" s="3855"/>
      <c r="K25" s="3855"/>
      <c r="L25" s="3855"/>
      <c r="M25" s="3855"/>
      <c r="N25" s="3855"/>
      <c r="O25" s="3855"/>
      <c r="P25" s="3855"/>
      <c r="Q25" s="3855"/>
      <c r="R25" s="3855"/>
      <c r="S25" s="3855"/>
      <c r="T25" s="3855"/>
      <c r="U25" s="3855"/>
      <c r="V25" s="3597"/>
    </row>
    <row r="26" spans="1:52" ht="18.75" customHeight="1" x14ac:dyDescent="0.25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409"/>
      <c r="P26" s="4410"/>
      <c r="Q26" s="197"/>
      <c r="R26" s="3533"/>
      <c r="S26" s="4397"/>
      <c r="T26" s="197"/>
      <c r="U26" s="93"/>
      <c r="V26" s="199"/>
      <c r="W26" s="27" t="s">
        <v>505</v>
      </c>
      <c r="AG26" s="3432">
        <v>1</v>
      </c>
      <c r="AH26" s="3432"/>
      <c r="AI26" s="3432">
        <v>2</v>
      </c>
      <c r="AJ26" s="3432"/>
      <c r="AK26" s="3432">
        <v>3</v>
      </c>
      <c r="AL26" s="3432"/>
      <c r="AM26" s="3432">
        <v>4</v>
      </c>
      <c r="AN26" s="3432"/>
      <c r="AO26" s="3432">
        <v>5</v>
      </c>
      <c r="AP26" s="3432"/>
      <c r="AQ26" s="3432">
        <v>6</v>
      </c>
      <c r="AR26" s="3432"/>
      <c r="AU26" s="3432" t="s">
        <v>561</v>
      </c>
      <c r="AV26" s="3432"/>
      <c r="AW26" s="3432" t="s">
        <v>503</v>
      </c>
      <c r="AX26" s="3432"/>
      <c r="AY26" s="3432" t="s">
        <v>512</v>
      </c>
      <c r="AZ26" s="3432"/>
    </row>
    <row r="27" spans="1:52" ht="18.75" customHeight="1" x14ac:dyDescent="0.25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575"/>
      <c r="P27" s="3602"/>
      <c r="Q27" s="197"/>
      <c r="R27" s="3513"/>
      <c r="S27" s="3563"/>
      <c r="T27" s="197"/>
      <c r="U27" s="93"/>
      <c r="V27" s="199"/>
      <c r="AG27" s="29" t="s">
        <v>559</v>
      </c>
      <c r="AH27" s="29" t="s">
        <v>560</v>
      </c>
      <c r="AI27" s="29" t="s">
        <v>559</v>
      </c>
      <c r="AJ27" s="29" t="s">
        <v>560</v>
      </c>
      <c r="AK27" s="29" t="s">
        <v>559</v>
      </c>
      <c r="AL27" s="29" t="s">
        <v>560</v>
      </c>
      <c r="AM27" s="29" t="s">
        <v>559</v>
      </c>
      <c r="AN27" s="29" t="s">
        <v>560</v>
      </c>
      <c r="AO27" s="29" t="s">
        <v>559</v>
      </c>
      <c r="AP27" s="29" t="s">
        <v>560</v>
      </c>
      <c r="AQ27" s="29" t="s">
        <v>559</v>
      </c>
      <c r="AR27" s="29" t="s">
        <v>560</v>
      </c>
      <c r="AU27" s="29" t="s">
        <v>559</v>
      </c>
      <c r="AV27" s="29" t="s">
        <v>560</v>
      </c>
      <c r="AW27" s="29" t="s">
        <v>559</v>
      </c>
      <c r="AX27" s="29" t="s">
        <v>560</v>
      </c>
      <c r="AY27" s="29" t="s">
        <v>559</v>
      </c>
      <c r="AZ27" s="29" t="s">
        <v>560</v>
      </c>
    </row>
    <row r="28" spans="1:52" ht="18.75" customHeight="1" x14ac:dyDescent="0.25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575"/>
      <c r="P28" s="3602"/>
      <c r="Q28" s="197"/>
      <c r="R28" s="3513"/>
      <c r="S28" s="3563"/>
      <c r="T28" s="197"/>
      <c r="U28" s="93"/>
      <c r="V28" s="199"/>
      <c r="X28" s="27" t="s">
        <v>502</v>
      </c>
      <c r="Y28" s="27" t="s">
        <v>503</v>
      </c>
      <c r="Z28" s="27" t="s">
        <v>504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5">
      <c r="A29" s="269" t="s">
        <v>455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575"/>
      <c r="P29" s="3602"/>
      <c r="Q29" s="197"/>
      <c r="R29" s="3513"/>
      <c r="S29" s="3563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5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575"/>
      <c r="P30" s="3602"/>
      <c r="Q30" s="197"/>
      <c r="R30" s="3513"/>
      <c r="S30" s="3563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5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575"/>
      <c r="P31" s="3602"/>
      <c r="Q31" s="197"/>
      <c r="R31" s="3513"/>
      <c r="S31" s="3563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5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575"/>
      <c r="P32" s="3602"/>
      <c r="Q32" s="197"/>
      <c r="R32" s="3513"/>
      <c r="S32" s="3563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5">
      <c r="A33" s="269" t="s">
        <v>267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324</v>
      </c>
      <c r="M33" s="257">
        <f>$H33-$I33</f>
        <v>104</v>
      </c>
      <c r="N33" s="260" t="s">
        <v>456</v>
      </c>
      <c r="O33" s="3575"/>
      <c r="P33" s="3602"/>
      <c r="Q33" s="197"/>
      <c r="R33" s="3513"/>
      <c r="S33" s="3563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5">
      <c r="A34" s="269" t="s">
        <v>268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324</v>
      </c>
      <c r="M34" s="257">
        <f>$H34-$I34</f>
        <v>108</v>
      </c>
      <c r="N34" s="260"/>
      <c r="O34" s="3541" t="s">
        <v>111</v>
      </c>
      <c r="P34" s="4315"/>
      <c r="Q34" s="197"/>
      <c r="R34" s="3513"/>
      <c r="S34" s="3563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2" x14ac:dyDescent="0.25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575"/>
      <c r="P35" s="3602"/>
      <c r="Q35" s="197"/>
      <c r="R35" s="3513"/>
      <c r="S35" s="3563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5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575"/>
      <c r="P36" s="3602"/>
      <c r="Q36" s="197"/>
      <c r="R36" s="3513"/>
      <c r="S36" s="3563"/>
      <c r="T36" s="197"/>
      <c r="U36" s="93"/>
      <c r="V36" s="199"/>
    </row>
    <row r="37" spans="1:53" s="58" customFormat="1" x14ac:dyDescent="0.25">
      <c r="A37" s="269" t="s">
        <v>269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575"/>
      <c r="P37" s="3602"/>
      <c r="Q37" s="197"/>
      <c r="R37" s="3513"/>
      <c r="S37" s="3563"/>
      <c r="T37" s="197"/>
      <c r="U37" s="93"/>
      <c r="V37" s="199"/>
    </row>
    <row r="38" spans="1:53" x14ac:dyDescent="0.25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575"/>
      <c r="P38" s="3602"/>
      <c r="Q38" s="197"/>
      <c r="R38" s="3513"/>
      <c r="S38" s="3563"/>
      <c r="T38" s="197"/>
      <c r="U38" s="93"/>
      <c r="V38" s="199"/>
    </row>
    <row r="39" spans="1:53" x14ac:dyDescent="0.25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575"/>
      <c r="P39" s="3602"/>
      <c r="Q39" s="197"/>
      <c r="R39" s="3513"/>
      <c r="S39" s="3563"/>
      <c r="T39" s="197"/>
      <c r="U39" s="93"/>
      <c r="V39" s="199"/>
    </row>
    <row r="40" spans="1:53" s="58" customFormat="1" x14ac:dyDescent="0.25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575"/>
      <c r="P40" s="3602"/>
      <c r="Q40" s="229" t="s">
        <v>260</v>
      </c>
      <c r="R40" s="3513"/>
      <c r="S40" s="3563"/>
      <c r="T40" s="197"/>
      <c r="U40" s="93"/>
      <c r="V40" s="199"/>
    </row>
    <row r="41" spans="1:53" ht="31.2" x14ac:dyDescent="0.25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575"/>
      <c r="P41" s="3602"/>
      <c r="Q41" s="197"/>
      <c r="R41" s="3513"/>
      <c r="S41" s="3563"/>
      <c r="T41" s="197"/>
      <c r="U41" s="93"/>
      <c r="V41" s="199"/>
    </row>
    <row r="42" spans="1:53" ht="20.25" customHeight="1" x14ac:dyDescent="0.25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575"/>
      <c r="P42" s="3602"/>
      <c r="Q42" s="197"/>
      <c r="R42" s="3513"/>
      <c r="S42" s="3563"/>
      <c r="T42" s="197"/>
      <c r="U42" s="93"/>
      <c r="V42" s="199"/>
    </row>
    <row r="43" spans="1:53" x14ac:dyDescent="0.25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575"/>
      <c r="P43" s="3602"/>
      <c r="Q43" s="197"/>
      <c r="R43" s="3513"/>
      <c r="S43" s="3563"/>
      <c r="T43" s="197"/>
      <c r="U43" s="93"/>
      <c r="V43" s="199"/>
    </row>
    <row r="44" spans="1:53" s="58" customFormat="1" x14ac:dyDescent="0.25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575"/>
      <c r="P44" s="3602"/>
      <c r="Q44" s="197"/>
      <c r="R44" s="3513"/>
      <c r="S44" s="3563"/>
      <c r="T44" s="680" t="s">
        <v>114</v>
      </c>
      <c r="U44" s="123"/>
      <c r="V44" s="199"/>
    </row>
    <row r="45" spans="1:53" s="58" customFormat="1" ht="31.2" x14ac:dyDescent="0.25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575"/>
      <c r="P45" s="3602"/>
      <c r="Q45" s="197"/>
      <c r="R45" s="3513"/>
      <c r="S45" s="3563"/>
      <c r="T45" s="197"/>
      <c r="U45" s="93"/>
      <c r="V45" s="199"/>
    </row>
    <row r="46" spans="1:53" s="58" customFormat="1" x14ac:dyDescent="0.25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575"/>
      <c r="P46" s="3602"/>
      <c r="Q46" s="197"/>
      <c r="R46" s="3513"/>
      <c r="S46" s="3563"/>
      <c r="T46" s="197"/>
      <c r="U46" s="93"/>
      <c r="V46" s="199"/>
    </row>
    <row r="47" spans="1:53" s="58" customFormat="1" x14ac:dyDescent="0.25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575"/>
      <c r="P47" s="3602"/>
      <c r="Q47" s="197"/>
      <c r="R47" s="3513"/>
      <c r="S47" s="3563"/>
      <c r="T47" s="229" t="s">
        <v>114</v>
      </c>
      <c r="U47" s="93"/>
      <c r="V47" s="199"/>
    </row>
    <row r="48" spans="1:53" x14ac:dyDescent="0.25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575"/>
      <c r="P48" s="3602"/>
      <c r="Q48" s="197"/>
      <c r="R48" s="3513"/>
      <c r="S48" s="3563"/>
      <c r="T48" s="197"/>
      <c r="U48" s="93"/>
      <c r="V48" s="199"/>
    </row>
    <row r="49" spans="1:32" x14ac:dyDescent="0.25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575"/>
      <c r="P49" s="3602"/>
      <c r="Q49" s="197"/>
      <c r="R49" s="3513"/>
      <c r="S49" s="3563"/>
      <c r="T49" s="197"/>
      <c r="U49" s="93"/>
      <c r="V49" s="199"/>
    </row>
    <row r="50" spans="1:32" s="58" customFormat="1" x14ac:dyDescent="0.25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575"/>
      <c r="P50" s="3602"/>
      <c r="Q50" s="197"/>
      <c r="R50" s="3513"/>
      <c r="S50" s="3563"/>
      <c r="T50" s="197"/>
      <c r="U50" s="93"/>
      <c r="V50" s="199"/>
    </row>
    <row r="51" spans="1:32" s="58" customFormat="1" x14ac:dyDescent="0.25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575"/>
      <c r="P51" s="3602"/>
      <c r="Q51" s="197"/>
      <c r="R51" s="3513"/>
      <c r="S51" s="3563"/>
      <c r="T51" s="197"/>
      <c r="U51" s="93"/>
      <c r="V51" s="199"/>
    </row>
    <row r="52" spans="1:32" s="58" customFormat="1" x14ac:dyDescent="0.25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541" t="s">
        <v>127</v>
      </c>
      <c r="P52" s="4315"/>
      <c r="Q52" s="197"/>
      <c r="R52" s="3513"/>
      <c r="S52" s="3563"/>
      <c r="T52" s="197"/>
      <c r="U52" s="93"/>
      <c r="V52" s="199"/>
    </row>
    <row r="53" spans="1:32" x14ac:dyDescent="0.25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575"/>
      <c r="P53" s="3602"/>
      <c r="Q53" s="197"/>
      <c r="R53" s="3513"/>
      <c r="S53" s="3563"/>
      <c r="T53" s="197"/>
      <c r="U53" s="93"/>
      <c r="V53" s="199"/>
    </row>
    <row r="54" spans="1:32" x14ac:dyDescent="0.25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575"/>
      <c r="P54" s="3602"/>
      <c r="Q54" s="197"/>
      <c r="R54" s="3513"/>
      <c r="S54" s="3563"/>
      <c r="T54" s="197"/>
      <c r="U54" s="93"/>
      <c r="V54" s="199"/>
    </row>
    <row r="55" spans="1:32" s="58" customFormat="1" ht="16.2" thickBot="1" x14ac:dyDescent="0.3">
      <c r="A55" s="273" t="s">
        <v>270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575"/>
      <c r="P55" s="3602"/>
      <c r="Q55" s="198"/>
      <c r="R55" s="3513"/>
      <c r="S55" s="3563"/>
      <c r="T55" s="198"/>
      <c r="U55" s="91"/>
      <c r="V55" s="1123"/>
    </row>
    <row r="56" spans="1:32" ht="17.25" customHeight="1" thickBot="1" x14ac:dyDescent="0.3">
      <c r="A56" s="4442" t="s">
        <v>453</v>
      </c>
      <c r="B56" s="4443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611"/>
      <c r="P56" s="3612"/>
      <c r="Q56" s="1128"/>
      <c r="R56" s="3849"/>
      <c r="S56" s="3850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3">
      <c r="A57" s="3483" t="s">
        <v>79</v>
      </c>
      <c r="B57" s="3839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611"/>
      <c r="P57" s="3612"/>
      <c r="Q57" s="1128"/>
      <c r="R57" s="3849"/>
      <c r="S57" s="3850"/>
      <c r="T57" s="1128"/>
      <c r="U57" s="854"/>
      <c r="V57" s="852"/>
      <c r="W57" s="27">
        <f>30*G57</f>
        <v>960</v>
      </c>
    </row>
    <row r="58" spans="1:32" ht="20.25" customHeight="1" thickBot="1" x14ac:dyDescent="0.3">
      <c r="A58" s="4444" t="s">
        <v>228</v>
      </c>
      <c r="B58" s="4445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457</v>
      </c>
      <c r="O58" s="3488" t="s">
        <v>458</v>
      </c>
      <c r="P58" s="3489"/>
      <c r="Q58" s="1002" t="s">
        <v>260</v>
      </c>
      <c r="R58" s="3488"/>
      <c r="S58" s="3489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3">
      <c r="A59" s="4442" t="s">
        <v>452</v>
      </c>
      <c r="B59" s="4443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845"/>
      <c r="P59" s="3846"/>
      <c r="Q59" s="1002"/>
      <c r="R59" s="3488"/>
      <c r="S59" s="3489"/>
      <c r="T59" s="1002"/>
      <c r="U59" s="1003"/>
      <c r="V59" s="1132"/>
    </row>
    <row r="60" spans="1:32" ht="20.25" customHeight="1" thickBot="1" x14ac:dyDescent="0.3">
      <c r="A60" s="3483" t="s">
        <v>79</v>
      </c>
      <c r="B60" s="3839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845"/>
      <c r="P60" s="3846"/>
      <c r="Q60" s="1002"/>
      <c r="R60" s="3488"/>
      <c r="S60" s="3489"/>
      <c r="T60" s="1002"/>
      <c r="U60" s="1003"/>
      <c r="V60" s="1132"/>
    </row>
    <row r="61" spans="1:32" ht="20.25" customHeight="1" thickBot="1" x14ac:dyDescent="0.3">
      <c r="A61" s="3483" t="s">
        <v>450</v>
      </c>
      <c r="B61" s="4434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459</v>
      </c>
      <c r="O61" s="3488" t="s">
        <v>458</v>
      </c>
      <c r="P61" s="3489"/>
      <c r="Q61" s="1002" t="s">
        <v>260</v>
      </c>
      <c r="R61" s="3488"/>
      <c r="S61" s="3489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3">
      <c r="A62" s="3674" t="s">
        <v>159</v>
      </c>
      <c r="B62" s="4370"/>
      <c r="C62" s="4370"/>
      <c r="D62" s="4370"/>
      <c r="E62" s="4370"/>
      <c r="F62" s="4370"/>
      <c r="G62" s="4370"/>
      <c r="H62" s="4370"/>
      <c r="I62" s="4370"/>
      <c r="J62" s="4370"/>
      <c r="K62" s="4370"/>
      <c r="L62" s="4370"/>
      <c r="M62" s="4370"/>
      <c r="N62" s="4370"/>
      <c r="O62" s="4370"/>
      <c r="P62" s="4370"/>
      <c r="Q62" s="4370"/>
      <c r="R62" s="4370"/>
      <c r="S62" s="4370"/>
      <c r="T62" s="4370"/>
      <c r="U62" s="4370"/>
      <c r="V62" s="4435"/>
    </row>
    <row r="63" spans="1:32" ht="20.25" customHeight="1" thickBot="1" x14ac:dyDescent="0.3">
      <c r="A63" s="3674" t="s">
        <v>316</v>
      </c>
      <c r="B63" s="4370"/>
      <c r="C63" s="4370"/>
      <c r="D63" s="4370"/>
      <c r="E63" s="4370"/>
      <c r="F63" s="4370"/>
      <c r="G63" s="4370"/>
      <c r="H63" s="4370"/>
      <c r="I63" s="4370"/>
      <c r="J63" s="4370"/>
      <c r="K63" s="4370"/>
      <c r="L63" s="4370"/>
      <c r="M63" s="4370"/>
      <c r="N63" s="4370"/>
      <c r="O63" s="4370"/>
      <c r="P63" s="4370"/>
      <c r="Q63" s="4370"/>
      <c r="R63" s="4370"/>
      <c r="S63" s="4370"/>
      <c r="T63" s="4370"/>
      <c r="U63" s="4370"/>
      <c r="V63" s="4435"/>
    </row>
    <row r="64" spans="1:32" ht="20.25" customHeight="1" thickBot="1" x14ac:dyDescent="0.3">
      <c r="A64" s="3663" t="s">
        <v>317</v>
      </c>
      <c r="B64" s="4436"/>
      <c r="C64" s="4436"/>
      <c r="D64" s="4436"/>
      <c r="E64" s="4436"/>
      <c r="F64" s="4436"/>
      <c r="G64" s="4436"/>
      <c r="H64" s="4436"/>
      <c r="I64" s="4436"/>
      <c r="J64" s="4436"/>
      <c r="K64" s="4436"/>
      <c r="L64" s="4436"/>
      <c r="M64" s="4436"/>
      <c r="N64" s="4436"/>
      <c r="O64" s="4436"/>
      <c r="P64" s="4436"/>
      <c r="Q64" s="4436"/>
      <c r="R64" s="4436"/>
      <c r="S64" s="4436"/>
      <c r="T64" s="4436"/>
      <c r="U64" s="4436"/>
      <c r="V64" s="4437"/>
    </row>
    <row r="65" spans="1:53" ht="32.25" customHeight="1" x14ac:dyDescent="0.25">
      <c r="A65" s="268" t="s">
        <v>266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409"/>
      <c r="P65" s="4410"/>
      <c r="Q65" s="228"/>
      <c r="R65" s="3533"/>
      <c r="S65" s="4397"/>
      <c r="T65" s="228"/>
      <c r="U65" s="175"/>
      <c r="V65" s="224"/>
      <c r="W65" s="27" t="s">
        <v>501</v>
      </c>
      <c r="AG65" s="3432">
        <v>1</v>
      </c>
      <c r="AH65" s="3432"/>
      <c r="AI65" s="3432">
        <v>2</v>
      </c>
      <c r="AJ65" s="3432"/>
      <c r="AK65" s="3432">
        <v>3</v>
      </c>
      <c r="AL65" s="3432"/>
      <c r="AM65" s="3432">
        <v>4</v>
      </c>
      <c r="AN65" s="3432"/>
      <c r="AO65" s="3432">
        <v>5</v>
      </c>
      <c r="AP65" s="3432"/>
      <c r="AQ65" s="3432">
        <v>6</v>
      </c>
      <c r="AR65" s="3432"/>
      <c r="AU65" s="3432" t="s">
        <v>561</v>
      </c>
      <c r="AV65" s="3432"/>
      <c r="AW65" s="3432" t="s">
        <v>503</v>
      </c>
      <c r="AX65" s="3432"/>
      <c r="AY65" s="3432" t="s">
        <v>512</v>
      </c>
      <c r="AZ65" s="3432"/>
    </row>
    <row r="66" spans="1:53" ht="20.25" customHeight="1" x14ac:dyDescent="0.25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575"/>
      <c r="P66" s="3602"/>
      <c r="Q66" s="197"/>
      <c r="R66" s="3513"/>
      <c r="S66" s="3563"/>
      <c r="T66" s="197"/>
      <c r="U66" s="93"/>
      <c r="V66" s="199"/>
      <c r="AG66" s="1580" t="s">
        <v>559</v>
      </c>
      <c r="AH66" s="1580" t="s">
        <v>560</v>
      </c>
      <c r="AI66" s="1580" t="s">
        <v>559</v>
      </c>
      <c r="AJ66" s="1580" t="s">
        <v>560</v>
      </c>
      <c r="AK66" s="1580" t="s">
        <v>559</v>
      </c>
      <c r="AL66" s="1580" t="s">
        <v>560</v>
      </c>
      <c r="AM66" s="1580" t="s">
        <v>559</v>
      </c>
      <c r="AN66" s="1580" t="s">
        <v>560</v>
      </c>
      <c r="AO66" s="1580" t="s">
        <v>559</v>
      </c>
      <c r="AP66" s="1580" t="s">
        <v>560</v>
      </c>
      <c r="AQ66" s="1580" t="s">
        <v>559</v>
      </c>
      <c r="AR66" s="1580" t="s">
        <v>560</v>
      </c>
      <c r="AU66" s="1580" t="s">
        <v>559</v>
      </c>
      <c r="AV66" s="1580" t="s">
        <v>560</v>
      </c>
      <c r="AW66" s="1580" t="s">
        <v>559</v>
      </c>
      <c r="AX66" s="1580" t="s">
        <v>560</v>
      </c>
      <c r="AY66" s="1580" t="s">
        <v>559</v>
      </c>
      <c r="AZ66" s="1580" t="s">
        <v>560</v>
      </c>
    </row>
    <row r="67" spans="1:53" ht="20.25" customHeight="1" x14ac:dyDescent="0.25">
      <c r="A67" s="269" t="s">
        <v>271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575"/>
      <c r="P67" s="3602"/>
      <c r="Q67" s="229" t="s">
        <v>122</v>
      </c>
      <c r="R67" s="3513"/>
      <c r="S67" s="3563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5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438"/>
      <c r="P68" s="4439"/>
      <c r="Q68" s="1406"/>
      <c r="R68" s="4440"/>
      <c r="S68" s="4441"/>
      <c r="T68" s="1406"/>
      <c r="U68" s="1407"/>
      <c r="V68" s="1408"/>
    </row>
    <row r="69" spans="1:53" ht="24" hidden="1" customHeight="1" x14ac:dyDescent="0.25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575"/>
      <c r="P69" s="3602"/>
      <c r="Q69" s="197"/>
      <c r="R69" s="3513"/>
      <c r="S69" s="3563"/>
      <c r="T69" s="197"/>
      <c r="U69" s="93"/>
      <c r="V69" s="199"/>
    </row>
    <row r="70" spans="1:53" ht="20.25" customHeight="1" x14ac:dyDescent="0.25">
      <c r="A70" s="269" t="s">
        <v>272</v>
      </c>
      <c r="B70" s="215" t="s">
        <v>519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575"/>
      <c r="P70" s="3602"/>
      <c r="Q70" s="229"/>
      <c r="R70" s="3541" t="s">
        <v>122</v>
      </c>
      <c r="S70" s="4315"/>
      <c r="T70" s="231"/>
      <c r="U70" s="98"/>
      <c r="V70" s="226"/>
    </row>
    <row r="71" spans="1:53" x14ac:dyDescent="0.25">
      <c r="A71" s="269" t="s">
        <v>274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575"/>
      <c r="P71" s="3602"/>
      <c r="Q71" s="197"/>
      <c r="R71" s="3513"/>
      <c r="S71" s="3563"/>
      <c r="T71" s="197"/>
      <c r="U71" s="93"/>
      <c r="V71" s="199"/>
    </row>
    <row r="72" spans="1:53" x14ac:dyDescent="0.25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575"/>
      <c r="P72" s="3602"/>
      <c r="Q72" s="197"/>
      <c r="R72" s="3513"/>
      <c r="S72" s="3563"/>
      <c r="T72" s="197"/>
      <c r="U72" s="93"/>
      <c r="V72" s="199"/>
    </row>
    <row r="73" spans="1:53" s="58" customFormat="1" x14ac:dyDescent="0.25">
      <c r="A73" s="272" t="s">
        <v>275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575"/>
      <c r="P73" s="3602"/>
      <c r="Q73" s="229" t="s">
        <v>260</v>
      </c>
      <c r="R73" s="3513"/>
      <c r="S73" s="3563"/>
      <c r="T73" s="229"/>
      <c r="U73" s="98"/>
      <c r="V73" s="226"/>
    </row>
    <row r="74" spans="1:53" s="58" customFormat="1" x14ac:dyDescent="0.25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575"/>
      <c r="P74" s="3602"/>
      <c r="Q74" s="197"/>
      <c r="R74" s="3513"/>
      <c r="S74" s="3563"/>
      <c r="T74" s="197"/>
      <c r="U74" s="93"/>
      <c r="V74" s="199"/>
    </row>
    <row r="75" spans="1:53" s="58" customFormat="1" x14ac:dyDescent="0.25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575"/>
      <c r="P75" s="3602"/>
      <c r="Q75" s="197"/>
      <c r="R75" s="3513"/>
      <c r="S75" s="3563"/>
      <c r="T75" s="197"/>
      <c r="U75" s="93"/>
      <c r="V75" s="199"/>
    </row>
    <row r="76" spans="1:53" s="58" customFormat="1" x14ac:dyDescent="0.25">
      <c r="A76" s="269" t="s">
        <v>276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575"/>
      <c r="P76" s="3602"/>
      <c r="Q76" s="229"/>
      <c r="R76" s="3541" t="s">
        <v>113</v>
      </c>
      <c r="S76" s="4315"/>
      <c r="T76" s="229"/>
      <c r="U76" s="98"/>
      <c r="V76" s="226"/>
    </row>
    <row r="77" spans="1:53" ht="31.2" x14ac:dyDescent="0.25">
      <c r="A77" s="269" t="s">
        <v>277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575"/>
      <c r="P77" s="3602"/>
      <c r="Q77" s="197"/>
      <c r="R77" s="3513"/>
      <c r="S77" s="3563"/>
      <c r="T77" s="197"/>
      <c r="U77" s="93"/>
      <c r="V77" s="199"/>
    </row>
    <row r="78" spans="1:53" x14ac:dyDescent="0.25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575"/>
      <c r="P78" s="3602"/>
      <c r="Q78" s="197"/>
      <c r="R78" s="3513"/>
      <c r="S78" s="3563"/>
      <c r="T78" s="197"/>
      <c r="U78" s="93"/>
      <c r="V78" s="199"/>
    </row>
    <row r="79" spans="1:53" s="58" customFormat="1" x14ac:dyDescent="0.25">
      <c r="A79" s="269" t="s">
        <v>278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575"/>
      <c r="P79" s="3602"/>
      <c r="Q79" s="197"/>
      <c r="R79" s="3541" t="s">
        <v>260</v>
      </c>
      <c r="S79" s="4315"/>
      <c r="T79" s="197"/>
      <c r="U79" s="93"/>
      <c r="V79" s="199"/>
    </row>
    <row r="80" spans="1:53" s="58" customFormat="1" x14ac:dyDescent="0.25">
      <c r="A80" s="269" t="s">
        <v>279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541" t="s">
        <v>114</v>
      </c>
      <c r="P80" s="4315"/>
      <c r="Q80" s="229"/>
      <c r="R80" s="3541"/>
      <c r="S80" s="4315"/>
      <c r="T80" s="197"/>
      <c r="U80" s="93"/>
      <c r="V80" s="199"/>
    </row>
    <row r="81" spans="1:25" x14ac:dyDescent="0.25">
      <c r="A81" s="269" t="s">
        <v>280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575"/>
      <c r="P81" s="3602"/>
      <c r="Q81" s="197"/>
      <c r="R81" s="3541"/>
      <c r="S81" s="4315"/>
      <c r="T81" s="197"/>
      <c r="U81" s="93"/>
      <c r="V81" s="199"/>
    </row>
    <row r="82" spans="1:25" x14ac:dyDescent="0.25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575"/>
      <c r="P82" s="3602"/>
      <c r="Q82" s="197"/>
      <c r="R82" s="3541"/>
      <c r="S82" s="4315"/>
      <c r="T82" s="197"/>
      <c r="U82" s="93"/>
      <c r="V82" s="199"/>
      <c r="Y82" s="27">
        <v>14</v>
      </c>
    </row>
    <row r="83" spans="1:25" x14ac:dyDescent="0.25">
      <c r="A83" s="269" t="s">
        <v>281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575"/>
      <c r="P83" s="3602"/>
      <c r="Q83" s="197"/>
      <c r="R83" s="3541"/>
      <c r="S83" s="4315"/>
      <c r="T83" s="197"/>
      <c r="U83" s="93"/>
      <c r="V83" s="199"/>
      <c r="Y83" s="27">
        <v>36</v>
      </c>
    </row>
    <row r="84" spans="1:25" s="58" customFormat="1" x14ac:dyDescent="0.25">
      <c r="A84" s="269" t="s">
        <v>314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541" t="s">
        <v>260</v>
      </c>
      <c r="P84" s="4315"/>
      <c r="Q84" s="197"/>
      <c r="R84" s="3541"/>
      <c r="S84" s="4315"/>
      <c r="T84" s="197"/>
      <c r="U84" s="93"/>
      <c r="V84" s="199"/>
      <c r="Y84" s="58">
        <v>28</v>
      </c>
    </row>
    <row r="85" spans="1:25" s="58" customFormat="1" x14ac:dyDescent="0.25">
      <c r="A85" s="269" t="s">
        <v>315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428"/>
      <c r="P85" s="4429"/>
      <c r="Q85" s="229" t="s">
        <v>260</v>
      </c>
      <c r="R85" s="3541"/>
      <c r="S85" s="4315"/>
      <c r="T85" s="197"/>
      <c r="U85" s="93"/>
      <c r="V85" s="199"/>
    </row>
    <row r="86" spans="1:25" s="1163" customFormat="1" ht="20.25" hidden="1" customHeight="1" x14ac:dyDescent="0.25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430"/>
      <c r="P86" s="4431"/>
      <c r="Q86" s="1167"/>
      <c r="R86" s="4432"/>
      <c r="S86" s="4433"/>
      <c r="T86" s="1167"/>
      <c r="U86" s="1168"/>
      <c r="V86" s="1246"/>
    </row>
    <row r="87" spans="1:25" s="1163" customFormat="1" ht="17.25" hidden="1" customHeight="1" x14ac:dyDescent="0.25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430"/>
      <c r="P87" s="4431"/>
      <c r="Q87" s="1167"/>
      <c r="R87" s="4432"/>
      <c r="S87" s="4433"/>
      <c r="T87" s="1167"/>
      <c r="U87" s="1168"/>
      <c r="V87" s="1246"/>
    </row>
    <row r="88" spans="1:25" s="58" customFormat="1" ht="13.5" customHeight="1" x14ac:dyDescent="0.25">
      <c r="A88" s="1236" t="s">
        <v>282</v>
      </c>
      <c r="B88" s="1237" t="s">
        <v>554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428"/>
      <c r="P88" s="4429"/>
      <c r="Q88" s="229" t="s">
        <v>260</v>
      </c>
      <c r="R88" s="3541"/>
      <c r="S88" s="4315"/>
      <c r="T88" s="197"/>
      <c r="U88" s="93"/>
      <c r="V88" s="199"/>
    </row>
    <row r="89" spans="1:25" s="58" customFormat="1" hidden="1" x14ac:dyDescent="0.25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428"/>
      <c r="P89" s="4429"/>
      <c r="Q89" s="197"/>
      <c r="R89" s="3541"/>
      <c r="S89" s="4315"/>
      <c r="T89" s="197"/>
      <c r="U89" s="93"/>
      <c r="V89" s="199"/>
    </row>
    <row r="90" spans="1:25" s="58" customFormat="1" hidden="1" x14ac:dyDescent="0.25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428"/>
      <c r="P90" s="4429"/>
      <c r="Q90" s="197"/>
      <c r="R90" s="3541"/>
      <c r="S90" s="4315"/>
      <c r="T90" s="197"/>
      <c r="U90" s="93"/>
      <c r="V90" s="199"/>
    </row>
    <row r="91" spans="1:25" s="58" customFormat="1" x14ac:dyDescent="0.25">
      <c r="A91" s="269" t="s">
        <v>284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428"/>
      <c r="P91" s="4429"/>
      <c r="Q91" s="197"/>
      <c r="R91" s="3541" t="s">
        <v>114</v>
      </c>
      <c r="S91" s="4315"/>
      <c r="T91" s="197"/>
      <c r="U91" s="93"/>
      <c r="V91" s="199"/>
    </row>
    <row r="92" spans="1:25" ht="34.5" customHeight="1" thickBot="1" x14ac:dyDescent="0.3">
      <c r="A92" s="269" t="s">
        <v>285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428"/>
      <c r="P92" s="4429"/>
      <c r="Q92" s="197"/>
      <c r="R92" s="3666"/>
      <c r="S92" s="3667"/>
      <c r="T92" s="197"/>
      <c r="U92" s="93"/>
      <c r="V92" s="199"/>
    </row>
    <row r="93" spans="1:25" ht="20.25" customHeight="1" thickBot="1" x14ac:dyDescent="0.3">
      <c r="A93" s="234"/>
      <c r="B93" s="509" t="s">
        <v>451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488" t="s">
        <v>468</v>
      </c>
      <c r="P93" s="3489"/>
      <c r="Q93" s="712" t="s">
        <v>469</v>
      </c>
      <c r="R93" s="3488" t="s">
        <v>470</v>
      </c>
      <c r="S93" s="3489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3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330"/>
      <c r="P94" s="4331"/>
      <c r="Q94" s="208"/>
      <c r="R94" s="4330"/>
      <c r="S94" s="4331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3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488" t="s">
        <v>468</v>
      </c>
      <c r="P95" s="3489"/>
      <c r="Q95" s="712" t="s">
        <v>469</v>
      </c>
      <c r="R95" s="3488" t="s">
        <v>470</v>
      </c>
      <c r="S95" s="3489"/>
      <c r="T95" s="1116"/>
      <c r="U95" s="1038"/>
      <c r="V95" s="1030"/>
      <c r="X95" s="27">
        <f>G94*30</f>
        <v>330</v>
      </c>
    </row>
    <row r="96" spans="1:25" ht="20.25" customHeight="1" thickBot="1" x14ac:dyDescent="0.3">
      <c r="A96" s="3663"/>
      <c r="B96" s="3664"/>
      <c r="C96" s="3664"/>
      <c r="D96" s="3664"/>
      <c r="E96" s="3664"/>
      <c r="F96" s="3664"/>
      <c r="G96" s="3664"/>
      <c r="H96" s="4423"/>
      <c r="I96" s="4423"/>
      <c r="J96" s="4423"/>
      <c r="K96" s="4423"/>
      <c r="L96" s="4423"/>
      <c r="M96" s="4423"/>
      <c r="N96" s="3664"/>
      <c r="O96" s="3664"/>
      <c r="P96" s="3664"/>
      <c r="Q96" s="3664"/>
      <c r="R96" s="3664"/>
      <c r="S96" s="3664"/>
      <c r="T96" s="4423"/>
      <c r="U96" s="4423"/>
      <c r="V96" s="4424"/>
      <c r="X96" s="27">
        <f>G95*30</f>
        <v>1110</v>
      </c>
    </row>
    <row r="97" spans="1:53" ht="20.25" customHeight="1" thickBot="1" x14ac:dyDescent="0.3">
      <c r="A97" s="4425" t="s">
        <v>160</v>
      </c>
      <c r="B97" s="4426"/>
      <c r="C97" s="4426"/>
      <c r="D97" s="4426"/>
      <c r="E97" s="4426"/>
      <c r="F97" s="4426"/>
      <c r="G97" s="4426"/>
      <c r="H97" s="4426"/>
      <c r="I97" s="4426"/>
      <c r="J97" s="4426"/>
      <c r="K97" s="4426"/>
      <c r="L97" s="4426"/>
      <c r="M97" s="4426"/>
      <c r="N97" s="4426"/>
      <c r="O97" s="4426"/>
      <c r="P97" s="4426"/>
      <c r="Q97" s="4426"/>
      <c r="R97" s="4426"/>
      <c r="S97" s="4426"/>
      <c r="T97" s="4426"/>
      <c r="U97" s="4426"/>
      <c r="V97" s="4427"/>
    </row>
    <row r="98" spans="1:53" ht="44.25" customHeight="1" x14ac:dyDescent="0.25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416"/>
      <c r="P98" s="4417"/>
      <c r="Q98" s="468"/>
      <c r="R98" s="4416"/>
      <c r="S98" s="4417"/>
      <c r="T98" s="468"/>
      <c r="U98" s="236"/>
      <c r="V98" s="467"/>
    </row>
    <row r="99" spans="1:53" ht="20.25" customHeight="1" thickBot="1" x14ac:dyDescent="0.3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418"/>
      <c r="P99" s="4419"/>
      <c r="Q99" s="479"/>
      <c r="R99" s="4418"/>
      <c r="S99" s="4419"/>
      <c r="T99" s="479"/>
      <c r="U99" s="480"/>
      <c r="V99" s="481"/>
    </row>
    <row r="100" spans="1:53" ht="20.25" customHeight="1" thickBot="1" x14ac:dyDescent="0.3">
      <c r="A100" s="4013" t="s">
        <v>187</v>
      </c>
      <c r="B100" s="4344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421"/>
      <c r="P100" s="4422"/>
      <c r="Q100" s="490"/>
      <c r="R100" s="4421"/>
      <c r="S100" s="4422"/>
      <c r="T100" s="490"/>
      <c r="U100" s="491"/>
      <c r="V100" s="492"/>
    </row>
    <row r="101" spans="1:53" ht="20.25" customHeight="1" thickBot="1" x14ac:dyDescent="0.3">
      <c r="A101" s="4332" t="s">
        <v>188</v>
      </c>
      <c r="B101" s="4333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411"/>
      <c r="P101" s="4412"/>
      <c r="Q101" s="499"/>
      <c r="R101" s="3964"/>
      <c r="S101" s="4413"/>
      <c r="T101" s="499"/>
      <c r="U101" s="45"/>
      <c r="V101" s="500"/>
    </row>
    <row r="102" spans="1:53" ht="20.25" customHeight="1" thickBot="1" x14ac:dyDescent="0.3">
      <c r="A102" s="4013" t="s">
        <v>189</v>
      </c>
      <c r="B102" s="4344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411"/>
      <c r="P102" s="4412"/>
      <c r="Q102" s="499"/>
      <c r="R102" s="3964"/>
      <c r="S102" s="4413"/>
      <c r="T102" s="499"/>
      <c r="U102" s="45"/>
      <c r="V102" s="500"/>
    </row>
    <row r="103" spans="1:53" ht="20.25" customHeight="1" thickBot="1" x14ac:dyDescent="0.3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3">
      <c r="A104" s="4325" t="s">
        <v>328</v>
      </c>
      <c r="B104" s="4420"/>
      <c r="C104" s="4420"/>
      <c r="D104" s="4420"/>
      <c r="E104" s="4420"/>
      <c r="F104" s="4420"/>
      <c r="G104" s="4420"/>
      <c r="H104" s="4420"/>
      <c r="I104" s="4420"/>
      <c r="J104" s="4420"/>
      <c r="K104" s="4420"/>
      <c r="L104" s="4420"/>
      <c r="M104" s="4420"/>
      <c r="N104" s="4420"/>
      <c r="O104" s="4420"/>
      <c r="P104" s="4420"/>
      <c r="Q104" s="4420"/>
      <c r="R104" s="4420"/>
      <c r="S104" s="4420"/>
      <c r="T104" s="4316"/>
      <c r="U104" s="4316"/>
      <c r="V104" s="4317"/>
    </row>
    <row r="105" spans="1:53" ht="31.5" customHeight="1" x14ac:dyDescent="0.25">
      <c r="A105" s="1061" t="s">
        <v>329</v>
      </c>
      <c r="B105" s="1062" t="s">
        <v>318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318"/>
      <c r="P105" s="4319"/>
      <c r="Q105" s="818"/>
      <c r="R105" s="4320"/>
      <c r="S105" s="4321"/>
      <c r="T105" s="818"/>
      <c r="U105" s="820"/>
      <c r="V105" s="224"/>
      <c r="AG105" s="3432">
        <v>1</v>
      </c>
      <c r="AH105" s="3432"/>
      <c r="AI105" s="3432">
        <v>2</v>
      </c>
      <c r="AJ105" s="3432"/>
      <c r="AK105" s="3432">
        <v>3</v>
      </c>
      <c r="AL105" s="3432"/>
      <c r="AM105" s="3432">
        <v>4</v>
      </c>
      <c r="AN105" s="3432"/>
      <c r="AO105" s="3432">
        <v>5</v>
      </c>
      <c r="AP105" s="3432"/>
      <c r="AQ105" s="3432">
        <v>6</v>
      </c>
      <c r="AR105" s="3432"/>
      <c r="AU105" s="3432" t="s">
        <v>561</v>
      </c>
      <c r="AV105" s="3432"/>
      <c r="AW105" s="3432" t="s">
        <v>503</v>
      </c>
      <c r="AX105" s="3432"/>
      <c r="AY105" s="3432" t="s">
        <v>512</v>
      </c>
      <c r="AZ105" s="3432"/>
    </row>
    <row r="106" spans="1:53" ht="20.25" customHeight="1" x14ac:dyDescent="0.25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498"/>
      <c r="P106" s="3562"/>
      <c r="Q106" s="691"/>
      <c r="R106" s="3541"/>
      <c r="S106" s="4315"/>
      <c r="T106" s="691"/>
      <c r="U106" s="93"/>
      <c r="V106" s="199"/>
      <c r="W106" s="27" t="s">
        <v>501</v>
      </c>
      <c r="AG106" s="1580" t="s">
        <v>559</v>
      </c>
      <c r="AH106" s="1580" t="s">
        <v>560</v>
      </c>
      <c r="AI106" s="1580" t="s">
        <v>559</v>
      </c>
      <c r="AJ106" s="1580" t="s">
        <v>560</v>
      </c>
      <c r="AK106" s="1580" t="s">
        <v>559</v>
      </c>
      <c r="AL106" s="1580" t="s">
        <v>560</v>
      </c>
      <c r="AM106" s="1580" t="s">
        <v>559</v>
      </c>
      <c r="AN106" s="1580" t="s">
        <v>560</v>
      </c>
      <c r="AO106" s="1580" t="s">
        <v>559</v>
      </c>
      <c r="AP106" s="1580" t="s">
        <v>560</v>
      </c>
      <c r="AQ106" s="1580" t="s">
        <v>559</v>
      </c>
      <c r="AR106" s="1580" t="s">
        <v>560</v>
      </c>
      <c r="AU106" s="1580" t="s">
        <v>559</v>
      </c>
      <c r="AV106" s="1580" t="s">
        <v>560</v>
      </c>
      <c r="AW106" s="1580" t="s">
        <v>559</v>
      </c>
      <c r="AX106" s="1580" t="s">
        <v>560</v>
      </c>
      <c r="AY106" s="1580" t="s">
        <v>559</v>
      </c>
      <c r="AZ106" s="1580" t="s">
        <v>560</v>
      </c>
    </row>
    <row r="107" spans="1:53" ht="20.25" customHeight="1" x14ac:dyDescent="0.25">
      <c r="A107" s="1067" t="s">
        <v>330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498"/>
      <c r="P107" s="3562"/>
      <c r="Q107" s="690" t="s">
        <v>260</v>
      </c>
      <c r="R107" s="3541"/>
      <c r="S107" s="4315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5">
      <c r="A108" s="1067" t="s">
        <v>331</v>
      </c>
      <c r="B108" s="751" t="s">
        <v>319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498"/>
      <c r="P108" s="3562"/>
      <c r="Q108" s="690"/>
      <c r="R108" s="3513" t="s">
        <v>113</v>
      </c>
      <c r="S108" s="3563"/>
      <c r="T108" s="691"/>
      <c r="U108" s="93"/>
      <c r="V108" s="199"/>
    </row>
    <row r="109" spans="1:53" ht="31.5" customHeight="1" x14ac:dyDescent="0.25">
      <c r="A109" s="728" t="s">
        <v>332</v>
      </c>
      <c r="B109" s="741" t="s">
        <v>320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498"/>
      <c r="P109" s="3562"/>
      <c r="Q109" s="690"/>
      <c r="R109" s="3513"/>
      <c r="S109" s="3563"/>
      <c r="T109" s="691"/>
      <c r="U109" s="93"/>
      <c r="V109" s="199"/>
    </row>
    <row r="110" spans="1:53" ht="20.25" hidden="1" customHeight="1" x14ac:dyDescent="0.25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498"/>
      <c r="P110" s="3562"/>
      <c r="Q110" s="691"/>
      <c r="R110" s="3513"/>
      <c r="S110" s="3563"/>
      <c r="T110" s="691"/>
      <c r="U110" s="93"/>
      <c r="V110" s="199"/>
    </row>
    <row r="111" spans="1:53" ht="20.25" customHeight="1" x14ac:dyDescent="0.25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498"/>
      <c r="P111" s="3562"/>
      <c r="Q111" s="691"/>
      <c r="R111" s="3513"/>
      <c r="S111" s="3563"/>
      <c r="T111" s="691"/>
      <c r="U111" s="93"/>
      <c r="V111" s="199"/>
    </row>
    <row r="112" spans="1:53" ht="20.25" customHeight="1" x14ac:dyDescent="0.25">
      <c r="A112" s="728" t="s">
        <v>333</v>
      </c>
      <c r="B112" s="751" t="s">
        <v>321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513" t="s">
        <v>122</v>
      </c>
      <c r="P112" s="3563"/>
      <c r="Q112" s="691"/>
      <c r="R112" s="3513"/>
      <c r="S112" s="3563"/>
      <c r="T112" s="691"/>
      <c r="U112" s="93"/>
      <c r="V112" s="199"/>
    </row>
    <row r="113" spans="1:40" ht="20.25" customHeight="1" x14ac:dyDescent="0.25">
      <c r="A113" s="728" t="s">
        <v>334</v>
      </c>
      <c r="B113" s="751" t="s">
        <v>322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498"/>
      <c r="P113" s="3562"/>
      <c r="Q113" s="690" t="s">
        <v>114</v>
      </c>
      <c r="R113" s="3513"/>
      <c r="S113" s="3563"/>
      <c r="T113" s="691"/>
      <c r="U113" s="93"/>
      <c r="V113" s="199"/>
    </row>
    <row r="114" spans="1:40" ht="20.25" customHeight="1" x14ac:dyDescent="0.25">
      <c r="A114" s="728" t="s">
        <v>335</v>
      </c>
      <c r="B114" s="751" t="s">
        <v>323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324</v>
      </c>
      <c r="L114" s="96"/>
      <c r="M114" s="211">
        <f>H114-I114</f>
        <v>82</v>
      </c>
      <c r="N114" s="737"/>
      <c r="O114" s="3498"/>
      <c r="P114" s="3562"/>
      <c r="Q114" s="691"/>
      <c r="R114" s="3513" t="s">
        <v>113</v>
      </c>
      <c r="S114" s="3563"/>
      <c r="T114" s="691"/>
      <c r="U114" s="93"/>
      <c r="V114" s="199"/>
    </row>
    <row r="115" spans="1:40" ht="30" customHeight="1" x14ac:dyDescent="0.25">
      <c r="A115" s="1067" t="s">
        <v>336</v>
      </c>
      <c r="B115" s="1069" t="s">
        <v>325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498"/>
      <c r="P115" s="3562"/>
      <c r="Q115" s="691"/>
      <c r="R115" s="3541"/>
      <c r="S115" s="4315"/>
      <c r="T115" s="691"/>
      <c r="U115" s="93"/>
      <c r="V115" s="199"/>
    </row>
    <row r="116" spans="1:40" ht="20.25" customHeight="1" x14ac:dyDescent="0.25">
      <c r="A116" s="1070" t="s">
        <v>337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498"/>
      <c r="P116" s="3562"/>
      <c r="Q116" s="691"/>
      <c r="R116" s="3541"/>
      <c r="S116" s="4315"/>
      <c r="T116" s="691"/>
      <c r="U116" s="93"/>
      <c r="V116" s="199"/>
    </row>
    <row r="117" spans="1:40" ht="18" customHeight="1" x14ac:dyDescent="0.25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498"/>
      <c r="P117" s="3562"/>
      <c r="Q117" s="691"/>
      <c r="R117" s="3541"/>
      <c r="S117" s="4315"/>
      <c r="T117" s="691"/>
      <c r="U117" s="93"/>
      <c r="V117" s="199"/>
    </row>
    <row r="118" spans="1:40" ht="20.25" customHeight="1" x14ac:dyDescent="0.25">
      <c r="A118" s="1073" t="s">
        <v>338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513" t="s">
        <v>260</v>
      </c>
      <c r="P118" s="4324"/>
      <c r="Q118" s="691"/>
      <c r="R118" s="3541"/>
      <c r="S118" s="4315"/>
      <c r="T118" s="691"/>
      <c r="U118" s="93"/>
      <c r="V118" s="199"/>
    </row>
    <row r="119" spans="1:40" ht="30.75" customHeight="1" thickBot="1" x14ac:dyDescent="0.3">
      <c r="A119" s="728" t="s">
        <v>339</v>
      </c>
      <c r="B119" s="741" t="s">
        <v>326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307"/>
      <c r="P119" s="4308"/>
      <c r="Q119" s="690" t="s">
        <v>122</v>
      </c>
      <c r="R119" s="3541"/>
      <c r="S119" s="4315"/>
      <c r="T119" s="691"/>
      <c r="U119" s="93"/>
      <c r="V119" s="199"/>
    </row>
    <row r="120" spans="1:40" ht="20.25" customHeight="1" thickBot="1" x14ac:dyDescent="0.3">
      <c r="A120" s="4293" t="s">
        <v>36</v>
      </c>
      <c r="B120" s="3483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400"/>
      <c r="P120" s="4401"/>
      <c r="Q120" s="1080"/>
      <c r="R120" s="4400"/>
      <c r="S120" s="4401"/>
      <c r="T120" s="1138"/>
      <c r="U120" s="1081"/>
      <c r="V120" s="1141"/>
      <c r="W120" s="27">
        <f>30*G120</f>
        <v>855</v>
      </c>
    </row>
    <row r="121" spans="1:40" ht="20.25" customHeight="1" thickBot="1" x14ac:dyDescent="0.3">
      <c r="A121" s="4314" t="s">
        <v>327</v>
      </c>
      <c r="B121" s="4414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415"/>
      <c r="P121" s="4401"/>
      <c r="Q121" s="1088"/>
      <c r="R121" s="4415"/>
      <c r="S121" s="4401"/>
      <c r="T121" s="1089"/>
      <c r="U121" s="100"/>
      <c r="V121" s="433"/>
      <c r="W121" s="27">
        <f>30*G121</f>
        <v>180</v>
      </c>
    </row>
    <row r="122" spans="1:40" ht="20.25" customHeight="1" thickBot="1" x14ac:dyDescent="0.3">
      <c r="A122" s="4298" t="s">
        <v>403</v>
      </c>
      <c r="B122" s="4299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289" t="s">
        <v>456</v>
      </c>
      <c r="P122" s="3489"/>
      <c r="Q122" s="1091" t="s">
        <v>477</v>
      </c>
      <c r="R122" s="4289" t="s">
        <v>478</v>
      </c>
      <c r="S122" s="3489"/>
      <c r="T122" s="1138"/>
      <c r="U122" s="1092"/>
      <c r="V122" s="1081"/>
      <c r="W122" s="27">
        <f>30*G122</f>
        <v>675</v>
      </c>
    </row>
    <row r="123" spans="1:40" ht="20.25" customHeight="1" thickBot="1" x14ac:dyDescent="0.3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455"/>
      <c r="P123" s="4402"/>
      <c r="Q123" s="691"/>
      <c r="R123" s="3488"/>
      <c r="S123" s="4238"/>
      <c r="T123" s="174"/>
      <c r="U123" s="820"/>
      <c r="V123" s="1098"/>
    </row>
    <row r="124" spans="1:40" ht="19.5" customHeight="1" thickBot="1" x14ac:dyDescent="0.3">
      <c r="A124" s="4403" t="s">
        <v>166</v>
      </c>
      <c r="B124" s="4404"/>
      <c r="C124" s="4404"/>
      <c r="D124" s="4404"/>
      <c r="E124" s="4404"/>
      <c r="F124" s="4404"/>
      <c r="G124" s="4404"/>
      <c r="H124" s="4404"/>
      <c r="I124" s="4404"/>
      <c r="J124" s="4404"/>
      <c r="K124" s="4404"/>
      <c r="L124" s="4404"/>
      <c r="M124" s="4404"/>
      <c r="N124" s="4404"/>
      <c r="O124" s="4404"/>
      <c r="P124" s="4404"/>
      <c r="Q124" s="4404"/>
      <c r="R124" s="4404"/>
      <c r="S124" s="4404"/>
      <c r="T124" s="4404"/>
      <c r="U124" s="4404"/>
      <c r="V124" s="4405"/>
    </row>
    <row r="125" spans="1:40" ht="19.5" customHeight="1" thickBot="1" x14ac:dyDescent="0.3">
      <c r="A125" s="4406" t="s">
        <v>287</v>
      </c>
      <c r="B125" s="4407"/>
      <c r="C125" s="4407"/>
      <c r="D125" s="4407"/>
      <c r="E125" s="4407"/>
      <c r="F125" s="4407"/>
      <c r="G125" s="4407"/>
      <c r="H125" s="4407"/>
      <c r="I125" s="4407"/>
      <c r="J125" s="4407"/>
      <c r="K125" s="4407"/>
      <c r="L125" s="4407"/>
      <c r="M125" s="4407"/>
      <c r="N125" s="4407"/>
      <c r="O125" s="4407"/>
      <c r="P125" s="4407"/>
      <c r="Q125" s="4407"/>
      <c r="R125" s="4407"/>
      <c r="S125" s="4407"/>
      <c r="T125" s="4407"/>
      <c r="U125" s="4407"/>
      <c r="V125" s="4408"/>
    </row>
    <row r="126" spans="1:40" ht="19.5" customHeight="1" thickBot="1" x14ac:dyDescent="0.3">
      <c r="A126" s="4389" t="s">
        <v>288</v>
      </c>
      <c r="B126" s="4390"/>
      <c r="C126" s="4390"/>
      <c r="D126" s="4390"/>
      <c r="E126" s="4390"/>
      <c r="F126" s="4390"/>
      <c r="G126" s="4390"/>
      <c r="H126" s="4390"/>
      <c r="I126" s="4390"/>
      <c r="J126" s="4390"/>
      <c r="K126" s="4390"/>
      <c r="L126" s="4390"/>
      <c r="M126" s="4390"/>
      <c r="N126" s="4390"/>
      <c r="O126" s="4390"/>
      <c r="P126" s="4390"/>
      <c r="Q126" s="4390"/>
      <c r="R126" s="4390"/>
      <c r="S126" s="4390"/>
      <c r="T126" s="4390"/>
      <c r="U126" s="4390"/>
      <c r="V126" s="4390"/>
    </row>
    <row r="127" spans="1:40" ht="31.2" x14ac:dyDescent="0.25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409"/>
      <c r="P127" s="4410"/>
      <c r="Q127" s="699"/>
      <c r="R127" s="3533"/>
      <c r="S127" s="4397"/>
      <c r="T127" s="688"/>
      <c r="U127" s="100"/>
      <c r="V127" s="239"/>
      <c r="Z127" s="3590" t="s">
        <v>30</v>
      </c>
      <c r="AA127" s="3590"/>
      <c r="AB127" s="3590"/>
      <c r="AC127" s="3590"/>
      <c r="AD127" s="3590" t="s">
        <v>31</v>
      </c>
      <c r="AE127" s="3590"/>
      <c r="AF127" s="3590"/>
      <c r="AG127" s="3590"/>
      <c r="AH127" s="3590" t="s">
        <v>32</v>
      </c>
      <c r="AI127" s="3590"/>
      <c r="AJ127" s="3590"/>
      <c r="AK127" s="3590"/>
      <c r="AL127" s="1177" t="s">
        <v>511</v>
      </c>
      <c r="AM127" s="1177" t="s">
        <v>512</v>
      </c>
      <c r="AN127" s="29" t="s">
        <v>503</v>
      </c>
    </row>
    <row r="128" spans="1:40" x14ac:dyDescent="0.25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575"/>
      <c r="P128" s="3602"/>
      <c r="Q128" s="198"/>
      <c r="R128" s="3513"/>
      <c r="S128" s="3563"/>
      <c r="T128" s="689"/>
      <c r="U128" s="91"/>
      <c r="V128" s="148"/>
      <c r="Z128" s="3590" t="s">
        <v>506</v>
      </c>
      <c r="AA128" s="3590"/>
      <c r="AB128" s="3590" t="s">
        <v>508</v>
      </c>
      <c r="AC128" s="3590"/>
      <c r="AD128" s="3590" t="s">
        <v>509</v>
      </c>
      <c r="AE128" s="3590"/>
      <c r="AF128" s="3590" t="s">
        <v>510</v>
      </c>
      <c r="AG128" s="3590"/>
      <c r="AH128" s="3590" t="s">
        <v>513</v>
      </c>
      <c r="AI128" s="3590"/>
      <c r="AJ128" s="3590" t="s">
        <v>514</v>
      </c>
      <c r="AK128" s="3590"/>
      <c r="AL128" s="1177"/>
      <c r="AM128" s="1177"/>
      <c r="AN128" s="1187"/>
    </row>
    <row r="129" spans="1:40" x14ac:dyDescent="0.25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575"/>
      <c r="P129" s="3602"/>
      <c r="Q129" s="198"/>
      <c r="R129" s="3513"/>
      <c r="S129" s="3563"/>
      <c r="T129" s="689"/>
      <c r="U129" s="159" t="s">
        <v>125</v>
      </c>
      <c r="V129" s="148"/>
      <c r="Z129" s="1177" t="s">
        <v>39</v>
      </c>
      <c r="AA129" s="1177" t="s">
        <v>507</v>
      </c>
      <c r="AB129" s="1177" t="s">
        <v>39</v>
      </c>
      <c r="AC129" s="1177" t="s">
        <v>507</v>
      </c>
      <c r="AD129" s="1177" t="s">
        <v>39</v>
      </c>
      <c r="AE129" s="1177" t="s">
        <v>507</v>
      </c>
      <c r="AF129" s="1177" t="s">
        <v>39</v>
      </c>
      <c r="AG129" s="1177" t="s">
        <v>507</v>
      </c>
      <c r="AH129" s="1177"/>
      <c r="AI129" s="1177"/>
      <c r="AJ129" s="1177"/>
      <c r="AK129" s="1177"/>
      <c r="AL129" s="1177"/>
      <c r="AM129" s="1177"/>
      <c r="AN129" s="1187"/>
    </row>
    <row r="130" spans="1:40" ht="31.2" x14ac:dyDescent="0.25">
      <c r="A130" s="145" t="s">
        <v>172</v>
      </c>
      <c r="B130" s="400" t="s">
        <v>407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575"/>
      <c r="P130" s="3602"/>
      <c r="Q130" s="197"/>
      <c r="R130" s="3513"/>
      <c r="S130" s="3563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5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575"/>
      <c r="P131" s="3602"/>
      <c r="Q131" s="197"/>
      <c r="R131" s="3513"/>
      <c r="S131" s="3563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5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575"/>
      <c r="P132" s="3602"/>
      <c r="Q132" s="229"/>
      <c r="R132" s="3541" t="s">
        <v>125</v>
      </c>
      <c r="S132" s="4315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5">
      <c r="A133" s="145" t="s">
        <v>174</v>
      </c>
      <c r="B133" s="401" t="s">
        <v>289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575"/>
      <c r="P133" s="3602"/>
      <c r="Q133" s="229"/>
      <c r="R133" s="3541"/>
      <c r="S133" s="4315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2" x14ac:dyDescent="0.25">
      <c r="A134" s="145" t="s">
        <v>175</v>
      </c>
      <c r="B134" s="414" t="s">
        <v>290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575"/>
      <c r="P134" s="3602"/>
      <c r="Q134" s="229"/>
      <c r="R134" s="3541"/>
      <c r="S134" s="4315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2" x14ac:dyDescent="0.25">
      <c r="A135" s="145" t="s">
        <v>298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575"/>
      <c r="P135" s="3602"/>
      <c r="Q135" s="197"/>
      <c r="R135" s="3541"/>
      <c r="S135" s="4315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5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575"/>
      <c r="P136" s="3602"/>
      <c r="Q136" s="197"/>
      <c r="R136" s="3541"/>
      <c r="S136" s="4315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5">
      <c r="A137" s="145" t="s">
        <v>299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575"/>
      <c r="P137" s="3602"/>
      <c r="Q137" s="197"/>
      <c r="R137" s="3541"/>
      <c r="S137" s="4315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5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575"/>
      <c r="P138" s="3602"/>
      <c r="Q138" s="197"/>
      <c r="R138" s="3541"/>
      <c r="S138" s="4315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5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575"/>
      <c r="P139" s="3602"/>
      <c r="Q139" s="197"/>
      <c r="R139" s="3541"/>
      <c r="S139" s="4315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2" x14ac:dyDescent="0.25">
      <c r="A140" s="145" t="s">
        <v>300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460</v>
      </c>
      <c r="M140" s="687">
        <f>H140-I140</f>
        <v>41</v>
      </c>
      <c r="N140" s="225"/>
      <c r="O140" s="3575"/>
      <c r="P140" s="3602"/>
      <c r="Q140" s="197"/>
      <c r="R140" s="3541"/>
      <c r="S140" s="4315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2" x14ac:dyDescent="0.25">
      <c r="A141" s="145" t="s">
        <v>302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575"/>
      <c r="P141" s="3602"/>
      <c r="Q141" s="197"/>
      <c r="R141" s="3541"/>
      <c r="S141" s="4315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5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575"/>
      <c r="P142" s="3602"/>
      <c r="Q142" s="197"/>
      <c r="R142" s="3541"/>
      <c r="S142" s="4315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5">
      <c r="A143" s="145" t="s">
        <v>303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575"/>
      <c r="P143" s="3602"/>
      <c r="Q143" s="229"/>
      <c r="R143" s="3541"/>
      <c r="S143" s="4315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5">
      <c r="A144" s="145" t="s">
        <v>176</v>
      </c>
      <c r="B144" s="400" t="s">
        <v>291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575"/>
      <c r="P144" s="3602"/>
      <c r="Q144" s="229"/>
      <c r="R144" s="3541"/>
      <c r="S144" s="4315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5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575"/>
      <c r="P145" s="3602"/>
      <c r="Q145" s="197"/>
      <c r="R145" s="3541"/>
      <c r="S145" s="4315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5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575"/>
      <c r="P146" s="3602"/>
      <c r="Q146" s="197"/>
      <c r="R146" s="3541"/>
      <c r="S146" s="4315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5">
      <c r="A147" s="145" t="s">
        <v>304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575"/>
      <c r="P147" s="3602"/>
      <c r="Q147" s="680" t="s">
        <v>260</v>
      </c>
      <c r="R147" s="3541"/>
      <c r="S147" s="4315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2" x14ac:dyDescent="0.25">
      <c r="A148" s="145" t="s">
        <v>305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575"/>
      <c r="P148" s="3602"/>
      <c r="Q148" s="197"/>
      <c r="R148" s="3541"/>
      <c r="S148" s="4315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5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575"/>
      <c r="P149" s="3602"/>
      <c r="Q149" s="197"/>
      <c r="R149" s="3541"/>
      <c r="S149" s="4315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5">
      <c r="A150" s="145" t="s">
        <v>306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575"/>
      <c r="P150" s="3602"/>
      <c r="Q150" s="197"/>
      <c r="R150" s="3541"/>
      <c r="S150" s="4315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2" x14ac:dyDescent="0.25">
      <c r="A151" s="145" t="s">
        <v>178</v>
      </c>
      <c r="B151" s="400" t="s">
        <v>292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575"/>
      <c r="P151" s="3602"/>
      <c r="Q151" s="229"/>
      <c r="R151" s="3541"/>
      <c r="S151" s="4315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5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575"/>
      <c r="P152" s="3602"/>
      <c r="Q152" s="197"/>
      <c r="R152" s="3541"/>
      <c r="S152" s="4315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5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575"/>
      <c r="P153" s="3602"/>
      <c r="Q153" s="197"/>
      <c r="R153" s="3541"/>
      <c r="S153" s="4315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5">
      <c r="A154" s="145" t="s">
        <v>307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575"/>
      <c r="P154" s="3602"/>
      <c r="Q154" s="229"/>
      <c r="R154" s="3993" t="s">
        <v>260</v>
      </c>
      <c r="S154" s="4368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5">
      <c r="A155" s="145" t="s">
        <v>308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575"/>
      <c r="P155" s="3602"/>
      <c r="Q155" s="197"/>
      <c r="R155" s="3513"/>
      <c r="S155" s="3563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5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575"/>
      <c r="P156" s="3602"/>
      <c r="Q156" s="197"/>
      <c r="R156" s="3513"/>
      <c r="S156" s="3563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5">
      <c r="A157" s="145" t="s">
        <v>309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575"/>
      <c r="P157" s="3602"/>
      <c r="Q157" s="229"/>
      <c r="R157" s="3513"/>
      <c r="S157" s="3563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2" thickBot="1" x14ac:dyDescent="0.3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575"/>
      <c r="P158" s="3602"/>
      <c r="Q158" s="700"/>
      <c r="R158" s="3513"/>
      <c r="S158" s="3563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2" thickBot="1" x14ac:dyDescent="0.3">
      <c r="A159" s="4389" t="s">
        <v>293</v>
      </c>
      <c r="B159" s="4390"/>
      <c r="C159" s="4390"/>
      <c r="D159" s="4390"/>
      <c r="E159" s="4390"/>
      <c r="F159" s="4390"/>
      <c r="G159" s="4390"/>
      <c r="H159" s="4390"/>
      <c r="I159" s="4390"/>
      <c r="J159" s="4390"/>
      <c r="K159" s="4390"/>
      <c r="L159" s="4390"/>
      <c r="M159" s="4390"/>
      <c r="N159" s="4390"/>
      <c r="O159" s="4390"/>
      <c r="P159" s="4390"/>
      <c r="Q159" s="4390"/>
      <c r="R159" s="4390"/>
      <c r="S159" s="4390"/>
      <c r="T159" s="4390"/>
      <c r="U159" s="4390"/>
      <c r="V159" s="4390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5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391"/>
      <c r="P160" s="4392"/>
      <c r="Q160" s="702"/>
      <c r="R160" s="4320"/>
      <c r="S160" s="4321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5">
      <c r="A161" s="145" t="s">
        <v>555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575"/>
      <c r="P161" s="3602"/>
      <c r="Q161" s="197"/>
      <c r="R161" s="3513"/>
      <c r="S161" s="3563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5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575"/>
      <c r="P162" s="3602"/>
      <c r="Q162" s="197"/>
      <c r="R162" s="3513"/>
      <c r="S162" s="3563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5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575"/>
      <c r="P163" s="3602"/>
      <c r="Q163" s="197"/>
      <c r="R163" s="3513"/>
      <c r="S163" s="3563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ht="16.2" x14ac:dyDescent="0.25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393"/>
      <c r="P164" s="4394"/>
      <c r="Q164" s="1160"/>
      <c r="R164" s="4395"/>
      <c r="S164" s="4396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2" x14ac:dyDescent="0.25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393"/>
      <c r="P165" s="4394"/>
      <c r="Q165" s="1167"/>
      <c r="R165" s="4395"/>
      <c r="S165" s="4396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2" thickBot="1" x14ac:dyDescent="0.3">
      <c r="A166" s="1150" t="s">
        <v>311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393"/>
      <c r="P166" s="4394"/>
      <c r="Q166" s="1173"/>
      <c r="R166" s="4395"/>
      <c r="S166" s="4396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2" thickBot="1" x14ac:dyDescent="0.3">
      <c r="A167" s="4389" t="s">
        <v>296</v>
      </c>
      <c r="B167" s="4390"/>
      <c r="C167" s="4390"/>
      <c r="D167" s="4390"/>
      <c r="E167" s="4390"/>
      <c r="F167" s="4390"/>
      <c r="G167" s="4390"/>
      <c r="H167" s="4390"/>
      <c r="I167" s="4390"/>
      <c r="J167" s="4390"/>
      <c r="K167" s="4390"/>
      <c r="L167" s="4390"/>
      <c r="M167" s="4390"/>
      <c r="N167" s="4390"/>
      <c r="O167" s="4390"/>
      <c r="P167" s="4390"/>
      <c r="Q167" s="4390"/>
      <c r="R167" s="4390"/>
      <c r="S167" s="4390"/>
      <c r="T167" s="4390"/>
      <c r="U167" s="4390"/>
      <c r="V167" s="4390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2" x14ac:dyDescent="0.25">
      <c r="A168" s="145" t="s">
        <v>184</v>
      </c>
      <c r="B168" s="404" t="s">
        <v>297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533"/>
      <c r="P168" s="4397"/>
      <c r="Q168" s="228"/>
      <c r="R168" s="3533"/>
      <c r="S168" s="4397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2" thickBot="1" x14ac:dyDescent="0.3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398"/>
      <c r="P169" s="4399"/>
      <c r="Q169" s="198"/>
      <c r="R169" s="3666"/>
      <c r="S169" s="3667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2" thickBot="1" x14ac:dyDescent="0.3">
      <c r="A170" s="4375" t="s">
        <v>471</v>
      </c>
      <c r="B170" s="4376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270"/>
      <c r="P170" s="4377"/>
      <c r="Q170" s="1428"/>
      <c r="R170" s="4378"/>
      <c r="S170" s="4254"/>
      <c r="T170" s="1428"/>
      <c r="U170" s="1424"/>
      <c r="V170" s="151"/>
      <c r="X170" s="27">
        <f>30*G172</f>
        <v>1485</v>
      </c>
    </row>
    <row r="171" spans="1:40" x14ac:dyDescent="0.25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381"/>
      <c r="P171" s="4382"/>
      <c r="Q171" s="1439"/>
      <c r="R171" s="4383"/>
      <c r="S171" s="4384"/>
      <c r="T171" s="1440"/>
      <c r="U171" s="1441"/>
      <c r="V171" s="152"/>
    </row>
    <row r="172" spans="1:40" ht="16.2" thickBot="1" x14ac:dyDescent="0.3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385"/>
      <c r="P172" s="4386"/>
      <c r="Q172" s="1584" t="s">
        <v>260</v>
      </c>
      <c r="R172" s="4387" t="s">
        <v>472</v>
      </c>
      <c r="S172" s="4388"/>
      <c r="T172" s="1450" t="s">
        <v>483</v>
      </c>
      <c r="U172" s="1451" t="s">
        <v>515</v>
      </c>
      <c r="V172" s="383"/>
      <c r="Z172" s="3590" t="s">
        <v>30</v>
      </c>
      <c r="AA172" s="3590"/>
      <c r="AB172" s="3590"/>
      <c r="AC172" s="3590"/>
      <c r="AD172" s="3590" t="s">
        <v>31</v>
      </c>
      <c r="AE172" s="3590"/>
      <c r="AF172" s="3590"/>
      <c r="AG172" s="3590"/>
      <c r="AH172" s="3590" t="s">
        <v>32</v>
      </c>
      <c r="AI172" s="3590"/>
      <c r="AJ172" s="3590"/>
      <c r="AK172" s="3590"/>
      <c r="AL172" s="1177" t="s">
        <v>511</v>
      </c>
      <c r="AM172" s="1177" t="s">
        <v>512</v>
      </c>
      <c r="AN172" s="29" t="s">
        <v>503</v>
      </c>
    </row>
    <row r="173" spans="1:40" ht="16.2" thickBot="1" x14ac:dyDescent="0.3">
      <c r="A173" s="4369"/>
      <c r="B173" s="4370"/>
      <c r="C173" s="4370"/>
      <c r="D173" s="4370"/>
      <c r="E173" s="4370"/>
      <c r="F173" s="4370"/>
      <c r="G173" s="4370"/>
      <c r="H173" s="4370"/>
      <c r="I173" s="4370"/>
      <c r="J173" s="4370"/>
      <c r="K173" s="4370"/>
      <c r="L173" s="4370"/>
      <c r="M173" s="4370"/>
      <c r="N173" s="4370"/>
      <c r="O173" s="4370"/>
      <c r="P173" s="4370"/>
      <c r="Q173" s="4370"/>
      <c r="R173" s="4370"/>
      <c r="S173" s="4370"/>
      <c r="T173" s="4370"/>
      <c r="U173" s="4370"/>
      <c r="V173" s="4371"/>
      <c r="Z173" s="3590" t="s">
        <v>506</v>
      </c>
      <c r="AA173" s="3590"/>
      <c r="AB173" s="3590" t="s">
        <v>508</v>
      </c>
      <c r="AC173" s="3590"/>
      <c r="AD173" s="3590" t="s">
        <v>509</v>
      </c>
      <c r="AE173" s="3590"/>
      <c r="AF173" s="3590" t="s">
        <v>510</v>
      </c>
      <c r="AG173" s="3590"/>
      <c r="AH173" s="3590" t="s">
        <v>513</v>
      </c>
      <c r="AI173" s="3590"/>
      <c r="AJ173" s="3590" t="s">
        <v>514</v>
      </c>
      <c r="AK173" s="3590"/>
      <c r="AL173" s="1177"/>
      <c r="AM173" s="1177"/>
      <c r="AN173" s="1187"/>
    </row>
    <row r="174" spans="1:40" ht="16.2" thickBot="1" x14ac:dyDescent="0.3">
      <c r="A174" s="4372" t="s">
        <v>169</v>
      </c>
      <c r="B174" s="4373"/>
      <c r="C174" s="4373"/>
      <c r="D174" s="4373"/>
      <c r="E174" s="4373"/>
      <c r="F174" s="4373"/>
      <c r="G174" s="4373"/>
      <c r="H174" s="4373"/>
      <c r="I174" s="4373"/>
      <c r="J174" s="4373"/>
      <c r="K174" s="4373"/>
      <c r="L174" s="4373"/>
      <c r="M174" s="4373"/>
      <c r="N174" s="4373"/>
      <c r="O174" s="4373"/>
      <c r="P174" s="4373"/>
      <c r="Q174" s="4373"/>
      <c r="R174" s="4373"/>
      <c r="S174" s="4373"/>
      <c r="T174" s="4373"/>
      <c r="U174" s="4373"/>
      <c r="V174" s="4374"/>
      <c r="Z174" s="1177" t="s">
        <v>39</v>
      </c>
      <c r="AA174" s="1177" t="s">
        <v>507</v>
      </c>
      <c r="AB174" s="1177" t="s">
        <v>39</v>
      </c>
      <c r="AC174" s="1177" t="s">
        <v>507</v>
      </c>
      <c r="AD174" s="1177" t="s">
        <v>39</v>
      </c>
      <c r="AE174" s="1177" t="s">
        <v>507</v>
      </c>
      <c r="AF174" s="1177" t="s">
        <v>39</v>
      </c>
      <c r="AG174" s="1177" t="s">
        <v>507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2" x14ac:dyDescent="0.25">
      <c r="A175" s="1259" t="s">
        <v>190</v>
      </c>
      <c r="B175" s="1260" t="s">
        <v>409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379" t="str">
        <f t="shared" si="12"/>
        <v/>
      </c>
      <c r="P175" s="4380"/>
      <c r="Q175" s="1270" t="str">
        <f t="shared" si="12"/>
        <v/>
      </c>
      <c r="R175" s="4379" t="str">
        <f t="shared" si="12"/>
        <v/>
      </c>
      <c r="S175" s="4380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2" x14ac:dyDescent="0.25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360"/>
      <c r="P176" s="4361"/>
      <c r="Q176" s="1283"/>
      <c r="R176" s="4360"/>
      <c r="S176" s="4361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5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360"/>
      <c r="P177" s="4361"/>
      <c r="Q177" s="1283"/>
      <c r="R177" s="4360"/>
      <c r="S177" s="4361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5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360"/>
      <c r="P178" s="4361"/>
      <c r="Q178" s="1283"/>
      <c r="R178" s="4360"/>
      <c r="S178" s="4361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5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360"/>
      <c r="P179" s="4361"/>
      <c r="Q179" s="1283"/>
      <c r="R179" s="4360"/>
      <c r="S179" s="4361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5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360"/>
      <c r="P180" s="4361"/>
      <c r="Q180" s="1283"/>
      <c r="R180" s="4360"/>
      <c r="S180" s="4361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2" x14ac:dyDescent="0.25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360"/>
      <c r="P181" s="4361"/>
      <c r="Q181" s="1306"/>
      <c r="R181" s="4366" t="s">
        <v>114</v>
      </c>
      <c r="S181" s="4367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2" x14ac:dyDescent="0.25">
      <c r="A182" s="529" t="s">
        <v>196</v>
      </c>
      <c r="B182" s="515" t="s">
        <v>410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356"/>
      <c r="P182" s="4357"/>
      <c r="Q182" s="560"/>
      <c r="R182" s="4364"/>
      <c r="S182" s="4365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5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356"/>
      <c r="P183" s="4357"/>
      <c r="Q183" s="560"/>
      <c r="R183" s="4364"/>
      <c r="S183" s="4365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5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356"/>
      <c r="P184" s="4357"/>
      <c r="Q184" s="560"/>
      <c r="R184" s="4364"/>
      <c r="S184" s="4365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5">
      <c r="A185" s="529" t="s">
        <v>412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356"/>
      <c r="P185" s="4357"/>
      <c r="Q185" s="560"/>
      <c r="R185" s="3993" t="s">
        <v>114</v>
      </c>
      <c r="S185" s="4368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2" x14ac:dyDescent="0.25">
      <c r="A186" s="529"/>
      <c r="B186" s="571" t="s">
        <v>411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356"/>
      <c r="P186" s="4357"/>
      <c r="Q186" s="560"/>
      <c r="R186" s="4364"/>
      <c r="S186" s="4365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2" x14ac:dyDescent="0.25">
      <c r="A187" s="529" t="s">
        <v>413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356"/>
      <c r="P187" s="4357"/>
      <c r="Q187" s="560"/>
      <c r="R187" s="4364"/>
      <c r="S187" s="4365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5">
      <c r="A188" s="529" t="s">
        <v>414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356"/>
      <c r="P188" s="4357"/>
      <c r="Q188" s="560"/>
      <c r="R188" s="4364"/>
      <c r="S188" s="4365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5">
      <c r="A189" s="529" t="s">
        <v>415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356"/>
      <c r="P189" s="4357"/>
      <c r="Q189" s="560"/>
      <c r="R189" s="4364"/>
      <c r="S189" s="4365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2" x14ac:dyDescent="0.25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356"/>
      <c r="P190" s="4357"/>
      <c r="Q190" s="539"/>
      <c r="R190" s="4364"/>
      <c r="S190" s="4365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5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356"/>
      <c r="P191" s="4357"/>
      <c r="Q191" s="539"/>
      <c r="R191" s="4364"/>
      <c r="S191" s="4365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5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356"/>
      <c r="P192" s="4357"/>
      <c r="Q192" s="576">
        <f>IF($G192=Q$5,$K192,"")</f>
        <v>0</v>
      </c>
      <c r="R192" s="4364"/>
      <c r="S192" s="4365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5">
      <c r="A193" s="1274" t="s">
        <v>202</v>
      </c>
      <c r="B193" s="1287" t="s">
        <v>537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360"/>
      <c r="P193" s="4361"/>
      <c r="Q193" s="1318">
        <f>IF($G193=Q$5,$K193,"")</f>
        <v>0</v>
      </c>
      <c r="R193" s="4362"/>
      <c r="S193" s="4363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5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356"/>
      <c r="P194" s="4357"/>
      <c r="Q194" s="539"/>
      <c r="R194" s="4364"/>
      <c r="S194" s="4365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5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356"/>
      <c r="P195" s="4357"/>
      <c r="Q195" s="539"/>
      <c r="R195" s="4364"/>
      <c r="S195" s="4365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5">
      <c r="A196" s="529" t="s">
        <v>416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356"/>
      <c r="P196" s="4357"/>
      <c r="Q196" s="587" t="s">
        <v>122</v>
      </c>
      <c r="R196" s="4364"/>
      <c r="S196" s="4365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2" x14ac:dyDescent="0.25">
      <c r="A197" s="529" t="s">
        <v>205</v>
      </c>
      <c r="B197" s="589" t="s">
        <v>417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356"/>
      <c r="P197" s="4357"/>
      <c r="Q197" s="576"/>
      <c r="R197" s="4364"/>
      <c r="S197" s="4365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2" x14ac:dyDescent="0.25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356"/>
      <c r="P198" s="4357"/>
      <c r="Q198" s="576" t="str">
        <f>IF($G198=Q$5,$K198,"")</f>
        <v/>
      </c>
      <c r="R198" s="4364"/>
      <c r="S198" s="4365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5">
      <c r="A199" s="529" t="s">
        <v>209</v>
      </c>
      <c r="B199" s="593" t="s">
        <v>418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356"/>
      <c r="P199" s="4357"/>
      <c r="Q199" s="576"/>
      <c r="R199" s="4364"/>
      <c r="S199" s="4365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2" x14ac:dyDescent="0.25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356"/>
      <c r="P200" s="4357"/>
      <c r="Q200" s="576"/>
      <c r="R200" s="4364"/>
      <c r="S200" s="4365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5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356"/>
      <c r="P201" s="4357"/>
      <c r="Q201" s="576"/>
      <c r="R201" s="4364"/>
      <c r="S201" s="4365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5">
      <c r="A202" s="529" t="s">
        <v>419</v>
      </c>
      <c r="B202" s="683" t="s">
        <v>538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356"/>
      <c r="P202" s="4357"/>
      <c r="Q202" s="576"/>
      <c r="R202" s="4349" t="s">
        <v>122</v>
      </c>
      <c r="S202" s="4353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2" x14ac:dyDescent="0.25">
      <c r="A203" s="529" t="s">
        <v>420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356"/>
      <c r="P203" s="4357"/>
      <c r="Q203" s="576"/>
      <c r="R203" s="4358"/>
      <c r="S203" s="4359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5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356"/>
      <c r="P204" s="4357"/>
      <c r="Q204" s="576"/>
      <c r="R204" s="4358"/>
      <c r="S204" s="4359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5">
      <c r="A205" s="529" t="s">
        <v>421</v>
      </c>
      <c r="B205" s="683" t="s">
        <v>538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356"/>
      <c r="P205" s="4357"/>
      <c r="Q205" s="576"/>
      <c r="R205" s="4349" t="s">
        <v>122</v>
      </c>
      <c r="S205" s="4353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5">
      <c r="A206" s="529" t="s">
        <v>422</v>
      </c>
      <c r="B206" s="684" t="s">
        <v>539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356"/>
      <c r="P206" s="4357"/>
      <c r="Q206" s="576"/>
      <c r="R206" s="4358"/>
      <c r="S206" s="4359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2" x14ac:dyDescent="0.25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356"/>
      <c r="P207" s="4357"/>
      <c r="Q207" s="539"/>
      <c r="R207" s="4358"/>
      <c r="S207" s="4359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5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356"/>
      <c r="P208" s="4357"/>
      <c r="Q208" s="539"/>
      <c r="R208" s="4358"/>
      <c r="S208" s="4359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5">
      <c r="A209" s="529" t="s">
        <v>423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356"/>
      <c r="P209" s="4357"/>
      <c r="Q209" s="576" t="str">
        <f t="shared" si="13"/>
        <v/>
      </c>
      <c r="R209" s="4358"/>
      <c r="S209" s="4359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1.8" thickBot="1" x14ac:dyDescent="0.3">
      <c r="A210" s="605" t="s">
        <v>424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356"/>
      <c r="P210" s="4357"/>
      <c r="Q210" s="618" t="str">
        <f t="shared" si="13"/>
        <v/>
      </c>
      <c r="R210" s="4358"/>
      <c r="S210" s="4359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2" thickBot="1" x14ac:dyDescent="0.3">
      <c r="A211" s="4337" t="s">
        <v>447</v>
      </c>
      <c r="B211" s="4338"/>
      <c r="C211" s="4338"/>
      <c r="D211" s="4338"/>
      <c r="E211" s="4338"/>
      <c r="F211" s="4338"/>
      <c r="G211" s="4338"/>
      <c r="H211" s="4338"/>
      <c r="I211" s="4338"/>
      <c r="J211" s="4338"/>
      <c r="K211" s="4338"/>
      <c r="L211" s="4338"/>
      <c r="M211" s="4338"/>
      <c r="N211" s="4338"/>
      <c r="O211" s="4338"/>
      <c r="P211" s="4338"/>
      <c r="Q211" s="4338"/>
      <c r="R211" s="4338"/>
      <c r="S211" s="4338"/>
      <c r="T211" s="4338"/>
      <c r="U211" s="4338"/>
      <c r="V211" s="4339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2" x14ac:dyDescent="0.25">
      <c r="A212" s="514" t="s">
        <v>196</v>
      </c>
      <c r="B212" s="622" t="s">
        <v>425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340"/>
      <c r="P212" s="4341"/>
      <c r="Q212" s="632"/>
      <c r="R212" s="4342"/>
      <c r="S212" s="4343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2" x14ac:dyDescent="0.25">
      <c r="A213" s="529" t="s">
        <v>426</v>
      </c>
      <c r="B213" s="635" t="s">
        <v>427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347"/>
      <c r="P213" s="4348"/>
      <c r="Q213" s="576"/>
      <c r="R213" s="4351"/>
      <c r="S213" s="4352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ht="16.2" x14ac:dyDescent="0.25">
      <c r="A214" s="529" t="s">
        <v>428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347"/>
      <c r="P214" s="4348"/>
      <c r="Q214" s="576"/>
      <c r="R214" s="4351"/>
      <c r="S214" s="4352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ht="16.2" x14ac:dyDescent="0.25">
      <c r="A215" s="529" t="s">
        <v>429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347"/>
      <c r="P215" s="4348"/>
      <c r="Q215" s="576"/>
      <c r="R215" s="4349" t="s">
        <v>114</v>
      </c>
      <c r="S215" s="4353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2" x14ac:dyDescent="0.25">
      <c r="A216" s="529" t="s">
        <v>214</v>
      </c>
      <c r="B216" s="648" t="s">
        <v>430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347"/>
      <c r="P216" s="4348"/>
      <c r="Q216" s="576"/>
      <c r="R216" s="4351"/>
      <c r="S216" s="4352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ht="16.2" x14ac:dyDescent="0.25">
      <c r="A217" s="529" t="s">
        <v>216</v>
      </c>
      <c r="B217" s="635" t="s">
        <v>431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347"/>
      <c r="P217" s="4348"/>
      <c r="Q217" s="576"/>
      <c r="R217" s="4351"/>
      <c r="S217" s="4352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1.8" thickBot="1" x14ac:dyDescent="0.3">
      <c r="A218" s="651" t="s">
        <v>217</v>
      </c>
      <c r="B218" s="652" t="s">
        <v>430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347"/>
      <c r="P218" s="4348"/>
      <c r="Q218" s="619"/>
      <c r="R218" s="4351"/>
      <c r="S218" s="4352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2" thickBot="1" x14ac:dyDescent="0.3">
      <c r="A219" s="4337" t="s">
        <v>448</v>
      </c>
      <c r="B219" s="4338"/>
      <c r="C219" s="4338"/>
      <c r="D219" s="4338"/>
      <c r="E219" s="4338"/>
      <c r="F219" s="4338"/>
      <c r="G219" s="4338"/>
      <c r="H219" s="4338"/>
      <c r="I219" s="4338"/>
      <c r="J219" s="4338"/>
      <c r="K219" s="4338"/>
      <c r="L219" s="4338"/>
      <c r="M219" s="4338"/>
      <c r="N219" s="4338"/>
      <c r="O219" s="4338"/>
      <c r="P219" s="4338"/>
      <c r="Q219" s="4338"/>
      <c r="R219" s="4338"/>
      <c r="S219" s="4338"/>
      <c r="T219" s="4338"/>
      <c r="U219" s="4338"/>
      <c r="V219" s="4339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2" x14ac:dyDescent="0.25">
      <c r="A220" s="661" t="s">
        <v>432</v>
      </c>
      <c r="B220" s="662" t="s">
        <v>433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340"/>
      <c r="P220" s="4341"/>
      <c r="Q220" s="632"/>
      <c r="R220" s="4342"/>
      <c r="S220" s="4343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2" x14ac:dyDescent="0.25">
      <c r="A221" s="529" t="s">
        <v>434</v>
      </c>
      <c r="B221" s="663" t="s">
        <v>435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347"/>
      <c r="P221" s="4348"/>
      <c r="Q221" s="576"/>
      <c r="R221" s="4351"/>
      <c r="S221" s="4352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ht="16.2" x14ac:dyDescent="0.25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347"/>
      <c r="P222" s="4348"/>
      <c r="Q222" s="576"/>
      <c r="R222" s="4351"/>
      <c r="S222" s="4352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ht="16.2" x14ac:dyDescent="0.25">
      <c r="A223" s="529" t="s">
        <v>436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347"/>
      <c r="P223" s="4348"/>
      <c r="Q223" s="576"/>
      <c r="R223" s="4351"/>
      <c r="S223" s="4352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2" x14ac:dyDescent="0.25">
      <c r="A224" s="529" t="s">
        <v>437</v>
      </c>
      <c r="B224" s="664" t="s">
        <v>438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347"/>
      <c r="P224" s="4348"/>
      <c r="Q224" s="576"/>
      <c r="R224" s="4351"/>
      <c r="S224" s="4352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2" x14ac:dyDescent="0.25">
      <c r="A225" s="529" t="s">
        <v>439</v>
      </c>
      <c r="B225" s="665" t="s">
        <v>440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347"/>
      <c r="P225" s="4348"/>
      <c r="Q225" s="576"/>
      <c r="R225" s="4351"/>
      <c r="S225" s="4352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ht="16.2" x14ac:dyDescent="0.25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347"/>
      <c r="P226" s="4348"/>
      <c r="Q226" s="576"/>
      <c r="R226" s="4351"/>
      <c r="S226" s="4352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8" thickBot="1" x14ac:dyDescent="0.3">
      <c r="A227" s="651" t="s">
        <v>441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347"/>
      <c r="P227" s="4348"/>
      <c r="Q227" s="619"/>
      <c r="R227" s="4354" t="s">
        <v>114</v>
      </c>
      <c r="S227" s="4355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2" thickBot="1" x14ac:dyDescent="0.3">
      <c r="A228" s="4337" t="s">
        <v>449</v>
      </c>
      <c r="B228" s="4338"/>
      <c r="C228" s="4338"/>
      <c r="D228" s="4338"/>
      <c r="E228" s="4338"/>
      <c r="F228" s="4338"/>
      <c r="G228" s="4338"/>
      <c r="H228" s="4338"/>
      <c r="I228" s="4338"/>
      <c r="J228" s="4338"/>
      <c r="K228" s="4338"/>
      <c r="L228" s="4338"/>
      <c r="M228" s="4338"/>
      <c r="N228" s="4338"/>
      <c r="O228" s="4338"/>
      <c r="P228" s="4338"/>
      <c r="Q228" s="4338"/>
      <c r="R228" s="4338"/>
      <c r="S228" s="4338"/>
      <c r="T228" s="4338"/>
      <c r="U228" s="4338"/>
      <c r="V228" s="4339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2" x14ac:dyDescent="0.25">
      <c r="A229" s="669" t="s">
        <v>442</v>
      </c>
      <c r="B229" s="670" t="s">
        <v>443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340"/>
      <c r="P229" s="4341"/>
      <c r="Q229" s="632"/>
      <c r="R229" s="4342"/>
      <c r="S229" s="4343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2" x14ac:dyDescent="0.25">
      <c r="A230" s="529" t="s">
        <v>439</v>
      </c>
      <c r="B230" s="665" t="s">
        <v>440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347"/>
      <c r="P230" s="4348"/>
      <c r="Q230" s="576"/>
      <c r="R230" s="4351"/>
      <c r="S230" s="4352"/>
      <c r="T230" s="642"/>
      <c r="U230" s="556"/>
      <c r="V230" s="578"/>
    </row>
    <row r="231" spans="1:40" ht="16.2" x14ac:dyDescent="0.25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347"/>
      <c r="P231" s="4348"/>
      <c r="Q231" s="576"/>
      <c r="R231" s="4351"/>
      <c r="S231" s="4352"/>
      <c r="T231" s="642"/>
      <c r="U231" s="556"/>
      <c r="V231" s="578"/>
    </row>
    <row r="232" spans="1:40" ht="16.2" x14ac:dyDescent="0.25">
      <c r="A232" s="529" t="s">
        <v>441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347"/>
      <c r="P232" s="4348"/>
      <c r="Q232" s="576"/>
      <c r="R232" s="4349" t="s">
        <v>114</v>
      </c>
      <c r="S232" s="4350"/>
      <c r="T232" s="647"/>
      <c r="U232" s="556"/>
      <c r="V232" s="578"/>
    </row>
    <row r="233" spans="1:40" ht="31.2" x14ac:dyDescent="0.25">
      <c r="A233" s="529" t="s">
        <v>444</v>
      </c>
      <c r="B233" s="674" t="s">
        <v>445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347"/>
      <c r="P233" s="4348"/>
      <c r="Q233" s="576"/>
      <c r="R233" s="4351"/>
      <c r="S233" s="4352"/>
      <c r="T233" s="642"/>
      <c r="U233" s="556"/>
      <c r="V233" s="578"/>
    </row>
    <row r="234" spans="1:40" ht="16.2" x14ac:dyDescent="0.25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347"/>
      <c r="P234" s="4348"/>
      <c r="Q234" s="576"/>
      <c r="R234" s="4351"/>
      <c r="S234" s="4352"/>
      <c r="T234" s="642"/>
      <c r="U234" s="556"/>
      <c r="V234" s="578"/>
    </row>
    <row r="235" spans="1:40" ht="16.8" thickBot="1" x14ac:dyDescent="0.3">
      <c r="A235" s="605" t="s">
        <v>446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347"/>
      <c r="P235" s="4348"/>
      <c r="Q235" s="1024"/>
      <c r="R235" s="4351"/>
      <c r="S235" s="4352"/>
      <c r="T235" s="1025" t="s">
        <v>114</v>
      </c>
      <c r="U235" s="1026"/>
      <c r="V235" s="1027"/>
    </row>
    <row r="236" spans="1:40" ht="16.8" thickBot="1" x14ac:dyDescent="0.3">
      <c r="A236" s="4013" t="s">
        <v>219</v>
      </c>
      <c r="B236" s="4014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328"/>
      <c r="P236" s="4329"/>
      <c r="Q236" s="1029"/>
      <c r="R236" s="4330"/>
      <c r="S236" s="4331"/>
      <c r="T236" s="208"/>
      <c r="U236" s="845"/>
      <c r="V236" s="1030"/>
      <c r="W236" s="27">
        <f t="shared" ref="W236:W241" si="15">30*G236</f>
        <v>2100</v>
      </c>
    </row>
    <row r="237" spans="1:40" ht="16.8" thickBot="1" x14ac:dyDescent="0.3">
      <c r="A237" s="4332" t="s">
        <v>220</v>
      </c>
      <c r="B237" s="4333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328"/>
      <c r="P237" s="4329"/>
      <c r="Q237" s="208"/>
      <c r="R237" s="4330"/>
      <c r="S237" s="4331"/>
      <c r="T237" s="208"/>
      <c r="U237" s="845"/>
      <c r="V237" s="1030"/>
      <c r="W237" s="27">
        <f t="shared" si="15"/>
        <v>510</v>
      </c>
    </row>
    <row r="238" spans="1:40" ht="16.2" thickBot="1" x14ac:dyDescent="0.3">
      <c r="A238" s="4013" t="s">
        <v>221</v>
      </c>
      <c r="B238" s="4344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328"/>
      <c r="P238" s="4329"/>
      <c r="Q238" s="1037" t="s">
        <v>122</v>
      </c>
      <c r="R238" s="4345" t="s">
        <v>515</v>
      </c>
      <c r="S238" s="4346"/>
      <c r="T238" s="1039" t="s">
        <v>470</v>
      </c>
      <c r="U238" s="769" t="s">
        <v>480</v>
      </c>
      <c r="V238" s="1040"/>
      <c r="W238" s="27">
        <f t="shared" si="15"/>
        <v>1590</v>
      </c>
    </row>
    <row r="239" spans="1:40" ht="16.8" thickBot="1" x14ac:dyDescent="0.3">
      <c r="A239" s="4013" t="s">
        <v>222</v>
      </c>
      <c r="B239" s="4014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328"/>
      <c r="P239" s="4329"/>
      <c r="Q239" s="208"/>
      <c r="R239" s="4330"/>
      <c r="S239" s="4331"/>
      <c r="T239" s="208"/>
      <c r="U239" s="845"/>
      <c r="V239" s="1030"/>
      <c r="W239" s="27">
        <f t="shared" si="15"/>
        <v>3630</v>
      </c>
    </row>
    <row r="240" spans="1:40" ht="16.8" thickBot="1" x14ac:dyDescent="0.3">
      <c r="A240" s="4332" t="s">
        <v>223</v>
      </c>
      <c r="B240" s="4333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328"/>
      <c r="P240" s="4329"/>
      <c r="Q240" s="208"/>
      <c r="R240" s="4330"/>
      <c r="S240" s="4331"/>
      <c r="T240" s="208"/>
      <c r="U240" s="845"/>
      <c r="V240" s="1030"/>
      <c r="W240" s="27">
        <f t="shared" si="15"/>
        <v>930</v>
      </c>
    </row>
    <row r="241" spans="1:39" ht="16.2" thickBot="1" x14ac:dyDescent="0.3">
      <c r="A241" s="4013" t="s">
        <v>224</v>
      </c>
      <c r="B241" s="4344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845" t="s">
        <v>468</v>
      </c>
      <c r="P241" s="3846"/>
      <c r="Q241" s="991" t="s">
        <v>473</v>
      </c>
      <c r="R241" s="4345" t="s">
        <v>516</v>
      </c>
      <c r="S241" s="4346"/>
      <c r="T241" s="1039" t="s">
        <v>470</v>
      </c>
      <c r="U241" s="769" t="s">
        <v>480</v>
      </c>
      <c r="V241" s="1045"/>
      <c r="W241" s="27">
        <f t="shared" si="15"/>
        <v>2700</v>
      </c>
    </row>
    <row r="242" spans="1:39" ht="16.2" thickBot="1" x14ac:dyDescent="0.3">
      <c r="A242" s="4325"/>
      <c r="B242" s="4334"/>
      <c r="C242" s="4334"/>
      <c r="D242" s="4334"/>
      <c r="E242" s="4334"/>
      <c r="F242" s="4334"/>
      <c r="G242" s="4334"/>
      <c r="H242" s="4335"/>
      <c r="I242" s="4335"/>
      <c r="J242" s="4335"/>
      <c r="K242" s="4335"/>
      <c r="L242" s="4335"/>
      <c r="M242" s="4335"/>
      <c r="N242" s="4334"/>
      <c r="O242" s="4334"/>
      <c r="P242" s="4334"/>
      <c r="Q242" s="4334"/>
      <c r="R242" s="4334"/>
      <c r="S242" s="4334"/>
      <c r="T242" s="4334"/>
      <c r="U242" s="4334"/>
      <c r="V242" s="4336"/>
      <c r="Y242" s="3590" t="s">
        <v>30</v>
      </c>
      <c r="Z242" s="3590"/>
      <c r="AA242" s="3590"/>
      <c r="AB242" s="3590"/>
      <c r="AC242" s="3590" t="s">
        <v>31</v>
      </c>
      <c r="AD242" s="3590"/>
      <c r="AE242" s="3590"/>
      <c r="AF242" s="3590"/>
      <c r="AG242" s="3590" t="s">
        <v>32</v>
      </c>
      <c r="AH242" s="3590"/>
      <c r="AI242" s="3590"/>
      <c r="AJ242" s="3590"/>
      <c r="AK242" s="1177" t="s">
        <v>511</v>
      </c>
      <c r="AL242" s="1177" t="s">
        <v>512</v>
      </c>
      <c r="AM242" s="29" t="s">
        <v>503</v>
      </c>
    </row>
    <row r="243" spans="1:39" ht="16.5" customHeight="1" thickBot="1" x14ac:dyDescent="0.3">
      <c r="A243" s="4325" t="s">
        <v>340</v>
      </c>
      <c r="B243" s="4326"/>
      <c r="C243" s="4326"/>
      <c r="D243" s="4326"/>
      <c r="E243" s="4326"/>
      <c r="F243" s="4326"/>
      <c r="G243" s="4326"/>
      <c r="H243" s="4326"/>
      <c r="I243" s="4326"/>
      <c r="J243" s="4326"/>
      <c r="K243" s="4326"/>
      <c r="L243" s="4326"/>
      <c r="M243" s="4326"/>
      <c r="N243" s="4326"/>
      <c r="O243" s="4326"/>
      <c r="P243" s="4326"/>
      <c r="Q243" s="4326"/>
      <c r="R243" s="4326"/>
      <c r="S243" s="4326"/>
      <c r="T243" s="4316"/>
      <c r="U243" s="4316"/>
      <c r="V243" s="4327"/>
      <c r="Y243" s="3590" t="s">
        <v>506</v>
      </c>
      <c r="Z243" s="3590"/>
      <c r="AA243" s="3590" t="s">
        <v>508</v>
      </c>
      <c r="AB243" s="3590"/>
      <c r="AC243" s="3590" t="s">
        <v>509</v>
      </c>
      <c r="AD243" s="3590"/>
      <c r="AE243" s="3590" t="s">
        <v>510</v>
      </c>
      <c r="AF243" s="3590"/>
      <c r="AG243" s="3590" t="s">
        <v>513</v>
      </c>
      <c r="AH243" s="3590"/>
      <c r="AI243" s="3590" t="s">
        <v>514</v>
      </c>
      <c r="AJ243" s="3590"/>
      <c r="AK243" s="1177"/>
      <c r="AL243" s="1177"/>
      <c r="AM243" s="1187"/>
    </row>
    <row r="244" spans="1:39" ht="31.2" x14ac:dyDescent="0.25">
      <c r="A244" s="713" t="s">
        <v>341</v>
      </c>
      <c r="B244" s="714" t="s">
        <v>342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318"/>
      <c r="P244" s="4319"/>
      <c r="Q244" s="727"/>
      <c r="R244" s="4320"/>
      <c r="S244" s="4321"/>
      <c r="T244" s="727"/>
      <c r="U244" s="175"/>
      <c r="V244" s="224"/>
      <c r="Y244" s="1177" t="s">
        <v>39</v>
      </c>
      <c r="Z244" s="1177" t="s">
        <v>507</v>
      </c>
      <c r="AA244" s="1177" t="s">
        <v>39</v>
      </c>
      <c r="AB244" s="1177" t="s">
        <v>507</v>
      </c>
      <c r="AC244" s="1177" t="s">
        <v>39</v>
      </c>
      <c r="AD244" s="1177" t="s">
        <v>507</v>
      </c>
      <c r="AE244" s="1177" t="s">
        <v>39</v>
      </c>
      <c r="AF244" s="1177" t="s">
        <v>507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5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498"/>
      <c r="P245" s="3562"/>
      <c r="Q245" s="691"/>
      <c r="R245" s="3541"/>
      <c r="S245" s="4315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5">
      <c r="A246" s="728" t="s">
        <v>343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324</v>
      </c>
      <c r="L246" s="114"/>
      <c r="M246" s="740">
        <f>H246-I246</f>
        <v>67</v>
      </c>
      <c r="N246" s="737"/>
      <c r="O246" s="3498"/>
      <c r="P246" s="3562"/>
      <c r="Q246" s="691"/>
      <c r="R246" s="3541"/>
      <c r="S246" s="4315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2" x14ac:dyDescent="0.25">
      <c r="A247" s="728" t="s">
        <v>344</v>
      </c>
      <c r="B247" s="741" t="s">
        <v>345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498"/>
      <c r="P247" s="3562"/>
      <c r="Q247" s="691"/>
      <c r="R247" s="3541"/>
      <c r="S247" s="4315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5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498"/>
      <c r="P248" s="3562"/>
      <c r="Q248" s="691"/>
      <c r="R248" s="3541"/>
      <c r="S248" s="4315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5">
      <c r="A249" s="728" t="s">
        <v>346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324</v>
      </c>
      <c r="L249" s="114"/>
      <c r="M249" s="740">
        <f>H249-I249</f>
        <v>97</v>
      </c>
      <c r="N249" s="737"/>
      <c r="O249" s="3498"/>
      <c r="P249" s="3562"/>
      <c r="Q249" s="691"/>
      <c r="R249" s="3541"/>
      <c r="S249" s="4315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5">
      <c r="A250" s="728" t="s">
        <v>347</v>
      </c>
      <c r="B250" s="741" t="s">
        <v>348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498"/>
      <c r="P250" s="3562"/>
      <c r="Q250" s="691"/>
      <c r="R250" s="3541"/>
      <c r="S250" s="4315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5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498"/>
      <c r="P251" s="3562"/>
      <c r="Q251" s="691"/>
      <c r="R251" s="3541"/>
      <c r="S251" s="4315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5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498"/>
      <c r="P252" s="3562"/>
      <c r="Q252" s="691"/>
      <c r="R252" s="3541"/>
      <c r="S252" s="4315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5">
      <c r="A253" s="728" t="s">
        <v>349</v>
      </c>
      <c r="B253" s="751" t="s">
        <v>350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498"/>
      <c r="P253" s="3562"/>
      <c r="Q253" s="691"/>
      <c r="R253" s="3541"/>
      <c r="S253" s="4315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5">
      <c r="A254" s="728" t="s">
        <v>351</v>
      </c>
      <c r="B254" s="751" t="s">
        <v>350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498"/>
      <c r="P254" s="3562"/>
      <c r="Q254" s="691"/>
      <c r="R254" s="3541"/>
      <c r="S254" s="4315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2" x14ac:dyDescent="0.25">
      <c r="A255" s="728" t="s">
        <v>352</v>
      </c>
      <c r="B255" s="759" t="s">
        <v>353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498"/>
      <c r="P255" s="3562"/>
      <c r="Q255" s="691"/>
      <c r="R255" s="3541"/>
      <c r="S255" s="4315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5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498"/>
      <c r="P256" s="3562"/>
      <c r="Q256" s="691"/>
      <c r="R256" s="3541"/>
      <c r="S256" s="4315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5">
      <c r="A257" s="728" t="s">
        <v>354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324</v>
      </c>
      <c r="L257" s="114"/>
      <c r="M257" s="257">
        <f>H257-I257</f>
        <v>52</v>
      </c>
      <c r="N257" s="737"/>
      <c r="O257" s="3498"/>
      <c r="P257" s="3562"/>
      <c r="Q257" s="691"/>
      <c r="R257" s="3541"/>
      <c r="S257" s="4315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5">
      <c r="A258" s="728" t="s">
        <v>355</v>
      </c>
      <c r="B258" s="741" t="s">
        <v>356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498"/>
      <c r="P258" s="3562"/>
      <c r="Q258" s="691"/>
      <c r="R258" s="3541"/>
      <c r="S258" s="4315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ht="16.2" x14ac:dyDescent="0.25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498"/>
      <c r="P259" s="3562"/>
      <c r="Q259" s="691"/>
      <c r="R259" s="3541"/>
      <c r="S259" s="4315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5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498"/>
      <c r="P260" s="3562"/>
      <c r="Q260" s="691"/>
      <c r="R260" s="3541"/>
      <c r="S260" s="4315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5">
      <c r="A261" s="728" t="s">
        <v>357</v>
      </c>
      <c r="B261" s="751" t="s">
        <v>358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324</v>
      </c>
      <c r="L261" s="96"/>
      <c r="M261" s="257">
        <f>H261-I261</f>
        <v>93</v>
      </c>
      <c r="N261" s="737"/>
      <c r="O261" s="3498"/>
      <c r="P261" s="3562"/>
      <c r="Q261" s="690" t="s">
        <v>111</v>
      </c>
      <c r="R261" s="3541"/>
      <c r="S261" s="4315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5">
      <c r="A262" s="728" t="s">
        <v>359</v>
      </c>
      <c r="B262" s="751" t="s">
        <v>358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324</v>
      </c>
      <c r="L262" s="96"/>
      <c r="M262" s="257">
        <f>H262-I262</f>
        <v>93</v>
      </c>
      <c r="N262" s="737"/>
      <c r="O262" s="3498"/>
      <c r="P262" s="3562"/>
      <c r="Q262" s="690"/>
      <c r="R262" s="3513" t="s">
        <v>111</v>
      </c>
      <c r="S262" s="4324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5">
      <c r="A263" s="728" t="s">
        <v>360</v>
      </c>
      <c r="B263" s="751" t="s">
        <v>361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498"/>
      <c r="P263" s="3562"/>
      <c r="Q263" s="690"/>
      <c r="R263" s="3513" t="s">
        <v>114</v>
      </c>
      <c r="S263" s="3563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2" x14ac:dyDescent="0.25">
      <c r="A264" s="728" t="s">
        <v>362</v>
      </c>
      <c r="B264" s="759" t="s">
        <v>363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498"/>
      <c r="P264" s="3562"/>
      <c r="Q264" s="768"/>
      <c r="R264" s="4322"/>
      <c r="S264" s="4323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ht="16.2" x14ac:dyDescent="0.25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498"/>
      <c r="P265" s="3562"/>
      <c r="Q265" s="768"/>
      <c r="R265" s="4322"/>
      <c r="S265" s="4323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ht="16.2" x14ac:dyDescent="0.25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498"/>
      <c r="P266" s="3562"/>
      <c r="Q266" s="768"/>
      <c r="R266" s="4322"/>
      <c r="S266" s="4323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ht="16.2" x14ac:dyDescent="0.25">
      <c r="A267" s="728" t="s">
        <v>364</v>
      </c>
      <c r="B267" s="772" t="s">
        <v>365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498"/>
      <c r="P267" s="3562"/>
      <c r="Q267" s="768"/>
      <c r="R267" s="4322"/>
      <c r="S267" s="4323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5">
      <c r="A268" s="728" t="s">
        <v>366</v>
      </c>
      <c r="B268" s="772" t="s">
        <v>520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498"/>
      <c r="P268" s="3562"/>
      <c r="Q268" s="768"/>
      <c r="R268" s="4322"/>
      <c r="S268" s="4323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2" x14ac:dyDescent="0.25">
      <c r="A269" s="728" t="s">
        <v>367</v>
      </c>
      <c r="B269" s="775" t="s">
        <v>368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498"/>
      <c r="P269" s="3562"/>
      <c r="Q269" s="691"/>
      <c r="R269" s="4322"/>
      <c r="S269" s="4323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ht="16.2" x14ac:dyDescent="0.25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498"/>
      <c r="P270" s="3562"/>
      <c r="Q270" s="691"/>
      <c r="R270" s="4322"/>
      <c r="S270" s="4323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5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465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498"/>
      <c r="P271" s="3562"/>
      <c r="Q271" s="691"/>
      <c r="R271" s="4322"/>
      <c r="S271" s="4323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2" x14ac:dyDescent="0.25">
      <c r="A272" s="728" t="s">
        <v>369</v>
      </c>
      <c r="B272" s="751" t="s">
        <v>370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498"/>
      <c r="P272" s="3562"/>
      <c r="Q272" s="691"/>
      <c r="R272" s="3513" t="s">
        <v>123</v>
      </c>
      <c r="S272" s="3563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2" x14ac:dyDescent="0.25">
      <c r="A273" s="728" t="s">
        <v>371</v>
      </c>
      <c r="B273" s="751" t="s">
        <v>370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324</v>
      </c>
      <c r="L273" s="96"/>
      <c r="M273" s="257">
        <f>H273-I273</f>
        <v>67</v>
      </c>
      <c r="N273" s="737"/>
      <c r="O273" s="3498"/>
      <c r="P273" s="3562"/>
      <c r="Q273" s="691"/>
      <c r="R273" s="3541"/>
      <c r="S273" s="4315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2" x14ac:dyDescent="0.25">
      <c r="A274" s="728" t="s">
        <v>372</v>
      </c>
      <c r="B274" s="751" t="s">
        <v>373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498"/>
      <c r="P274" s="3562"/>
      <c r="Q274" s="691"/>
      <c r="R274" s="3541"/>
      <c r="S274" s="4315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2" x14ac:dyDescent="0.25">
      <c r="A275" s="728" t="s">
        <v>374</v>
      </c>
      <c r="B275" s="741" t="s">
        <v>375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498"/>
      <c r="P275" s="3562"/>
      <c r="Q275" s="691"/>
      <c r="R275" s="3541"/>
      <c r="S275" s="4315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ht="16.2" x14ac:dyDescent="0.25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498"/>
      <c r="P276" s="3562"/>
      <c r="Q276" s="691"/>
      <c r="R276" s="3541"/>
      <c r="S276" s="4315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ht="16.2" x14ac:dyDescent="0.25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498"/>
      <c r="P277" s="3562"/>
      <c r="Q277" s="691"/>
      <c r="R277" s="3513" t="s">
        <v>127</v>
      </c>
      <c r="S277" s="3563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2" x14ac:dyDescent="0.25">
      <c r="A278" s="783" t="s">
        <v>376</v>
      </c>
      <c r="B278" s="785" t="s">
        <v>377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498"/>
      <c r="P278" s="3562"/>
      <c r="Q278" s="691"/>
      <c r="R278" s="3541"/>
      <c r="S278" s="4315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5">
      <c r="A279" s="728" t="s">
        <v>378</v>
      </c>
      <c r="B279" s="1336" t="s">
        <v>540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498"/>
      <c r="P279" s="3562"/>
      <c r="Q279" s="691"/>
      <c r="R279" s="3541"/>
      <c r="S279" s="4315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5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498"/>
      <c r="P280" s="3562"/>
      <c r="Q280" s="691"/>
      <c r="R280" s="3541"/>
      <c r="S280" s="4315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ht="16.2" x14ac:dyDescent="0.25">
      <c r="A281" s="728" t="s">
        <v>379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498"/>
      <c r="P281" s="3562"/>
      <c r="Q281" s="691"/>
      <c r="R281" s="3541"/>
      <c r="S281" s="4315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2" x14ac:dyDescent="0.25">
      <c r="A282" s="728" t="s">
        <v>380</v>
      </c>
      <c r="B282" s="794" t="s">
        <v>381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498"/>
      <c r="P282" s="3562"/>
      <c r="Q282" s="691"/>
      <c r="R282" s="3541"/>
      <c r="S282" s="4315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ht="16.2" x14ac:dyDescent="0.25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498"/>
      <c r="P283" s="3562"/>
      <c r="Q283" s="691"/>
      <c r="R283" s="3541"/>
      <c r="S283" s="4315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ht="16.2" x14ac:dyDescent="0.25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498"/>
      <c r="P284" s="3562"/>
      <c r="Q284" s="691"/>
      <c r="R284" s="3541"/>
      <c r="S284" s="4315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2" x14ac:dyDescent="0.25">
      <c r="A285" s="728"/>
      <c r="B285" s="751" t="s">
        <v>406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498"/>
      <c r="P285" s="3562"/>
      <c r="Q285" s="690" t="s">
        <v>122</v>
      </c>
      <c r="R285" s="3541"/>
      <c r="S285" s="4315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1.8" thickBot="1" x14ac:dyDescent="0.3">
      <c r="A286" s="798"/>
      <c r="B286" s="1192" t="s">
        <v>541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498"/>
      <c r="P286" s="3562"/>
      <c r="Q286" s="808"/>
      <c r="R286" s="3666" t="s">
        <v>122</v>
      </c>
      <c r="S286" s="3471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2" thickBot="1" x14ac:dyDescent="0.3">
      <c r="A287" s="4309" t="s">
        <v>382</v>
      </c>
      <c r="B287" s="4310"/>
      <c r="C287" s="4310"/>
      <c r="D287" s="4310"/>
      <c r="E287" s="4310"/>
      <c r="F287" s="4310"/>
      <c r="G287" s="4310"/>
      <c r="H287" s="4310"/>
      <c r="I287" s="4310"/>
      <c r="J287" s="4310"/>
      <c r="K287" s="4310"/>
      <c r="L287" s="4310"/>
      <c r="M287" s="4310"/>
      <c r="N287" s="4310"/>
      <c r="O287" s="4310"/>
      <c r="P287" s="4310"/>
      <c r="Q287" s="4310"/>
      <c r="R287" s="4310"/>
      <c r="S287" s="4310"/>
      <c r="T287" s="4316"/>
      <c r="U287" s="4316"/>
      <c r="V287" s="4317"/>
    </row>
    <row r="288" spans="1:40" ht="31.2" x14ac:dyDescent="0.25">
      <c r="A288" s="713" t="s">
        <v>383</v>
      </c>
      <c r="B288" s="813" t="s">
        <v>384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318"/>
      <c r="P288" s="4319"/>
      <c r="Q288" s="818"/>
      <c r="R288" s="4320"/>
      <c r="S288" s="4321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5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498"/>
      <c r="P289" s="3562"/>
      <c r="Q289" s="691"/>
      <c r="R289" s="3541"/>
      <c r="S289" s="4315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5">
      <c r="A290" s="821" t="s">
        <v>385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498"/>
      <c r="P290" s="3562"/>
      <c r="Q290" s="691"/>
      <c r="R290" s="3541"/>
      <c r="S290" s="4315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5">
      <c r="A291" s="821" t="s">
        <v>386</v>
      </c>
      <c r="B291" s="741" t="s">
        <v>387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498"/>
      <c r="P291" s="3562"/>
      <c r="Q291" s="691"/>
      <c r="R291" s="3541"/>
      <c r="S291" s="4315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5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498"/>
      <c r="P292" s="3562"/>
      <c r="Q292" s="691"/>
      <c r="R292" s="3541"/>
      <c r="S292" s="4315"/>
      <c r="T292" s="690"/>
      <c r="U292" s="93"/>
      <c r="V292" s="199"/>
    </row>
    <row r="293" spans="1:39" ht="14.25" customHeight="1" x14ac:dyDescent="0.25">
      <c r="A293" s="821" t="s">
        <v>388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498"/>
      <c r="P293" s="3562"/>
      <c r="Q293" s="691"/>
      <c r="R293" s="3541"/>
      <c r="S293" s="4315"/>
      <c r="T293" s="690" t="s">
        <v>114</v>
      </c>
      <c r="U293" s="93"/>
      <c r="V293" s="199"/>
    </row>
    <row r="294" spans="1:39" ht="31.2" x14ac:dyDescent="0.25">
      <c r="A294" s="821" t="s">
        <v>389</v>
      </c>
      <c r="B294" s="741" t="s">
        <v>390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498"/>
      <c r="P294" s="3562"/>
      <c r="Q294" s="691"/>
      <c r="R294" s="3541"/>
      <c r="S294" s="4315"/>
      <c r="T294" s="690"/>
      <c r="U294" s="93"/>
      <c r="V294" s="199"/>
    </row>
    <row r="295" spans="1:39" x14ac:dyDescent="0.25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498"/>
      <c r="P295" s="3562"/>
      <c r="Q295" s="691"/>
      <c r="R295" s="3541"/>
      <c r="S295" s="4315"/>
      <c r="T295" s="690"/>
      <c r="U295" s="93"/>
      <c r="V295" s="199"/>
    </row>
    <row r="296" spans="1:39" ht="17.25" customHeight="1" x14ac:dyDescent="0.25">
      <c r="A296" s="821" t="s">
        <v>391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498"/>
      <c r="P296" s="3562"/>
      <c r="Q296" s="691"/>
      <c r="R296" s="3541"/>
      <c r="S296" s="4315"/>
      <c r="T296" s="690"/>
      <c r="U296" s="690" t="s">
        <v>114</v>
      </c>
      <c r="V296" s="199"/>
    </row>
    <row r="297" spans="1:39" ht="31.2" x14ac:dyDescent="0.25">
      <c r="A297" s="821" t="s">
        <v>392</v>
      </c>
      <c r="B297" s="827" t="s">
        <v>393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498"/>
      <c r="P297" s="3562"/>
      <c r="Q297" s="691"/>
      <c r="R297" s="3541"/>
      <c r="S297" s="4315"/>
      <c r="T297" s="690"/>
      <c r="U297" s="93"/>
      <c r="V297" s="199"/>
    </row>
    <row r="298" spans="1:39" x14ac:dyDescent="0.25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498"/>
      <c r="P298" s="3562"/>
      <c r="Q298" s="691"/>
      <c r="R298" s="3541"/>
      <c r="S298" s="4315"/>
      <c r="T298" s="690"/>
      <c r="U298" s="93"/>
      <c r="V298" s="199"/>
    </row>
    <row r="299" spans="1:39" ht="18.75" customHeight="1" thickBot="1" x14ac:dyDescent="0.3">
      <c r="A299" s="828" t="s">
        <v>394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307"/>
      <c r="P299" s="4308"/>
      <c r="Q299" s="839"/>
      <c r="R299" s="4291"/>
      <c r="S299" s="4292"/>
      <c r="T299" s="1146"/>
      <c r="U299" s="844" t="s">
        <v>114</v>
      </c>
      <c r="V299" s="840"/>
    </row>
    <row r="300" spans="1:39" ht="16.2" thickBot="1" x14ac:dyDescent="0.3">
      <c r="A300" s="4309" t="s">
        <v>395</v>
      </c>
      <c r="B300" s="4310"/>
      <c r="C300" s="4311"/>
      <c r="D300" s="4311"/>
      <c r="E300" s="4311"/>
      <c r="F300" s="4311"/>
      <c r="G300" s="4310"/>
      <c r="H300" s="4311"/>
      <c r="I300" s="4311"/>
      <c r="J300" s="4311"/>
      <c r="K300" s="4311"/>
      <c r="L300" s="4311"/>
      <c r="M300" s="4311"/>
      <c r="N300" s="4311"/>
      <c r="O300" s="4311"/>
      <c r="P300" s="4311"/>
      <c r="Q300" s="4311"/>
      <c r="R300" s="4311"/>
      <c r="S300" s="4311"/>
      <c r="T300" s="4312"/>
      <c r="U300" s="4312"/>
      <c r="V300" s="4313"/>
    </row>
    <row r="301" spans="1:39" x14ac:dyDescent="0.25">
      <c r="A301" s="713" t="s">
        <v>383</v>
      </c>
      <c r="B301" s="794" t="s">
        <v>396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318"/>
      <c r="P301" s="4319"/>
      <c r="Q301" s="691"/>
      <c r="R301" s="4320"/>
      <c r="S301" s="4321"/>
      <c r="T301" s="690"/>
      <c r="U301" s="93"/>
      <c r="V301" s="224"/>
    </row>
    <row r="302" spans="1:39" x14ac:dyDescent="0.25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498"/>
      <c r="P302" s="3562"/>
      <c r="Q302" s="691"/>
      <c r="R302" s="3541"/>
      <c r="S302" s="4315"/>
      <c r="T302" s="690"/>
      <c r="U302" s="93"/>
      <c r="V302" s="199"/>
    </row>
    <row r="303" spans="1:39" ht="17.25" customHeight="1" x14ac:dyDescent="0.25">
      <c r="A303" s="821" t="s">
        <v>385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498"/>
      <c r="P303" s="3562"/>
      <c r="Q303" s="691"/>
      <c r="R303" s="3541"/>
      <c r="S303" s="4315"/>
      <c r="T303" s="690" t="s">
        <v>114</v>
      </c>
      <c r="U303" s="93"/>
      <c r="V303" s="199"/>
    </row>
    <row r="304" spans="1:39" x14ac:dyDescent="0.25">
      <c r="A304" s="821" t="s">
        <v>386</v>
      </c>
      <c r="B304" s="1325" t="s">
        <v>397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498"/>
      <c r="P304" s="3562"/>
      <c r="Q304" s="691"/>
      <c r="R304" s="3541"/>
      <c r="S304" s="4315"/>
      <c r="T304" s="690"/>
      <c r="U304" s="93"/>
      <c r="V304" s="199"/>
    </row>
    <row r="305" spans="1:33" x14ac:dyDescent="0.25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498"/>
      <c r="P305" s="3562"/>
      <c r="Q305" s="691"/>
      <c r="R305" s="3541"/>
      <c r="S305" s="4315"/>
      <c r="T305" s="690"/>
      <c r="U305" s="93"/>
      <c r="V305" s="199"/>
      <c r="Y305" s="27" t="s">
        <v>517</v>
      </c>
    </row>
    <row r="306" spans="1:33" ht="17.25" customHeight="1" x14ac:dyDescent="0.25">
      <c r="A306" s="821" t="s">
        <v>388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498"/>
      <c r="P306" s="3562"/>
      <c r="Q306" s="691"/>
      <c r="R306" s="3541"/>
      <c r="S306" s="4315"/>
      <c r="T306" s="690" t="s">
        <v>114</v>
      </c>
      <c r="U306" s="93"/>
      <c r="V306" s="199"/>
    </row>
    <row r="307" spans="1:33" ht="31.2" x14ac:dyDescent="0.25">
      <c r="A307" s="821" t="s">
        <v>389</v>
      </c>
      <c r="B307" s="1325" t="s">
        <v>398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498"/>
      <c r="P307" s="3562"/>
      <c r="Q307" s="691"/>
      <c r="R307" s="3541"/>
      <c r="S307" s="4315"/>
      <c r="T307" s="690"/>
      <c r="U307" s="93"/>
      <c r="V307" s="199"/>
    </row>
    <row r="308" spans="1:33" x14ac:dyDescent="0.25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498"/>
      <c r="P308" s="3562"/>
      <c r="Q308" s="691"/>
      <c r="R308" s="3541"/>
      <c r="S308" s="4315"/>
      <c r="T308" s="690"/>
      <c r="U308" s="93"/>
      <c r="V308" s="199"/>
    </row>
    <row r="309" spans="1:33" ht="16.5" customHeight="1" x14ac:dyDescent="0.25">
      <c r="A309" s="821" t="s">
        <v>391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498"/>
      <c r="P309" s="3562"/>
      <c r="Q309" s="691"/>
      <c r="R309" s="3541"/>
      <c r="S309" s="4315"/>
      <c r="T309" s="690"/>
      <c r="U309" s="93" t="s">
        <v>114</v>
      </c>
      <c r="V309" s="199"/>
    </row>
    <row r="310" spans="1:33" ht="31.2" x14ac:dyDescent="0.25">
      <c r="A310" s="821" t="s">
        <v>392</v>
      </c>
      <c r="B310" s="1326" t="s">
        <v>399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498"/>
      <c r="P310" s="3562"/>
      <c r="Q310" s="691"/>
      <c r="R310" s="3541"/>
      <c r="S310" s="4315"/>
      <c r="T310" s="690"/>
      <c r="U310" s="93"/>
      <c r="V310" s="199"/>
    </row>
    <row r="311" spans="1:33" x14ac:dyDescent="0.25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498"/>
      <c r="P311" s="3562"/>
      <c r="Q311" s="691"/>
      <c r="R311" s="3541"/>
      <c r="S311" s="4315"/>
      <c r="T311" s="690"/>
      <c r="U311" s="93"/>
      <c r="V311" s="199"/>
    </row>
    <row r="312" spans="1:33" ht="18" customHeight="1" thickBot="1" x14ac:dyDescent="0.3">
      <c r="A312" s="828" t="s">
        <v>394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498"/>
      <c r="P312" s="3562"/>
      <c r="Q312" s="839"/>
      <c r="R312" s="4291"/>
      <c r="S312" s="4292"/>
      <c r="T312" s="1146"/>
      <c r="U312" s="844" t="s">
        <v>114</v>
      </c>
      <c r="V312" s="840"/>
    </row>
    <row r="313" spans="1:33" ht="16.2" thickBot="1" x14ac:dyDescent="0.3">
      <c r="A313" s="4293" t="s">
        <v>36</v>
      </c>
      <c r="B313" s="4293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455"/>
      <c r="P313" s="3487"/>
      <c r="Q313" s="1143"/>
      <c r="R313" s="3488"/>
      <c r="S313" s="3489"/>
      <c r="T313" s="853"/>
      <c r="U313" s="854"/>
      <c r="V313" s="852"/>
    </row>
    <row r="314" spans="1:33" ht="16.2" thickBot="1" x14ac:dyDescent="0.3">
      <c r="A314" s="4314" t="s">
        <v>327</v>
      </c>
      <c r="B314" s="4314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455"/>
      <c r="P314" s="3487"/>
      <c r="Q314" s="1143"/>
      <c r="R314" s="3488"/>
      <c r="S314" s="3489"/>
      <c r="T314" s="853"/>
      <c r="U314" s="854"/>
      <c r="V314" s="852"/>
    </row>
    <row r="315" spans="1:33" ht="16.2" thickBot="1" x14ac:dyDescent="0.3">
      <c r="A315" s="4298" t="s">
        <v>400</v>
      </c>
      <c r="B315" s="4299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455"/>
      <c r="P315" s="3487"/>
      <c r="Q315" s="851" t="s">
        <v>482</v>
      </c>
      <c r="R315" s="4289" t="s">
        <v>480</v>
      </c>
      <c r="S315" s="3489"/>
      <c r="T315" s="1143" t="s">
        <v>476</v>
      </c>
      <c r="U315" s="106" t="s">
        <v>518</v>
      </c>
      <c r="V315" s="852"/>
      <c r="W315" s="27">
        <f>G315*30</f>
        <v>1515</v>
      </c>
    </row>
    <row r="316" spans="1:33" ht="16.2" thickBot="1" x14ac:dyDescent="0.3">
      <c r="A316" s="4300"/>
      <c r="B316" s="4301"/>
      <c r="C316" s="4301"/>
      <c r="D316" s="4301"/>
      <c r="E316" s="4301"/>
      <c r="F316" s="4301"/>
      <c r="G316" s="4301"/>
      <c r="H316" s="4301"/>
      <c r="I316" s="4301"/>
      <c r="J316" s="4301"/>
      <c r="K316" s="4301"/>
      <c r="L316" s="4301"/>
      <c r="M316" s="4301"/>
      <c r="N316" s="4301"/>
      <c r="O316" s="4301"/>
      <c r="P316" s="4301"/>
      <c r="Q316" s="4301"/>
      <c r="R316" s="4301"/>
      <c r="S316" s="4301"/>
      <c r="T316" s="4301"/>
      <c r="U316" s="4301"/>
      <c r="V316" s="4302"/>
    </row>
    <row r="317" spans="1:33" ht="16.2" thickBot="1" x14ac:dyDescent="0.3">
      <c r="A317" s="4293" t="s">
        <v>401</v>
      </c>
      <c r="B317" s="4293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455"/>
      <c r="P317" s="3487"/>
      <c r="Q317" s="1143"/>
      <c r="R317" s="3488"/>
      <c r="S317" s="3489"/>
      <c r="T317" s="853"/>
      <c r="U317" s="854"/>
      <c r="V317" s="852"/>
    </row>
    <row r="318" spans="1:33" ht="16.2" thickBot="1" x14ac:dyDescent="0.3">
      <c r="A318" s="4303" t="s">
        <v>327</v>
      </c>
      <c r="B318" s="4303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455"/>
      <c r="P318" s="3487"/>
      <c r="Q318" s="1143"/>
      <c r="R318" s="3488"/>
      <c r="S318" s="3489"/>
      <c r="T318" s="853"/>
      <c r="U318" s="854"/>
      <c r="V318" s="852"/>
    </row>
    <row r="319" spans="1:33" ht="16.2" thickBot="1" x14ac:dyDescent="0.3">
      <c r="A319" s="4298" t="s">
        <v>402</v>
      </c>
      <c r="B319" s="4298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488" t="s">
        <v>456</v>
      </c>
      <c r="P319" s="3489"/>
      <c r="Q319" s="808" t="s">
        <v>483</v>
      </c>
      <c r="R319" s="3488" t="s">
        <v>484</v>
      </c>
      <c r="S319" s="3489"/>
      <c r="T319" s="807" t="s">
        <v>476</v>
      </c>
      <c r="U319" s="809" t="s">
        <v>518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2" thickBot="1" x14ac:dyDescent="0.3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5">
      <c r="A321" s="4304" t="s">
        <v>556</v>
      </c>
      <c r="B321" s="4305"/>
      <c r="C321" s="4305"/>
      <c r="D321" s="4305"/>
      <c r="E321" s="4305"/>
      <c r="F321" s="4305"/>
      <c r="G321" s="4305"/>
      <c r="H321" s="4305"/>
      <c r="I321" s="4305"/>
      <c r="J321" s="4305"/>
      <c r="K321" s="4305"/>
      <c r="L321" s="4305"/>
      <c r="M321" s="4305"/>
      <c r="N321" s="4305"/>
      <c r="O321" s="4305"/>
      <c r="P321" s="4305"/>
      <c r="Q321" s="4305"/>
      <c r="R321" s="4305"/>
      <c r="S321" s="4305"/>
      <c r="T321" s="4305"/>
      <c r="U321" s="4305"/>
      <c r="V321" s="4306"/>
    </row>
    <row r="322" spans="1:22" s="30" customFormat="1" ht="18.75" customHeight="1" x14ac:dyDescent="0.25">
      <c r="A322" s="880">
        <v>3.1</v>
      </c>
      <c r="B322" s="1550" t="s">
        <v>557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732"/>
      <c r="P322" s="3733"/>
      <c r="Q322" s="880"/>
      <c r="R322" s="3732"/>
      <c r="S322" s="3733"/>
      <c r="T322" s="880"/>
      <c r="U322" s="880"/>
      <c r="V322" s="880"/>
    </row>
    <row r="323" spans="1:22" s="30" customFormat="1" ht="18.75" customHeight="1" x14ac:dyDescent="0.25">
      <c r="A323" s="880">
        <v>3.2</v>
      </c>
      <c r="B323" s="1550" t="s">
        <v>558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732"/>
      <c r="P323" s="3733"/>
      <c r="Q323" s="880"/>
      <c r="R323" s="3732"/>
      <c r="S323" s="3733"/>
      <c r="T323" s="880"/>
      <c r="U323" s="880"/>
      <c r="V323" s="880"/>
    </row>
    <row r="324" spans="1:22" s="603" customFormat="1" ht="18.75" customHeight="1" x14ac:dyDescent="0.25">
      <c r="A324" s="880">
        <v>3.3</v>
      </c>
      <c r="B324" s="881" t="s">
        <v>23</v>
      </c>
      <c r="C324" s="113"/>
      <c r="D324" s="114" t="s">
        <v>545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732"/>
      <c r="P324" s="3733"/>
      <c r="Q324" s="880"/>
      <c r="R324" s="3732"/>
      <c r="S324" s="3733"/>
      <c r="T324" s="880"/>
      <c r="U324" s="880"/>
      <c r="V324" s="880"/>
    </row>
    <row r="325" spans="1:22" s="30" customFormat="1" ht="18.75" customHeight="1" thickBot="1" x14ac:dyDescent="0.3">
      <c r="A325" s="880">
        <v>3.4</v>
      </c>
      <c r="B325" s="885" t="s">
        <v>77</v>
      </c>
      <c r="C325" s="886" t="s">
        <v>545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527"/>
      <c r="P325" s="3528"/>
      <c r="Q325" s="887"/>
      <c r="R325" s="3527"/>
      <c r="S325" s="3528"/>
      <c r="T325" s="887"/>
      <c r="U325" s="887"/>
      <c r="V325" s="891"/>
    </row>
    <row r="326" spans="1:22" s="30" customFormat="1" ht="16.5" customHeight="1" thickBot="1" x14ac:dyDescent="0.3">
      <c r="A326" s="4294" t="s">
        <v>36</v>
      </c>
      <c r="B326" s="4295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296"/>
      <c r="P326" s="4297"/>
      <c r="Q326" s="1551"/>
      <c r="R326" s="4296"/>
      <c r="S326" s="4297"/>
      <c r="T326" s="1551"/>
      <c r="U326" s="1551"/>
      <c r="V326" s="1551"/>
    </row>
    <row r="327" spans="1:22" s="30" customFormat="1" ht="16.5" customHeight="1" thickBot="1" x14ac:dyDescent="0.3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876"/>
      <c r="P327" s="3877"/>
      <c r="Q327" s="1562"/>
      <c r="R327" s="3876"/>
      <c r="S327" s="3877"/>
      <c r="T327" s="1562"/>
      <c r="U327" s="1562"/>
      <c r="V327" s="1562"/>
    </row>
    <row r="328" spans="1:22" s="30" customFormat="1" ht="16.5" customHeight="1" thickBot="1" x14ac:dyDescent="0.3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876"/>
      <c r="P328" s="3877"/>
      <c r="Q328" s="1562"/>
      <c r="R328" s="3876"/>
      <c r="S328" s="3877"/>
      <c r="T328" s="1562"/>
      <c r="U328" s="1562"/>
      <c r="V328" s="1562"/>
    </row>
    <row r="329" spans="1:22" s="30" customFormat="1" ht="16.5" hidden="1" customHeight="1" x14ac:dyDescent="0.25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876"/>
      <c r="P329" s="3877"/>
      <c r="Q329" s="1562"/>
      <c r="R329" s="3876"/>
      <c r="S329" s="3877"/>
      <c r="T329" s="1562"/>
      <c r="U329" s="1562"/>
      <c r="V329" s="1562"/>
    </row>
    <row r="330" spans="1:22" ht="16.2" thickBot="1" x14ac:dyDescent="0.3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286"/>
      <c r="P330" s="4287"/>
      <c r="Q330" s="989"/>
      <c r="R330" s="4121"/>
      <c r="S330" s="4244"/>
      <c r="T330" s="1559"/>
      <c r="U330" s="820"/>
      <c r="V330" s="1560"/>
    </row>
    <row r="331" spans="1:22" ht="16.2" thickBot="1" x14ac:dyDescent="0.3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459"/>
      <c r="P331" s="3725"/>
      <c r="Q331" s="903"/>
      <c r="R331" s="3461"/>
      <c r="S331" s="4288"/>
      <c r="T331" s="904"/>
      <c r="U331" s="854"/>
      <c r="V331" s="905"/>
    </row>
    <row r="332" spans="1:22" ht="16.2" thickBot="1" x14ac:dyDescent="0.3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459"/>
      <c r="P332" s="3725"/>
      <c r="Q332" s="903"/>
      <c r="R332" s="3461"/>
      <c r="S332" s="4288"/>
      <c r="T332" s="904"/>
      <c r="U332" s="854"/>
      <c r="V332" s="905"/>
    </row>
    <row r="333" spans="1:22" ht="16.2" thickBot="1" x14ac:dyDescent="0.3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459"/>
      <c r="P333" s="3725"/>
      <c r="Q333" s="903"/>
      <c r="R333" s="3461"/>
      <c r="S333" s="4288"/>
      <c r="T333" s="904"/>
      <c r="U333" s="907"/>
      <c r="V333" s="908"/>
    </row>
    <row r="334" spans="1:22" ht="16.2" thickBot="1" x14ac:dyDescent="0.3">
      <c r="A334" s="4289"/>
      <c r="B334" s="4290"/>
      <c r="C334" s="4290"/>
      <c r="D334" s="4290"/>
      <c r="E334" s="4290"/>
      <c r="F334" s="4290"/>
      <c r="G334" s="4290"/>
      <c r="H334" s="4290"/>
      <c r="I334" s="4290"/>
      <c r="J334" s="4290"/>
      <c r="K334" s="4290"/>
      <c r="L334" s="4290"/>
      <c r="M334" s="4290"/>
      <c r="N334" s="4290"/>
      <c r="O334" s="4290"/>
      <c r="P334" s="4290"/>
      <c r="Q334" s="4290"/>
      <c r="R334" s="4290"/>
      <c r="S334" s="4290"/>
      <c r="T334" s="4290"/>
      <c r="U334" s="4290"/>
      <c r="V334" s="3489"/>
    </row>
    <row r="335" spans="1:22" x14ac:dyDescent="0.25">
      <c r="A335" s="4272"/>
      <c r="B335" s="4273"/>
      <c r="C335" s="4273"/>
      <c r="D335" s="4273"/>
      <c r="E335" s="4273"/>
      <c r="F335" s="4273"/>
      <c r="G335" s="4274"/>
      <c r="H335" s="4274"/>
      <c r="I335" s="4274"/>
      <c r="J335" s="4274"/>
      <c r="K335" s="4274"/>
      <c r="L335" s="4274"/>
      <c r="M335" s="4274"/>
      <c r="N335" s="4273"/>
      <c r="O335" s="4273"/>
      <c r="P335" s="4273"/>
      <c r="Q335" s="4273"/>
      <c r="R335" s="4273"/>
      <c r="S335" s="4273"/>
      <c r="T335" s="4273"/>
      <c r="U335" s="4273"/>
      <c r="V335" s="4275"/>
    </row>
    <row r="336" spans="1:22" s="29" customFormat="1" ht="16.2" x14ac:dyDescent="0.25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276"/>
      <c r="P336" s="4277"/>
      <c r="Q336" s="1459"/>
      <c r="R336" s="4276"/>
      <c r="S336" s="4277"/>
      <c r="T336" s="1459"/>
      <c r="U336" s="1459"/>
      <c r="V336" s="1459"/>
    </row>
    <row r="337" spans="1:23" ht="16.2" thickBot="1" x14ac:dyDescent="0.3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278"/>
      <c r="P337" s="4279"/>
      <c r="Q337" s="1470"/>
      <c r="R337" s="4278"/>
      <c r="S337" s="4279"/>
      <c r="T337" s="1470"/>
      <c r="U337" s="1471"/>
      <c r="V337" s="1472"/>
    </row>
    <row r="338" spans="1:23" ht="16.8" thickBot="1" x14ac:dyDescent="0.3">
      <c r="A338" s="4280"/>
      <c r="B338" s="4281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282"/>
      <c r="P338" s="4283"/>
      <c r="Q338" s="1481"/>
      <c r="R338" s="4282"/>
      <c r="S338" s="4283"/>
      <c r="T338" s="1482"/>
      <c r="U338" s="1483"/>
      <c r="V338" s="1484"/>
    </row>
    <row r="339" spans="1:23" ht="16.2" thickBot="1" x14ac:dyDescent="0.3">
      <c r="A339" s="4245" t="s">
        <v>454</v>
      </c>
      <c r="B339" s="4246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247"/>
      <c r="P339" s="4248"/>
      <c r="Q339" s="1492"/>
      <c r="R339" s="4247"/>
      <c r="S339" s="4248"/>
      <c r="T339" s="1481"/>
      <c r="U339" s="1493"/>
      <c r="V339" s="1494"/>
      <c r="W339" s="27">
        <f>30*G339</f>
        <v>7440</v>
      </c>
    </row>
    <row r="340" spans="1:23" ht="16.2" thickBot="1" x14ac:dyDescent="0.3">
      <c r="A340" s="4245" t="s">
        <v>225</v>
      </c>
      <c r="B340" s="4246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247"/>
      <c r="P340" s="4248"/>
      <c r="Q340" s="1497"/>
      <c r="R340" s="4247"/>
      <c r="S340" s="4248"/>
      <c r="T340" s="1481"/>
      <c r="U340" s="1493"/>
      <c r="V340" s="1494"/>
      <c r="W340" s="27">
        <f>30*G340</f>
        <v>3045</v>
      </c>
    </row>
    <row r="341" spans="1:23" ht="16.2" thickBot="1" x14ac:dyDescent="0.3">
      <c r="A341" s="4245" t="s">
        <v>226</v>
      </c>
      <c r="B341" s="4246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249"/>
      <c r="P341" s="4250"/>
      <c r="Q341" s="1499"/>
      <c r="R341" s="4249"/>
      <c r="S341" s="4250"/>
      <c r="T341" s="1481"/>
      <c r="U341" s="1493"/>
      <c r="V341" s="1494"/>
      <c r="W341" s="27">
        <f>30*G341</f>
        <v>4395</v>
      </c>
    </row>
    <row r="342" spans="1:23" ht="16.2" thickBot="1" x14ac:dyDescent="0.3">
      <c r="A342" s="4251"/>
      <c r="B342" s="4252"/>
      <c r="C342" s="4252"/>
      <c r="D342" s="4252"/>
      <c r="E342" s="4252"/>
      <c r="F342" s="4252"/>
      <c r="G342" s="4252"/>
      <c r="H342" s="4253"/>
      <c r="I342" s="4253"/>
      <c r="J342" s="4253"/>
      <c r="K342" s="4253"/>
      <c r="L342" s="4253"/>
      <c r="M342" s="4253"/>
      <c r="N342" s="4252"/>
      <c r="O342" s="4252"/>
      <c r="P342" s="4252"/>
      <c r="Q342" s="4252"/>
      <c r="R342" s="4252"/>
      <c r="S342" s="4252"/>
      <c r="T342" s="4252"/>
      <c r="U342" s="4252"/>
      <c r="V342" s="4254"/>
    </row>
    <row r="343" spans="1:23" x14ac:dyDescent="0.25">
      <c r="A343" s="4255" t="s">
        <v>490</v>
      </c>
      <c r="B343" s="4256"/>
      <c r="C343" s="4256"/>
      <c r="D343" s="4256"/>
      <c r="E343" s="4256"/>
      <c r="F343" s="4256"/>
      <c r="G343" s="4256"/>
      <c r="H343" s="4256"/>
      <c r="I343" s="4256"/>
      <c r="J343" s="4256"/>
      <c r="K343" s="4256"/>
      <c r="L343" s="4256"/>
      <c r="M343" s="4256"/>
      <c r="N343" s="4256"/>
      <c r="O343" s="4256"/>
      <c r="P343" s="4256"/>
      <c r="Q343" s="4256"/>
      <c r="R343" s="4256"/>
      <c r="S343" s="4256"/>
      <c r="T343" s="4256"/>
      <c r="U343" s="4256"/>
      <c r="V343" s="4257"/>
    </row>
    <row r="344" spans="1:23" s="29" customFormat="1" ht="16.2" x14ac:dyDescent="0.25">
      <c r="A344" s="1452">
        <v>3.1</v>
      </c>
      <c r="B344" s="1453" t="s">
        <v>23</v>
      </c>
      <c r="C344" s="1454"/>
      <c r="D344" s="1455" t="s">
        <v>545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258"/>
      <c r="P344" s="4259"/>
      <c r="Q344" s="1452"/>
      <c r="R344" s="4258"/>
      <c r="S344" s="4259"/>
      <c r="T344" s="1452"/>
      <c r="U344" s="1452"/>
      <c r="V344" s="1452"/>
    </row>
    <row r="345" spans="1:23" ht="16.8" thickBot="1" x14ac:dyDescent="0.3">
      <c r="A345" s="1460">
        <v>3.1</v>
      </c>
      <c r="B345" s="1461" t="s">
        <v>77</v>
      </c>
      <c r="C345" s="1462" t="s">
        <v>545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260"/>
      <c r="P345" s="4261"/>
      <c r="Q345" s="1502"/>
      <c r="R345" s="4262"/>
      <c r="S345" s="4263"/>
      <c r="T345" s="1502"/>
      <c r="U345" s="1502"/>
      <c r="V345" s="1504"/>
    </row>
    <row r="346" spans="1:23" ht="16.8" thickBot="1" x14ac:dyDescent="0.3">
      <c r="A346" s="4264" t="s">
        <v>36</v>
      </c>
      <c r="B346" s="4265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266"/>
      <c r="P346" s="4267"/>
      <c r="Q346" s="1505"/>
      <c r="R346" s="4268"/>
      <c r="S346" s="4269"/>
      <c r="T346" s="1505"/>
      <c r="U346" s="1505"/>
      <c r="V346" s="1505"/>
    </row>
    <row r="347" spans="1:23" ht="16.2" thickBot="1" x14ac:dyDescent="0.3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270"/>
      <c r="P347" s="4271"/>
      <c r="Q347" s="1521"/>
      <c r="R347" s="4268"/>
      <c r="S347" s="4269"/>
      <c r="T347" s="1522"/>
      <c r="U347" s="1523"/>
      <c r="V347" s="1524"/>
    </row>
    <row r="348" spans="1:23" ht="16.2" thickBot="1" x14ac:dyDescent="0.3">
      <c r="A348" s="1525"/>
      <c r="B348" s="1526" t="s">
        <v>404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270"/>
      <c r="P348" s="4271"/>
      <c r="Q348" s="1534"/>
      <c r="R348" s="4268"/>
      <c r="S348" s="4269"/>
      <c r="T348" s="1535"/>
      <c r="U348" s="1536"/>
      <c r="V348" s="1537"/>
    </row>
    <row r="349" spans="1:23" ht="16.2" thickBot="1" x14ac:dyDescent="0.3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270"/>
      <c r="P349" s="4271"/>
      <c r="Q349" s="1534"/>
      <c r="R349" s="4268"/>
      <c r="S349" s="4269"/>
      <c r="T349" s="1535"/>
      <c r="U349" s="1536"/>
      <c r="V349" s="1537"/>
    </row>
    <row r="350" spans="1:23" ht="16.2" thickBot="1" x14ac:dyDescent="0.3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270"/>
      <c r="P350" s="4271"/>
      <c r="Q350" s="1534"/>
      <c r="R350" s="4284"/>
      <c r="S350" s="4285"/>
      <c r="T350" s="1535"/>
      <c r="U350" s="1548"/>
      <c r="V350" s="1549"/>
    </row>
    <row r="351" spans="1:23" ht="16.2" thickBot="1" x14ac:dyDescent="0.3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459"/>
      <c r="P351" s="3725"/>
      <c r="Q351" s="984"/>
      <c r="R351" s="4121"/>
      <c r="S351" s="4244"/>
      <c r="T351" s="985"/>
      <c r="U351" s="986"/>
      <c r="V351" s="987"/>
    </row>
    <row r="352" spans="1:23" ht="16.2" thickBot="1" x14ac:dyDescent="0.3">
      <c r="A352" s="4236" t="s">
        <v>168</v>
      </c>
      <c r="B352" s="4226"/>
      <c r="C352" s="4226"/>
      <c r="D352" s="4226"/>
      <c r="E352" s="4226"/>
      <c r="F352" s="4226"/>
      <c r="G352" s="4226"/>
      <c r="H352" s="4226"/>
      <c r="I352" s="4226"/>
      <c r="J352" s="4226"/>
      <c r="K352" s="4226"/>
      <c r="L352" s="4226"/>
      <c r="M352" s="4237"/>
      <c r="N352" s="988" t="s">
        <v>459</v>
      </c>
      <c r="O352" s="3488" t="s">
        <v>475</v>
      </c>
      <c r="P352" s="4238"/>
      <c r="Q352" s="106" t="s">
        <v>523</v>
      </c>
      <c r="R352" s="3488" t="s">
        <v>476</v>
      </c>
      <c r="S352" s="4238"/>
      <c r="T352" s="106" t="s">
        <v>476</v>
      </c>
      <c r="U352" s="106" t="s">
        <v>474</v>
      </c>
      <c r="V352" s="851"/>
    </row>
    <row r="353" spans="1:22" x14ac:dyDescent="0.25">
      <c r="A353" s="3447" t="s">
        <v>167</v>
      </c>
      <c r="B353" s="3448"/>
      <c r="C353" s="3448"/>
      <c r="D353" s="3448"/>
      <c r="E353" s="3448"/>
      <c r="F353" s="3448"/>
      <c r="G353" s="3448"/>
      <c r="H353" s="3448"/>
      <c r="I353" s="3448"/>
      <c r="J353" s="3448"/>
      <c r="K353" s="3448"/>
      <c r="L353" s="3448"/>
      <c r="M353" s="4239"/>
      <c r="N353" s="800">
        <v>5</v>
      </c>
      <c r="O353" s="4234">
        <v>3</v>
      </c>
      <c r="P353" s="4240"/>
      <c r="Q353" s="989">
        <v>5</v>
      </c>
      <c r="R353" s="4234">
        <v>4</v>
      </c>
      <c r="S353" s="4240"/>
      <c r="T353" s="989">
        <v>4</v>
      </c>
      <c r="U353" s="989">
        <v>1</v>
      </c>
      <c r="V353" s="989"/>
    </row>
    <row r="354" spans="1:22" x14ac:dyDescent="0.25">
      <c r="A354" s="3451" t="s">
        <v>34</v>
      </c>
      <c r="B354" s="3452"/>
      <c r="C354" s="3452"/>
      <c r="D354" s="3452"/>
      <c r="E354" s="3452"/>
      <c r="F354" s="3452"/>
      <c r="G354" s="3452"/>
      <c r="H354" s="3452"/>
      <c r="I354" s="3452"/>
      <c r="J354" s="3452"/>
      <c r="K354" s="3452"/>
      <c r="L354" s="3452"/>
      <c r="M354" s="4241"/>
      <c r="N354" s="90">
        <v>1</v>
      </c>
      <c r="O354" s="3443">
        <v>1</v>
      </c>
      <c r="P354" s="4154"/>
      <c r="Q354" s="123">
        <v>1</v>
      </c>
      <c r="R354" s="3443">
        <v>1</v>
      </c>
      <c r="S354" s="4154"/>
      <c r="T354" s="123">
        <v>3</v>
      </c>
      <c r="U354" s="123">
        <v>3</v>
      </c>
      <c r="V354" s="123"/>
    </row>
    <row r="355" spans="1:22" x14ac:dyDescent="0.25">
      <c r="A355" s="3451" t="s">
        <v>35</v>
      </c>
      <c r="B355" s="3452"/>
      <c r="C355" s="3452"/>
      <c r="D355" s="3452"/>
      <c r="E355" s="3452"/>
      <c r="F355" s="3452"/>
      <c r="G355" s="3452"/>
      <c r="H355" s="3452"/>
      <c r="I355" s="3452"/>
      <c r="J355" s="3452"/>
      <c r="K355" s="3452"/>
      <c r="L355" s="3452"/>
      <c r="M355" s="4241"/>
      <c r="N355" s="123"/>
      <c r="O355" s="3443"/>
      <c r="P355" s="4154"/>
      <c r="Q355" s="123"/>
      <c r="R355" s="3443">
        <v>1</v>
      </c>
      <c r="S355" s="4154"/>
      <c r="T355" s="123"/>
      <c r="U355" s="123">
        <v>1</v>
      </c>
      <c r="V355" s="123"/>
    </row>
    <row r="356" spans="1:22" x14ac:dyDescent="0.25">
      <c r="A356" s="3479" t="s">
        <v>38</v>
      </c>
      <c r="B356" s="4242"/>
      <c r="C356" s="4242"/>
      <c r="D356" s="4242"/>
      <c r="E356" s="4242"/>
      <c r="F356" s="4242"/>
      <c r="G356" s="4242"/>
      <c r="H356" s="4242"/>
      <c r="I356" s="4242"/>
      <c r="J356" s="4242"/>
      <c r="K356" s="4242"/>
      <c r="L356" s="4242"/>
      <c r="M356" s="4243"/>
      <c r="N356" s="123"/>
      <c r="O356" s="3443"/>
      <c r="P356" s="4154"/>
      <c r="Q356" s="123"/>
      <c r="R356" s="3443"/>
      <c r="S356" s="4154"/>
      <c r="T356" s="123"/>
      <c r="U356" s="123"/>
      <c r="V356" s="123"/>
    </row>
    <row r="357" spans="1:22" x14ac:dyDescent="0.25">
      <c r="A357" s="3478" t="s">
        <v>48</v>
      </c>
      <c r="B357" s="3478"/>
      <c r="C357" s="3478"/>
      <c r="D357" s="3478"/>
      <c r="E357" s="3478"/>
      <c r="F357" s="3478"/>
      <c r="G357" s="3478"/>
      <c r="H357" s="3478"/>
      <c r="I357" s="3478"/>
      <c r="J357" s="3478"/>
      <c r="K357" s="3478"/>
      <c r="L357" s="3478"/>
      <c r="M357" s="3478"/>
      <c r="N357" s="3443" t="s">
        <v>129</v>
      </c>
      <c r="O357" s="4153"/>
      <c r="P357" s="4154"/>
      <c r="Q357" s="3443" t="s">
        <v>129</v>
      </c>
      <c r="R357" s="4153"/>
      <c r="S357" s="4154"/>
      <c r="T357" s="3443" t="s">
        <v>86</v>
      </c>
      <c r="U357" s="4153"/>
      <c r="V357" s="4154"/>
    </row>
    <row r="358" spans="1:22" ht="16.2" thickBot="1" x14ac:dyDescent="0.3">
      <c r="A358" s="4222"/>
      <c r="B358" s="4223"/>
      <c r="C358" s="4223"/>
      <c r="D358" s="4223"/>
      <c r="E358" s="4223"/>
      <c r="F358" s="4223"/>
      <c r="G358" s="4223"/>
      <c r="H358" s="4223"/>
      <c r="I358" s="4223"/>
      <c r="J358" s="4223"/>
      <c r="K358" s="4223"/>
      <c r="L358" s="4223"/>
      <c r="M358" s="4223"/>
      <c r="N358" s="4223"/>
      <c r="O358" s="4223"/>
      <c r="P358" s="4223"/>
      <c r="Q358" s="4223"/>
      <c r="R358" s="4223"/>
      <c r="S358" s="4223"/>
      <c r="T358" s="4223"/>
      <c r="U358" s="4223"/>
      <c r="V358" s="4224"/>
    </row>
    <row r="359" spans="1:22" ht="16.2" thickBot="1" x14ac:dyDescent="0.3">
      <c r="A359" s="4225" t="s">
        <v>258</v>
      </c>
      <c r="B359" s="4226"/>
      <c r="C359" s="4226"/>
      <c r="D359" s="4226"/>
      <c r="E359" s="4226"/>
      <c r="F359" s="4226"/>
      <c r="G359" s="4226"/>
      <c r="H359" s="4226"/>
      <c r="I359" s="4226"/>
      <c r="J359" s="4226"/>
      <c r="K359" s="4226"/>
      <c r="L359" s="4226"/>
      <c r="M359" s="4227"/>
      <c r="N359" s="988" t="s">
        <v>459</v>
      </c>
      <c r="O359" s="3488" t="s">
        <v>475</v>
      </c>
      <c r="P359" s="3489"/>
      <c r="Q359" s="712" t="s">
        <v>481</v>
      </c>
      <c r="R359" s="4228" t="s">
        <v>525</v>
      </c>
      <c r="S359" s="4229"/>
      <c r="T359" s="991" t="s">
        <v>469</v>
      </c>
      <c r="U359" s="992" t="s">
        <v>481</v>
      </c>
      <c r="V359" s="993"/>
    </row>
    <row r="360" spans="1:22" x14ac:dyDescent="0.25">
      <c r="A360" s="4231" t="s">
        <v>167</v>
      </c>
      <c r="B360" s="4232"/>
      <c r="C360" s="4232"/>
      <c r="D360" s="4232"/>
      <c r="E360" s="4232"/>
      <c r="F360" s="4232"/>
      <c r="G360" s="4232"/>
      <c r="H360" s="4232"/>
      <c r="I360" s="4232"/>
      <c r="J360" s="4232"/>
      <c r="K360" s="4232"/>
      <c r="L360" s="4232"/>
      <c r="M360" s="4233"/>
      <c r="N360" s="711">
        <f>COUNTIF($C11:$C92,N$5)+COUNTIF($C98:$C99,N$5)+COUNTIF($C175:$C218,N$5)+COUNTIF($C335:$C337,N$5)</f>
        <v>5</v>
      </c>
      <c r="O360" s="4234">
        <f>COUNTIF($C11:$C92,O$5)+COUNTIF($C98:$C99,O$5)+COUNTIF($C175:$C218,O$5)+COUNTIF($C335:$C337,O$5)</f>
        <v>3</v>
      </c>
      <c r="P360" s="4235"/>
      <c r="Q360" s="711">
        <f>COUNTIF($C11:$C92,Q$5)+COUNTIF($C98:$C99,Q$5)+COUNTIF($C175:$C218,Q$5)+COUNTIF($C335:$C337,Q$5)</f>
        <v>5</v>
      </c>
      <c r="R360" s="4234">
        <f>COUNTIF($C11:$C92,R$5)+COUNTIF($C98:$C99,R$5)+COUNTIF($C175:$C218,R$5)+COUNTIF($C335:$C337,R$5)</f>
        <v>3</v>
      </c>
      <c r="S360" s="4235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5">
      <c r="A361" s="3441" t="s">
        <v>34</v>
      </c>
      <c r="B361" s="3442"/>
      <c r="C361" s="3442"/>
      <c r="D361" s="3442"/>
      <c r="E361" s="3442"/>
      <c r="F361" s="3442"/>
      <c r="G361" s="3442"/>
      <c r="H361" s="3442"/>
      <c r="I361" s="3442"/>
      <c r="J361" s="3442"/>
      <c r="K361" s="3442"/>
      <c r="L361" s="3442"/>
      <c r="M361" s="4230"/>
      <c r="N361" s="997">
        <f>COUNTIF($D11:$D92,N$5)+COUNTIF($D98:$D99,N$5)+COUNTIF($D175:$D218,N$5)+COUNTIF($D335:$D337,N$5)</f>
        <v>1</v>
      </c>
      <c r="O361" s="3443">
        <f>COUNTIF($D11:$D92,O$5)+COUNTIF($D98:$D99,O$5)+COUNTIF($D175:$D218,O$5)+COUNTIF($D335:$D337,O$5)</f>
        <v>1</v>
      </c>
      <c r="P361" s="3444"/>
      <c r="Q361" s="997">
        <f>COUNTIF($D11:$D92,Q$5)+COUNTIF($D98:$D99,Q$5)+COUNTIF($D175:$D218,Q$5)+COUNTIF($D335:$D337,Q$5)</f>
        <v>1</v>
      </c>
      <c r="R361" s="3443">
        <f>COUNTIF($D11:$D92,R$5)+COUNTIF($D98:$D99,R$5)+COUNTIF($D175:$D218,R$5)+COUNTIF($D335:$D337,R$5)</f>
        <v>5</v>
      </c>
      <c r="S361" s="3444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5">
      <c r="A362" s="3441" t="s">
        <v>230</v>
      </c>
      <c r="B362" s="3442"/>
      <c r="C362" s="3442"/>
      <c r="D362" s="3442"/>
      <c r="E362" s="3442"/>
      <c r="F362" s="3442"/>
      <c r="G362" s="3442"/>
      <c r="H362" s="3442"/>
      <c r="I362" s="3442"/>
      <c r="J362" s="3442"/>
      <c r="K362" s="3442"/>
      <c r="L362" s="3442"/>
      <c r="M362" s="4230"/>
      <c r="N362" s="997">
        <f>COUNTIF($E11:$E92,N$5)+COUNTIF($E98:$E99,N$5)+COUNTIF($E175:$E218,N$5)+COUNTIF($E335:$E337,N$5)</f>
        <v>0</v>
      </c>
      <c r="O362" s="3443">
        <f>COUNTIF($E11:$E92,O$5)+COUNTIF($E98:$E99,O$5)+COUNTIF($E175:$E218,O$5)+COUNTIF($E335:$E337,O$5)</f>
        <v>0</v>
      </c>
      <c r="P362" s="3444"/>
      <c r="Q362" s="997">
        <f>COUNTIF($E11:$E92,Q$5)+COUNTIF($E98:$E99,Q$5)+COUNTIF($E175:$E218,Q$5)+COUNTIF($E335:$E337,Q$5)</f>
        <v>0</v>
      </c>
      <c r="R362" s="3443">
        <f>COUNTIF($E11:$E92,R$5)+COUNTIF($E98:$E99,R$5)+COUNTIF($E175:$E218,R$5)+COUNTIF($E335:$E337,R$5)</f>
        <v>1</v>
      </c>
      <c r="S362" s="3444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2" thickBot="1" x14ac:dyDescent="0.3">
      <c r="A363" s="4193" t="s">
        <v>229</v>
      </c>
      <c r="B363" s="4194"/>
      <c r="C363" s="4194"/>
      <c r="D363" s="4194"/>
      <c r="E363" s="4194"/>
      <c r="F363" s="4194"/>
      <c r="G363" s="4194"/>
      <c r="H363" s="4194"/>
      <c r="I363" s="4194"/>
      <c r="J363" s="4194"/>
      <c r="K363" s="4194"/>
      <c r="L363" s="4194"/>
      <c r="M363" s="4195"/>
      <c r="N363" s="999">
        <f>COUNTIF($F11:$F92,N$5)+COUNTIF($F98:$F99,N$5)+COUNTIF($F175:$F218,N$5)+COUNTIF($F335:$F337,N$5)</f>
        <v>0</v>
      </c>
      <c r="O363" s="4196">
        <f>COUNTIF($F11:$F92,O$5)+COUNTIF($F98:$F99,O$5)+COUNTIF($F175:$F218,O$5)+COUNTIF($F335:$F337,O$5)</f>
        <v>0</v>
      </c>
      <c r="P363" s="3482"/>
      <c r="Q363" s="999">
        <f>COUNTIF($F11:$F92,Q$5)+COUNTIF($F98:$F99,Q$5)+COUNTIF($F175:$F218,Q$5)+COUNTIF($F335:$F337,Q$5)</f>
        <v>0</v>
      </c>
      <c r="R363" s="4196">
        <f>COUNTIF($F11:$F92,R$5)+COUNTIF($F98:$F99,R$5)+COUNTIF($F175:$F218,R$5)+COUNTIF($F335:$F337,R$5)</f>
        <v>0</v>
      </c>
      <c r="S363" s="3482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2" thickBot="1" x14ac:dyDescent="0.3">
      <c r="A364" s="4216" t="s">
        <v>48</v>
      </c>
      <c r="B364" s="4217"/>
      <c r="C364" s="4217"/>
      <c r="D364" s="4217"/>
      <c r="E364" s="4217"/>
      <c r="F364" s="4217"/>
      <c r="G364" s="4217"/>
      <c r="H364" s="4217"/>
      <c r="I364" s="4217"/>
      <c r="J364" s="4217"/>
      <c r="K364" s="4217"/>
      <c r="L364" s="4217"/>
      <c r="M364" s="4218"/>
      <c r="N364" s="4197" t="s">
        <v>129</v>
      </c>
      <c r="O364" s="4198"/>
      <c r="P364" s="4199"/>
      <c r="Q364" s="4197" t="s">
        <v>129</v>
      </c>
      <c r="R364" s="4198"/>
      <c r="S364" s="4199"/>
      <c r="T364" s="4197" t="s">
        <v>86</v>
      </c>
      <c r="U364" s="4198"/>
      <c r="V364" s="4199"/>
    </row>
    <row r="365" spans="1:22" ht="16.2" thickBot="1" x14ac:dyDescent="0.3">
      <c r="A365" s="4200"/>
      <c r="B365" s="4201"/>
      <c r="C365" s="4201"/>
      <c r="D365" s="4201"/>
      <c r="E365" s="4201"/>
      <c r="F365" s="4201"/>
      <c r="G365" s="4201"/>
      <c r="H365" s="4201"/>
      <c r="I365" s="4201"/>
      <c r="J365" s="4201"/>
      <c r="K365" s="4201"/>
      <c r="L365" s="4201"/>
      <c r="M365" s="4201"/>
      <c r="N365" s="4201"/>
      <c r="O365" s="4201"/>
      <c r="P365" s="4201"/>
      <c r="Q365" s="4201"/>
      <c r="R365" s="4201"/>
      <c r="S365" s="4201"/>
      <c r="T365" s="4201"/>
      <c r="U365" s="4201"/>
      <c r="V365" s="4202"/>
    </row>
    <row r="366" spans="1:22" ht="16.2" thickBot="1" x14ac:dyDescent="0.3">
      <c r="A366" s="4203" t="s">
        <v>405</v>
      </c>
      <c r="B366" s="4204"/>
      <c r="C366" s="4204"/>
      <c r="D366" s="4204"/>
      <c r="E366" s="4204"/>
      <c r="F366" s="4204"/>
      <c r="G366" s="4204"/>
      <c r="H366" s="4204"/>
      <c r="I366" s="4204"/>
      <c r="J366" s="4204"/>
      <c r="K366" s="4204"/>
      <c r="L366" s="4204"/>
      <c r="M366" s="4205"/>
      <c r="N366" s="988" t="s">
        <v>459</v>
      </c>
      <c r="O366" s="3488" t="s">
        <v>527</v>
      </c>
      <c r="P366" s="3489"/>
      <c r="Q366" s="1002" t="s">
        <v>480</v>
      </c>
      <c r="R366" s="3488" t="s">
        <v>484</v>
      </c>
      <c r="S366" s="3489"/>
      <c r="T366" s="1002" t="s">
        <v>485</v>
      </c>
      <c r="U366" s="1005" t="s">
        <v>480</v>
      </c>
      <c r="V366" s="1006"/>
    </row>
    <row r="367" spans="1:22" x14ac:dyDescent="0.25">
      <c r="A367" s="4206" t="s">
        <v>167</v>
      </c>
      <c r="B367" s="4207"/>
      <c r="C367" s="4207"/>
      <c r="D367" s="4207"/>
      <c r="E367" s="4207"/>
      <c r="F367" s="4207"/>
      <c r="G367" s="4207"/>
      <c r="H367" s="4207"/>
      <c r="I367" s="4207"/>
      <c r="J367" s="4207"/>
      <c r="K367" s="4207"/>
      <c r="L367" s="4207"/>
      <c r="M367" s="4208"/>
      <c r="N367" s="1007">
        <f>COUNTIF($C16:$C65,N$5)+COUNTIF($C102:$C106,N$5)+COUNTIF($C190:$C320,N$5)</f>
        <v>5</v>
      </c>
      <c r="O367" s="4209">
        <v>3</v>
      </c>
      <c r="P367" s="4210"/>
      <c r="Q367" s="1007">
        <v>2</v>
      </c>
      <c r="R367" s="4209">
        <v>3</v>
      </c>
      <c r="S367" s="4210"/>
      <c r="T367" s="1007">
        <v>4</v>
      </c>
      <c r="U367" s="1010">
        <v>3</v>
      </c>
      <c r="V367" s="1011"/>
    </row>
    <row r="368" spans="1:22" x14ac:dyDescent="0.25">
      <c r="A368" s="4211" t="s">
        <v>34</v>
      </c>
      <c r="B368" s="4212"/>
      <c r="C368" s="4212"/>
      <c r="D368" s="4212"/>
      <c r="E368" s="4212"/>
      <c r="F368" s="4212"/>
      <c r="G368" s="4212"/>
      <c r="H368" s="4212"/>
      <c r="I368" s="4212"/>
      <c r="J368" s="4212"/>
      <c r="K368" s="4212"/>
      <c r="L368" s="4212"/>
      <c r="M368" s="4213"/>
      <c r="N368" s="1012">
        <f>COUNTIF($D16:$D65,N$5)+COUNTIF($D102:$D106,N$5)+COUNTIF($D190:$D320,N$5)</f>
        <v>1</v>
      </c>
      <c r="O368" s="4214">
        <v>1</v>
      </c>
      <c r="P368" s="4215"/>
      <c r="Q368" s="1012">
        <v>4</v>
      </c>
      <c r="R368" s="4214">
        <v>2</v>
      </c>
      <c r="S368" s="4215"/>
      <c r="T368" s="1012">
        <v>4</v>
      </c>
      <c r="U368" s="1015">
        <v>4</v>
      </c>
      <c r="V368" s="1014"/>
    </row>
    <row r="369" spans="1:22" x14ac:dyDescent="0.25">
      <c r="A369" s="4211" t="s">
        <v>230</v>
      </c>
      <c r="B369" s="4212"/>
      <c r="C369" s="4212"/>
      <c r="D369" s="4212"/>
      <c r="E369" s="4212"/>
      <c r="F369" s="4212"/>
      <c r="G369" s="4212"/>
      <c r="H369" s="4212"/>
      <c r="I369" s="4212"/>
      <c r="J369" s="4212"/>
      <c r="K369" s="4212"/>
      <c r="L369" s="4212"/>
      <c r="M369" s="4213"/>
      <c r="N369" s="1016">
        <f>COUNTIF($E16:$E65,N$5)+COUNTIF($E102:$E106,N$5)+COUNTIF($E190:$E320,N$5)</f>
        <v>0</v>
      </c>
      <c r="O369" s="4184">
        <f>COUNTIF($E16:$E65,O$5)+COUNTIF($E102:$E106,O$5)+COUNTIF($E190:$E320,O$5)</f>
        <v>0</v>
      </c>
      <c r="P369" s="4185"/>
      <c r="Q369" s="1016">
        <f>COUNTIF($E16:$E65,Q$5)+COUNTIF($E102:$E106,Q$5)+COUNTIF($E190:$E320,Q$5)</f>
        <v>0</v>
      </c>
      <c r="R369" s="4184">
        <v>1</v>
      </c>
      <c r="S369" s="4185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5">
      <c r="A370" s="4219" t="s">
        <v>229</v>
      </c>
      <c r="B370" s="4220"/>
      <c r="C370" s="4220"/>
      <c r="D370" s="4220"/>
      <c r="E370" s="4220"/>
      <c r="F370" s="4220"/>
      <c r="G370" s="4220"/>
      <c r="H370" s="4220"/>
      <c r="I370" s="4220"/>
      <c r="J370" s="4220"/>
      <c r="K370" s="4220"/>
      <c r="L370" s="4220"/>
      <c r="M370" s="4221"/>
      <c r="N370" s="1016">
        <f>COUNTIF($F16:$F65,N$5)+COUNTIF($F102:$F106,N$5)+COUNTIF($F190:$F320,N$5)</f>
        <v>0</v>
      </c>
      <c r="O370" s="4184">
        <f>COUNTIF($F16:$F65,O$5)+COUNTIF($F102:$F106,O$5)+COUNTIF($F190:$F320,O$5)</f>
        <v>0</v>
      </c>
      <c r="P370" s="4185"/>
      <c r="Q370" s="1016">
        <f>COUNTIF($F16:$F65,Q$5)+COUNTIF($F102:$F106,Q$5)+COUNTIF($F190:$F320,Q$5)</f>
        <v>0</v>
      </c>
      <c r="R370" s="4184">
        <f>COUNTIF($F16:$F65,R$5)+COUNTIF($F102:$F106,R$5)+COUNTIF($F190:$F320,R$5)</f>
        <v>1</v>
      </c>
      <c r="S370" s="4185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2" thickBot="1" x14ac:dyDescent="0.3">
      <c r="A371" s="4186" t="s">
        <v>48</v>
      </c>
      <c r="B371" s="4187"/>
      <c r="C371" s="4187"/>
      <c r="D371" s="4187"/>
      <c r="E371" s="4187"/>
      <c r="F371" s="4187"/>
      <c r="G371" s="4187"/>
      <c r="H371" s="4187"/>
      <c r="I371" s="4187"/>
      <c r="J371" s="4187"/>
      <c r="K371" s="4187"/>
      <c r="L371" s="4187"/>
      <c r="M371" s="4188"/>
      <c r="N371" s="3791" t="s">
        <v>129</v>
      </c>
      <c r="O371" s="3792"/>
      <c r="P371" s="3793"/>
      <c r="Q371" s="3791" t="s">
        <v>129</v>
      </c>
      <c r="R371" s="3792"/>
      <c r="S371" s="3793"/>
      <c r="T371" s="3791" t="s">
        <v>86</v>
      </c>
      <c r="U371" s="3792"/>
      <c r="V371" s="3793"/>
    </row>
    <row r="372" spans="1:22" x14ac:dyDescent="0.25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5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5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5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5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5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3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3">
      <c r="A379" s="128"/>
      <c r="B379" s="146" t="s">
        <v>259</v>
      </c>
      <c r="C379" s="130"/>
      <c r="D379" s="3866" t="s">
        <v>312</v>
      </c>
      <c r="E379" s="4189"/>
      <c r="F379" s="4189"/>
      <c r="G379" s="4189"/>
      <c r="H379" s="4189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3">
      <c r="A380" s="128"/>
      <c r="B380" s="147" t="s">
        <v>262</v>
      </c>
      <c r="C380" s="136"/>
      <c r="D380" s="4190" t="s">
        <v>263</v>
      </c>
      <c r="E380" s="4191"/>
      <c r="F380" s="4191"/>
      <c r="G380" s="3307"/>
      <c r="H380" s="3433"/>
      <c r="I380" s="4192"/>
      <c r="J380" s="4192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3">
      <c r="A381" s="128"/>
      <c r="B381" s="147" t="s">
        <v>264</v>
      </c>
      <c r="C381" s="136"/>
      <c r="D381" s="4190" t="s">
        <v>265</v>
      </c>
      <c r="E381" s="4191"/>
      <c r="F381" s="4191"/>
      <c r="G381" s="3307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3">
      <c r="B382" s="147" t="s">
        <v>492</v>
      </c>
      <c r="D382" s="3866" t="s">
        <v>493</v>
      </c>
      <c r="E382" s="4189"/>
      <c r="F382" s="4189"/>
      <c r="G382" s="4189"/>
      <c r="H382" s="4189"/>
    </row>
    <row r="383" spans="1:22" ht="15" customHeight="1" x14ac:dyDescent="0.3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3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3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3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3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3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3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3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3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3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3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5">
      <c r="Q396" s="33"/>
      <c r="R396" s="33"/>
      <c r="S396" s="33"/>
      <c r="T396" s="33"/>
      <c r="U396" s="33"/>
      <c r="V396" s="33"/>
    </row>
    <row r="399" spans="2:22" x14ac:dyDescent="0.25">
      <c r="Q399" s="33"/>
      <c r="R399" s="33"/>
      <c r="S399" s="33"/>
      <c r="T399" s="33"/>
      <c r="U399" s="33"/>
      <c r="V399" s="33"/>
    </row>
  </sheetData>
  <mergeCells count="845"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C4:C7"/>
    <mergeCell ref="O5:P5"/>
    <mergeCell ref="R5:S5"/>
    <mergeCell ref="N6:V6"/>
    <mergeCell ref="R7:S7"/>
    <mergeCell ref="U11:V11"/>
    <mergeCell ref="R13:S13"/>
    <mergeCell ref="O17:P17"/>
    <mergeCell ref="R17:S17"/>
    <mergeCell ref="O12:P12"/>
    <mergeCell ref="R12:S12"/>
    <mergeCell ref="O13:P13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R28:S28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O37:P37"/>
    <mergeCell ref="R37:S37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29:P29"/>
    <mergeCell ref="R29:S29"/>
    <mergeCell ref="O49:P49"/>
    <mergeCell ref="R49:S49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A59:B59"/>
    <mergeCell ref="O59:P59"/>
    <mergeCell ref="R59:S59"/>
    <mergeCell ref="O50:P50"/>
    <mergeCell ref="R50:S50"/>
    <mergeCell ref="O51:P51"/>
    <mergeCell ref="R51:S51"/>
    <mergeCell ref="O52:P52"/>
    <mergeCell ref="R52:S52"/>
    <mergeCell ref="O53:P53"/>
    <mergeCell ref="R53:S53"/>
    <mergeCell ref="O54:P54"/>
    <mergeCell ref="R54:S54"/>
    <mergeCell ref="O55:P55"/>
    <mergeCell ref="R55:S55"/>
    <mergeCell ref="A56:B56"/>
    <mergeCell ref="O56:P56"/>
    <mergeCell ref="R56:S56"/>
    <mergeCell ref="A57:B57"/>
    <mergeCell ref="O57:P57"/>
    <mergeCell ref="R57:S57"/>
    <mergeCell ref="A58:B58"/>
    <mergeCell ref="O58:P58"/>
    <mergeCell ref="R58:S58"/>
    <mergeCell ref="O72:P72"/>
    <mergeCell ref="R72:S72"/>
    <mergeCell ref="A60:B60"/>
    <mergeCell ref="O60:P60"/>
    <mergeCell ref="R60:S60"/>
    <mergeCell ref="A61:B61"/>
    <mergeCell ref="O61:P61"/>
    <mergeCell ref="R61:S61"/>
    <mergeCell ref="A62:V62"/>
    <mergeCell ref="A63:V63"/>
    <mergeCell ref="A64:V64"/>
    <mergeCell ref="O65:P65"/>
    <mergeCell ref="R65:S65"/>
    <mergeCell ref="O66:P66"/>
    <mergeCell ref="R66:S66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R71:S71"/>
    <mergeCell ref="O84:P84"/>
    <mergeCell ref="R84:S84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0:P80"/>
    <mergeCell ref="R80:S80"/>
    <mergeCell ref="O81:P81"/>
    <mergeCell ref="R81:S81"/>
    <mergeCell ref="O82:P82"/>
    <mergeCell ref="R82:S82"/>
    <mergeCell ref="O83:P83"/>
    <mergeCell ref="R83:S83"/>
    <mergeCell ref="A96:V96"/>
    <mergeCell ref="A97:V97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92:P92"/>
    <mergeCell ref="R92:S92"/>
    <mergeCell ref="O93:P93"/>
    <mergeCell ref="R93:S93"/>
    <mergeCell ref="O94:P94"/>
    <mergeCell ref="R94:S94"/>
    <mergeCell ref="O95:P95"/>
    <mergeCell ref="R95:S95"/>
    <mergeCell ref="O109:P109"/>
    <mergeCell ref="R109:S109"/>
    <mergeCell ref="O110:P110"/>
    <mergeCell ref="R110:S110"/>
    <mergeCell ref="O98:P98"/>
    <mergeCell ref="R98:S98"/>
    <mergeCell ref="O99:P99"/>
    <mergeCell ref="R99:S99"/>
    <mergeCell ref="A104:V104"/>
    <mergeCell ref="O105:P105"/>
    <mergeCell ref="R105:S105"/>
    <mergeCell ref="O106:P106"/>
    <mergeCell ref="R106:S106"/>
    <mergeCell ref="O107:P107"/>
    <mergeCell ref="R107:S107"/>
    <mergeCell ref="O108:P108"/>
    <mergeCell ref="R108:S108"/>
    <mergeCell ref="A100:B100"/>
    <mergeCell ref="O100:P100"/>
    <mergeCell ref="R100:S100"/>
    <mergeCell ref="A101:B101"/>
    <mergeCell ref="O101:P101"/>
    <mergeCell ref="R101:S101"/>
    <mergeCell ref="A102:B102"/>
    <mergeCell ref="O102:P102"/>
    <mergeCell ref="R102:S102"/>
    <mergeCell ref="A121:B121"/>
    <mergeCell ref="O121:P121"/>
    <mergeCell ref="R121:S121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18:P118"/>
    <mergeCell ref="R118:S118"/>
    <mergeCell ref="O119:P119"/>
    <mergeCell ref="R119:S119"/>
    <mergeCell ref="A120:B120"/>
    <mergeCell ref="O120:P120"/>
    <mergeCell ref="R120:S120"/>
    <mergeCell ref="R133:S133"/>
    <mergeCell ref="A122:B122"/>
    <mergeCell ref="O122:P122"/>
    <mergeCell ref="R122:S122"/>
    <mergeCell ref="O123:P123"/>
    <mergeCell ref="R123:S123"/>
    <mergeCell ref="A124:V124"/>
    <mergeCell ref="A125:V125"/>
    <mergeCell ref="A126:V126"/>
    <mergeCell ref="O127:P127"/>
    <mergeCell ref="R127:S127"/>
    <mergeCell ref="O145:P145"/>
    <mergeCell ref="R145:S145"/>
    <mergeCell ref="O134:P134"/>
    <mergeCell ref="R134:S13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Z127:AC127"/>
    <mergeCell ref="AD127:AG127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O157:P157"/>
    <mergeCell ref="R157:S157"/>
    <mergeCell ref="O146:P146"/>
    <mergeCell ref="R146:S146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69:P169"/>
    <mergeCell ref="R169:S169"/>
    <mergeCell ref="O158:P158"/>
    <mergeCell ref="R158:S158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64:P164"/>
    <mergeCell ref="R164:S164"/>
    <mergeCell ref="O165:P165"/>
    <mergeCell ref="R165:S165"/>
    <mergeCell ref="O166:P166"/>
    <mergeCell ref="R166:S166"/>
    <mergeCell ref="A167:V167"/>
    <mergeCell ref="O168:P168"/>
    <mergeCell ref="R168:S168"/>
    <mergeCell ref="A159:V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A170:B170"/>
    <mergeCell ref="O170:P170"/>
    <mergeCell ref="R170:S170"/>
    <mergeCell ref="O179:P179"/>
    <mergeCell ref="R179:S179"/>
    <mergeCell ref="O180:P180"/>
    <mergeCell ref="R180:S180"/>
    <mergeCell ref="Z172:AC172"/>
    <mergeCell ref="AD172:AG172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1:P171"/>
    <mergeCell ref="R171:S171"/>
    <mergeCell ref="O172:P172"/>
    <mergeCell ref="R172:S172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4:V174"/>
    <mergeCell ref="O192:P192"/>
    <mergeCell ref="R192:S192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204:P204"/>
    <mergeCell ref="R204:S204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16:P216"/>
    <mergeCell ref="R216:S216"/>
    <mergeCell ref="O217:P217"/>
    <mergeCell ref="R217:S217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09:P209"/>
    <mergeCell ref="R209:S209"/>
    <mergeCell ref="O210:P210"/>
    <mergeCell ref="R210:S210"/>
    <mergeCell ref="A211:V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30:P230"/>
    <mergeCell ref="R230:S230"/>
    <mergeCell ref="O231:P231"/>
    <mergeCell ref="R231:S231"/>
    <mergeCell ref="O218:P218"/>
    <mergeCell ref="R218:S218"/>
    <mergeCell ref="A219:V219"/>
    <mergeCell ref="O220:P220"/>
    <mergeCell ref="R220:S220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O226:P226"/>
    <mergeCell ref="R226:S226"/>
    <mergeCell ref="O227:P227"/>
    <mergeCell ref="R227:S227"/>
    <mergeCell ref="A228:V228"/>
    <mergeCell ref="O229:P229"/>
    <mergeCell ref="R229:S229"/>
    <mergeCell ref="A241:B241"/>
    <mergeCell ref="O241:P241"/>
    <mergeCell ref="R241:S241"/>
    <mergeCell ref="O232:P232"/>
    <mergeCell ref="R232:S232"/>
    <mergeCell ref="O233:P233"/>
    <mergeCell ref="R233:S233"/>
    <mergeCell ref="O234:P234"/>
    <mergeCell ref="R234:S234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B240"/>
    <mergeCell ref="O240:P240"/>
    <mergeCell ref="R240:S240"/>
    <mergeCell ref="O252:P252"/>
    <mergeCell ref="R252:S252"/>
    <mergeCell ref="A242:V242"/>
    <mergeCell ref="Y242:AB242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I243:AJ243"/>
    <mergeCell ref="R251:S251"/>
    <mergeCell ref="O264:P264"/>
    <mergeCell ref="R264:S264"/>
    <mergeCell ref="O253:P253"/>
    <mergeCell ref="R253:S253"/>
    <mergeCell ref="O254:P254"/>
    <mergeCell ref="R254:S254"/>
    <mergeCell ref="O255:P255"/>
    <mergeCell ref="R255:S255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76:P276"/>
    <mergeCell ref="R276:S27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88:P288"/>
    <mergeCell ref="R288:S288"/>
    <mergeCell ref="O289:P289"/>
    <mergeCell ref="R289:S289"/>
    <mergeCell ref="O277:P277"/>
    <mergeCell ref="R277:S277"/>
    <mergeCell ref="O278:P278"/>
    <mergeCell ref="R278:S278"/>
    <mergeCell ref="O279:P279"/>
    <mergeCell ref="R279:S279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O285:P285"/>
    <mergeCell ref="R285:S285"/>
    <mergeCell ref="O286:P286"/>
    <mergeCell ref="R286:S286"/>
    <mergeCell ref="A287:V287"/>
    <mergeCell ref="O301:P301"/>
    <mergeCell ref="R301:S301"/>
    <mergeCell ref="O302:P302"/>
    <mergeCell ref="R302:S302"/>
    <mergeCell ref="O290:P290"/>
    <mergeCell ref="R290:S290"/>
    <mergeCell ref="O291:P291"/>
    <mergeCell ref="R291:S291"/>
    <mergeCell ref="O292:P292"/>
    <mergeCell ref="R292:S292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O298:P298"/>
    <mergeCell ref="R298:S298"/>
    <mergeCell ref="O299:P299"/>
    <mergeCell ref="R299:S299"/>
    <mergeCell ref="A300:V300"/>
    <mergeCell ref="A314:B314"/>
    <mergeCell ref="O314:P314"/>
    <mergeCell ref="R314:S314"/>
    <mergeCell ref="O303:P303"/>
    <mergeCell ref="R303:S303"/>
    <mergeCell ref="O304:P304"/>
    <mergeCell ref="R304:S304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O311:P311"/>
    <mergeCell ref="R311:S311"/>
    <mergeCell ref="O312:P312"/>
    <mergeCell ref="R312:S312"/>
    <mergeCell ref="A313:B313"/>
    <mergeCell ref="O313:P313"/>
    <mergeCell ref="R313:S313"/>
    <mergeCell ref="A326:B326"/>
    <mergeCell ref="O326:P326"/>
    <mergeCell ref="R326:S326"/>
    <mergeCell ref="O327:P327"/>
    <mergeCell ref="R327:S327"/>
    <mergeCell ref="A315:B315"/>
    <mergeCell ref="O315:P315"/>
    <mergeCell ref="R315:S315"/>
    <mergeCell ref="A316:V316"/>
    <mergeCell ref="A317:B317"/>
    <mergeCell ref="O317:P317"/>
    <mergeCell ref="R317:S317"/>
    <mergeCell ref="A318:B318"/>
    <mergeCell ref="O318:P318"/>
    <mergeCell ref="R318:S318"/>
    <mergeCell ref="A319:B319"/>
    <mergeCell ref="O319:P319"/>
    <mergeCell ref="R319:S319"/>
    <mergeCell ref="A321:V321"/>
    <mergeCell ref="O322:P322"/>
    <mergeCell ref="R322:S322"/>
    <mergeCell ref="O323:P323"/>
    <mergeCell ref="R323:S323"/>
    <mergeCell ref="O324:P324"/>
    <mergeCell ref="R324:S324"/>
    <mergeCell ref="O325:P325"/>
    <mergeCell ref="R325:S325"/>
    <mergeCell ref="A339:B339"/>
    <mergeCell ref="O339:P339"/>
    <mergeCell ref="R339:S339"/>
    <mergeCell ref="O328:P328"/>
    <mergeCell ref="R328:S328"/>
    <mergeCell ref="O329:P329"/>
    <mergeCell ref="R329:S329"/>
    <mergeCell ref="O330:P330"/>
    <mergeCell ref="R330:S330"/>
    <mergeCell ref="O331:P331"/>
    <mergeCell ref="R331:S331"/>
    <mergeCell ref="O332:P332"/>
    <mergeCell ref="R332:S332"/>
    <mergeCell ref="O333:P333"/>
    <mergeCell ref="R333:S333"/>
    <mergeCell ref="A334:V334"/>
    <mergeCell ref="A335:V335"/>
    <mergeCell ref="O336:P336"/>
    <mergeCell ref="R336:S336"/>
    <mergeCell ref="O337:P337"/>
    <mergeCell ref="R337:S337"/>
    <mergeCell ref="A338:B338"/>
    <mergeCell ref="O338:P338"/>
    <mergeCell ref="R338:S338"/>
    <mergeCell ref="O350:P350"/>
    <mergeCell ref="R350:S350"/>
    <mergeCell ref="O351:P351"/>
    <mergeCell ref="R351:S351"/>
    <mergeCell ref="A340:B340"/>
    <mergeCell ref="O340:P340"/>
    <mergeCell ref="R340:S340"/>
    <mergeCell ref="A341:B341"/>
    <mergeCell ref="O341:P341"/>
    <mergeCell ref="R341:S341"/>
    <mergeCell ref="A342:V342"/>
    <mergeCell ref="A343:V343"/>
    <mergeCell ref="O344:P344"/>
    <mergeCell ref="R344:S344"/>
    <mergeCell ref="O345:P345"/>
    <mergeCell ref="R345:S345"/>
    <mergeCell ref="A346:B346"/>
    <mergeCell ref="O346:P346"/>
    <mergeCell ref="R346:S346"/>
    <mergeCell ref="O347:P347"/>
    <mergeCell ref="R347:S347"/>
    <mergeCell ref="O348:P348"/>
    <mergeCell ref="R348:S348"/>
    <mergeCell ref="O349:P349"/>
    <mergeCell ref="R349:S349"/>
    <mergeCell ref="A355:M355"/>
    <mergeCell ref="O355:P355"/>
    <mergeCell ref="R355:S355"/>
    <mergeCell ref="A356:M356"/>
    <mergeCell ref="O356:P356"/>
    <mergeCell ref="R356:S356"/>
    <mergeCell ref="A357:M357"/>
    <mergeCell ref="N357:P357"/>
    <mergeCell ref="Q357:S357"/>
    <mergeCell ref="A352:M352"/>
    <mergeCell ref="O352:P352"/>
    <mergeCell ref="R352:S352"/>
    <mergeCell ref="A353:M353"/>
    <mergeCell ref="O353:P353"/>
    <mergeCell ref="R353:S353"/>
    <mergeCell ref="A354:M354"/>
    <mergeCell ref="O354:P354"/>
    <mergeCell ref="R354:S354"/>
    <mergeCell ref="T357:V357"/>
    <mergeCell ref="A358:V358"/>
    <mergeCell ref="A359:M359"/>
    <mergeCell ref="O359:P359"/>
    <mergeCell ref="R359:S359"/>
    <mergeCell ref="A361:M361"/>
    <mergeCell ref="O361:P361"/>
    <mergeCell ref="R361:S361"/>
    <mergeCell ref="A362:M362"/>
    <mergeCell ref="O362:P362"/>
    <mergeCell ref="R362:S362"/>
    <mergeCell ref="A360:M360"/>
    <mergeCell ref="O360:P360"/>
    <mergeCell ref="R360:S360"/>
    <mergeCell ref="A363:M363"/>
    <mergeCell ref="O363:P363"/>
    <mergeCell ref="R363:S363"/>
    <mergeCell ref="D381:G381"/>
    <mergeCell ref="D382:H382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8:M368"/>
    <mergeCell ref="O368:P368"/>
    <mergeCell ref="R368:S368"/>
    <mergeCell ref="A369:M369"/>
    <mergeCell ref="O369:P369"/>
    <mergeCell ref="R369:S369"/>
    <mergeCell ref="A364:M364"/>
    <mergeCell ref="N364:P364"/>
    <mergeCell ref="Q364:S364"/>
    <mergeCell ref="A370:M370"/>
    <mergeCell ref="O370:P370"/>
    <mergeCell ref="R370:S370"/>
    <mergeCell ref="A371:M371"/>
    <mergeCell ref="N371:P371"/>
    <mergeCell ref="Q371:S371"/>
    <mergeCell ref="T371:V371"/>
    <mergeCell ref="D379:H379"/>
    <mergeCell ref="D380:G380"/>
    <mergeCell ref="H380:J380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U11:AV11"/>
    <mergeCell ref="AW11:AX11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05:AX105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ColWidth="9.109375" defaultRowHeight="15.6" x14ac:dyDescent="0.25"/>
  <cols>
    <col min="1" max="1" width="12.5546875" style="32" customWidth="1"/>
    <col min="2" max="2" width="49" style="27" customWidth="1"/>
    <col min="3" max="3" width="7.5546875" style="33" customWidth="1"/>
    <col min="4" max="4" width="7.88671875" style="34" customWidth="1"/>
    <col min="5" max="5" width="7.6640625" style="34" customWidth="1"/>
    <col min="6" max="6" width="7.6640625" style="33" customWidth="1"/>
    <col min="7" max="7" width="10" style="33" customWidth="1"/>
    <col min="8" max="8" width="11.33203125" style="27" customWidth="1"/>
    <col min="9" max="9" width="9.44140625" style="27" customWidth="1"/>
    <col min="10" max="10" width="11.44140625" style="47" customWidth="1"/>
    <col min="11" max="11" width="7.44140625" style="27" customWidth="1"/>
    <col min="12" max="12" width="8.44140625" style="47" customWidth="1"/>
    <col min="13" max="13" width="8.88671875" style="27" customWidth="1"/>
    <col min="14" max="14" width="7" style="27" bestFit="1" customWidth="1"/>
    <col min="15" max="15" width="7" style="27" customWidth="1"/>
    <col min="16" max="16" width="8.5546875" style="31" bestFit="1" customWidth="1"/>
    <col min="17" max="17" width="7.6640625" style="31" bestFit="1" customWidth="1"/>
    <col min="18" max="18" width="7.6640625" style="31" customWidth="1"/>
    <col min="19" max="19" width="8.5546875" style="31" bestFit="1" customWidth="1"/>
    <col min="20" max="21" width="7.6640625" style="31" bestFit="1" customWidth="1"/>
    <col min="22" max="22" width="8.6640625" style="31" customWidth="1"/>
    <col min="23" max="16384" width="9.109375" style="27"/>
  </cols>
  <sheetData>
    <row r="1" spans="1:235" s="38" customFormat="1" ht="21" customHeight="1" thickBot="1" x14ac:dyDescent="0.3">
      <c r="A1" s="4485" t="s">
        <v>491</v>
      </c>
      <c r="B1" s="4486"/>
      <c r="C1" s="4486"/>
      <c r="D1" s="4486"/>
      <c r="E1" s="4486"/>
      <c r="F1" s="4486"/>
      <c r="G1" s="4486"/>
      <c r="H1" s="4486"/>
      <c r="I1" s="4486"/>
      <c r="J1" s="4486"/>
      <c r="K1" s="4486"/>
      <c r="L1" s="4486"/>
      <c r="M1" s="4486"/>
      <c r="N1" s="4486"/>
      <c r="O1" s="4486"/>
      <c r="P1" s="4486"/>
      <c r="Q1" s="4486"/>
      <c r="R1" s="4486"/>
      <c r="S1" s="4486"/>
      <c r="T1" s="4486"/>
      <c r="U1" s="4486"/>
      <c r="V1" s="4487"/>
    </row>
    <row r="2" spans="1:235" ht="18.75" customHeight="1" x14ac:dyDescent="0.25">
      <c r="A2" s="4488" t="s">
        <v>26</v>
      </c>
      <c r="B2" s="4491" t="s">
        <v>33</v>
      </c>
      <c r="C2" s="4494" t="s">
        <v>121</v>
      </c>
      <c r="D2" s="4495"/>
      <c r="E2" s="4034"/>
      <c r="F2" s="4496"/>
      <c r="G2" s="4499" t="s">
        <v>120</v>
      </c>
      <c r="H2" s="4508" t="s">
        <v>107</v>
      </c>
      <c r="I2" s="4508"/>
      <c r="J2" s="4508"/>
      <c r="K2" s="4508"/>
      <c r="L2" s="4508"/>
      <c r="M2" s="4509"/>
      <c r="N2" s="4173" t="s">
        <v>500</v>
      </c>
      <c r="O2" s="4174"/>
      <c r="P2" s="4174"/>
      <c r="Q2" s="4174"/>
      <c r="R2" s="4174"/>
      <c r="S2" s="4174"/>
      <c r="T2" s="4174"/>
      <c r="U2" s="4174"/>
      <c r="V2" s="4503"/>
    </row>
    <row r="3" spans="1:235" ht="24.75" customHeight="1" thickBot="1" x14ac:dyDescent="0.3">
      <c r="A3" s="4489"/>
      <c r="B3" s="4492"/>
      <c r="C3" s="4497"/>
      <c r="D3" s="4498"/>
      <c r="E3" s="4423"/>
      <c r="F3" s="4424"/>
      <c r="G3" s="4500"/>
      <c r="H3" s="4083" t="s">
        <v>27</v>
      </c>
      <c r="I3" s="3432" t="s">
        <v>109</v>
      </c>
      <c r="J3" s="3432"/>
      <c r="K3" s="3432"/>
      <c r="L3" s="3432"/>
      <c r="M3" s="4511" t="s">
        <v>103</v>
      </c>
      <c r="N3" s="4175"/>
      <c r="O3" s="4176"/>
      <c r="P3" s="4176"/>
      <c r="Q3" s="4176"/>
      <c r="R3" s="4176"/>
      <c r="S3" s="4176"/>
      <c r="T3" s="4176"/>
      <c r="U3" s="4176"/>
      <c r="V3" s="4510"/>
    </row>
    <row r="4" spans="1:235" ht="18" customHeight="1" thickBot="1" x14ac:dyDescent="0.3">
      <c r="A4" s="4489"/>
      <c r="B4" s="4492"/>
      <c r="C4" s="4475" t="s">
        <v>28</v>
      </c>
      <c r="D4" s="4469" t="s">
        <v>29</v>
      </c>
      <c r="E4" s="4513" t="s">
        <v>104</v>
      </c>
      <c r="F4" s="4514"/>
      <c r="G4" s="4500"/>
      <c r="H4" s="4083"/>
      <c r="I4" s="4083" t="s">
        <v>108</v>
      </c>
      <c r="J4" s="4515" t="s">
        <v>110</v>
      </c>
      <c r="K4" s="4516"/>
      <c r="L4" s="4517"/>
      <c r="M4" s="4511"/>
      <c r="N4" s="4119" t="s">
        <v>30</v>
      </c>
      <c r="O4" s="4480"/>
      <c r="P4" s="4120"/>
      <c r="Q4" s="4119" t="s">
        <v>31</v>
      </c>
      <c r="R4" s="4480"/>
      <c r="S4" s="4120"/>
      <c r="T4" s="4502" t="s">
        <v>32</v>
      </c>
      <c r="U4" s="4174"/>
      <c r="V4" s="4503"/>
    </row>
    <row r="5" spans="1:235" ht="16.2" thickBot="1" x14ac:dyDescent="0.3">
      <c r="A5" s="4489"/>
      <c r="B5" s="4492"/>
      <c r="C5" s="4476"/>
      <c r="D5" s="4083"/>
      <c r="E5" s="4504" t="s">
        <v>105</v>
      </c>
      <c r="F5" s="4505" t="s">
        <v>106</v>
      </c>
      <c r="G5" s="4500"/>
      <c r="H5" s="4083"/>
      <c r="I5" s="4083"/>
      <c r="J5" s="4470" t="s">
        <v>50</v>
      </c>
      <c r="K5" s="4470" t="s">
        <v>51</v>
      </c>
      <c r="L5" s="4470" t="s">
        <v>52</v>
      </c>
      <c r="M5" s="4511"/>
      <c r="N5" s="193">
        <v>5</v>
      </c>
      <c r="O5" s="4478">
        <v>6</v>
      </c>
      <c r="P5" s="4479"/>
      <c r="Q5" s="193">
        <v>7</v>
      </c>
      <c r="R5" s="4478">
        <v>8</v>
      </c>
      <c r="S5" s="4479"/>
      <c r="T5" s="194">
        <v>9</v>
      </c>
      <c r="U5" s="1140" t="s">
        <v>498</v>
      </c>
      <c r="V5" s="1140" t="s">
        <v>499</v>
      </c>
    </row>
    <row r="6" spans="1:235" ht="16.2" thickBot="1" x14ac:dyDescent="0.3">
      <c r="A6" s="4489"/>
      <c r="B6" s="4492"/>
      <c r="C6" s="4476"/>
      <c r="D6" s="4083"/>
      <c r="E6" s="4471"/>
      <c r="F6" s="4506"/>
      <c r="G6" s="4500"/>
      <c r="H6" s="4083"/>
      <c r="I6" s="4083"/>
      <c r="J6" s="4471"/>
      <c r="K6" s="4471"/>
      <c r="L6" s="4471"/>
      <c r="M6" s="4511"/>
      <c r="N6" s="4119"/>
      <c r="O6" s="4480"/>
      <c r="P6" s="4480"/>
      <c r="Q6" s="4480"/>
      <c r="R6" s="4480"/>
      <c r="S6" s="4480"/>
      <c r="T6" s="4480"/>
      <c r="U6" s="4481"/>
      <c r="V6" s="4482"/>
    </row>
    <row r="7" spans="1:235" ht="38.25" customHeight="1" thickBot="1" x14ac:dyDescent="0.3">
      <c r="A7" s="4490"/>
      <c r="B7" s="4493"/>
      <c r="C7" s="4477"/>
      <c r="D7" s="4084"/>
      <c r="E7" s="4472"/>
      <c r="F7" s="4507"/>
      <c r="G7" s="4501"/>
      <c r="H7" s="4084"/>
      <c r="I7" s="4084"/>
      <c r="J7" s="4472"/>
      <c r="K7" s="4472"/>
      <c r="L7" s="4472"/>
      <c r="M7" s="4512"/>
      <c r="N7" s="191"/>
      <c r="O7" s="4478"/>
      <c r="P7" s="4479"/>
      <c r="Q7" s="191"/>
      <c r="R7" s="4478"/>
      <c r="S7" s="4479"/>
      <c r="T7" s="191"/>
      <c r="U7" s="1140"/>
      <c r="V7" s="1140"/>
    </row>
    <row r="8" spans="1:235" ht="16.2" thickBot="1" x14ac:dyDescent="0.3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7">
        <v>15</v>
      </c>
      <c r="P8" s="4461"/>
      <c r="Q8" s="192">
        <v>16</v>
      </c>
      <c r="R8" s="4177">
        <v>17</v>
      </c>
      <c r="S8" s="4461"/>
      <c r="T8" s="192">
        <v>18</v>
      </c>
      <c r="U8" s="29">
        <v>19</v>
      </c>
      <c r="V8" s="29">
        <v>20</v>
      </c>
    </row>
    <row r="9" spans="1:235" ht="16.2" thickBot="1" x14ac:dyDescent="0.3">
      <c r="A9" s="4462" t="s">
        <v>154</v>
      </c>
      <c r="B9" s="4463"/>
      <c r="C9" s="4463"/>
      <c r="D9" s="4463"/>
      <c r="E9" s="4463"/>
      <c r="F9" s="4463"/>
      <c r="G9" s="4463"/>
      <c r="H9" s="4463"/>
      <c r="I9" s="4463"/>
      <c r="J9" s="4463"/>
      <c r="K9" s="4463"/>
      <c r="L9" s="4463"/>
      <c r="M9" s="4463"/>
      <c r="N9" s="4463"/>
      <c r="O9" s="4463"/>
      <c r="P9" s="4463"/>
      <c r="Q9" s="4463"/>
      <c r="R9" s="4463"/>
      <c r="S9" s="4463"/>
      <c r="T9" s="4463"/>
      <c r="U9" s="4464"/>
      <c r="V9" s="4465"/>
    </row>
    <row r="10" spans="1:235" ht="16.8" thickBot="1" x14ac:dyDescent="0.3">
      <c r="A10" s="4466" t="s">
        <v>78</v>
      </c>
      <c r="B10" s="4467"/>
      <c r="C10" s="4467"/>
      <c r="D10" s="4467"/>
      <c r="E10" s="4467"/>
      <c r="F10" s="4467"/>
      <c r="G10" s="4467"/>
      <c r="H10" s="4467"/>
      <c r="I10" s="4467"/>
      <c r="J10" s="4467"/>
      <c r="K10" s="4467"/>
      <c r="L10" s="4467"/>
      <c r="M10" s="4467"/>
      <c r="N10" s="4467"/>
      <c r="O10" s="4467"/>
      <c r="P10" s="4467"/>
      <c r="Q10" s="4467"/>
      <c r="R10" s="4467"/>
      <c r="S10" s="4467"/>
      <c r="T10" s="4467"/>
      <c r="U10" s="4467"/>
      <c r="V10" s="4468"/>
      <c r="W10" s="27" t="s">
        <v>501</v>
      </c>
    </row>
    <row r="11" spans="1:235" hidden="1" x14ac:dyDescent="0.25">
      <c r="A11" s="379" t="s">
        <v>137</v>
      </c>
      <c r="B11" s="445" t="s">
        <v>408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473"/>
      <c r="P11" s="4474"/>
      <c r="Q11" s="245"/>
      <c r="R11" s="4473"/>
      <c r="S11" s="4474"/>
      <c r="U11" s="4483"/>
      <c r="V11" s="4484"/>
    </row>
    <row r="12" spans="1:235" hidden="1" x14ac:dyDescent="0.25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446"/>
      <c r="P12" s="4447"/>
      <c r="Q12" s="245"/>
      <c r="R12" s="4446"/>
      <c r="S12" s="4447"/>
      <c r="T12" s="417"/>
      <c r="U12" s="248"/>
      <c r="V12" s="249"/>
    </row>
    <row r="13" spans="1:235" hidden="1" x14ac:dyDescent="0.25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446"/>
      <c r="P13" s="4447"/>
      <c r="Q13" s="245"/>
      <c r="R13" s="4446"/>
      <c r="S13" s="4447"/>
      <c r="T13" s="417"/>
      <c r="U13" s="248">
        <v>4</v>
      </c>
      <c r="V13" s="418"/>
    </row>
    <row r="14" spans="1:235" s="29" customFormat="1" hidden="1" x14ac:dyDescent="0.25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446"/>
      <c r="P14" s="4447"/>
      <c r="Q14" s="246"/>
      <c r="R14" s="4446"/>
      <c r="S14" s="4447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5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446"/>
      <c r="P15" s="4447"/>
      <c r="Q15" s="250"/>
      <c r="R15" s="4446"/>
      <c r="S15" s="4447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2" hidden="1" x14ac:dyDescent="0.25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446"/>
      <c r="P16" s="4447"/>
      <c r="Q16" s="250"/>
      <c r="R16" s="4446"/>
      <c r="S16" s="4447"/>
      <c r="T16" s="247"/>
      <c r="U16" s="248"/>
      <c r="V16" s="249"/>
    </row>
    <row r="17" spans="1:26" hidden="1" x14ac:dyDescent="0.25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446"/>
      <c r="P17" s="4447"/>
      <c r="Q17" s="196"/>
      <c r="R17" s="4446"/>
      <c r="S17" s="4447"/>
      <c r="T17" s="247"/>
      <c r="U17" s="248"/>
      <c r="V17" s="249"/>
    </row>
    <row r="18" spans="1:26" s="58" customFormat="1" hidden="1" x14ac:dyDescent="0.25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446"/>
      <c r="P18" s="4447"/>
      <c r="Q18" s="252"/>
      <c r="R18" s="4446"/>
      <c r="S18" s="4447"/>
      <c r="T18" s="247"/>
      <c r="U18" s="248"/>
      <c r="V18" s="249"/>
    </row>
    <row r="19" spans="1:26" s="58" customFormat="1" ht="16.2" hidden="1" thickBot="1" x14ac:dyDescent="0.3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446"/>
      <c r="P19" s="4447"/>
      <c r="Q19" s="196"/>
      <c r="R19" s="4446"/>
      <c r="S19" s="4447"/>
      <c r="T19" s="247"/>
      <c r="U19" s="248"/>
      <c r="V19" s="416"/>
    </row>
    <row r="20" spans="1:26" ht="14.25" hidden="1" customHeight="1" thickBot="1" x14ac:dyDescent="0.3">
      <c r="A20" s="4442" t="s">
        <v>36</v>
      </c>
      <c r="B20" s="4008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847">
        <f t="shared" ref="O20:T20" si="2">SUM(O11:O19)</f>
        <v>0</v>
      </c>
      <c r="P20" s="3848"/>
      <c r="Q20" s="431">
        <f t="shared" si="2"/>
        <v>0</v>
      </c>
      <c r="R20" s="3847">
        <f t="shared" si="2"/>
        <v>0</v>
      </c>
      <c r="S20" s="3848"/>
      <c r="T20" s="431">
        <f t="shared" si="2"/>
        <v>0</v>
      </c>
      <c r="U20" s="254"/>
      <c r="V20" s="430"/>
    </row>
    <row r="21" spans="1:26" ht="17.25" hidden="1" customHeight="1" thickBot="1" x14ac:dyDescent="0.3">
      <c r="A21" s="4444" t="s">
        <v>79</v>
      </c>
      <c r="B21" s="4448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611"/>
      <c r="P21" s="3612"/>
      <c r="Q21" s="434"/>
      <c r="R21" s="3849"/>
      <c r="S21" s="3850"/>
      <c r="T21" s="434"/>
      <c r="U21" s="100"/>
      <c r="V21" s="433"/>
    </row>
    <row r="22" spans="1:26" ht="17.25" hidden="1" customHeight="1" thickBot="1" x14ac:dyDescent="0.3">
      <c r="A22" s="3483" t="s">
        <v>227</v>
      </c>
      <c r="B22" s="4434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847">
        <f t="shared" ref="O22:T22" si="4">O20</f>
        <v>0</v>
      </c>
      <c r="P22" s="3848"/>
      <c r="Q22" s="431">
        <f t="shared" si="4"/>
        <v>0</v>
      </c>
      <c r="R22" s="3847">
        <f t="shared" si="4"/>
        <v>0</v>
      </c>
      <c r="S22" s="3848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3">
      <c r="A23" s="3854" t="s">
        <v>82</v>
      </c>
      <c r="B23" s="3855"/>
      <c r="C23" s="3855"/>
      <c r="D23" s="3855"/>
      <c r="E23" s="3855"/>
      <c r="F23" s="3855"/>
      <c r="G23" s="3855"/>
      <c r="H23" s="3855"/>
      <c r="I23" s="3855"/>
      <c r="J23" s="3855"/>
      <c r="K23" s="3855"/>
      <c r="L23" s="3855"/>
      <c r="M23" s="3855"/>
      <c r="N23" s="3855"/>
      <c r="O23" s="3855"/>
      <c r="P23" s="3855"/>
      <c r="Q23" s="3855"/>
      <c r="R23" s="3855"/>
      <c r="S23" s="3855"/>
      <c r="T23" s="3855"/>
      <c r="U23" s="3855"/>
      <c r="V23" s="3597"/>
    </row>
    <row r="24" spans="1:26" ht="18.75" hidden="1" customHeight="1" x14ac:dyDescent="0.25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409"/>
      <c r="P24" s="4410"/>
      <c r="Q24" s="197"/>
      <c r="R24" s="3533"/>
      <c r="S24" s="4397"/>
      <c r="T24" s="197"/>
      <c r="U24" s="93"/>
      <c r="V24" s="199"/>
      <c r="W24" s="27" t="s">
        <v>505</v>
      </c>
    </row>
    <row r="25" spans="1:26" ht="18.75" hidden="1" customHeight="1" x14ac:dyDescent="0.25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575"/>
      <c r="P25" s="3602"/>
      <c r="Q25" s="197"/>
      <c r="R25" s="3513"/>
      <c r="S25" s="3563"/>
      <c r="T25" s="197"/>
      <c r="U25" s="93"/>
      <c r="V25" s="199"/>
    </row>
    <row r="26" spans="1:26" ht="18.75" hidden="1" customHeight="1" x14ac:dyDescent="0.25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575"/>
      <c r="P26" s="3602"/>
      <c r="Q26" s="197"/>
      <c r="R26" s="3513"/>
      <c r="S26" s="3563"/>
      <c r="T26" s="197"/>
      <c r="U26" s="93"/>
      <c r="V26" s="199"/>
      <c r="X26" s="27" t="s">
        <v>502</v>
      </c>
      <c r="Y26" s="27" t="s">
        <v>503</v>
      </c>
      <c r="Z26" s="27" t="s">
        <v>504</v>
      </c>
    </row>
    <row r="27" spans="1:26" s="58" customFormat="1" ht="18.75" hidden="1" customHeight="1" x14ac:dyDescent="0.25">
      <c r="A27" s="269" t="s">
        <v>455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575"/>
      <c r="P27" s="3602"/>
      <c r="Q27" s="197"/>
      <c r="R27" s="3513"/>
      <c r="S27" s="3563"/>
      <c r="T27" s="197"/>
      <c r="U27" s="93"/>
      <c r="V27" s="199"/>
      <c r="X27" s="58">
        <v>4</v>
      </c>
      <c r="Y27" s="58">
        <v>8</v>
      </c>
    </row>
    <row r="28" spans="1:26" hidden="1" x14ac:dyDescent="0.25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575"/>
      <c r="P28" s="3602"/>
      <c r="Q28" s="197"/>
      <c r="R28" s="3513"/>
      <c r="S28" s="3563"/>
      <c r="T28" s="197"/>
      <c r="U28" s="93"/>
      <c r="V28" s="199"/>
    </row>
    <row r="29" spans="1:26" hidden="1" x14ac:dyDescent="0.25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575"/>
      <c r="P29" s="3602"/>
      <c r="Q29" s="197"/>
      <c r="R29" s="3513"/>
      <c r="S29" s="3563"/>
      <c r="T29" s="197"/>
      <c r="U29" s="93"/>
      <c r="V29" s="199"/>
    </row>
    <row r="30" spans="1:26" s="58" customFormat="1" hidden="1" x14ac:dyDescent="0.25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575"/>
      <c r="P30" s="3602"/>
      <c r="Q30" s="197"/>
      <c r="R30" s="3513"/>
      <c r="S30" s="3563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5">
      <c r="A31" s="269" t="s">
        <v>267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324</v>
      </c>
      <c r="M31" s="257">
        <f>$H31-$I31</f>
        <v>104</v>
      </c>
      <c r="N31" s="260" t="s">
        <v>456</v>
      </c>
      <c r="O31" s="3575"/>
      <c r="P31" s="3602"/>
      <c r="Q31" s="197"/>
      <c r="R31" s="3513"/>
      <c r="S31" s="3563"/>
      <c r="T31" s="197"/>
      <c r="U31" s="93"/>
      <c r="V31" s="199"/>
    </row>
    <row r="32" spans="1:26" s="58" customFormat="1" hidden="1" x14ac:dyDescent="0.25">
      <c r="A32" s="269" t="s">
        <v>268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324</v>
      </c>
      <c r="M32" s="257">
        <f>$H32-$I32</f>
        <v>93</v>
      </c>
      <c r="N32" s="260"/>
      <c r="O32" s="3541" t="s">
        <v>111</v>
      </c>
      <c r="P32" s="4315"/>
      <c r="Q32" s="197"/>
      <c r="R32" s="3513"/>
      <c r="S32" s="3563"/>
      <c r="T32" s="197"/>
      <c r="U32" s="93"/>
      <c r="V32" s="199"/>
    </row>
    <row r="33" spans="1:26" ht="31.2" hidden="1" x14ac:dyDescent="0.25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575"/>
      <c r="P33" s="3602"/>
      <c r="Q33" s="197"/>
      <c r="R33" s="3513"/>
      <c r="S33" s="3563"/>
      <c r="T33" s="197"/>
      <c r="U33" s="93"/>
      <c r="V33" s="199"/>
    </row>
    <row r="34" spans="1:26" hidden="1" x14ac:dyDescent="0.25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575"/>
      <c r="P34" s="3602"/>
      <c r="Q34" s="197"/>
      <c r="R34" s="3513"/>
      <c r="S34" s="3563"/>
      <c r="T34" s="197"/>
      <c r="U34" s="93"/>
      <c r="V34" s="199"/>
    </row>
    <row r="35" spans="1:26" s="58" customFormat="1" hidden="1" x14ac:dyDescent="0.25">
      <c r="A35" s="269" t="s">
        <v>269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575"/>
      <c r="P35" s="3602"/>
      <c r="Q35" s="197"/>
      <c r="R35" s="3513"/>
      <c r="S35" s="3563"/>
      <c r="T35" s="197"/>
      <c r="U35" s="93"/>
      <c r="V35" s="199"/>
      <c r="X35" s="58">
        <v>4</v>
      </c>
    </row>
    <row r="36" spans="1:26" hidden="1" x14ac:dyDescent="0.25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575"/>
      <c r="P36" s="3602"/>
      <c r="Q36" s="197"/>
      <c r="R36" s="3513"/>
      <c r="S36" s="3563"/>
      <c r="T36" s="197"/>
      <c r="U36" s="93"/>
      <c r="V36" s="199"/>
    </row>
    <row r="37" spans="1:26" hidden="1" x14ac:dyDescent="0.25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575"/>
      <c r="P37" s="3602"/>
      <c r="Q37" s="197"/>
      <c r="R37" s="3513"/>
      <c r="S37" s="3563"/>
      <c r="T37" s="197"/>
      <c r="U37" s="93"/>
      <c r="V37" s="199"/>
    </row>
    <row r="38" spans="1:26" s="58" customFormat="1" hidden="1" x14ac:dyDescent="0.25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575"/>
      <c r="P38" s="3602"/>
      <c r="Q38" s="229" t="s">
        <v>260</v>
      </c>
      <c r="R38" s="3513"/>
      <c r="S38" s="3563"/>
      <c r="T38" s="197"/>
      <c r="U38" s="93"/>
      <c r="V38" s="199"/>
      <c r="X38" s="58">
        <v>8</v>
      </c>
      <c r="Z38" s="58">
        <v>2</v>
      </c>
    </row>
    <row r="39" spans="1:26" ht="31.2" hidden="1" x14ac:dyDescent="0.25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575"/>
      <c r="P39" s="3602"/>
      <c r="Q39" s="197"/>
      <c r="R39" s="3513"/>
      <c r="S39" s="3563"/>
      <c r="T39" s="197"/>
      <c r="U39" s="93"/>
      <c r="V39" s="199"/>
    </row>
    <row r="40" spans="1:26" ht="20.25" hidden="1" customHeight="1" x14ac:dyDescent="0.25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575"/>
      <c r="P40" s="3602"/>
      <c r="Q40" s="197"/>
      <c r="R40" s="3513"/>
      <c r="S40" s="3563"/>
      <c r="T40" s="197"/>
      <c r="U40" s="93"/>
      <c r="V40" s="199"/>
    </row>
    <row r="41" spans="1:26" hidden="1" x14ac:dyDescent="0.25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575"/>
      <c r="P41" s="3602"/>
      <c r="Q41" s="197"/>
      <c r="R41" s="3513"/>
      <c r="S41" s="3563"/>
      <c r="T41" s="197"/>
      <c r="U41" s="93"/>
      <c r="V41" s="199"/>
    </row>
    <row r="42" spans="1:26" s="58" customFormat="1" hidden="1" x14ac:dyDescent="0.25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575"/>
      <c r="P42" s="3602"/>
      <c r="Q42" s="197"/>
      <c r="R42" s="3513"/>
      <c r="S42" s="3563"/>
      <c r="T42" s="680" t="s">
        <v>114</v>
      </c>
      <c r="U42" s="123"/>
      <c r="V42" s="199"/>
      <c r="X42" s="58">
        <v>4</v>
      </c>
    </row>
    <row r="43" spans="1:26" s="58" customFormat="1" ht="31.2" hidden="1" x14ac:dyDescent="0.25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575"/>
      <c r="P43" s="3602"/>
      <c r="Q43" s="197"/>
      <c r="R43" s="3513"/>
      <c r="S43" s="3563"/>
      <c r="T43" s="197"/>
      <c r="U43" s="93"/>
      <c r="V43" s="199"/>
    </row>
    <row r="44" spans="1:26" s="58" customFormat="1" hidden="1" x14ac:dyDescent="0.25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575"/>
      <c r="P44" s="3602"/>
      <c r="Q44" s="197"/>
      <c r="R44" s="3513"/>
      <c r="S44" s="3563"/>
      <c r="T44" s="197"/>
      <c r="U44" s="93"/>
      <c r="V44" s="199"/>
    </row>
    <row r="45" spans="1:26" s="58" customFormat="1" hidden="1" x14ac:dyDescent="0.25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575"/>
      <c r="P45" s="3602"/>
      <c r="Q45" s="197"/>
      <c r="R45" s="3513"/>
      <c r="S45" s="3563"/>
      <c r="T45" s="229" t="s">
        <v>114</v>
      </c>
      <c r="U45" s="93"/>
      <c r="V45" s="199"/>
      <c r="X45" s="58">
        <v>4</v>
      </c>
    </row>
    <row r="46" spans="1:26" hidden="1" x14ac:dyDescent="0.25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575"/>
      <c r="P46" s="3602"/>
      <c r="Q46" s="197"/>
      <c r="R46" s="3513"/>
      <c r="S46" s="3563"/>
      <c r="T46" s="197"/>
      <c r="U46" s="93"/>
      <c r="V46" s="199"/>
    </row>
    <row r="47" spans="1:26" ht="16.2" hidden="1" thickBot="1" x14ac:dyDescent="0.3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575"/>
      <c r="P47" s="3602"/>
      <c r="Q47" s="197"/>
      <c r="R47" s="3513"/>
      <c r="S47" s="3563"/>
      <c r="T47" s="197"/>
      <c r="U47" s="93"/>
      <c r="V47" s="199"/>
    </row>
    <row r="48" spans="1:26" s="58" customFormat="1" hidden="1" x14ac:dyDescent="0.25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575"/>
      <c r="P48" s="3602"/>
      <c r="Q48" s="197"/>
      <c r="R48" s="3513"/>
      <c r="S48" s="3563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5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575"/>
      <c r="P49" s="3602"/>
      <c r="Q49" s="197"/>
      <c r="R49" s="3513"/>
      <c r="S49" s="3563"/>
      <c r="T49" s="197"/>
      <c r="U49" s="93"/>
      <c r="V49" s="199"/>
    </row>
    <row r="50" spans="1:34" s="58" customFormat="1" hidden="1" x14ac:dyDescent="0.25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541" t="s">
        <v>127</v>
      </c>
      <c r="P50" s="4315"/>
      <c r="Q50" s="197"/>
      <c r="R50" s="3513"/>
      <c r="S50" s="3563"/>
      <c r="T50" s="197"/>
      <c r="U50" s="93"/>
      <c r="V50" s="199"/>
    </row>
    <row r="51" spans="1:34" hidden="1" x14ac:dyDescent="0.25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575"/>
      <c r="P51" s="3602"/>
      <c r="Q51" s="197"/>
      <c r="R51" s="3513"/>
      <c r="S51" s="3563"/>
      <c r="T51" s="197"/>
      <c r="U51" s="93"/>
      <c r="V51" s="199"/>
    </row>
    <row r="52" spans="1:34" hidden="1" x14ac:dyDescent="0.25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575"/>
      <c r="P52" s="3602"/>
      <c r="Q52" s="197"/>
      <c r="R52" s="3513"/>
      <c r="S52" s="3563"/>
      <c r="T52" s="197"/>
      <c r="U52" s="93"/>
      <c r="V52" s="199"/>
    </row>
    <row r="53" spans="1:34" s="58" customFormat="1" ht="16.2" hidden="1" thickBot="1" x14ac:dyDescent="0.3">
      <c r="A53" s="273" t="s">
        <v>270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575"/>
      <c r="P53" s="3602"/>
      <c r="Q53" s="198"/>
      <c r="R53" s="3513"/>
      <c r="S53" s="3563"/>
      <c r="T53" s="198"/>
      <c r="U53" s="91"/>
      <c r="V53" s="1123"/>
      <c r="X53" s="58">
        <v>4</v>
      </c>
    </row>
    <row r="54" spans="1:34" ht="17.25" hidden="1" customHeight="1" thickBot="1" x14ac:dyDescent="0.3">
      <c r="A54" s="4442" t="s">
        <v>453</v>
      </c>
      <c r="B54" s="4443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611"/>
      <c r="P54" s="3612"/>
      <c r="Q54" s="1128"/>
      <c r="R54" s="3849"/>
      <c r="S54" s="3850"/>
      <c r="T54" s="1128"/>
      <c r="U54" s="854"/>
      <c r="V54" s="852"/>
    </row>
    <row r="55" spans="1:34" ht="18" hidden="1" customHeight="1" thickBot="1" x14ac:dyDescent="0.3">
      <c r="A55" s="3483" t="s">
        <v>79</v>
      </c>
      <c r="B55" s="3839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611"/>
      <c r="P55" s="3612"/>
      <c r="Q55" s="1128"/>
      <c r="R55" s="3849"/>
      <c r="S55" s="3850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3">
      <c r="A56" s="4444" t="s">
        <v>228</v>
      </c>
      <c r="B56" s="4445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457</v>
      </c>
      <c r="O56" s="3488" t="s">
        <v>458</v>
      </c>
      <c r="P56" s="3489"/>
      <c r="Q56" s="1002" t="s">
        <v>260</v>
      </c>
      <c r="R56" s="3488"/>
      <c r="S56" s="3489"/>
      <c r="T56" s="229" t="s">
        <v>125</v>
      </c>
      <c r="U56" s="1003"/>
      <c r="V56" s="1132"/>
    </row>
    <row r="57" spans="1:34" ht="20.25" hidden="1" customHeight="1" thickBot="1" x14ac:dyDescent="0.3">
      <c r="A57" s="4442" t="s">
        <v>452</v>
      </c>
      <c r="B57" s="4443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845"/>
      <c r="P57" s="3846"/>
      <c r="Q57" s="1002"/>
      <c r="R57" s="3488"/>
      <c r="S57" s="3489"/>
      <c r="T57" s="1002"/>
      <c r="U57" s="1003"/>
      <c r="V57" s="1132"/>
    </row>
    <row r="58" spans="1:34" ht="20.25" hidden="1" customHeight="1" thickBot="1" x14ac:dyDescent="0.3">
      <c r="A58" s="3483" t="s">
        <v>79</v>
      </c>
      <c r="B58" s="3839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845"/>
      <c r="P58" s="3846"/>
      <c r="Q58" s="1002"/>
      <c r="R58" s="3488"/>
      <c r="S58" s="3489"/>
      <c r="T58" s="1002"/>
      <c r="U58" s="1003"/>
      <c r="V58" s="1132"/>
    </row>
    <row r="59" spans="1:34" ht="20.25" hidden="1" customHeight="1" thickBot="1" x14ac:dyDescent="0.3">
      <c r="A59" s="3483" t="s">
        <v>450</v>
      </c>
      <c r="B59" s="4434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459</v>
      </c>
      <c r="O59" s="3488" t="s">
        <v>458</v>
      </c>
      <c r="P59" s="3489"/>
      <c r="Q59" s="1002" t="s">
        <v>260</v>
      </c>
      <c r="R59" s="3488"/>
      <c r="S59" s="3489"/>
      <c r="T59" s="229" t="s">
        <v>125</v>
      </c>
      <c r="U59" s="1137"/>
      <c r="V59" s="993"/>
    </row>
    <row r="60" spans="1:34" ht="20.25" customHeight="1" thickBot="1" x14ac:dyDescent="0.3">
      <c r="A60" s="3674" t="s">
        <v>159</v>
      </c>
      <c r="B60" s="4370"/>
      <c r="C60" s="4370"/>
      <c r="D60" s="4370"/>
      <c r="E60" s="4370"/>
      <c r="F60" s="4370"/>
      <c r="G60" s="4370"/>
      <c r="H60" s="4370"/>
      <c r="I60" s="4370"/>
      <c r="J60" s="4370"/>
      <c r="K60" s="4370"/>
      <c r="L60" s="4370"/>
      <c r="M60" s="4370"/>
      <c r="N60" s="4370"/>
      <c r="O60" s="4370"/>
      <c r="P60" s="4370"/>
      <c r="Q60" s="4370"/>
      <c r="R60" s="4370"/>
      <c r="S60" s="4370"/>
      <c r="T60" s="4370"/>
      <c r="U60" s="4370"/>
      <c r="V60" s="4435"/>
    </row>
    <row r="61" spans="1:34" ht="20.25" customHeight="1" thickBot="1" x14ac:dyDescent="0.3">
      <c r="A61" s="3674" t="s">
        <v>316</v>
      </c>
      <c r="B61" s="4370"/>
      <c r="C61" s="4370"/>
      <c r="D61" s="4370"/>
      <c r="E61" s="4370"/>
      <c r="F61" s="4370"/>
      <c r="G61" s="4370"/>
      <c r="H61" s="4370"/>
      <c r="I61" s="4370"/>
      <c r="J61" s="4370"/>
      <c r="K61" s="4370"/>
      <c r="L61" s="4370"/>
      <c r="M61" s="4370"/>
      <c r="N61" s="4370"/>
      <c r="O61" s="4370"/>
      <c r="P61" s="4370"/>
      <c r="Q61" s="4370"/>
      <c r="R61" s="4370"/>
      <c r="S61" s="4370"/>
      <c r="T61" s="4370"/>
      <c r="U61" s="4370"/>
      <c r="V61" s="4435"/>
      <c r="X61" s="3590" t="s">
        <v>30</v>
      </c>
      <c r="Y61" s="3590"/>
      <c r="Z61" s="3590"/>
      <c r="AA61" s="3590"/>
      <c r="AB61" s="3590" t="s">
        <v>31</v>
      </c>
      <c r="AC61" s="3590"/>
      <c r="AD61" s="3590"/>
      <c r="AE61" s="3590"/>
      <c r="AF61" s="1177"/>
      <c r="AG61" s="1177" t="s">
        <v>511</v>
      </c>
      <c r="AH61" s="1177" t="s">
        <v>512</v>
      </c>
    </row>
    <row r="62" spans="1:34" ht="20.25" customHeight="1" thickBot="1" x14ac:dyDescent="0.3">
      <c r="A62" s="3663" t="s">
        <v>317</v>
      </c>
      <c r="B62" s="4436"/>
      <c r="C62" s="4436"/>
      <c r="D62" s="4436"/>
      <c r="E62" s="4436"/>
      <c r="F62" s="4436"/>
      <c r="G62" s="4436"/>
      <c r="H62" s="4436"/>
      <c r="I62" s="4436"/>
      <c r="J62" s="4436"/>
      <c r="K62" s="4436"/>
      <c r="L62" s="4436"/>
      <c r="M62" s="4436"/>
      <c r="N62" s="4436"/>
      <c r="O62" s="4436"/>
      <c r="P62" s="4436"/>
      <c r="Q62" s="4436"/>
      <c r="R62" s="4436"/>
      <c r="S62" s="4436"/>
      <c r="T62" s="4436"/>
      <c r="U62" s="4436"/>
      <c r="V62" s="4437"/>
      <c r="X62" s="3590" t="s">
        <v>506</v>
      </c>
      <c r="Y62" s="3590"/>
      <c r="Z62" s="3590" t="s">
        <v>508</v>
      </c>
      <c r="AA62" s="3590"/>
      <c r="AB62" s="3590" t="s">
        <v>509</v>
      </c>
      <c r="AC62" s="3590"/>
      <c r="AD62" s="3590" t="s">
        <v>510</v>
      </c>
      <c r="AE62" s="3590"/>
      <c r="AF62" s="1177"/>
      <c r="AG62" s="1177"/>
      <c r="AH62" s="1177"/>
    </row>
    <row r="63" spans="1:34" ht="32.25" customHeight="1" x14ac:dyDescent="0.25">
      <c r="A63" s="268" t="s">
        <v>266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409"/>
      <c r="P63" s="4410"/>
      <c r="Q63" s="228"/>
      <c r="R63" s="3533"/>
      <c r="S63" s="4397"/>
      <c r="T63" s="228"/>
      <c r="U63" s="175"/>
      <c r="V63" s="224"/>
      <c r="X63" s="1177" t="s">
        <v>39</v>
      </c>
      <c r="Y63" s="1177" t="s">
        <v>507</v>
      </c>
      <c r="Z63" s="1177" t="s">
        <v>39</v>
      </c>
      <c r="AA63" s="1177" t="s">
        <v>507</v>
      </c>
      <c r="AB63" s="1177" t="s">
        <v>39</v>
      </c>
      <c r="AC63" s="1177" t="s">
        <v>507</v>
      </c>
      <c r="AD63" s="1177" t="s">
        <v>39</v>
      </c>
      <c r="AE63" s="1177" t="s">
        <v>507</v>
      </c>
      <c r="AF63" s="1177"/>
      <c r="AG63" s="1177"/>
      <c r="AH63" s="1177"/>
    </row>
    <row r="64" spans="1:34" ht="20.25" customHeight="1" x14ac:dyDescent="0.25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575"/>
      <c r="P64" s="3602"/>
      <c r="Q64" s="197"/>
      <c r="R64" s="3513"/>
      <c r="S64" s="3563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5">
      <c r="A65" s="269" t="s">
        <v>271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575"/>
      <c r="P65" s="3602"/>
      <c r="Q65" s="229" t="s">
        <v>122</v>
      </c>
      <c r="R65" s="3513"/>
      <c r="S65" s="3563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5">
      <c r="A66" s="269" t="s">
        <v>272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575"/>
      <c r="P66" s="3602"/>
      <c r="Q66" s="197"/>
      <c r="R66" s="3513"/>
      <c r="S66" s="3563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5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575"/>
      <c r="P67" s="3602"/>
      <c r="Q67" s="197"/>
      <c r="R67" s="3513"/>
      <c r="S67" s="3563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5">
      <c r="A68" s="269" t="s">
        <v>273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575"/>
      <c r="P68" s="3602"/>
      <c r="Q68" s="229"/>
      <c r="R68" s="3541" t="s">
        <v>122</v>
      </c>
      <c r="S68" s="4315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5">
      <c r="A69" s="269" t="s">
        <v>274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575"/>
      <c r="P69" s="3602"/>
      <c r="Q69" s="197"/>
      <c r="R69" s="3513"/>
      <c r="S69" s="3563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5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575"/>
      <c r="P70" s="3602"/>
      <c r="Q70" s="197"/>
      <c r="R70" s="3513"/>
      <c r="S70" s="3563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5">
      <c r="A71" s="272" t="s">
        <v>275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575"/>
      <c r="P71" s="3602"/>
      <c r="Q71" s="229" t="s">
        <v>260</v>
      </c>
      <c r="R71" s="3513"/>
      <c r="S71" s="3563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5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575"/>
      <c r="P72" s="3602"/>
      <c r="Q72" s="197"/>
      <c r="R72" s="3513"/>
      <c r="S72" s="3563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5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575"/>
      <c r="P73" s="3602"/>
      <c r="Q73" s="197"/>
      <c r="R73" s="3513"/>
      <c r="S73" s="3563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5">
      <c r="A74" s="269" t="s">
        <v>276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575"/>
      <c r="P74" s="3602"/>
      <c r="Q74" s="229"/>
      <c r="R74" s="3541" t="s">
        <v>113</v>
      </c>
      <c r="S74" s="4315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2" x14ac:dyDescent="0.25">
      <c r="A75" s="269" t="s">
        <v>277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575"/>
      <c r="P75" s="3602"/>
      <c r="Q75" s="197"/>
      <c r="R75" s="3513"/>
      <c r="S75" s="3563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5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575"/>
      <c r="P76" s="3602"/>
      <c r="Q76" s="197"/>
      <c r="R76" s="3513"/>
      <c r="S76" s="3563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5">
      <c r="A77" s="269" t="s">
        <v>278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575"/>
      <c r="P77" s="3602"/>
      <c r="Q77" s="197"/>
      <c r="R77" s="3541" t="s">
        <v>260</v>
      </c>
      <c r="S77" s="4315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5">
      <c r="A78" s="269" t="s">
        <v>279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541" t="s">
        <v>114</v>
      </c>
      <c r="P78" s="4315"/>
      <c r="Q78" s="229"/>
      <c r="R78" s="3541"/>
      <c r="S78" s="4315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5">
      <c r="A79" s="269" t="s">
        <v>280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575"/>
      <c r="P79" s="3602"/>
      <c r="Q79" s="197"/>
      <c r="R79" s="3541"/>
      <c r="S79" s="4315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5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575"/>
      <c r="P80" s="3602"/>
      <c r="Q80" s="197"/>
      <c r="R80" s="3541"/>
      <c r="S80" s="4315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5">
      <c r="A81" s="269" t="s">
        <v>281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575"/>
      <c r="P81" s="3602"/>
      <c r="Q81" s="197"/>
      <c r="R81" s="3541"/>
      <c r="S81" s="4315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5">
      <c r="A82" s="269" t="s">
        <v>314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541" t="s">
        <v>260</v>
      </c>
      <c r="P82" s="4315"/>
      <c r="Q82" s="197"/>
      <c r="R82" s="3541"/>
      <c r="S82" s="4315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5">
      <c r="A83" s="269" t="s">
        <v>315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428"/>
      <c r="P83" s="4429"/>
      <c r="Q83" s="229" t="s">
        <v>260</v>
      </c>
      <c r="R83" s="3541"/>
      <c r="S83" s="4315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5">
      <c r="A84" s="269" t="s">
        <v>282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428"/>
      <c r="P84" s="4429"/>
      <c r="Q84" s="230"/>
      <c r="R84" s="3541"/>
      <c r="S84" s="4315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5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428"/>
      <c r="P85" s="4429"/>
      <c r="Q85" s="230"/>
      <c r="R85" s="3541"/>
      <c r="S85" s="4315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5">
      <c r="A86" s="269" t="s">
        <v>283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428"/>
      <c r="P86" s="4429"/>
      <c r="Q86" s="229" t="s">
        <v>260</v>
      </c>
      <c r="R86" s="3541"/>
      <c r="S86" s="4315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5">
      <c r="A87" s="269" t="s">
        <v>284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428"/>
      <c r="P87" s="4429"/>
      <c r="Q87" s="197"/>
      <c r="R87" s="3541"/>
      <c r="S87" s="4315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5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428"/>
      <c r="P88" s="4429"/>
      <c r="Q88" s="197"/>
      <c r="R88" s="3541"/>
      <c r="S88" s="4315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5">
      <c r="A89" s="269" t="s">
        <v>286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428"/>
      <c r="P89" s="4429"/>
      <c r="Q89" s="197"/>
      <c r="R89" s="3541" t="s">
        <v>114</v>
      </c>
      <c r="S89" s="4315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3">
      <c r="A90" s="269" t="s">
        <v>285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428"/>
      <c r="P90" s="4429"/>
      <c r="Q90" s="197"/>
      <c r="R90" s="3666"/>
      <c r="S90" s="3667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3">
      <c r="A91" s="234"/>
      <c r="B91" s="509" t="s">
        <v>451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488" t="s">
        <v>468</v>
      </c>
      <c r="P91" s="3489"/>
      <c r="Q91" s="712" t="s">
        <v>469</v>
      </c>
      <c r="R91" s="3488" t="s">
        <v>470</v>
      </c>
      <c r="S91" s="3489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3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330"/>
      <c r="P92" s="4331"/>
      <c r="Q92" s="208"/>
      <c r="R92" s="4330"/>
      <c r="S92" s="4331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3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488" t="s">
        <v>468</v>
      </c>
      <c r="P93" s="3489"/>
      <c r="Q93" s="712" t="s">
        <v>469</v>
      </c>
      <c r="R93" s="3488" t="s">
        <v>470</v>
      </c>
      <c r="S93" s="3489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3">
      <c r="A94" s="3663"/>
      <c r="B94" s="3664"/>
      <c r="C94" s="3664"/>
      <c r="D94" s="3664"/>
      <c r="E94" s="3664"/>
      <c r="F94" s="3664"/>
      <c r="G94" s="3664"/>
      <c r="H94" s="4423"/>
      <c r="I94" s="4423"/>
      <c r="J94" s="4423"/>
      <c r="K94" s="4423"/>
      <c r="L94" s="4423"/>
      <c r="M94" s="4423"/>
      <c r="N94" s="3664"/>
      <c r="O94" s="3664"/>
      <c r="P94" s="3664"/>
      <c r="Q94" s="3664"/>
      <c r="R94" s="3664"/>
      <c r="S94" s="3664"/>
      <c r="T94" s="4423"/>
      <c r="U94" s="4423"/>
      <c r="V94" s="4424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3">
      <c r="A95" s="4425" t="s">
        <v>160</v>
      </c>
      <c r="B95" s="4426"/>
      <c r="C95" s="4426"/>
      <c r="D95" s="4426"/>
      <c r="E95" s="4426"/>
      <c r="F95" s="4426"/>
      <c r="G95" s="4426"/>
      <c r="H95" s="4426"/>
      <c r="I95" s="4426"/>
      <c r="J95" s="4426"/>
      <c r="K95" s="4426"/>
      <c r="L95" s="4426"/>
      <c r="M95" s="4426"/>
      <c r="N95" s="4426"/>
      <c r="O95" s="4426"/>
      <c r="P95" s="4426"/>
      <c r="Q95" s="4426"/>
      <c r="R95" s="4426"/>
      <c r="S95" s="4426"/>
      <c r="T95" s="4426"/>
      <c r="U95" s="4426"/>
      <c r="V95" s="4427"/>
    </row>
    <row r="96" spans="1:34" ht="44.25" customHeight="1" x14ac:dyDescent="0.25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416"/>
      <c r="P96" s="4417"/>
      <c r="Q96" s="468"/>
      <c r="R96" s="4416"/>
      <c r="S96" s="4417"/>
      <c r="T96" s="468"/>
      <c r="U96" s="236"/>
      <c r="V96" s="467"/>
    </row>
    <row r="97" spans="1:22" ht="20.25" customHeight="1" thickBot="1" x14ac:dyDescent="0.3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418"/>
      <c r="P97" s="4419"/>
      <c r="Q97" s="479"/>
      <c r="R97" s="4418"/>
      <c r="S97" s="4419"/>
      <c r="T97" s="479"/>
      <c r="U97" s="480"/>
      <c r="V97" s="481"/>
    </row>
    <row r="98" spans="1:22" ht="20.25" customHeight="1" thickBot="1" x14ac:dyDescent="0.3">
      <c r="A98" s="4013" t="s">
        <v>187</v>
      </c>
      <c r="B98" s="4344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421"/>
      <c r="P98" s="4422"/>
      <c r="Q98" s="490"/>
      <c r="R98" s="4421"/>
      <c r="S98" s="4422"/>
      <c r="T98" s="490"/>
      <c r="U98" s="491"/>
      <c r="V98" s="492"/>
    </row>
    <row r="99" spans="1:22" ht="20.25" customHeight="1" thickBot="1" x14ac:dyDescent="0.3">
      <c r="A99" s="4332" t="s">
        <v>188</v>
      </c>
      <c r="B99" s="4333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411"/>
      <c r="P99" s="4412"/>
      <c r="Q99" s="499"/>
      <c r="R99" s="3964"/>
      <c r="S99" s="4413"/>
      <c r="T99" s="499"/>
      <c r="U99" s="45"/>
      <c r="V99" s="500"/>
    </row>
    <row r="100" spans="1:22" ht="20.25" customHeight="1" thickBot="1" x14ac:dyDescent="0.3">
      <c r="A100" s="4013" t="s">
        <v>189</v>
      </c>
      <c r="B100" s="4344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411"/>
      <c r="P100" s="4412"/>
      <c r="Q100" s="499"/>
      <c r="R100" s="3964"/>
      <c r="S100" s="4413"/>
      <c r="T100" s="499"/>
      <c r="U100" s="45"/>
      <c r="V100" s="500"/>
    </row>
    <row r="101" spans="1:22" ht="20.25" customHeight="1" thickBot="1" x14ac:dyDescent="0.3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3">
      <c r="A102" s="4325" t="s">
        <v>328</v>
      </c>
      <c r="B102" s="4420"/>
      <c r="C102" s="4420"/>
      <c r="D102" s="4420"/>
      <c r="E102" s="4420"/>
      <c r="F102" s="4420"/>
      <c r="G102" s="4420"/>
      <c r="H102" s="4420"/>
      <c r="I102" s="4420"/>
      <c r="J102" s="4420"/>
      <c r="K102" s="4420"/>
      <c r="L102" s="4420"/>
      <c r="M102" s="4420"/>
      <c r="N102" s="4420"/>
      <c r="O102" s="4420"/>
      <c r="P102" s="4420"/>
      <c r="Q102" s="4420"/>
      <c r="R102" s="4420"/>
      <c r="S102" s="4420"/>
      <c r="T102" s="4316"/>
      <c r="U102" s="4316"/>
      <c r="V102" s="4317"/>
    </row>
    <row r="103" spans="1:22" ht="31.5" customHeight="1" x14ac:dyDescent="0.25">
      <c r="A103" s="1061" t="s">
        <v>329</v>
      </c>
      <c r="B103" s="1062" t="s">
        <v>318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318"/>
      <c r="P103" s="4319"/>
      <c r="Q103" s="818"/>
      <c r="R103" s="4320"/>
      <c r="S103" s="4321"/>
      <c r="T103" s="818"/>
      <c r="U103" s="820"/>
      <c r="V103" s="224"/>
    </row>
    <row r="104" spans="1:22" ht="20.25" customHeight="1" x14ac:dyDescent="0.25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498"/>
      <c r="P104" s="3562"/>
      <c r="Q104" s="691"/>
      <c r="R104" s="3541"/>
      <c r="S104" s="4315"/>
      <c r="T104" s="691"/>
      <c r="U104" s="93"/>
      <c r="V104" s="199"/>
    </row>
    <row r="105" spans="1:22" ht="20.25" customHeight="1" x14ac:dyDescent="0.25">
      <c r="A105" s="1067" t="s">
        <v>330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498"/>
      <c r="P105" s="3562"/>
      <c r="Q105" s="690" t="s">
        <v>260</v>
      </c>
      <c r="R105" s="3541"/>
      <c r="S105" s="4315"/>
      <c r="T105" s="691"/>
      <c r="U105" s="93"/>
      <c r="V105" s="199"/>
    </row>
    <row r="106" spans="1:22" ht="32.25" customHeight="1" x14ac:dyDescent="0.25">
      <c r="A106" s="1067" t="s">
        <v>331</v>
      </c>
      <c r="B106" s="751" t="s">
        <v>319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498"/>
      <c r="P106" s="3562"/>
      <c r="Q106" s="690"/>
      <c r="R106" s="3513" t="s">
        <v>113</v>
      </c>
      <c r="S106" s="3563"/>
      <c r="T106" s="691"/>
      <c r="U106" s="93"/>
      <c r="V106" s="199"/>
    </row>
    <row r="107" spans="1:22" ht="31.5" customHeight="1" x14ac:dyDescent="0.25">
      <c r="A107" s="728" t="s">
        <v>332</v>
      </c>
      <c r="B107" s="741" t="s">
        <v>320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498"/>
      <c r="P107" s="3562"/>
      <c r="Q107" s="690"/>
      <c r="R107" s="3513"/>
      <c r="S107" s="3563"/>
      <c r="T107" s="691"/>
      <c r="U107" s="93"/>
      <c r="V107" s="199"/>
    </row>
    <row r="108" spans="1:22" ht="20.25" customHeight="1" x14ac:dyDescent="0.25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498"/>
      <c r="P108" s="3562"/>
      <c r="Q108" s="691"/>
      <c r="R108" s="3513"/>
      <c r="S108" s="3563"/>
      <c r="T108" s="691"/>
      <c r="U108" s="93"/>
      <c r="V108" s="199"/>
    </row>
    <row r="109" spans="1:22" ht="20.25" customHeight="1" x14ac:dyDescent="0.25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498"/>
      <c r="P109" s="3562"/>
      <c r="Q109" s="691"/>
      <c r="R109" s="3513"/>
      <c r="S109" s="3563"/>
      <c r="T109" s="691"/>
      <c r="U109" s="93"/>
      <c r="V109" s="199"/>
    </row>
    <row r="110" spans="1:22" ht="20.25" customHeight="1" x14ac:dyDescent="0.25">
      <c r="A110" s="728" t="s">
        <v>333</v>
      </c>
      <c r="B110" s="751" t="s">
        <v>321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513" t="s">
        <v>122</v>
      </c>
      <c r="P110" s="3563"/>
      <c r="Q110" s="691"/>
      <c r="R110" s="3513"/>
      <c r="S110" s="3563"/>
      <c r="T110" s="691"/>
      <c r="U110" s="93"/>
      <c r="V110" s="199"/>
    </row>
    <row r="111" spans="1:22" ht="20.25" customHeight="1" x14ac:dyDescent="0.25">
      <c r="A111" s="728" t="s">
        <v>334</v>
      </c>
      <c r="B111" s="751" t="s">
        <v>322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498"/>
      <c r="P111" s="3562"/>
      <c r="Q111" s="690" t="s">
        <v>114</v>
      </c>
      <c r="R111" s="3513"/>
      <c r="S111" s="3563"/>
      <c r="T111" s="691"/>
      <c r="U111" s="93"/>
      <c r="V111" s="199"/>
    </row>
    <row r="112" spans="1:22" ht="20.25" customHeight="1" x14ac:dyDescent="0.25">
      <c r="A112" s="728" t="s">
        <v>335</v>
      </c>
      <c r="B112" s="751" t="s">
        <v>323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324</v>
      </c>
      <c r="L112" s="96"/>
      <c r="M112" s="211">
        <f>H112-I112</f>
        <v>67</v>
      </c>
      <c r="N112" s="737"/>
      <c r="O112" s="3498"/>
      <c r="P112" s="3562"/>
      <c r="Q112" s="691"/>
      <c r="R112" s="3513" t="s">
        <v>113</v>
      </c>
      <c r="S112" s="3563"/>
      <c r="T112" s="691"/>
      <c r="U112" s="93"/>
      <c r="V112" s="199"/>
    </row>
    <row r="113" spans="1:22" ht="30" customHeight="1" x14ac:dyDescent="0.25">
      <c r="A113" s="1067" t="s">
        <v>336</v>
      </c>
      <c r="B113" s="1069" t="s">
        <v>325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498"/>
      <c r="P113" s="3562"/>
      <c r="Q113" s="691"/>
      <c r="R113" s="3541"/>
      <c r="S113" s="4315"/>
      <c r="T113" s="691"/>
      <c r="U113" s="93"/>
      <c r="V113" s="199"/>
    </row>
    <row r="114" spans="1:22" ht="20.25" customHeight="1" x14ac:dyDescent="0.25">
      <c r="A114" s="1070" t="s">
        <v>337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498"/>
      <c r="P114" s="3562"/>
      <c r="Q114" s="691"/>
      <c r="R114" s="3541"/>
      <c r="S114" s="4315"/>
      <c r="T114" s="691"/>
      <c r="U114" s="93"/>
      <c r="V114" s="199"/>
    </row>
    <row r="115" spans="1:22" ht="18" customHeight="1" x14ac:dyDescent="0.25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498"/>
      <c r="P115" s="3562"/>
      <c r="Q115" s="691"/>
      <c r="R115" s="3541"/>
      <c r="S115" s="4315"/>
      <c r="T115" s="691"/>
      <c r="U115" s="93"/>
      <c r="V115" s="199"/>
    </row>
    <row r="116" spans="1:22" ht="20.25" customHeight="1" x14ac:dyDescent="0.25">
      <c r="A116" s="1073" t="s">
        <v>338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513" t="s">
        <v>260</v>
      </c>
      <c r="P116" s="4324"/>
      <c r="Q116" s="691"/>
      <c r="R116" s="3541"/>
      <c r="S116" s="4315"/>
      <c r="T116" s="691"/>
      <c r="U116" s="93"/>
      <c r="V116" s="199"/>
    </row>
    <row r="117" spans="1:22" ht="30.75" customHeight="1" thickBot="1" x14ac:dyDescent="0.3">
      <c r="A117" s="728" t="s">
        <v>339</v>
      </c>
      <c r="B117" s="741" t="s">
        <v>326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307"/>
      <c r="P117" s="4308"/>
      <c r="Q117" s="690" t="s">
        <v>122</v>
      </c>
      <c r="R117" s="3541"/>
      <c r="S117" s="4315"/>
      <c r="T117" s="691"/>
      <c r="U117" s="93"/>
      <c r="V117" s="199"/>
    </row>
    <row r="118" spans="1:22" ht="20.25" customHeight="1" thickBot="1" x14ac:dyDescent="0.3">
      <c r="A118" s="4293" t="s">
        <v>36</v>
      </c>
      <c r="B118" s="3483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400"/>
      <c r="P118" s="4401"/>
      <c r="Q118" s="1080"/>
      <c r="R118" s="4400"/>
      <c r="S118" s="4401"/>
      <c r="T118" s="1138"/>
      <c r="U118" s="1081"/>
      <c r="V118" s="1141"/>
    </row>
    <row r="119" spans="1:22" ht="20.25" customHeight="1" thickBot="1" x14ac:dyDescent="0.3">
      <c r="A119" s="4314" t="s">
        <v>327</v>
      </c>
      <c r="B119" s="4414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415"/>
      <c r="P119" s="4401"/>
      <c r="Q119" s="1088"/>
      <c r="R119" s="4415"/>
      <c r="S119" s="4401"/>
      <c r="T119" s="1089"/>
      <c r="U119" s="100"/>
      <c r="V119" s="433"/>
    </row>
    <row r="120" spans="1:22" ht="20.25" customHeight="1" thickBot="1" x14ac:dyDescent="0.3">
      <c r="A120" s="4298" t="s">
        <v>403</v>
      </c>
      <c r="B120" s="4299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289" t="s">
        <v>456</v>
      </c>
      <c r="P120" s="3489"/>
      <c r="Q120" s="1091" t="s">
        <v>477</v>
      </c>
      <c r="R120" s="4289" t="s">
        <v>478</v>
      </c>
      <c r="S120" s="3489"/>
      <c r="T120" s="1138"/>
      <c r="U120" s="1092"/>
      <c r="V120" s="1081"/>
    </row>
    <row r="121" spans="1:22" ht="20.25" customHeight="1" thickBot="1" x14ac:dyDescent="0.3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455"/>
      <c r="P121" s="4402"/>
      <c r="Q121" s="691"/>
      <c r="R121" s="3488"/>
      <c r="S121" s="4238"/>
      <c r="T121" s="174"/>
      <c r="U121" s="820"/>
      <c r="V121" s="1098"/>
    </row>
    <row r="122" spans="1:22" ht="19.5" customHeight="1" thickBot="1" x14ac:dyDescent="0.3">
      <c r="A122" s="4403" t="s">
        <v>166</v>
      </c>
      <c r="B122" s="4404"/>
      <c r="C122" s="4404"/>
      <c r="D122" s="4404"/>
      <c r="E122" s="4404"/>
      <c r="F122" s="4404"/>
      <c r="G122" s="4404"/>
      <c r="H122" s="4404"/>
      <c r="I122" s="4404"/>
      <c r="J122" s="4404"/>
      <c r="K122" s="4404"/>
      <c r="L122" s="4404"/>
      <c r="M122" s="4404"/>
      <c r="N122" s="4404"/>
      <c r="O122" s="4404"/>
      <c r="P122" s="4404"/>
      <c r="Q122" s="4404"/>
      <c r="R122" s="4404"/>
      <c r="S122" s="4404"/>
      <c r="T122" s="4404"/>
      <c r="U122" s="4404"/>
      <c r="V122" s="4405"/>
    </row>
    <row r="123" spans="1:22" ht="19.5" customHeight="1" thickBot="1" x14ac:dyDescent="0.3">
      <c r="A123" s="4406" t="s">
        <v>287</v>
      </c>
      <c r="B123" s="4407"/>
      <c r="C123" s="4407"/>
      <c r="D123" s="4407"/>
      <c r="E123" s="4407"/>
      <c r="F123" s="4407"/>
      <c r="G123" s="4407"/>
      <c r="H123" s="4407"/>
      <c r="I123" s="4407"/>
      <c r="J123" s="4407"/>
      <c r="K123" s="4407"/>
      <c r="L123" s="4407"/>
      <c r="M123" s="4407"/>
      <c r="N123" s="4407"/>
      <c r="O123" s="4407"/>
      <c r="P123" s="4407"/>
      <c r="Q123" s="4407"/>
      <c r="R123" s="4407"/>
      <c r="S123" s="4407"/>
      <c r="T123" s="4407"/>
      <c r="U123" s="4407"/>
      <c r="V123" s="4408"/>
    </row>
    <row r="124" spans="1:22" ht="19.5" customHeight="1" thickBot="1" x14ac:dyDescent="0.3">
      <c r="A124" s="4389" t="s">
        <v>288</v>
      </c>
      <c r="B124" s="4390"/>
      <c r="C124" s="4390"/>
      <c r="D124" s="4390"/>
      <c r="E124" s="4390"/>
      <c r="F124" s="4390"/>
      <c r="G124" s="4390"/>
      <c r="H124" s="4390"/>
      <c r="I124" s="4390"/>
      <c r="J124" s="4390"/>
      <c r="K124" s="4390"/>
      <c r="L124" s="4390"/>
      <c r="M124" s="4390"/>
      <c r="N124" s="4390"/>
      <c r="O124" s="4390"/>
      <c r="P124" s="4390"/>
      <c r="Q124" s="4390"/>
      <c r="R124" s="4390"/>
      <c r="S124" s="4390"/>
      <c r="T124" s="4390"/>
      <c r="U124" s="4390"/>
      <c r="V124" s="4390"/>
    </row>
    <row r="125" spans="1:22" ht="31.2" x14ac:dyDescent="0.25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409"/>
      <c r="P125" s="4410"/>
      <c r="Q125" s="699"/>
      <c r="R125" s="3533"/>
      <c r="S125" s="4397"/>
      <c r="T125" s="688"/>
      <c r="U125" s="100"/>
      <c r="V125" s="239"/>
    </row>
    <row r="126" spans="1:22" x14ac:dyDescent="0.25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575"/>
      <c r="P126" s="3602"/>
      <c r="Q126" s="198"/>
      <c r="R126" s="3513"/>
      <c r="S126" s="3563"/>
      <c r="T126" s="689"/>
      <c r="U126" s="91"/>
      <c r="V126" s="148"/>
    </row>
    <row r="127" spans="1:22" x14ac:dyDescent="0.25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575"/>
      <c r="P127" s="3602"/>
      <c r="Q127" s="198"/>
      <c r="R127" s="3513"/>
      <c r="S127" s="3563"/>
      <c r="T127" s="689"/>
      <c r="U127" s="159" t="s">
        <v>125</v>
      </c>
      <c r="V127" s="148"/>
    </row>
    <row r="128" spans="1:22" ht="31.2" x14ac:dyDescent="0.25">
      <c r="A128" s="145" t="s">
        <v>172</v>
      </c>
      <c r="B128" s="400" t="s">
        <v>407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575"/>
      <c r="P128" s="3602"/>
      <c r="Q128" s="197"/>
      <c r="R128" s="3513"/>
      <c r="S128" s="3563"/>
      <c r="T128" s="690"/>
      <c r="U128" s="93"/>
      <c r="V128" s="149"/>
    </row>
    <row r="129" spans="1:22" x14ac:dyDescent="0.25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575"/>
      <c r="P129" s="3602"/>
      <c r="Q129" s="197"/>
      <c r="R129" s="3513"/>
      <c r="S129" s="3563"/>
      <c r="T129" s="690"/>
      <c r="U129" s="93"/>
      <c r="V129" s="149"/>
    </row>
    <row r="130" spans="1:22" x14ac:dyDescent="0.25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575"/>
      <c r="P130" s="3602"/>
      <c r="Q130" s="229"/>
      <c r="R130" s="3541" t="s">
        <v>125</v>
      </c>
      <c r="S130" s="4315"/>
      <c r="T130" s="691"/>
      <c r="U130" s="98"/>
      <c r="V130" s="150"/>
    </row>
    <row r="131" spans="1:22" ht="20.25" customHeight="1" x14ac:dyDescent="0.25">
      <c r="A131" s="145" t="s">
        <v>174</v>
      </c>
      <c r="B131" s="401" t="s">
        <v>289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575"/>
      <c r="P131" s="3602"/>
      <c r="Q131" s="229"/>
      <c r="R131" s="3541"/>
      <c r="S131" s="4315"/>
      <c r="T131" s="691"/>
      <c r="U131" s="98"/>
      <c r="V131" s="150"/>
    </row>
    <row r="132" spans="1:22" ht="31.2" x14ac:dyDescent="0.25">
      <c r="A132" s="145" t="s">
        <v>175</v>
      </c>
      <c r="B132" s="414" t="s">
        <v>290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575"/>
      <c r="P132" s="3602"/>
      <c r="Q132" s="229"/>
      <c r="R132" s="3541"/>
      <c r="S132" s="4315"/>
      <c r="T132" s="691"/>
      <c r="U132" s="98"/>
      <c r="V132" s="150"/>
    </row>
    <row r="133" spans="1:22" ht="31.2" x14ac:dyDescent="0.25">
      <c r="A133" s="145" t="s">
        <v>298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575"/>
      <c r="P133" s="3602"/>
      <c r="Q133" s="197"/>
      <c r="R133" s="3541"/>
      <c r="S133" s="4315"/>
      <c r="T133" s="696"/>
      <c r="U133" s="93"/>
      <c r="V133" s="149"/>
    </row>
    <row r="134" spans="1:22" x14ac:dyDescent="0.25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575"/>
      <c r="P134" s="3602"/>
      <c r="Q134" s="197"/>
      <c r="R134" s="3541"/>
      <c r="S134" s="4315"/>
      <c r="T134" s="696"/>
      <c r="U134" s="93"/>
      <c r="V134" s="149"/>
    </row>
    <row r="135" spans="1:22" x14ac:dyDescent="0.25">
      <c r="A135" s="145" t="s">
        <v>299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575"/>
      <c r="P135" s="3602"/>
      <c r="Q135" s="197"/>
      <c r="R135" s="3541"/>
      <c r="S135" s="4315"/>
      <c r="T135" s="697" t="s">
        <v>127</v>
      </c>
      <c r="U135" s="93"/>
      <c r="V135" s="149"/>
    </row>
    <row r="136" spans="1:22" ht="31.2" x14ac:dyDescent="0.25">
      <c r="A136" s="145" t="s">
        <v>300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575"/>
      <c r="P136" s="3602"/>
      <c r="Q136" s="197"/>
      <c r="R136" s="3541"/>
      <c r="S136" s="4315"/>
      <c r="T136" s="690"/>
      <c r="U136" s="93"/>
      <c r="V136" s="149"/>
    </row>
    <row r="137" spans="1:22" x14ac:dyDescent="0.25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575"/>
      <c r="P137" s="3602"/>
      <c r="Q137" s="197"/>
      <c r="R137" s="3541"/>
      <c r="S137" s="4315"/>
      <c r="T137" s="690"/>
      <c r="U137" s="93"/>
      <c r="V137" s="149"/>
    </row>
    <row r="138" spans="1:22" x14ac:dyDescent="0.25">
      <c r="A138" s="145" t="s">
        <v>301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460</v>
      </c>
      <c r="M138" s="687">
        <f>H138-I138</f>
        <v>11</v>
      </c>
      <c r="N138" s="225"/>
      <c r="O138" s="3575"/>
      <c r="P138" s="3602"/>
      <c r="Q138" s="197"/>
      <c r="R138" s="3541"/>
      <c r="S138" s="4315"/>
      <c r="T138" s="690"/>
      <c r="U138" s="98" t="s">
        <v>114</v>
      </c>
      <c r="V138" s="149"/>
    </row>
    <row r="139" spans="1:22" ht="31.2" x14ac:dyDescent="0.25">
      <c r="A139" s="145" t="s">
        <v>302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575"/>
      <c r="P139" s="3602"/>
      <c r="Q139" s="197"/>
      <c r="R139" s="3541"/>
      <c r="S139" s="4315"/>
      <c r="T139" s="691"/>
      <c r="U139" s="93"/>
      <c r="V139" s="149"/>
    </row>
    <row r="140" spans="1:22" x14ac:dyDescent="0.25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575"/>
      <c r="P140" s="3602"/>
      <c r="Q140" s="197"/>
      <c r="R140" s="3541"/>
      <c r="S140" s="4315"/>
      <c r="T140" s="691"/>
      <c r="U140" s="93"/>
      <c r="V140" s="149"/>
    </row>
    <row r="141" spans="1:22" s="30" customFormat="1" ht="18" customHeight="1" x14ac:dyDescent="0.25">
      <c r="A141" s="145" t="s">
        <v>303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575"/>
      <c r="P141" s="3602"/>
      <c r="Q141" s="229"/>
      <c r="R141" s="3541"/>
      <c r="S141" s="4315"/>
      <c r="T141" s="691"/>
      <c r="U141" s="164" t="s">
        <v>127</v>
      </c>
      <c r="V141" s="150"/>
    </row>
    <row r="142" spans="1:22" x14ac:dyDescent="0.25">
      <c r="A142" s="145" t="s">
        <v>176</v>
      </c>
      <c r="B142" s="400" t="s">
        <v>291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575"/>
      <c r="P142" s="3602"/>
      <c r="Q142" s="229"/>
      <c r="R142" s="3541"/>
      <c r="S142" s="4315"/>
      <c r="T142" s="691"/>
      <c r="U142" s="98"/>
      <c r="V142" s="150"/>
    </row>
    <row r="143" spans="1:22" x14ac:dyDescent="0.25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575"/>
      <c r="P143" s="3602"/>
      <c r="Q143" s="197"/>
      <c r="R143" s="3541"/>
      <c r="S143" s="4315"/>
      <c r="T143" s="690"/>
      <c r="U143" s="93"/>
      <c r="V143" s="149"/>
    </row>
    <row r="144" spans="1:22" x14ac:dyDescent="0.25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575"/>
      <c r="P144" s="3602"/>
      <c r="Q144" s="197"/>
      <c r="R144" s="3541"/>
      <c r="S144" s="4315"/>
      <c r="T144" s="690"/>
      <c r="U144" s="93"/>
      <c r="V144" s="149"/>
    </row>
    <row r="145" spans="1:22" s="58" customFormat="1" x14ac:dyDescent="0.25">
      <c r="A145" s="145" t="s">
        <v>304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575"/>
      <c r="P145" s="3602"/>
      <c r="Q145" s="680" t="s">
        <v>260</v>
      </c>
      <c r="R145" s="3541"/>
      <c r="S145" s="4315"/>
      <c r="T145" s="691"/>
      <c r="U145" s="98"/>
      <c r="V145" s="150"/>
    </row>
    <row r="146" spans="1:22" ht="31.2" x14ac:dyDescent="0.25">
      <c r="A146" s="145" t="s">
        <v>305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575"/>
      <c r="P146" s="3602"/>
      <c r="Q146" s="197"/>
      <c r="R146" s="3541"/>
      <c r="S146" s="4315"/>
      <c r="T146" s="690"/>
      <c r="U146" s="93"/>
      <c r="V146" s="149"/>
    </row>
    <row r="147" spans="1:22" x14ac:dyDescent="0.25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575"/>
      <c r="P147" s="3602"/>
      <c r="Q147" s="197"/>
      <c r="R147" s="3541"/>
      <c r="S147" s="4315"/>
      <c r="T147" s="690"/>
      <c r="U147" s="93"/>
      <c r="V147" s="149"/>
    </row>
    <row r="148" spans="1:22" x14ac:dyDescent="0.25">
      <c r="A148" s="145" t="s">
        <v>306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575"/>
      <c r="P148" s="3602"/>
      <c r="Q148" s="197"/>
      <c r="R148" s="3541"/>
      <c r="S148" s="4315"/>
      <c r="T148" s="420" t="s">
        <v>260</v>
      </c>
      <c r="U148" s="93"/>
      <c r="V148" s="149"/>
    </row>
    <row r="149" spans="1:22" ht="31.2" x14ac:dyDescent="0.25">
      <c r="A149" s="145" t="s">
        <v>178</v>
      </c>
      <c r="B149" s="400" t="s">
        <v>292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575"/>
      <c r="P149" s="3602"/>
      <c r="Q149" s="229"/>
      <c r="R149" s="3541"/>
      <c r="S149" s="4315"/>
      <c r="T149" s="691"/>
      <c r="U149" s="98"/>
      <c r="V149" s="150"/>
    </row>
    <row r="150" spans="1:22" ht="30.75" customHeight="1" x14ac:dyDescent="0.25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575"/>
      <c r="P150" s="3602"/>
      <c r="Q150" s="197"/>
      <c r="R150" s="3541"/>
      <c r="S150" s="4315"/>
      <c r="T150" s="690"/>
      <c r="U150" s="93"/>
      <c r="V150" s="149"/>
    </row>
    <row r="151" spans="1:22" x14ac:dyDescent="0.25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575"/>
      <c r="P151" s="3602"/>
      <c r="Q151" s="197"/>
      <c r="R151" s="3541"/>
      <c r="S151" s="4315"/>
      <c r="T151" s="690"/>
      <c r="U151" s="93"/>
      <c r="V151" s="149"/>
    </row>
    <row r="152" spans="1:22" s="58" customFormat="1" x14ac:dyDescent="0.25">
      <c r="A152" s="145" t="s">
        <v>307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575"/>
      <c r="P152" s="3602"/>
      <c r="Q152" s="229"/>
      <c r="R152" s="3993" t="s">
        <v>260</v>
      </c>
      <c r="S152" s="4368"/>
      <c r="T152" s="698"/>
      <c r="U152" s="98"/>
      <c r="V152" s="150"/>
    </row>
    <row r="153" spans="1:22" x14ac:dyDescent="0.25">
      <c r="A153" s="145" t="s">
        <v>308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575"/>
      <c r="P153" s="3602"/>
      <c r="Q153" s="197"/>
      <c r="R153" s="3513"/>
      <c r="S153" s="3563"/>
      <c r="T153" s="690"/>
      <c r="U153" s="93"/>
      <c r="V153" s="149"/>
    </row>
    <row r="154" spans="1:22" x14ac:dyDescent="0.25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575"/>
      <c r="P154" s="3602"/>
      <c r="Q154" s="197"/>
      <c r="R154" s="3513"/>
      <c r="S154" s="3563"/>
      <c r="T154" s="690"/>
      <c r="U154" s="93"/>
      <c r="V154" s="149"/>
    </row>
    <row r="155" spans="1:22" x14ac:dyDescent="0.25">
      <c r="A155" s="145" t="s">
        <v>309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575"/>
      <c r="P155" s="3602"/>
      <c r="Q155" s="229"/>
      <c r="R155" s="3513"/>
      <c r="S155" s="3563"/>
      <c r="T155" s="691" t="s">
        <v>122</v>
      </c>
      <c r="U155" s="98"/>
      <c r="V155" s="150"/>
    </row>
    <row r="156" spans="1:22" ht="16.2" thickBot="1" x14ac:dyDescent="0.3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575"/>
      <c r="P156" s="3602"/>
      <c r="Q156" s="700"/>
      <c r="R156" s="3513"/>
      <c r="S156" s="3563"/>
      <c r="T156" s="691"/>
      <c r="U156" s="98"/>
      <c r="V156" s="150"/>
    </row>
    <row r="157" spans="1:22" ht="16.2" thickBot="1" x14ac:dyDescent="0.3">
      <c r="A157" s="4389" t="s">
        <v>293</v>
      </c>
      <c r="B157" s="4390"/>
      <c r="C157" s="4390"/>
      <c r="D157" s="4390"/>
      <c r="E157" s="4390"/>
      <c r="F157" s="4390"/>
      <c r="G157" s="4390"/>
      <c r="H157" s="4390"/>
      <c r="I157" s="4390"/>
      <c r="J157" s="4390"/>
      <c r="K157" s="4390"/>
      <c r="L157" s="4390"/>
      <c r="M157" s="4390"/>
      <c r="N157" s="4390"/>
      <c r="O157" s="4390"/>
      <c r="P157" s="4390"/>
      <c r="Q157" s="4390"/>
      <c r="R157" s="4390"/>
      <c r="S157" s="4390"/>
      <c r="T157" s="4390"/>
      <c r="U157" s="4390"/>
      <c r="V157" s="4390"/>
    </row>
    <row r="158" spans="1:22" ht="31.2" x14ac:dyDescent="0.25">
      <c r="A158" s="145" t="s">
        <v>180</v>
      </c>
      <c r="B158" s="400" t="s">
        <v>294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391"/>
      <c r="P158" s="4392"/>
      <c r="Q158" s="702"/>
      <c r="R158" s="4320"/>
      <c r="S158" s="4321"/>
      <c r="T158" s="691"/>
      <c r="U158" s="98"/>
      <c r="V158" s="150"/>
    </row>
    <row r="159" spans="1:22" x14ac:dyDescent="0.25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575"/>
      <c r="P159" s="3602"/>
      <c r="Q159" s="197"/>
      <c r="R159" s="3513"/>
      <c r="S159" s="3563"/>
      <c r="T159" s="690"/>
      <c r="U159" s="93"/>
      <c r="V159" s="149"/>
    </row>
    <row r="160" spans="1:22" x14ac:dyDescent="0.25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575"/>
      <c r="P160" s="3602"/>
      <c r="Q160" s="197"/>
      <c r="R160" s="3513"/>
      <c r="S160" s="3563"/>
      <c r="T160" s="690"/>
      <c r="U160" s="93"/>
      <c r="V160" s="149"/>
    </row>
    <row r="161" spans="1:22" x14ac:dyDescent="0.25">
      <c r="A161" s="145" t="s">
        <v>310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575"/>
      <c r="P161" s="3602"/>
      <c r="Q161" s="197"/>
      <c r="R161" s="3513"/>
      <c r="S161" s="3563"/>
      <c r="T161" s="691" t="s">
        <v>114</v>
      </c>
      <c r="U161" s="93"/>
      <c r="V161" s="149"/>
    </row>
    <row r="162" spans="1:22" s="1163" customFormat="1" ht="31.2" x14ac:dyDescent="0.25">
      <c r="A162" s="1150" t="s">
        <v>182</v>
      </c>
      <c r="B162" s="1151" t="s">
        <v>295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393"/>
      <c r="P162" s="4394"/>
      <c r="Q162" s="1160"/>
      <c r="R162" s="4395"/>
      <c r="S162" s="4396"/>
      <c r="T162" s="1161"/>
      <c r="U162" s="1162"/>
      <c r="V162" s="1162"/>
    </row>
    <row r="163" spans="1:22" s="1163" customFormat="1" ht="31.2" x14ac:dyDescent="0.25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393"/>
      <c r="P163" s="4394"/>
      <c r="Q163" s="1167"/>
      <c r="R163" s="4395"/>
      <c r="S163" s="4396"/>
      <c r="T163" s="1162" t="s">
        <v>114</v>
      </c>
      <c r="U163" s="1162"/>
      <c r="V163" s="1168"/>
    </row>
    <row r="164" spans="1:22" s="1163" customFormat="1" ht="16.2" thickBot="1" x14ac:dyDescent="0.3">
      <c r="A164" s="1150" t="s">
        <v>311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393"/>
      <c r="P164" s="4394"/>
      <c r="Q164" s="1173"/>
      <c r="R164" s="4395"/>
      <c r="S164" s="4396"/>
      <c r="T164" s="1174"/>
      <c r="U164" s="1175" t="s">
        <v>125</v>
      </c>
      <c r="V164" s="1168"/>
    </row>
    <row r="165" spans="1:22" ht="16.2" thickBot="1" x14ac:dyDescent="0.3">
      <c r="A165" s="4389" t="s">
        <v>296</v>
      </c>
      <c r="B165" s="4390"/>
      <c r="C165" s="4390"/>
      <c r="D165" s="4390"/>
      <c r="E165" s="4390"/>
      <c r="F165" s="4390"/>
      <c r="G165" s="4390"/>
      <c r="H165" s="4390"/>
      <c r="I165" s="4390"/>
      <c r="J165" s="4390"/>
      <c r="K165" s="4390"/>
      <c r="L165" s="4390"/>
      <c r="M165" s="4390"/>
      <c r="N165" s="4390"/>
      <c r="O165" s="4390"/>
      <c r="P165" s="4390"/>
      <c r="Q165" s="4390"/>
      <c r="R165" s="4390"/>
      <c r="S165" s="4390"/>
      <c r="T165" s="4390"/>
      <c r="U165" s="4390"/>
      <c r="V165" s="4390"/>
    </row>
    <row r="166" spans="1:22" ht="31.2" x14ac:dyDescent="0.25">
      <c r="A166" s="145" t="s">
        <v>184</v>
      </c>
      <c r="B166" s="404" t="s">
        <v>297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533"/>
      <c r="P166" s="4397"/>
      <c r="Q166" s="228"/>
      <c r="R166" s="3533"/>
      <c r="S166" s="4397"/>
      <c r="T166" s="689" t="s">
        <v>125</v>
      </c>
      <c r="U166" s="159"/>
      <c r="V166" s="149"/>
    </row>
    <row r="167" spans="1:22" ht="16.2" thickBot="1" x14ac:dyDescent="0.3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398"/>
      <c r="P167" s="4399"/>
      <c r="Q167" s="198"/>
      <c r="R167" s="3666"/>
      <c r="S167" s="3667"/>
      <c r="T167" s="689"/>
      <c r="U167" s="159"/>
      <c r="V167" s="149"/>
    </row>
    <row r="168" spans="1:22" ht="16.2" thickBot="1" x14ac:dyDescent="0.3">
      <c r="A168" s="4008" t="s">
        <v>471</v>
      </c>
      <c r="B168" s="4008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459"/>
      <c r="P168" s="3460"/>
      <c r="Q168" s="712" t="s">
        <v>260</v>
      </c>
      <c r="R168" s="3488" t="s">
        <v>472</v>
      </c>
      <c r="S168" s="3489"/>
      <c r="T168" s="712" t="s">
        <v>476</v>
      </c>
      <c r="U168" s="106" t="s">
        <v>474</v>
      </c>
      <c r="V168" s="151"/>
    </row>
    <row r="169" spans="1:22" x14ac:dyDescent="0.25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4008"/>
      <c r="P169" s="4008"/>
      <c r="Q169" s="711"/>
      <c r="R169" s="4234"/>
      <c r="S169" s="4235"/>
      <c r="T169" s="710"/>
      <c r="U169" s="175"/>
      <c r="V169" s="152"/>
    </row>
    <row r="170" spans="1:22" ht="16.2" thickBot="1" x14ac:dyDescent="0.3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533"/>
      <c r="P170" s="4534"/>
      <c r="Q170" s="700" t="s">
        <v>260</v>
      </c>
      <c r="R170" s="4291" t="s">
        <v>472</v>
      </c>
      <c r="S170" s="4292"/>
      <c r="T170" s="700" t="s">
        <v>476</v>
      </c>
      <c r="U170" s="382" t="s">
        <v>474</v>
      </c>
      <c r="V170" s="383"/>
    </row>
    <row r="171" spans="1:22" ht="16.2" thickBot="1" x14ac:dyDescent="0.3">
      <c r="A171" s="4369"/>
      <c r="B171" s="4370"/>
      <c r="C171" s="4370"/>
      <c r="D171" s="4370"/>
      <c r="E171" s="4370"/>
      <c r="F171" s="4370"/>
      <c r="G171" s="4370"/>
      <c r="H171" s="4370"/>
      <c r="I171" s="4370"/>
      <c r="J171" s="4370"/>
      <c r="K171" s="4370"/>
      <c r="L171" s="4370"/>
      <c r="M171" s="4370"/>
      <c r="N171" s="4370"/>
      <c r="O171" s="4370"/>
      <c r="P171" s="4370"/>
      <c r="Q171" s="4370"/>
      <c r="R171" s="4370"/>
      <c r="S171" s="4370"/>
      <c r="T171" s="4370"/>
      <c r="U171" s="4370"/>
      <c r="V171" s="4371"/>
    </row>
    <row r="172" spans="1:22" ht="16.2" thickBot="1" x14ac:dyDescent="0.3">
      <c r="A172" s="4535" t="s">
        <v>169</v>
      </c>
      <c r="B172" s="4373"/>
      <c r="C172" s="4373"/>
      <c r="D172" s="4373"/>
      <c r="E172" s="4373"/>
      <c r="F172" s="4373"/>
      <c r="G172" s="4373"/>
      <c r="H172" s="4373"/>
      <c r="I172" s="4373"/>
      <c r="J172" s="4373"/>
      <c r="K172" s="4373"/>
      <c r="L172" s="4373"/>
      <c r="M172" s="4373"/>
      <c r="N172" s="4373"/>
      <c r="O172" s="4373"/>
      <c r="P172" s="4373"/>
      <c r="Q172" s="4373"/>
      <c r="R172" s="4373"/>
      <c r="S172" s="4373"/>
      <c r="T172" s="4373"/>
      <c r="U172" s="4373"/>
      <c r="V172" s="4374"/>
    </row>
    <row r="173" spans="1:22" ht="31.2" x14ac:dyDescent="0.25">
      <c r="A173" s="514" t="s">
        <v>190</v>
      </c>
      <c r="B173" s="515" t="s">
        <v>409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536" t="str">
        <f t="shared" si="13"/>
        <v/>
      </c>
      <c r="P173" s="4008"/>
      <c r="Q173" s="526" t="str">
        <f t="shared" si="13"/>
        <v/>
      </c>
      <c r="R173" s="4536" t="str">
        <f t="shared" si="13"/>
        <v/>
      </c>
      <c r="S173" s="4008"/>
      <c r="T173" s="526" t="str">
        <f t="shared" si="13"/>
        <v/>
      </c>
      <c r="U173" s="527" t="s">
        <v>122</v>
      </c>
      <c r="V173" s="528"/>
    </row>
    <row r="174" spans="1:22" ht="31.2" x14ac:dyDescent="0.25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356"/>
      <c r="P174" s="4357"/>
      <c r="Q174" s="539"/>
      <c r="R174" s="4356"/>
      <c r="S174" s="4357"/>
      <c r="T174" s="539"/>
      <c r="U174" s="537"/>
      <c r="V174" s="538"/>
    </row>
    <row r="175" spans="1:22" x14ac:dyDescent="0.25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356"/>
      <c r="P175" s="4357"/>
      <c r="Q175" s="539"/>
      <c r="R175" s="4356"/>
      <c r="S175" s="4357"/>
      <c r="T175" s="539"/>
      <c r="U175" s="537"/>
      <c r="V175" s="538"/>
    </row>
    <row r="176" spans="1:22" x14ac:dyDescent="0.25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356"/>
      <c r="P176" s="4357"/>
      <c r="Q176" s="539"/>
      <c r="R176" s="4356"/>
      <c r="S176" s="4357"/>
      <c r="T176" s="539"/>
      <c r="U176" s="537"/>
      <c r="V176" s="538"/>
    </row>
    <row r="177" spans="1:22" x14ac:dyDescent="0.25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356"/>
      <c r="P177" s="4357"/>
      <c r="Q177" s="539"/>
      <c r="R177" s="4356"/>
      <c r="S177" s="4357"/>
      <c r="T177" s="555" t="s">
        <v>122</v>
      </c>
      <c r="U177" s="537"/>
      <c r="V177" s="538"/>
    </row>
    <row r="178" spans="1:22" x14ac:dyDescent="0.25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356"/>
      <c r="P178" s="4357"/>
      <c r="Q178" s="539"/>
      <c r="R178" s="4356"/>
      <c r="S178" s="4357"/>
      <c r="T178" s="539"/>
      <c r="U178" s="556" t="s">
        <v>127</v>
      </c>
      <c r="V178" s="538"/>
    </row>
    <row r="179" spans="1:22" ht="31.2" x14ac:dyDescent="0.25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356"/>
      <c r="P179" s="4357"/>
      <c r="Q179" s="560"/>
      <c r="R179" s="3993" t="s">
        <v>114</v>
      </c>
      <c r="S179" s="4368"/>
      <c r="T179" s="560"/>
      <c r="U179" s="397"/>
      <c r="V179" s="561"/>
    </row>
    <row r="180" spans="1:22" ht="31.2" x14ac:dyDescent="0.25">
      <c r="A180" s="529" t="s">
        <v>196</v>
      </c>
      <c r="B180" s="515" t="s">
        <v>410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356"/>
      <c r="P180" s="4357"/>
      <c r="Q180" s="560"/>
      <c r="R180" s="4364"/>
      <c r="S180" s="4365"/>
      <c r="T180" s="560"/>
      <c r="U180" s="397"/>
      <c r="V180" s="561"/>
    </row>
    <row r="181" spans="1:22" x14ac:dyDescent="0.25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356"/>
      <c r="P181" s="4357"/>
      <c r="Q181" s="560"/>
      <c r="R181" s="4364"/>
      <c r="S181" s="4365"/>
      <c r="T181" s="560"/>
      <c r="U181" s="397"/>
      <c r="V181" s="561"/>
    </row>
    <row r="182" spans="1:22" x14ac:dyDescent="0.25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356"/>
      <c r="P182" s="4357"/>
      <c r="Q182" s="560"/>
      <c r="R182" s="4364"/>
      <c r="S182" s="4365"/>
      <c r="T182" s="560"/>
      <c r="U182" s="397"/>
      <c r="V182" s="561"/>
    </row>
    <row r="183" spans="1:22" x14ac:dyDescent="0.25">
      <c r="A183" s="529" t="s">
        <v>412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356"/>
      <c r="P183" s="4357"/>
      <c r="Q183" s="560"/>
      <c r="R183" s="3993" t="s">
        <v>114</v>
      </c>
      <c r="S183" s="4368"/>
      <c r="T183" s="560"/>
      <c r="U183" s="397"/>
      <c r="V183" s="561"/>
    </row>
    <row r="184" spans="1:22" ht="31.2" x14ac:dyDescent="0.25">
      <c r="A184" s="529"/>
      <c r="B184" s="571" t="s">
        <v>411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356"/>
      <c r="P184" s="4357"/>
      <c r="Q184" s="560"/>
      <c r="R184" s="4364"/>
      <c r="S184" s="4365"/>
      <c r="T184" s="560"/>
      <c r="U184" s="397"/>
      <c r="V184" s="561"/>
    </row>
    <row r="185" spans="1:22" ht="31.2" x14ac:dyDescent="0.25">
      <c r="A185" s="529" t="s">
        <v>413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356"/>
      <c r="P185" s="4357"/>
      <c r="Q185" s="560"/>
      <c r="R185" s="4364"/>
      <c r="S185" s="4365"/>
      <c r="T185" s="560"/>
      <c r="U185" s="397"/>
      <c r="V185" s="561"/>
    </row>
    <row r="186" spans="1:22" x14ac:dyDescent="0.25">
      <c r="A186" s="529" t="s">
        <v>414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356"/>
      <c r="P186" s="4357"/>
      <c r="Q186" s="560"/>
      <c r="R186" s="4364"/>
      <c r="S186" s="4365"/>
      <c r="T186" s="560"/>
      <c r="U186" s="397"/>
      <c r="V186" s="561"/>
    </row>
    <row r="187" spans="1:22" x14ac:dyDescent="0.25">
      <c r="A187" s="529" t="s">
        <v>415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356"/>
      <c r="P187" s="4357"/>
      <c r="Q187" s="560"/>
      <c r="R187" s="4364"/>
      <c r="S187" s="4365"/>
      <c r="T187" s="560"/>
      <c r="U187" s="422" t="s">
        <v>114</v>
      </c>
      <c r="V187" s="561"/>
    </row>
    <row r="188" spans="1:22" ht="31.2" x14ac:dyDescent="0.25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356"/>
      <c r="P188" s="4357"/>
      <c r="Q188" s="539"/>
      <c r="R188" s="4364"/>
      <c r="S188" s="4365"/>
      <c r="T188" s="539"/>
      <c r="U188" s="537"/>
      <c r="V188" s="538"/>
    </row>
    <row r="189" spans="1:22" x14ac:dyDescent="0.25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356"/>
      <c r="P189" s="4357"/>
      <c r="Q189" s="539"/>
      <c r="R189" s="4364"/>
      <c r="S189" s="4365"/>
      <c r="T189" s="539"/>
      <c r="U189" s="537"/>
      <c r="V189" s="538"/>
    </row>
    <row r="190" spans="1:22" x14ac:dyDescent="0.25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356"/>
      <c r="P190" s="4357"/>
      <c r="Q190" s="576" t="str">
        <f>IF($G190=Q$5,$K190,"")</f>
        <v/>
      </c>
      <c r="R190" s="4364"/>
      <c r="S190" s="4365"/>
      <c r="T190" s="555" t="s">
        <v>260</v>
      </c>
      <c r="U190" s="556"/>
      <c r="V190" s="578"/>
    </row>
    <row r="191" spans="1:22" ht="31.2" x14ac:dyDescent="0.25">
      <c r="A191" s="529" t="s">
        <v>202</v>
      </c>
      <c r="B191" s="544" t="s">
        <v>461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356"/>
      <c r="P191" s="4357"/>
      <c r="Q191" s="576" t="str">
        <f>IF($G191=Q$5,$K191,"")</f>
        <v/>
      </c>
      <c r="R191" s="4364"/>
      <c r="S191" s="4365"/>
      <c r="T191" s="582"/>
      <c r="U191" s="397" t="s">
        <v>114</v>
      </c>
      <c r="V191" s="578"/>
    </row>
    <row r="192" spans="1:22" x14ac:dyDescent="0.25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356"/>
      <c r="P192" s="4357"/>
      <c r="Q192" s="539"/>
      <c r="R192" s="4364"/>
      <c r="S192" s="4365"/>
      <c r="T192" s="539"/>
      <c r="U192" s="537"/>
      <c r="V192" s="538"/>
    </row>
    <row r="193" spans="1:22" x14ac:dyDescent="0.25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356"/>
      <c r="P193" s="4357"/>
      <c r="Q193" s="539"/>
      <c r="R193" s="4364"/>
      <c r="S193" s="4365"/>
      <c r="T193" s="539"/>
      <c r="U193" s="537"/>
      <c r="V193" s="538"/>
    </row>
    <row r="194" spans="1:22" x14ac:dyDescent="0.25">
      <c r="A194" s="529" t="s">
        <v>416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356"/>
      <c r="P194" s="4357"/>
      <c r="Q194" s="587" t="s">
        <v>122</v>
      </c>
      <c r="R194" s="4364"/>
      <c r="S194" s="4365"/>
      <c r="T194" s="588"/>
      <c r="U194" s="581"/>
      <c r="V194" s="578"/>
    </row>
    <row r="195" spans="1:22" ht="31.2" x14ac:dyDescent="0.25">
      <c r="A195" s="529" t="s">
        <v>205</v>
      </c>
      <c r="B195" s="589" t="s">
        <v>417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356"/>
      <c r="P195" s="4357"/>
      <c r="Q195" s="576"/>
      <c r="R195" s="4364"/>
      <c r="S195" s="4365"/>
      <c r="T195" s="539"/>
      <c r="U195" s="537"/>
      <c r="V195" s="538"/>
    </row>
    <row r="196" spans="1:22" ht="31.2" x14ac:dyDescent="0.25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356"/>
      <c r="P196" s="4357"/>
      <c r="Q196" s="576" t="str">
        <f>IF($G196=Q$5,$K196,"")</f>
        <v/>
      </c>
      <c r="R196" s="4364"/>
      <c r="S196" s="4365"/>
      <c r="T196" s="588"/>
      <c r="U196" s="556" t="s">
        <v>125</v>
      </c>
      <c r="V196" s="578"/>
    </row>
    <row r="197" spans="1:22" x14ac:dyDescent="0.25">
      <c r="A197" s="529" t="s">
        <v>209</v>
      </c>
      <c r="B197" s="593" t="s">
        <v>418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356"/>
      <c r="P197" s="4357"/>
      <c r="Q197" s="576"/>
      <c r="R197" s="4364"/>
      <c r="S197" s="4365"/>
      <c r="T197" s="539"/>
      <c r="U197" s="537"/>
      <c r="V197" s="538"/>
    </row>
    <row r="198" spans="1:22" ht="31.2" x14ac:dyDescent="0.25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356"/>
      <c r="P198" s="4357"/>
      <c r="Q198" s="576"/>
      <c r="R198" s="4364"/>
      <c r="S198" s="4365"/>
      <c r="T198" s="539"/>
      <c r="U198" s="537"/>
      <c r="V198" s="538"/>
    </row>
    <row r="199" spans="1:22" x14ac:dyDescent="0.25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356"/>
      <c r="P199" s="4357"/>
      <c r="Q199" s="576"/>
      <c r="R199" s="4364"/>
      <c r="S199" s="4365"/>
      <c r="T199" s="539"/>
      <c r="U199" s="537"/>
      <c r="V199" s="538"/>
    </row>
    <row r="200" spans="1:22" x14ac:dyDescent="0.25">
      <c r="A200" s="529" t="s">
        <v>419</v>
      </c>
      <c r="B200" s="683" t="s">
        <v>462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356"/>
      <c r="P200" s="4357"/>
      <c r="Q200" s="576"/>
      <c r="R200" s="4349" t="s">
        <v>122</v>
      </c>
      <c r="S200" s="4353"/>
      <c r="T200" s="555"/>
      <c r="U200" s="537"/>
      <c r="V200" s="538"/>
    </row>
    <row r="201" spans="1:22" ht="31.2" x14ac:dyDescent="0.25">
      <c r="A201" s="529" t="s">
        <v>420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356"/>
      <c r="P201" s="4357"/>
      <c r="Q201" s="576"/>
      <c r="R201" s="4358"/>
      <c r="S201" s="4359"/>
      <c r="T201" s="539"/>
      <c r="U201" s="537"/>
      <c r="V201" s="538"/>
    </row>
    <row r="202" spans="1:22" x14ac:dyDescent="0.25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356"/>
      <c r="P202" s="4357"/>
      <c r="Q202" s="576"/>
      <c r="R202" s="4358"/>
      <c r="S202" s="4359"/>
      <c r="T202" s="539"/>
      <c r="U202" s="537"/>
      <c r="V202" s="538"/>
    </row>
    <row r="203" spans="1:22" x14ac:dyDescent="0.25">
      <c r="A203" s="529" t="s">
        <v>421</v>
      </c>
      <c r="B203" s="683" t="s">
        <v>462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356"/>
      <c r="P203" s="4357"/>
      <c r="Q203" s="576"/>
      <c r="R203" s="4349" t="s">
        <v>122</v>
      </c>
      <c r="S203" s="4353"/>
      <c r="T203" s="555"/>
      <c r="U203" s="537"/>
      <c r="V203" s="538"/>
    </row>
    <row r="204" spans="1:22" ht="36.75" customHeight="1" x14ac:dyDescent="0.25">
      <c r="A204" s="529" t="s">
        <v>422</v>
      </c>
      <c r="B204" s="684" t="s">
        <v>463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356"/>
      <c r="P204" s="4357"/>
      <c r="Q204" s="576"/>
      <c r="R204" s="4358"/>
      <c r="S204" s="4359"/>
      <c r="T204" s="600" t="s">
        <v>114</v>
      </c>
      <c r="U204" s="537"/>
      <c r="V204" s="538"/>
    </row>
    <row r="205" spans="1:22" ht="31.2" x14ac:dyDescent="0.25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356"/>
      <c r="P205" s="4357"/>
      <c r="Q205" s="539"/>
      <c r="R205" s="4358"/>
      <c r="S205" s="4359"/>
      <c r="T205" s="539"/>
      <c r="U205" s="537"/>
      <c r="V205" s="538"/>
    </row>
    <row r="206" spans="1:22" x14ac:dyDescent="0.25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356"/>
      <c r="P206" s="4357"/>
      <c r="Q206" s="539"/>
      <c r="R206" s="4358"/>
      <c r="S206" s="4359"/>
      <c r="T206" s="539"/>
      <c r="U206" s="537"/>
      <c r="V206" s="538"/>
    </row>
    <row r="207" spans="1:22" x14ac:dyDescent="0.25">
      <c r="A207" s="529" t="s">
        <v>423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356"/>
      <c r="P207" s="4357"/>
      <c r="Q207" s="576" t="str">
        <f t="shared" si="14"/>
        <v/>
      </c>
      <c r="R207" s="4358"/>
      <c r="S207" s="4359"/>
      <c r="T207" s="604" t="s">
        <v>127</v>
      </c>
      <c r="U207" s="577" t="str">
        <f>IF($G207=S$5,$K207,"")</f>
        <v/>
      </c>
      <c r="V207" s="578"/>
    </row>
    <row r="208" spans="1:22" ht="31.8" thickBot="1" x14ac:dyDescent="0.3">
      <c r="A208" s="605" t="s">
        <v>424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356"/>
      <c r="P208" s="4357"/>
      <c r="Q208" s="618" t="str">
        <f t="shared" si="14"/>
        <v/>
      </c>
      <c r="R208" s="4358"/>
      <c r="S208" s="4359"/>
      <c r="T208" s="619" t="str">
        <f>IF($G208=R$5,$K208,"")</f>
        <v/>
      </c>
      <c r="U208" s="620" t="s">
        <v>113</v>
      </c>
      <c r="V208" s="621"/>
    </row>
    <row r="209" spans="1:22" ht="16.2" thickBot="1" x14ac:dyDescent="0.3">
      <c r="A209" s="4337" t="s">
        <v>447</v>
      </c>
      <c r="B209" s="4338"/>
      <c r="C209" s="4338"/>
      <c r="D209" s="4338"/>
      <c r="E209" s="4338"/>
      <c r="F209" s="4338"/>
      <c r="G209" s="4338"/>
      <c r="H209" s="4338"/>
      <c r="I209" s="4338"/>
      <c r="J209" s="4338"/>
      <c r="K209" s="4338"/>
      <c r="L209" s="4338"/>
      <c r="M209" s="4338"/>
      <c r="N209" s="4338"/>
      <c r="O209" s="4338"/>
      <c r="P209" s="4338"/>
      <c r="Q209" s="4338"/>
      <c r="R209" s="4338"/>
      <c r="S209" s="4338"/>
      <c r="T209" s="4338"/>
      <c r="U209" s="4338"/>
      <c r="V209" s="4339"/>
    </row>
    <row r="210" spans="1:22" ht="31.2" x14ac:dyDescent="0.25">
      <c r="A210" s="514" t="s">
        <v>196</v>
      </c>
      <c r="B210" s="622" t="s">
        <v>425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340"/>
      <c r="P210" s="4341"/>
      <c r="Q210" s="632"/>
      <c r="R210" s="4342"/>
      <c r="S210" s="4343"/>
      <c r="T210" s="633"/>
      <c r="U210" s="527"/>
      <c r="V210" s="634"/>
    </row>
    <row r="211" spans="1:22" ht="31.2" x14ac:dyDescent="0.25">
      <c r="A211" s="529" t="s">
        <v>426</v>
      </c>
      <c r="B211" s="635" t="s">
        <v>427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347"/>
      <c r="P211" s="4348"/>
      <c r="Q211" s="576"/>
      <c r="R211" s="4351"/>
      <c r="S211" s="4352"/>
      <c r="T211" s="642"/>
      <c r="U211" s="556"/>
      <c r="V211" s="578"/>
    </row>
    <row r="212" spans="1:22" ht="16.2" x14ac:dyDescent="0.25">
      <c r="A212" s="529" t="s">
        <v>428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347"/>
      <c r="P212" s="4348"/>
      <c r="Q212" s="576"/>
      <c r="R212" s="4351"/>
      <c r="S212" s="4352"/>
      <c r="T212" s="642"/>
      <c r="U212" s="556"/>
      <c r="V212" s="578"/>
    </row>
    <row r="213" spans="1:22" ht="16.2" x14ac:dyDescent="0.25">
      <c r="A213" s="529" t="s">
        <v>429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347"/>
      <c r="P213" s="4348"/>
      <c r="Q213" s="576"/>
      <c r="R213" s="4349" t="s">
        <v>114</v>
      </c>
      <c r="S213" s="4353"/>
      <c r="T213" s="647"/>
      <c r="U213" s="556"/>
      <c r="V213" s="578"/>
    </row>
    <row r="214" spans="1:22" ht="31.2" x14ac:dyDescent="0.25">
      <c r="A214" s="529" t="s">
        <v>214</v>
      </c>
      <c r="B214" s="648" t="s">
        <v>430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347"/>
      <c r="P214" s="4348"/>
      <c r="Q214" s="576"/>
      <c r="R214" s="4351"/>
      <c r="S214" s="4352"/>
      <c r="T214" s="642"/>
      <c r="U214" s="556"/>
      <c r="V214" s="578"/>
    </row>
    <row r="215" spans="1:22" ht="16.2" x14ac:dyDescent="0.25">
      <c r="A215" s="529" t="s">
        <v>216</v>
      </c>
      <c r="B215" s="635" t="s">
        <v>431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347"/>
      <c r="P215" s="4348"/>
      <c r="Q215" s="576"/>
      <c r="R215" s="4351"/>
      <c r="S215" s="4352"/>
      <c r="T215" s="646" t="s">
        <v>114</v>
      </c>
      <c r="U215" s="556"/>
      <c r="V215" s="578"/>
    </row>
    <row r="216" spans="1:22" ht="31.8" thickBot="1" x14ac:dyDescent="0.3">
      <c r="A216" s="651" t="s">
        <v>217</v>
      </c>
      <c r="B216" s="652" t="s">
        <v>430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347"/>
      <c r="P216" s="4348"/>
      <c r="Q216" s="619"/>
      <c r="R216" s="4351"/>
      <c r="S216" s="4352"/>
      <c r="T216" s="660"/>
      <c r="U216" s="646" t="s">
        <v>114</v>
      </c>
      <c r="V216" s="621"/>
    </row>
    <row r="217" spans="1:22" ht="16.2" thickBot="1" x14ac:dyDescent="0.3">
      <c r="A217" s="4337" t="s">
        <v>448</v>
      </c>
      <c r="B217" s="4338"/>
      <c r="C217" s="4338"/>
      <c r="D217" s="4338"/>
      <c r="E217" s="4338"/>
      <c r="F217" s="4338"/>
      <c r="G217" s="4338"/>
      <c r="H217" s="4338"/>
      <c r="I217" s="4338"/>
      <c r="J217" s="4338"/>
      <c r="K217" s="4338"/>
      <c r="L217" s="4338"/>
      <c r="M217" s="4338"/>
      <c r="N217" s="4338"/>
      <c r="O217" s="4338"/>
      <c r="P217" s="4338"/>
      <c r="Q217" s="4338"/>
      <c r="R217" s="4338"/>
      <c r="S217" s="4338"/>
      <c r="T217" s="4338"/>
      <c r="U217" s="4338"/>
      <c r="V217" s="4339"/>
    </row>
    <row r="218" spans="1:22" ht="31.2" x14ac:dyDescent="0.25">
      <c r="A218" s="661" t="s">
        <v>432</v>
      </c>
      <c r="B218" s="662" t="s">
        <v>433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340"/>
      <c r="P218" s="4341"/>
      <c r="Q218" s="632"/>
      <c r="R218" s="4342"/>
      <c r="S218" s="4343"/>
      <c r="T218" s="632"/>
      <c r="U218" s="527"/>
      <c r="V218" s="634"/>
    </row>
    <row r="219" spans="1:22" ht="31.2" x14ac:dyDescent="0.25">
      <c r="A219" s="529" t="s">
        <v>434</v>
      </c>
      <c r="B219" s="663" t="s">
        <v>435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347"/>
      <c r="P219" s="4348"/>
      <c r="Q219" s="576"/>
      <c r="R219" s="4351"/>
      <c r="S219" s="4352"/>
      <c r="T219" s="576"/>
      <c r="U219" s="556"/>
      <c r="V219" s="578"/>
    </row>
    <row r="220" spans="1:22" ht="16.2" x14ac:dyDescent="0.25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347"/>
      <c r="P220" s="4348"/>
      <c r="Q220" s="576"/>
      <c r="R220" s="4351"/>
      <c r="S220" s="4352"/>
      <c r="T220" s="576"/>
      <c r="U220" s="556"/>
      <c r="V220" s="578"/>
    </row>
    <row r="221" spans="1:22" ht="16.2" x14ac:dyDescent="0.25">
      <c r="A221" s="529" t="s">
        <v>436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347"/>
      <c r="P221" s="4348"/>
      <c r="Q221" s="576"/>
      <c r="R221" s="4351"/>
      <c r="S221" s="4352"/>
      <c r="T221" s="646" t="s">
        <v>114</v>
      </c>
      <c r="U221" s="556"/>
      <c r="V221" s="578"/>
    </row>
    <row r="222" spans="1:22" ht="31.2" x14ac:dyDescent="0.25">
      <c r="A222" s="529" t="s">
        <v>437</v>
      </c>
      <c r="B222" s="664" t="s">
        <v>438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347"/>
      <c r="P222" s="4348"/>
      <c r="Q222" s="576"/>
      <c r="R222" s="4351"/>
      <c r="S222" s="4352"/>
      <c r="T222" s="576"/>
      <c r="U222" s="646" t="s">
        <v>114</v>
      </c>
      <c r="V222" s="578"/>
    </row>
    <row r="223" spans="1:22" ht="31.2" x14ac:dyDescent="0.25">
      <c r="A223" s="529" t="s">
        <v>439</v>
      </c>
      <c r="B223" s="665" t="s">
        <v>440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347"/>
      <c r="P223" s="4348"/>
      <c r="Q223" s="576"/>
      <c r="R223" s="4351"/>
      <c r="S223" s="4352"/>
      <c r="T223" s="576"/>
      <c r="U223" s="556"/>
      <c r="V223" s="578"/>
    </row>
    <row r="224" spans="1:22" ht="16.2" x14ac:dyDescent="0.25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347"/>
      <c r="P224" s="4348"/>
      <c r="Q224" s="576"/>
      <c r="R224" s="4351"/>
      <c r="S224" s="4352"/>
      <c r="T224" s="576"/>
      <c r="U224" s="556"/>
      <c r="V224" s="578"/>
    </row>
    <row r="225" spans="1:23" ht="16.8" thickBot="1" x14ac:dyDescent="0.3">
      <c r="A225" s="651" t="s">
        <v>441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347"/>
      <c r="P225" s="4348"/>
      <c r="Q225" s="619"/>
      <c r="R225" s="4354" t="s">
        <v>114</v>
      </c>
      <c r="S225" s="4355"/>
      <c r="T225" s="668"/>
      <c r="U225" s="620"/>
      <c r="V225" s="621"/>
    </row>
    <row r="226" spans="1:23" ht="16.2" thickBot="1" x14ac:dyDescent="0.3">
      <c r="A226" s="4337" t="s">
        <v>449</v>
      </c>
      <c r="B226" s="4338"/>
      <c r="C226" s="4338"/>
      <c r="D226" s="4338"/>
      <c r="E226" s="4338"/>
      <c r="F226" s="4338"/>
      <c r="G226" s="4338"/>
      <c r="H226" s="4338"/>
      <c r="I226" s="4338"/>
      <c r="J226" s="4338"/>
      <c r="K226" s="4338"/>
      <c r="L226" s="4338"/>
      <c r="M226" s="4338"/>
      <c r="N226" s="4338"/>
      <c r="O226" s="4338"/>
      <c r="P226" s="4338"/>
      <c r="Q226" s="4338"/>
      <c r="R226" s="4338"/>
      <c r="S226" s="4338"/>
      <c r="T226" s="4338"/>
      <c r="U226" s="4338"/>
      <c r="V226" s="4339"/>
    </row>
    <row r="227" spans="1:23" ht="31.2" x14ac:dyDescent="0.25">
      <c r="A227" s="669" t="s">
        <v>442</v>
      </c>
      <c r="B227" s="670" t="s">
        <v>443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340"/>
      <c r="P227" s="4341"/>
      <c r="Q227" s="632"/>
      <c r="R227" s="4342"/>
      <c r="S227" s="4343"/>
      <c r="T227" s="633"/>
      <c r="U227" s="596" t="s">
        <v>114</v>
      </c>
      <c r="V227" s="634"/>
    </row>
    <row r="228" spans="1:23" ht="31.2" x14ac:dyDescent="0.25">
      <c r="A228" s="529" t="s">
        <v>439</v>
      </c>
      <c r="B228" s="665" t="s">
        <v>440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347"/>
      <c r="P228" s="4348"/>
      <c r="Q228" s="576"/>
      <c r="R228" s="4351"/>
      <c r="S228" s="4352"/>
      <c r="T228" s="642"/>
      <c r="U228" s="556"/>
      <c r="V228" s="578"/>
    </row>
    <row r="229" spans="1:23" ht="16.2" x14ac:dyDescent="0.25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347"/>
      <c r="P229" s="4348"/>
      <c r="Q229" s="576"/>
      <c r="R229" s="4351"/>
      <c r="S229" s="4352"/>
      <c r="T229" s="642"/>
      <c r="U229" s="556"/>
      <c r="V229" s="578"/>
    </row>
    <row r="230" spans="1:23" ht="16.2" x14ac:dyDescent="0.25">
      <c r="A230" s="529" t="s">
        <v>441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347"/>
      <c r="P230" s="4348"/>
      <c r="Q230" s="576"/>
      <c r="R230" s="4349" t="s">
        <v>114</v>
      </c>
      <c r="S230" s="4350"/>
      <c r="T230" s="647"/>
      <c r="U230" s="556"/>
      <c r="V230" s="578"/>
    </row>
    <row r="231" spans="1:23" ht="31.2" x14ac:dyDescent="0.25">
      <c r="A231" s="529" t="s">
        <v>444</v>
      </c>
      <c r="B231" s="674" t="s">
        <v>445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347"/>
      <c r="P231" s="4348"/>
      <c r="Q231" s="576"/>
      <c r="R231" s="4351"/>
      <c r="S231" s="4352"/>
      <c r="T231" s="642"/>
      <c r="U231" s="556"/>
      <c r="V231" s="578"/>
    </row>
    <row r="232" spans="1:23" ht="16.2" x14ac:dyDescent="0.25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347"/>
      <c r="P232" s="4348"/>
      <c r="Q232" s="576"/>
      <c r="R232" s="4351"/>
      <c r="S232" s="4352"/>
      <c r="T232" s="642"/>
      <c r="U232" s="556"/>
      <c r="V232" s="578"/>
    </row>
    <row r="233" spans="1:23" ht="16.8" thickBot="1" x14ac:dyDescent="0.3">
      <c r="A233" s="605" t="s">
        <v>446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347"/>
      <c r="P233" s="4348"/>
      <c r="Q233" s="1024"/>
      <c r="R233" s="4351"/>
      <c r="S233" s="4352"/>
      <c r="T233" s="1025" t="s">
        <v>114</v>
      </c>
      <c r="U233" s="1026"/>
      <c r="V233" s="1027"/>
    </row>
    <row r="234" spans="1:23" ht="16.8" thickBot="1" x14ac:dyDescent="0.3">
      <c r="A234" s="4013" t="s">
        <v>219</v>
      </c>
      <c r="B234" s="4014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328"/>
      <c r="P234" s="4329"/>
      <c r="Q234" s="1029"/>
      <c r="R234" s="4330"/>
      <c r="S234" s="4331"/>
      <c r="T234" s="208"/>
      <c r="U234" s="845"/>
      <c r="V234" s="1030"/>
    </row>
    <row r="235" spans="1:23" ht="16.8" thickBot="1" x14ac:dyDescent="0.3">
      <c r="A235" s="4332" t="s">
        <v>220</v>
      </c>
      <c r="B235" s="4333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328"/>
      <c r="P235" s="4329"/>
      <c r="Q235" s="208"/>
      <c r="R235" s="4330"/>
      <c r="S235" s="4331"/>
      <c r="T235" s="208"/>
      <c r="U235" s="845"/>
      <c r="V235" s="1030"/>
      <c r="W235" s="439"/>
    </row>
    <row r="236" spans="1:23" ht="16.2" thickBot="1" x14ac:dyDescent="0.3">
      <c r="A236" s="4013" t="s">
        <v>221</v>
      </c>
      <c r="B236" s="4344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328"/>
      <c r="P236" s="4329"/>
      <c r="Q236" s="1037" t="s">
        <v>122</v>
      </c>
      <c r="R236" s="4345" t="s">
        <v>479</v>
      </c>
      <c r="S236" s="4346"/>
      <c r="T236" s="1039" t="s">
        <v>457</v>
      </c>
      <c r="U236" s="769" t="s">
        <v>480</v>
      </c>
      <c r="V236" s="1040"/>
    </row>
    <row r="237" spans="1:23" ht="16.8" thickBot="1" x14ac:dyDescent="0.3">
      <c r="A237" s="4013" t="s">
        <v>222</v>
      </c>
      <c r="B237" s="4014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328"/>
      <c r="P237" s="4329"/>
      <c r="Q237" s="208"/>
      <c r="R237" s="4330"/>
      <c r="S237" s="4331"/>
      <c r="T237" s="208"/>
      <c r="U237" s="845"/>
      <c r="V237" s="1030"/>
    </row>
    <row r="238" spans="1:23" ht="16.8" thickBot="1" x14ac:dyDescent="0.3">
      <c r="A238" s="4332" t="s">
        <v>223</v>
      </c>
      <c r="B238" s="4333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328"/>
      <c r="P238" s="4329"/>
      <c r="Q238" s="208"/>
      <c r="R238" s="4330"/>
      <c r="S238" s="4331"/>
      <c r="T238" s="208"/>
      <c r="U238" s="845"/>
      <c r="V238" s="1030"/>
    </row>
    <row r="239" spans="1:23" ht="16.2" thickBot="1" x14ac:dyDescent="0.3">
      <c r="A239" s="4013" t="s">
        <v>224</v>
      </c>
      <c r="B239" s="4344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845" t="s">
        <v>468</v>
      </c>
      <c r="P239" s="3846"/>
      <c r="Q239" s="991" t="s">
        <v>473</v>
      </c>
      <c r="R239" s="4345" t="s">
        <v>481</v>
      </c>
      <c r="S239" s="4346"/>
      <c r="T239" s="1039" t="s">
        <v>457</v>
      </c>
      <c r="U239" s="769" t="s">
        <v>480</v>
      </c>
      <c r="V239" s="1045"/>
    </row>
    <row r="240" spans="1:23" ht="16.2" thickBot="1" x14ac:dyDescent="0.3">
      <c r="A240" s="4325"/>
      <c r="B240" s="4334"/>
      <c r="C240" s="4334"/>
      <c r="D240" s="4334"/>
      <c r="E240" s="4334"/>
      <c r="F240" s="4334"/>
      <c r="G240" s="4334"/>
      <c r="H240" s="4335"/>
      <c r="I240" s="4335"/>
      <c r="J240" s="4335"/>
      <c r="K240" s="4335"/>
      <c r="L240" s="4335"/>
      <c r="M240" s="4335"/>
      <c r="N240" s="4334"/>
      <c r="O240" s="4334"/>
      <c r="P240" s="4334"/>
      <c r="Q240" s="4334"/>
      <c r="R240" s="4334"/>
      <c r="S240" s="4334"/>
      <c r="T240" s="4334"/>
      <c r="U240" s="4334"/>
      <c r="V240" s="4336"/>
    </row>
    <row r="241" spans="1:22" ht="16.5" customHeight="1" thickBot="1" x14ac:dyDescent="0.3">
      <c r="A241" s="4325" t="s">
        <v>340</v>
      </c>
      <c r="B241" s="4326"/>
      <c r="C241" s="4326"/>
      <c r="D241" s="4326"/>
      <c r="E241" s="4326"/>
      <c r="F241" s="4326"/>
      <c r="G241" s="4326"/>
      <c r="H241" s="4326"/>
      <c r="I241" s="4326"/>
      <c r="J241" s="4326"/>
      <c r="K241" s="4326"/>
      <c r="L241" s="4326"/>
      <c r="M241" s="4326"/>
      <c r="N241" s="4326"/>
      <c r="O241" s="4326"/>
      <c r="P241" s="4326"/>
      <c r="Q241" s="4326"/>
      <c r="R241" s="4326"/>
      <c r="S241" s="4326"/>
      <c r="T241" s="4316"/>
      <c r="U241" s="4316"/>
      <c r="V241" s="4327"/>
    </row>
    <row r="242" spans="1:22" ht="31.8" thickBot="1" x14ac:dyDescent="0.3">
      <c r="A242" s="713" t="s">
        <v>341</v>
      </c>
      <c r="B242" s="714" t="s">
        <v>342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318"/>
      <c r="P242" s="4319"/>
      <c r="Q242" s="727"/>
      <c r="R242" s="4320"/>
      <c r="S242" s="4321"/>
      <c r="T242" s="727"/>
      <c r="U242" s="175"/>
      <c r="V242" s="224"/>
    </row>
    <row r="243" spans="1:22" ht="16.2" thickBot="1" x14ac:dyDescent="0.3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498"/>
      <c r="P243" s="3562"/>
      <c r="Q243" s="691"/>
      <c r="R243" s="3541"/>
      <c r="S243" s="4315"/>
      <c r="T243" s="691"/>
      <c r="U243" s="93"/>
      <c r="V243" s="199"/>
    </row>
    <row r="244" spans="1:22" ht="16.2" thickBot="1" x14ac:dyDescent="0.3">
      <c r="A244" s="728" t="s">
        <v>343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324</v>
      </c>
      <c r="L244" s="114"/>
      <c r="M244" s="740">
        <f>H244-I244</f>
        <v>82</v>
      </c>
      <c r="N244" s="737"/>
      <c r="O244" s="3498"/>
      <c r="P244" s="3562"/>
      <c r="Q244" s="691"/>
      <c r="R244" s="3541"/>
      <c r="S244" s="4315"/>
      <c r="T244" s="690"/>
      <c r="U244" s="93" t="s">
        <v>113</v>
      </c>
      <c r="V244" s="199"/>
    </row>
    <row r="245" spans="1:22" ht="31.8" thickBot="1" x14ac:dyDescent="0.3">
      <c r="A245" s="728" t="s">
        <v>344</v>
      </c>
      <c r="B245" s="741" t="s">
        <v>345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498"/>
      <c r="P245" s="3562"/>
      <c r="Q245" s="691"/>
      <c r="R245" s="3541"/>
      <c r="S245" s="4315"/>
      <c r="T245" s="691"/>
      <c r="U245" s="93"/>
      <c r="V245" s="199"/>
    </row>
    <row r="246" spans="1:22" ht="16.2" thickBot="1" x14ac:dyDescent="0.3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498"/>
      <c r="P246" s="3562"/>
      <c r="Q246" s="691"/>
      <c r="R246" s="3541"/>
      <c r="S246" s="4315"/>
      <c r="T246" s="691"/>
      <c r="U246" s="93"/>
      <c r="V246" s="199"/>
    </row>
    <row r="247" spans="1:22" ht="16.2" thickBot="1" x14ac:dyDescent="0.3">
      <c r="A247" s="728" t="s">
        <v>346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324</v>
      </c>
      <c r="L247" s="114"/>
      <c r="M247" s="740">
        <f>H247-I247</f>
        <v>142</v>
      </c>
      <c r="N247" s="737"/>
      <c r="O247" s="3498"/>
      <c r="P247" s="3562"/>
      <c r="Q247" s="691"/>
      <c r="R247" s="3541"/>
      <c r="S247" s="4315"/>
      <c r="T247" s="691"/>
      <c r="U247" s="93" t="s">
        <v>113</v>
      </c>
      <c r="V247" s="199"/>
    </row>
    <row r="248" spans="1:22" ht="16.2" thickBot="1" x14ac:dyDescent="0.3">
      <c r="A248" s="728" t="s">
        <v>347</v>
      </c>
      <c r="B248" s="741" t="s">
        <v>348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498"/>
      <c r="P248" s="3562"/>
      <c r="Q248" s="691"/>
      <c r="R248" s="3541"/>
      <c r="S248" s="4315"/>
      <c r="T248" s="691"/>
      <c r="U248" s="93"/>
      <c r="V248" s="199"/>
    </row>
    <row r="249" spans="1:22" ht="16.2" thickBot="1" x14ac:dyDescent="0.3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498"/>
      <c r="P249" s="3562"/>
      <c r="Q249" s="691"/>
      <c r="R249" s="3541"/>
      <c r="S249" s="4315"/>
      <c r="T249" s="691"/>
      <c r="U249" s="93"/>
      <c r="V249" s="199"/>
    </row>
    <row r="250" spans="1:22" ht="16.2" thickBot="1" x14ac:dyDescent="0.3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498"/>
      <c r="P250" s="3562"/>
      <c r="Q250" s="691"/>
      <c r="R250" s="3541"/>
      <c r="S250" s="4315"/>
      <c r="T250" s="691"/>
      <c r="U250" s="93"/>
      <c r="V250" s="199"/>
    </row>
    <row r="251" spans="1:22" ht="16.2" thickBot="1" x14ac:dyDescent="0.3">
      <c r="A251" s="728" t="s">
        <v>349</v>
      </c>
      <c r="B251" s="751" t="s">
        <v>350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498"/>
      <c r="P251" s="3562"/>
      <c r="Q251" s="691"/>
      <c r="R251" s="3541"/>
      <c r="S251" s="4315"/>
      <c r="T251" s="690" t="s">
        <v>125</v>
      </c>
      <c r="U251" s="93"/>
      <c r="V251" s="199"/>
    </row>
    <row r="252" spans="1:22" ht="16.2" thickBot="1" x14ac:dyDescent="0.3">
      <c r="A252" s="728" t="s">
        <v>351</v>
      </c>
      <c r="B252" s="751" t="s">
        <v>350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498"/>
      <c r="P252" s="3562"/>
      <c r="Q252" s="691"/>
      <c r="R252" s="3541"/>
      <c r="S252" s="4315"/>
      <c r="T252" s="691"/>
      <c r="U252" s="93" t="s">
        <v>114</v>
      </c>
      <c r="V252" s="199"/>
    </row>
    <row r="253" spans="1:22" ht="31.8" thickBot="1" x14ac:dyDescent="0.3">
      <c r="A253" s="728" t="s">
        <v>352</v>
      </c>
      <c r="B253" s="759" t="s">
        <v>353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498"/>
      <c r="P253" s="3562"/>
      <c r="Q253" s="691"/>
      <c r="R253" s="3541"/>
      <c r="S253" s="4315"/>
      <c r="T253" s="691"/>
      <c r="U253" s="93"/>
      <c r="V253" s="199"/>
    </row>
    <row r="254" spans="1:22" ht="16.2" thickBot="1" x14ac:dyDescent="0.3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498"/>
      <c r="P254" s="3562"/>
      <c r="Q254" s="691"/>
      <c r="R254" s="3541"/>
      <c r="S254" s="4315"/>
      <c r="T254" s="691"/>
      <c r="U254" s="93"/>
      <c r="V254" s="199"/>
    </row>
    <row r="255" spans="1:22" ht="16.2" thickBot="1" x14ac:dyDescent="0.3">
      <c r="A255" s="728" t="s">
        <v>354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324</v>
      </c>
      <c r="L255" s="114"/>
      <c r="M255" s="257">
        <f>H255-I255</f>
        <v>67</v>
      </c>
      <c r="N255" s="737"/>
      <c r="O255" s="3498"/>
      <c r="P255" s="3562"/>
      <c r="Q255" s="691"/>
      <c r="R255" s="3541"/>
      <c r="S255" s="4315"/>
      <c r="T255" s="691"/>
      <c r="U255" s="93" t="s">
        <v>113</v>
      </c>
      <c r="V255" s="199"/>
    </row>
    <row r="256" spans="1:22" ht="21" customHeight="1" thickBot="1" x14ac:dyDescent="0.3">
      <c r="A256" s="728" t="s">
        <v>355</v>
      </c>
      <c r="B256" s="741" t="s">
        <v>356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498"/>
      <c r="P256" s="3562"/>
      <c r="Q256" s="691"/>
      <c r="R256" s="3541"/>
      <c r="S256" s="4315"/>
      <c r="T256" s="691"/>
      <c r="U256" s="93"/>
      <c r="V256" s="199"/>
    </row>
    <row r="257" spans="1:22" ht="16.8" thickBot="1" x14ac:dyDescent="0.3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498"/>
      <c r="P257" s="3562"/>
      <c r="Q257" s="691"/>
      <c r="R257" s="3541"/>
      <c r="S257" s="4315"/>
      <c r="T257" s="691"/>
      <c r="U257" s="93"/>
      <c r="V257" s="199"/>
    </row>
    <row r="258" spans="1:22" ht="16.2" thickBot="1" x14ac:dyDescent="0.3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498"/>
      <c r="P258" s="3562"/>
      <c r="Q258" s="691"/>
      <c r="R258" s="3541"/>
      <c r="S258" s="4315"/>
      <c r="T258" s="691"/>
      <c r="U258" s="93"/>
      <c r="V258" s="199"/>
    </row>
    <row r="259" spans="1:22" ht="16.2" thickBot="1" x14ac:dyDescent="0.3">
      <c r="A259" s="728" t="s">
        <v>357</v>
      </c>
      <c r="B259" s="751" t="s">
        <v>358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324</v>
      </c>
      <c r="L259" s="96"/>
      <c r="M259" s="257">
        <f>H259-I259</f>
        <v>93</v>
      </c>
      <c r="N259" s="737"/>
      <c r="O259" s="3498"/>
      <c r="P259" s="3562"/>
      <c r="Q259" s="690" t="s">
        <v>111</v>
      </c>
      <c r="R259" s="3541"/>
      <c r="S259" s="4315"/>
      <c r="T259" s="690"/>
      <c r="U259" s="93"/>
      <c r="V259" s="199"/>
    </row>
    <row r="260" spans="1:22" ht="16.2" thickBot="1" x14ac:dyDescent="0.3">
      <c r="A260" s="728" t="s">
        <v>359</v>
      </c>
      <c r="B260" s="751" t="s">
        <v>358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324</v>
      </c>
      <c r="L260" s="96"/>
      <c r="M260" s="257">
        <f>H260-I260</f>
        <v>108</v>
      </c>
      <c r="N260" s="737"/>
      <c r="O260" s="3498"/>
      <c r="P260" s="3562"/>
      <c r="Q260" s="690"/>
      <c r="R260" s="3513" t="s">
        <v>111</v>
      </c>
      <c r="S260" s="4324"/>
      <c r="T260" s="690"/>
      <c r="U260" s="93"/>
      <c r="V260" s="199"/>
    </row>
    <row r="261" spans="1:22" ht="16.2" thickBot="1" x14ac:dyDescent="0.3">
      <c r="A261" s="728" t="s">
        <v>360</v>
      </c>
      <c r="B261" s="751" t="s">
        <v>361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498"/>
      <c r="P261" s="3562"/>
      <c r="Q261" s="690"/>
      <c r="R261" s="3513" t="s">
        <v>114</v>
      </c>
      <c r="S261" s="3563"/>
      <c r="T261" s="690"/>
      <c r="U261" s="93"/>
      <c r="V261" s="199"/>
    </row>
    <row r="262" spans="1:22" ht="31.8" thickBot="1" x14ac:dyDescent="0.3">
      <c r="A262" s="728" t="s">
        <v>362</v>
      </c>
      <c r="B262" s="759" t="s">
        <v>363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498"/>
      <c r="P262" s="3562"/>
      <c r="Q262" s="768"/>
      <c r="R262" s="4322"/>
      <c r="S262" s="4323"/>
      <c r="T262" s="768"/>
      <c r="U262" s="769"/>
      <c r="V262" s="767"/>
    </row>
    <row r="263" spans="1:22" ht="16.2" x14ac:dyDescent="0.25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498"/>
      <c r="P263" s="3562"/>
      <c r="Q263" s="768"/>
      <c r="R263" s="4322"/>
      <c r="S263" s="4323"/>
      <c r="T263" s="768"/>
      <c r="U263" s="769"/>
      <c r="V263" s="767"/>
    </row>
    <row r="264" spans="1:22" ht="16.2" x14ac:dyDescent="0.25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498"/>
      <c r="P264" s="3562"/>
      <c r="Q264" s="768"/>
      <c r="R264" s="4322"/>
      <c r="S264" s="4323"/>
      <c r="T264" s="768"/>
      <c r="U264" s="769"/>
      <c r="V264" s="767"/>
    </row>
    <row r="265" spans="1:22" ht="16.2" x14ac:dyDescent="0.25">
      <c r="A265" s="728" t="s">
        <v>364</v>
      </c>
      <c r="B265" s="772" t="s">
        <v>365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498"/>
      <c r="P265" s="3562"/>
      <c r="Q265" s="768"/>
      <c r="R265" s="4322"/>
      <c r="S265" s="4323"/>
      <c r="T265" s="773" t="s">
        <v>111</v>
      </c>
      <c r="U265" s="774"/>
      <c r="V265" s="767"/>
    </row>
    <row r="266" spans="1:22" ht="33.75" customHeight="1" thickBot="1" x14ac:dyDescent="0.3">
      <c r="A266" s="728" t="s">
        <v>366</v>
      </c>
      <c r="B266" s="772" t="s">
        <v>464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498"/>
      <c r="P266" s="3562"/>
      <c r="Q266" s="768"/>
      <c r="R266" s="4322"/>
      <c r="S266" s="4323"/>
      <c r="T266" s="773"/>
      <c r="U266" s="774" t="s">
        <v>114</v>
      </c>
      <c r="V266" s="767"/>
    </row>
    <row r="267" spans="1:22" ht="31.2" x14ac:dyDescent="0.25">
      <c r="A267" s="728" t="s">
        <v>367</v>
      </c>
      <c r="B267" s="775" t="s">
        <v>368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498"/>
      <c r="P267" s="3562"/>
      <c r="Q267" s="691"/>
      <c r="R267" s="4322"/>
      <c r="S267" s="4323"/>
      <c r="T267" s="691"/>
      <c r="U267" s="93"/>
      <c r="V267" s="199"/>
    </row>
    <row r="268" spans="1:22" ht="16.2" x14ac:dyDescent="0.25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498"/>
      <c r="P268" s="3562"/>
      <c r="Q268" s="691"/>
      <c r="R268" s="4322"/>
      <c r="S268" s="4323"/>
      <c r="T268" s="691"/>
      <c r="U268" s="93"/>
      <c r="V268" s="199"/>
    </row>
    <row r="269" spans="1:22" x14ac:dyDescent="0.25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465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498"/>
      <c r="P269" s="3562"/>
      <c r="Q269" s="691"/>
      <c r="R269" s="4322"/>
      <c r="S269" s="4323"/>
      <c r="T269" s="691"/>
      <c r="U269" s="93"/>
      <c r="V269" s="199"/>
    </row>
    <row r="270" spans="1:22" ht="31.2" x14ac:dyDescent="0.25">
      <c r="A270" s="728" t="s">
        <v>369</v>
      </c>
      <c r="B270" s="751" t="s">
        <v>370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498"/>
      <c r="P270" s="3562"/>
      <c r="Q270" s="691"/>
      <c r="R270" s="3513" t="s">
        <v>123</v>
      </c>
      <c r="S270" s="3563"/>
      <c r="T270" s="690"/>
      <c r="U270" s="93"/>
      <c r="V270" s="199"/>
    </row>
    <row r="271" spans="1:22" ht="31.2" x14ac:dyDescent="0.25">
      <c r="A271" s="728" t="s">
        <v>371</v>
      </c>
      <c r="B271" s="751" t="s">
        <v>370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324</v>
      </c>
      <c r="L271" s="96"/>
      <c r="M271" s="257">
        <f>H271-I271</f>
        <v>67</v>
      </c>
      <c r="N271" s="737"/>
      <c r="O271" s="3498"/>
      <c r="P271" s="3562"/>
      <c r="Q271" s="691"/>
      <c r="R271" s="3541"/>
      <c r="S271" s="4315"/>
      <c r="T271" s="690" t="s">
        <v>113</v>
      </c>
      <c r="U271" s="93"/>
      <c r="V271" s="199"/>
    </row>
    <row r="272" spans="1:22" ht="31.8" thickBot="1" x14ac:dyDescent="0.3">
      <c r="A272" s="728" t="s">
        <v>372</v>
      </c>
      <c r="B272" s="751" t="s">
        <v>373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498"/>
      <c r="P272" s="3562"/>
      <c r="Q272" s="691"/>
      <c r="R272" s="3541"/>
      <c r="S272" s="4315"/>
      <c r="T272" s="690"/>
      <c r="U272" s="93" t="s">
        <v>114</v>
      </c>
      <c r="V272" s="199"/>
    </row>
    <row r="273" spans="1:22" ht="31.2" x14ac:dyDescent="0.25">
      <c r="A273" s="728" t="s">
        <v>374</v>
      </c>
      <c r="B273" s="741" t="s">
        <v>375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498"/>
      <c r="P273" s="3562"/>
      <c r="Q273" s="691"/>
      <c r="R273" s="3541"/>
      <c r="S273" s="4315"/>
      <c r="T273" s="691"/>
      <c r="U273" s="93"/>
      <c r="V273" s="1142"/>
    </row>
    <row r="274" spans="1:22" ht="16.2" x14ac:dyDescent="0.25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498"/>
      <c r="P274" s="3562"/>
      <c r="Q274" s="691"/>
      <c r="R274" s="3541"/>
      <c r="S274" s="4315"/>
      <c r="T274" s="691"/>
      <c r="U274" s="93"/>
      <c r="V274" s="1142"/>
    </row>
    <row r="275" spans="1:22" ht="16.2" x14ac:dyDescent="0.25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498"/>
      <c r="P275" s="3562"/>
      <c r="Q275" s="691"/>
      <c r="R275" s="3513" t="s">
        <v>127</v>
      </c>
      <c r="S275" s="3563"/>
      <c r="T275" s="784"/>
      <c r="U275" s="93"/>
      <c r="V275" s="1142"/>
    </row>
    <row r="276" spans="1:22" ht="31.8" thickBot="1" x14ac:dyDescent="0.3">
      <c r="A276" s="783" t="s">
        <v>376</v>
      </c>
      <c r="B276" s="785" t="s">
        <v>377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498"/>
      <c r="P276" s="3562"/>
      <c r="Q276" s="691"/>
      <c r="R276" s="3541"/>
      <c r="S276" s="4315"/>
      <c r="T276" s="689" t="s">
        <v>114</v>
      </c>
      <c r="U276" s="93"/>
      <c r="V276" s="199"/>
    </row>
    <row r="277" spans="1:22" ht="31.2" x14ac:dyDescent="0.25">
      <c r="A277" s="728" t="s">
        <v>378</v>
      </c>
      <c r="B277" s="741" t="s">
        <v>466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498"/>
      <c r="P277" s="3562"/>
      <c r="Q277" s="691"/>
      <c r="R277" s="3541"/>
      <c r="S277" s="4315"/>
      <c r="T277" s="690"/>
      <c r="U277" s="93"/>
      <c r="V277" s="199"/>
    </row>
    <row r="278" spans="1:22" x14ac:dyDescent="0.25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498"/>
      <c r="P278" s="3562"/>
      <c r="Q278" s="691"/>
      <c r="R278" s="3541"/>
      <c r="S278" s="4315"/>
      <c r="T278" s="690"/>
      <c r="U278" s="93"/>
      <c r="V278" s="199"/>
    </row>
    <row r="279" spans="1:22" ht="16.8" thickBot="1" x14ac:dyDescent="0.3">
      <c r="A279" s="728" t="s">
        <v>379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498"/>
      <c r="P279" s="3562"/>
      <c r="Q279" s="691"/>
      <c r="R279" s="3541"/>
      <c r="S279" s="4315"/>
      <c r="T279" s="690" t="s">
        <v>122</v>
      </c>
      <c r="U279" s="93"/>
      <c r="V279" s="199"/>
    </row>
    <row r="280" spans="1:22" ht="31.2" x14ac:dyDescent="0.25">
      <c r="A280" s="728" t="s">
        <v>380</v>
      </c>
      <c r="B280" s="794" t="s">
        <v>381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498"/>
      <c r="P280" s="3562"/>
      <c r="Q280" s="691"/>
      <c r="R280" s="3541"/>
      <c r="S280" s="4315"/>
      <c r="T280" s="690"/>
      <c r="U280" s="93"/>
      <c r="V280" s="199"/>
    </row>
    <row r="281" spans="1:22" ht="16.2" x14ac:dyDescent="0.25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498"/>
      <c r="P281" s="3562"/>
      <c r="Q281" s="691"/>
      <c r="R281" s="3541"/>
      <c r="S281" s="4315"/>
      <c r="T281" s="690"/>
      <c r="U281" s="93"/>
      <c r="V281" s="199"/>
    </row>
    <row r="282" spans="1:22" ht="16.2" x14ac:dyDescent="0.25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498"/>
      <c r="P282" s="3562"/>
      <c r="Q282" s="691"/>
      <c r="R282" s="3541"/>
      <c r="S282" s="4315"/>
      <c r="T282" s="690"/>
      <c r="U282" s="93"/>
      <c r="V282" s="199"/>
    </row>
    <row r="283" spans="1:22" ht="31.2" x14ac:dyDescent="0.25">
      <c r="A283" s="728"/>
      <c r="B283" s="751" t="s">
        <v>406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498"/>
      <c r="P283" s="3562"/>
      <c r="Q283" s="690" t="s">
        <v>122</v>
      </c>
      <c r="R283" s="3541"/>
      <c r="S283" s="4315"/>
      <c r="T283" s="690"/>
      <c r="U283" s="93"/>
      <c r="V283" s="199"/>
    </row>
    <row r="284" spans="1:22" ht="31.8" thickBot="1" x14ac:dyDescent="0.3">
      <c r="A284" s="798"/>
      <c r="B284" s="799" t="s">
        <v>467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498"/>
      <c r="P284" s="3562"/>
      <c r="Q284" s="808"/>
      <c r="R284" s="3666" t="s">
        <v>122</v>
      </c>
      <c r="S284" s="3471"/>
      <c r="T284" s="810"/>
      <c r="U284" s="811"/>
      <c r="V284" s="812"/>
    </row>
    <row r="285" spans="1:22" ht="16.2" thickBot="1" x14ac:dyDescent="0.3">
      <c r="A285" s="4309" t="s">
        <v>382</v>
      </c>
      <c r="B285" s="4310"/>
      <c r="C285" s="4310"/>
      <c r="D285" s="4310"/>
      <c r="E285" s="4310"/>
      <c r="F285" s="4310"/>
      <c r="G285" s="4310"/>
      <c r="H285" s="4310"/>
      <c r="I285" s="4310"/>
      <c r="J285" s="4310"/>
      <c r="K285" s="4310"/>
      <c r="L285" s="4310"/>
      <c r="M285" s="4310"/>
      <c r="N285" s="4310"/>
      <c r="O285" s="4310"/>
      <c r="P285" s="4310"/>
      <c r="Q285" s="4310"/>
      <c r="R285" s="4310"/>
      <c r="S285" s="4310"/>
      <c r="T285" s="4316"/>
      <c r="U285" s="4316"/>
      <c r="V285" s="4317"/>
    </row>
    <row r="286" spans="1:22" ht="31.2" x14ac:dyDescent="0.25">
      <c r="A286" s="713" t="s">
        <v>383</v>
      </c>
      <c r="B286" s="813" t="s">
        <v>384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318"/>
      <c r="P286" s="4319"/>
      <c r="Q286" s="818"/>
      <c r="R286" s="4320"/>
      <c r="S286" s="4321"/>
      <c r="T286" s="819"/>
      <c r="U286" s="820"/>
      <c r="V286" s="224"/>
    </row>
    <row r="287" spans="1:22" x14ac:dyDescent="0.25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498"/>
      <c r="P287" s="3562"/>
      <c r="Q287" s="691"/>
      <c r="R287" s="3541"/>
      <c r="S287" s="4315"/>
      <c r="T287" s="690"/>
      <c r="U287" s="93"/>
      <c r="V287" s="199"/>
    </row>
    <row r="288" spans="1:22" ht="19.5" customHeight="1" x14ac:dyDescent="0.25">
      <c r="A288" s="821" t="s">
        <v>385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498"/>
      <c r="P288" s="3562"/>
      <c r="Q288" s="691"/>
      <c r="R288" s="3541"/>
      <c r="S288" s="4315"/>
      <c r="T288" s="690" t="s">
        <v>114</v>
      </c>
      <c r="U288" s="93"/>
      <c r="V288" s="199"/>
    </row>
    <row r="289" spans="1:22" x14ac:dyDescent="0.25">
      <c r="A289" s="821" t="s">
        <v>386</v>
      </c>
      <c r="B289" s="741" t="s">
        <v>387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498"/>
      <c r="P289" s="3562"/>
      <c r="Q289" s="691"/>
      <c r="R289" s="3541"/>
      <c r="S289" s="4315"/>
      <c r="T289" s="690"/>
      <c r="U289" s="93"/>
      <c r="V289" s="199"/>
    </row>
    <row r="290" spans="1:22" x14ac:dyDescent="0.25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498"/>
      <c r="P290" s="3562"/>
      <c r="Q290" s="691"/>
      <c r="R290" s="3541"/>
      <c r="S290" s="4315"/>
      <c r="T290" s="690"/>
      <c r="U290" s="93"/>
      <c r="V290" s="199"/>
    </row>
    <row r="291" spans="1:22" ht="14.25" customHeight="1" x14ac:dyDescent="0.25">
      <c r="A291" s="821" t="s">
        <v>388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498"/>
      <c r="P291" s="3562"/>
      <c r="Q291" s="691"/>
      <c r="R291" s="3541"/>
      <c r="S291" s="4315"/>
      <c r="T291" s="690" t="s">
        <v>114</v>
      </c>
      <c r="U291" s="93"/>
      <c r="V291" s="199"/>
    </row>
    <row r="292" spans="1:22" ht="31.2" x14ac:dyDescent="0.25">
      <c r="A292" s="821" t="s">
        <v>389</v>
      </c>
      <c r="B292" s="741" t="s">
        <v>390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498"/>
      <c r="P292" s="3562"/>
      <c r="Q292" s="691"/>
      <c r="R292" s="3541"/>
      <c r="S292" s="4315"/>
      <c r="T292" s="690"/>
      <c r="U292" s="93"/>
      <c r="V292" s="199"/>
    </row>
    <row r="293" spans="1:22" x14ac:dyDescent="0.25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498"/>
      <c r="P293" s="3562"/>
      <c r="Q293" s="691"/>
      <c r="R293" s="3541"/>
      <c r="S293" s="4315"/>
      <c r="T293" s="690"/>
      <c r="U293" s="93"/>
      <c r="V293" s="199"/>
    </row>
    <row r="294" spans="1:22" ht="17.25" customHeight="1" x14ac:dyDescent="0.25">
      <c r="A294" s="821" t="s">
        <v>391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498"/>
      <c r="P294" s="3562"/>
      <c r="Q294" s="691"/>
      <c r="R294" s="3541"/>
      <c r="S294" s="4315"/>
      <c r="T294" s="690"/>
      <c r="U294" s="690" t="s">
        <v>114</v>
      </c>
      <c r="V294" s="199"/>
    </row>
    <row r="295" spans="1:22" ht="31.2" x14ac:dyDescent="0.25">
      <c r="A295" s="821" t="s">
        <v>392</v>
      </c>
      <c r="B295" s="827" t="s">
        <v>393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498"/>
      <c r="P295" s="3562"/>
      <c r="Q295" s="691"/>
      <c r="R295" s="3541"/>
      <c r="S295" s="4315"/>
      <c r="T295" s="690"/>
      <c r="U295" s="93"/>
      <c r="V295" s="199"/>
    </row>
    <row r="296" spans="1:22" x14ac:dyDescent="0.25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498"/>
      <c r="P296" s="3562"/>
      <c r="Q296" s="691"/>
      <c r="R296" s="3541"/>
      <c r="S296" s="4315"/>
      <c r="T296" s="690"/>
      <c r="U296" s="93"/>
      <c r="V296" s="199"/>
    </row>
    <row r="297" spans="1:22" ht="18.75" customHeight="1" thickBot="1" x14ac:dyDescent="0.3">
      <c r="A297" s="828" t="s">
        <v>394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307"/>
      <c r="P297" s="4308"/>
      <c r="Q297" s="839"/>
      <c r="R297" s="4291"/>
      <c r="S297" s="4292"/>
      <c r="T297" s="1146"/>
      <c r="U297" s="844" t="s">
        <v>114</v>
      </c>
      <c r="V297" s="840"/>
    </row>
    <row r="298" spans="1:22" ht="16.2" thickBot="1" x14ac:dyDescent="0.3">
      <c r="A298" s="4309" t="s">
        <v>395</v>
      </c>
      <c r="B298" s="4310"/>
      <c r="C298" s="4311"/>
      <c r="D298" s="4311"/>
      <c r="E298" s="4311"/>
      <c r="F298" s="4311"/>
      <c r="G298" s="4310"/>
      <c r="H298" s="4311"/>
      <c r="I298" s="4311"/>
      <c r="J298" s="4311"/>
      <c r="K298" s="4311"/>
      <c r="L298" s="4311"/>
      <c r="M298" s="4311"/>
      <c r="N298" s="4311"/>
      <c r="O298" s="4311"/>
      <c r="P298" s="4311"/>
      <c r="Q298" s="4311"/>
      <c r="R298" s="4311"/>
      <c r="S298" s="4311"/>
      <c r="T298" s="4312"/>
      <c r="U298" s="4312"/>
      <c r="V298" s="4313"/>
    </row>
    <row r="299" spans="1:22" x14ac:dyDescent="0.25">
      <c r="A299" s="713" t="s">
        <v>383</v>
      </c>
      <c r="B299" s="794" t="s">
        <v>396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318"/>
      <c r="P299" s="4319"/>
      <c r="Q299" s="691"/>
      <c r="R299" s="4320"/>
      <c r="S299" s="4321"/>
      <c r="T299" s="690"/>
      <c r="U299" s="93"/>
      <c r="V299" s="224"/>
    </row>
    <row r="300" spans="1:22" x14ac:dyDescent="0.25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498"/>
      <c r="P300" s="3562"/>
      <c r="Q300" s="691"/>
      <c r="R300" s="3541"/>
      <c r="S300" s="4315"/>
      <c r="T300" s="690"/>
      <c r="U300" s="93"/>
      <c r="V300" s="199"/>
    </row>
    <row r="301" spans="1:22" ht="17.25" customHeight="1" x14ac:dyDescent="0.25">
      <c r="A301" s="821" t="s">
        <v>385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498"/>
      <c r="P301" s="3562"/>
      <c r="Q301" s="691"/>
      <c r="R301" s="3541"/>
      <c r="S301" s="4315"/>
      <c r="T301" s="690" t="s">
        <v>114</v>
      </c>
      <c r="U301" s="93"/>
      <c r="V301" s="199"/>
    </row>
    <row r="302" spans="1:22" x14ac:dyDescent="0.25">
      <c r="A302" s="821" t="s">
        <v>386</v>
      </c>
      <c r="B302" s="741" t="s">
        <v>397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498"/>
      <c r="P302" s="3562"/>
      <c r="Q302" s="691"/>
      <c r="R302" s="3541"/>
      <c r="S302" s="4315"/>
      <c r="T302" s="690"/>
      <c r="U302" s="93"/>
      <c r="V302" s="199"/>
    </row>
    <row r="303" spans="1:22" x14ac:dyDescent="0.25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498"/>
      <c r="P303" s="3562"/>
      <c r="Q303" s="691"/>
      <c r="R303" s="3541"/>
      <c r="S303" s="4315"/>
      <c r="T303" s="690"/>
      <c r="U303" s="93"/>
      <c r="V303" s="199"/>
    </row>
    <row r="304" spans="1:22" ht="17.25" customHeight="1" x14ac:dyDescent="0.25">
      <c r="A304" s="821" t="s">
        <v>388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498"/>
      <c r="P304" s="3562"/>
      <c r="Q304" s="691"/>
      <c r="R304" s="3541"/>
      <c r="S304" s="4315"/>
      <c r="T304" s="690" t="s">
        <v>114</v>
      </c>
      <c r="U304" s="93"/>
      <c r="V304" s="199"/>
    </row>
    <row r="305" spans="1:22" ht="31.2" x14ac:dyDescent="0.25">
      <c r="A305" s="821" t="s">
        <v>389</v>
      </c>
      <c r="B305" s="741" t="s">
        <v>398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498"/>
      <c r="P305" s="3562"/>
      <c r="Q305" s="691"/>
      <c r="R305" s="3541"/>
      <c r="S305" s="4315"/>
      <c r="T305" s="690"/>
      <c r="U305" s="93"/>
      <c r="V305" s="199"/>
    </row>
    <row r="306" spans="1:22" x14ac:dyDescent="0.25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498"/>
      <c r="P306" s="3562"/>
      <c r="Q306" s="691"/>
      <c r="R306" s="3541"/>
      <c r="S306" s="4315"/>
      <c r="T306" s="690"/>
      <c r="U306" s="93"/>
      <c r="V306" s="199"/>
    </row>
    <row r="307" spans="1:22" ht="16.5" customHeight="1" x14ac:dyDescent="0.25">
      <c r="A307" s="821" t="s">
        <v>391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498"/>
      <c r="P307" s="3562"/>
      <c r="Q307" s="691"/>
      <c r="R307" s="3541"/>
      <c r="S307" s="4315"/>
      <c r="T307" s="690"/>
      <c r="U307" s="93" t="s">
        <v>114</v>
      </c>
      <c r="V307" s="199"/>
    </row>
    <row r="308" spans="1:22" ht="31.2" x14ac:dyDescent="0.25">
      <c r="A308" s="821" t="s">
        <v>392</v>
      </c>
      <c r="B308" s="794" t="s">
        <v>399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498"/>
      <c r="P308" s="3562"/>
      <c r="Q308" s="691"/>
      <c r="R308" s="3541"/>
      <c r="S308" s="4315"/>
      <c r="T308" s="690"/>
      <c r="U308" s="93"/>
      <c r="V308" s="199"/>
    </row>
    <row r="309" spans="1:22" x14ac:dyDescent="0.25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498"/>
      <c r="P309" s="3562"/>
      <c r="Q309" s="691"/>
      <c r="R309" s="3541"/>
      <c r="S309" s="4315"/>
      <c r="T309" s="690"/>
      <c r="U309" s="93"/>
      <c r="V309" s="199"/>
    </row>
    <row r="310" spans="1:22" ht="18" customHeight="1" thickBot="1" x14ac:dyDescent="0.3">
      <c r="A310" s="828" t="s">
        <v>394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498"/>
      <c r="P310" s="3562"/>
      <c r="Q310" s="839"/>
      <c r="R310" s="4291"/>
      <c r="S310" s="4292"/>
      <c r="T310" s="1146"/>
      <c r="U310" s="844" t="s">
        <v>114</v>
      </c>
      <c r="V310" s="840"/>
    </row>
    <row r="311" spans="1:22" ht="16.2" thickBot="1" x14ac:dyDescent="0.3">
      <c r="A311" s="4293" t="s">
        <v>36</v>
      </c>
      <c r="B311" s="4293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455"/>
      <c r="P311" s="3487"/>
      <c r="Q311" s="1143"/>
      <c r="R311" s="3488"/>
      <c r="S311" s="3489"/>
      <c r="T311" s="853"/>
      <c r="U311" s="854"/>
      <c r="V311" s="852"/>
    </row>
    <row r="312" spans="1:22" ht="16.2" thickBot="1" x14ac:dyDescent="0.3">
      <c r="A312" s="4314" t="s">
        <v>327</v>
      </c>
      <c r="B312" s="4314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455"/>
      <c r="P312" s="3487"/>
      <c r="Q312" s="1143"/>
      <c r="R312" s="3488"/>
      <c r="S312" s="3489"/>
      <c r="T312" s="853"/>
      <c r="U312" s="854"/>
      <c r="V312" s="852"/>
    </row>
    <row r="313" spans="1:22" ht="16.2" thickBot="1" x14ac:dyDescent="0.3">
      <c r="A313" s="4298" t="s">
        <v>400</v>
      </c>
      <c r="B313" s="4299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455"/>
      <c r="P313" s="3487"/>
      <c r="Q313" s="851" t="s">
        <v>482</v>
      </c>
      <c r="R313" s="4289" t="s">
        <v>480</v>
      </c>
      <c r="S313" s="3489"/>
      <c r="T313" s="1143" t="s">
        <v>476</v>
      </c>
      <c r="U313" s="106" t="s">
        <v>457</v>
      </c>
      <c r="V313" s="852"/>
    </row>
    <row r="314" spans="1:22" ht="16.2" thickBot="1" x14ac:dyDescent="0.3">
      <c r="A314" s="4300"/>
      <c r="B314" s="4529"/>
      <c r="C314" s="4529"/>
      <c r="D314" s="4529"/>
      <c r="E314" s="4529"/>
      <c r="F314" s="4529"/>
      <c r="G314" s="4529"/>
      <c r="H314" s="4529"/>
      <c r="I314" s="4529"/>
      <c r="J314" s="4529"/>
      <c r="K314" s="4529"/>
      <c r="L314" s="4529"/>
      <c r="M314" s="4529"/>
      <c r="N314" s="4529"/>
      <c r="O314" s="4529"/>
      <c r="P314" s="4529"/>
      <c r="Q314" s="4529"/>
      <c r="R314" s="4529"/>
      <c r="S314" s="4529"/>
      <c r="T314" s="4529"/>
      <c r="U314" s="4529"/>
      <c r="V314" s="4530"/>
    </row>
    <row r="315" spans="1:22" ht="16.2" thickBot="1" x14ac:dyDescent="0.3">
      <c r="A315" s="4293" t="s">
        <v>401</v>
      </c>
      <c r="B315" s="4293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455"/>
      <c r="P315" s="3487"/>
      <c r="Q315" s="1143"/>
      <c r="R315" s="3488"/>
      <c r="S315" s="3489"/>
      <c r="T315" s="853"/>
      <c r="U315" s="854"/>
      <c r="V315" s="852"/>
    </row>
    <row r="316" spans="1:22" ht="16.2" thickBot="1" x14ac:dyDescent="0.3">
      <c r="A316" s="4314" t="s">
        <v>327</v>
      </c>
      <c r="B316" s="4314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455"/>
      <c r="P316" s="3487"/>
      <c r="Q316" s="1143"/>
      <c r="R316" s="3488"/>
      <c r="S316" s="3489"/>
      <c r="T316" s="853"/>
      <c r="U316" s="854"/>
      <c r="V316" s="852"/>
    </row>
    <row r="317" spans="1:22" ht="16.2" thickBot="1" x14ac:dyDescent="0.3">
      <c r="A317" s="4298" t="s">
        <v>402</v>
      </c>
      <c r="B317" s="4298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488" t="s">
        <v>456</v>
      </c>
      <c r="P317" s="3489"/>
      <c r="Q317" s="808" t="s">
        <v>483</v>
      </c>
      <c r="R317" s="3488" t="s">
        <v>484</v>
      </c>
      <c r="S317" s="3489"/>
      <c r="T317" s="807" t="s">
        <v>485</v>
      </c>
      <c r="U317" s="809" t="s">
        <v>457</v>
      </c>
      <c r="V317" s="812"/>
    </row>
    <row r="318" spans="1:22" ht="16.2" thickBot="1" x14ac:dyDescent="0.3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5">
      <c r="A319" s="4304" t="s">
        <v>488</v>
      </c>
      <c r="B319" s="4305"/>
      <c r="C319" s="4305"/>
      <c r="D319" s="4305"/>
      <c r="E319" s="4305"/>
      <c r="F319" s="4305"/>
      <c r="G319" s="4305"/>
      <c r="H319" s="4305"/>
      <c r="I319" s="4305"/>
      <c r="J319" s="4305"/>
      <c r="K319" s="4305"/>
      <c r="L319" s="4305"/>
      <c r="M319" s="4305"/>
      <c r="N319" s="4305"/>
      <c r="O319" s="4305"/>
      <c r="P319" s="4305"/>
      <c r="Q319" s="4305"/>
      <c r="R319" s="4305"/>
      <c r="S319" s="4305"/>
      <c r="T319" s="4305"/>
      <c r="U319" s="4305"/>
      <c r="V319" s="4306"/>
    </row>
    <row r="320" spans="1:22" s="603" customFormat="1" ht="18.75" customHeight="1" x14ac:dyDescent="0.25">
      <c r="A320" s="880">
        <v>3.1</v>
      </c>
      <c r="B320" s="881" t="s">
        <v>23</v>
      </c>
      <c r="C320" s="113"/>
      <c r="D320" s="114" t="s">
        <v>499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732"/>
      <c r="P320" s="3733"/>
      <c r="Q320" s="880"/>
      <c r="R320" s="3732"/>
      <c r="S320" s="3733"/>
      <c r="T320" s="880"/>
      <c r="U320" s="880"/>
      <c r="V320" s="880"/>
    </row>
    <row r="321" spans="1:22" s="30" customFormat="1" ht="18.75" customHeight="1" thickBot="1" x14ac:dyDescent="0.3">
      <c r="A321" s="884">
        <v>3.2</v>
      </c>
      <c r="B321" s="885" t="s">
        <v>77</v>
      </c>
      <c r="C321" s="886" t="s">
        <v>499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527"/>
      <c r="P321" s="3528"/>
      <c r="Q321" s="887"/>
      <c r="R321" s="3527"/>
      <c r="S321" s="3528"/>
      <c r="T321" s="887"/>
      <c r="U321" s="887"/>
      <c r="V321" s="891"/>
    </row>
    <row r="322" spans="1:22" s="30" customFormat="1" ht="16.5" customHeight="1" thickBot="1" x14ac:dyDescent="0.3">
      <c r="A322" s="3726" t="s">
        <v>36</v>
      </c>
      <c r="B322" s="4528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596"/>
      <c r="P322" s="3731"/>
      <c r="Q322" s="892"/>
      <c r="R322" s="3596"/>
      <c r="S322" s="3731"/>
      <c r="T322" s="892"/>
      <c r="U322" s="892"/>
      <c r="V322" s="892"/>
    </row>
    <row r="323" spans="1:22" ht="16.2" thickBot="1" x14ac:dyDescent="0.3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459"/>
      <c r="P323" s="3725"/>
      <c r="Q323" s="123"/>
      <c r="R323" s="3461"/>
      <c r="S323" s="4288"/>
      <c r="T323" s="899"/>
      <c r="U323" s="93"/>
      <c r="V323" s="900"/>
    </row>
    <row r="324" spans="1:22" ht="16.2" thickBot="1" x14ac:dyDescent="0.3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459"/>
      <c r="P324" s="3725"/>
      <c r="Q324" s="903"/>
      <c r="R324" s="3461"/>
      <c r="S324" s="4288"/>
      <c r="T324" s="904"/>
      <c r="U324" s="854"/>
      <c r="V324" s="905"/>
    </row>
    <row r="325" spans="1:22" ht="16.2" thickBot="1" x14ac:dyDescent="0.3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459"/>
      <c r="P325" s="3725"/>
      <c r="Q325" s="903"/>
      <c r="R325" s="3461"/>
      <c r="S325" s="4288"/>
      <c r="T325" s="904"/>
      <c r="U325" s="854"/>
      <c r="V325" s="905"/>
    </row>
    <row r="326" spans="1:22" ht="16.2" thickBot="1" x14ac:dyDescent="0.3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459"/>
      <c r="P326" s="3725"/>
      <c r="Q326" s="903"/>
      <c r="R326" s="3461"/>
      <c r="S326" s="4288"/>
      <c r="T326" s="904"/>
      <c r="U326" s="907"/>
      <c r="V326" s="908"/>
    </row>
    <row r="327" spans="1:22" ht="16.2" thickBot="1" x14ac:dyDescent="0.3">
      <c r="A327" s="4289"/>
      <c r="B327" s="4290"/>
      <c r="C327" s="4290"/>
      <c r="D327" s="4290"/>
      <c r="E327" s="4290"/>
      <c r="F327" s="4290"/>
      <c r="G327" s="4290"/>
      <c r="H327" s="4290"/>
      <c r="I327" s="4290"/>
      <c r="J327" s="4290"/>
      <c r="K327" s="4290"/>
      <c r="L327" s="4290"/>
      <c r="M327" s="4290"/>
      <c r="N327" s="4290"/>
      <c r="O327" s="4290"/>
      <c r="P327" s="4290"/>
      <c r="Q327" s="4290"/>
      <c r="R327" s="4290"/>
      <c r="S327" s="4290"/>
      <c r="T327" s="4290"/>
      <c r="U327" s="4290"/>
      <c r="V327" s="3489"/>
    </row>
    <row r="328" spans="1:22" x14ac:dyDescent="0.25">
      <c r="A328" s="4272" t="s">
        <v>489</v>
      </c>
      <c r="B328" s="4273"/>
      <c r="C328" s="4273"/>
      <c r="D328" s="4273"/>
      <c r="E328" s="4273"/>
      <c r="F328" s="4273"/>
      <c r="G328" s="4274"/>
      <c r="H328" s="4274"/>
      <c r="I328" s="4274"/>
      <c r="J328" s="4274"/>
      <c r="K328" s="4274"/>
      <c r="L328" s="4274"/>
      <c r="M328" s="4274"/>
      <c r="N328" s="4273"/>
      <c r="O328" s="4273"/>
      <c r="P328" s="4273"/>
      <c r="Q328" s="4273"/>
      <c r="R328" s="4273"/>
      <c r="S328" s="4273"/>
      <c r="T328" s="4273"/>
      <c r="U328" s="4273"/>
      <c r="V328" s="4275"/>
    </row>
    <row r="329" spans="1:22" s="29" customFormat="1" ht="16.2" x14ac:dyDescent="0.25">
      <c r="A329" s="880">
        <v>3.1</v>
      </c>
      <c r="B329" s="881" t="s">
        <v>23</v>
      </c>
      <c r="C329" s="113"/>
      <c r="D329" s="114" t="s">
        <v>499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531"/>
      <c r="P329" s="4532"/>
      <c r="Q329" s="909"/>
      <c r="R329" s="4531"/>
      <c r="S329" s="4532"/>
      <c r="T329" s="909"/>
      <c r="U329" s="909"/>
      <c r="V329" s="909"/>
    </row>
    <row r="330" spans="1:22" ht="16.2" thickBot="1" x14ac:dyDescent="0.3">
      <c r="A330" s="910">
        <v>3.1</v>
      </c>
      <c r="B330" s="911" t="s">
        <v>77</v>
      </c>
      <c r="C330" s="886" t="s">
        <v>499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526"/>
      <c r="P330" s="4527"/>
      <c r="Q330" s="919"/>
      <c r="R330" s="4526"/>
      <c r="S330" s="4527"/>
      <c r="T330" s="919"/>
      <c r="U330" s="920"/>
      <c r="V330" s="921"/>
    </row>
    <row r="331" spans="1:22" ht="16.8" thickBot="1" x14ac:dyDescent="0.3">
      <c r="A331" s="3453" t="s">
        <v>257</v>
      </c>
      <c r="B331" s="3595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328"/>
      <c r="P331" s="4329"/>
      <c r="Q331" s="930"/>
      <c r="R331" s="4328"/>
      <c r="S331" s="4329"/>
      <c r="T331" s="933"/>
      <c r="U331" s="934"/>
      <c r="V331" s="935"/>
    </row>
    <row r="332" spans="1:22" ht="16.2" thickBot="1" x14ac:dyDescent="0.3">
      <c r="A332" s="4519" t="s">
        <v>454</v>
      </c>
      <c r="B332" s="4520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521"/>
      <c r="P332" s="4522"/>
      <c r="Q332" s="943"/>
      <c r="R332" s="4521"/>
      <c r="S332" s="4522"/>
      <c r="T332" s="930"/>
      <c r="U332" s="931"/>
      <c r="V332" s="932"/>
    </row>
    <row r="333" spans="1:22" ht="16.2" thickBot="1" x14ac:dyDescent="0.3">
      <c r="A333" s="4519" t="s">
        <v>225</v>
      </c>
      <c r="B333" s="4520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521"/>
      <c r="P333" s="4522"/>
      <c r="Q333" s="946"/>
      <c r="R333" s="4521"/>
      <c r="S333" s="4522"/>
      <c r="T333" s="930"/>
      <c r="U333" s="931"/>
      <c r="V333" s="932"/>
    </row>
    <row r="334" spans="1:22" ht="16.2" thickBot="1" x14ac:dyDescent="0.3">
      <c r="A334" s="4519" t="s">
        <v>226</v>
      </c>
      <c r="B334" s="4520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523"/>
      <c r="P334" s="4524"/>
      <c r="Q334" s="948"/>
      <c r="R334" s="4523"/>
      <c r="S334" s="4524"/>
      <c r="T334" s="930"/>
      <c r="U334" s="931"/>
      <c r="V334" s="932"/>
    </row>
    <row r="335" spans="1:22" ht="16.2" thickBot="1" x14ac:dyDescent="0.3">
      <c r="A335" s="4289"/>
      <c r="B335" s="4290"/>
      <c r="C335" s="4290"/>
      <c r="D335" s="4290"/>
      <c r="E335" s="4290"/>
      <c r="F335" s="4290"/>
      <c r="G335" s="4290"/>
      <c r="H335" s="4525"/>
      <c r="I335" s="4525"/>
      <c r="J335" s="4525"/>
      <c r="K335" s="4525"/>
      <c r="L335" s="4525"/>
      <c r="M335" s="4525"/>
      <c r="N335" s="4290"/>
      <c r="O335" s="4290"/>
      <c r="P335" s="4290"/>
      <c r="Q335" s="4290"/>
      <c r="R335" s="4290"/>
      <c r="S335" s="4290"/>
      <c r="T335" s="4290"/>
      <c r="U335" s="4290"/>
      <c r="V335" s="3489"/>
    </row>
    <row r="336" spans="1:22" x14ac:dyDescent="0.25">
      <c r="A336" s="4304" t="s">
        <v>490</v>
      </c>
      <c r="B336" s="4305"/>
      <c r="C336" s="4305"/>
      <c r="D336" s="4305"/>
      <c r="E336" s="4305"/>
      <c r="F336" s="4305"/>
      <c r="G336" s="4305"/>
      <c r="H336" s="4305"/>
      <c r="I336" s="4305"/>
      <c r="J336" s="4305"/>
      <c r="K336" s="4305"/>
      <c r="L336" s="4305"/>
      <c r="M336" s="4305"/>
      <c r="N336" s="4305"/>
      <c r="O336" s="4305"/>
      <c r="P336" s="4305"/>
      <c r="Q336" s="4305"/>
      <c r="R336" s="4305"/>
      <c r="S336" s="4305"/>
      <c r="T336" s="4305"/>
      <c r="U336" s="4305"/>
      <c r="V336" s="4306"/>
    </row>
    <row r="337" spans="1:22" s="29" customFormat="1" ht="16.2" x14ac:dyDescent="0.25">
      <c r="A337" s="880">
        <v>3.1</v>
      </c>
      <c r="B337" s="881" t="s">
        <v>23</v>
      </c>
      <c r="C337" s="113"/>
      <c r="D337" s="114" t="s">
        <v>499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732"/>
      <c r="P337" s="3733"/>
      <c r="Q337" s="880"/>
      <c r="R337" s="3732"/>
      <c r="S337" s="3733"/>
      <c r="T337" s="880"/>
      <c r="U337" s="880"/>
      <c r="V337" s="880"/>
    </row>
    <row r="338" spans="1:22" ht="16.8" thickBot="1" x14ac:dyDescent="0.3">
      <c r="A338" s="910">
        <v>3.1</v>
      </c>
      <c r="B338" s="911" t="s">
        <v>77</v>
      </c>
      <c r="C338" s="886" t="s">
        <v>499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527"/>
      <c r="P338" s="3528"/>
      <c r="Q338" s="887"/>
      <c r="R338" s="3734"/>
      <c r="S338" s="3735"/>
      <c r="T338" s="887"/>
      <c r="U338" s="887"/>
      <c r="V338" s="891"/>
    </row>
    <row r="339" spans="1:22" ht="16.8" thickBot="1" x14ac:dyDescent="0.3">
      <c r="A339" s="3726" t="s">
        <v>36</v>
      </c>
      <c r="B339" s="3727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596"/>
      <c r="P339" s="3731"/>
      <c r="Q339" s="892"/>
      <c r="R339" s="3723"/>
      <c r="S339" s="3724"/>
      <c r="T339" s="892"/>
      <c r="U339" s="892"/>
      <c r="V339" s="892"/>
    </row>
    <row r="340" spans="1:22" ht="16.2" thickBot="1" x14ac:dyDescent="0.3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459"/>
      <c r="P340" s="3725"/>
      <c r="Q340" s="123"/>
      <c r="R340" s="3723"/>
      <c r="S340" s="3724"/>
      <c r="T340" s="899"/>
      <c r="U340" s="93"/>
      <c r="V340" s="900"/>
    </row>
    <row r="341" spans="1:22" ht="16.2" thickBot="1" x14ac:dyDescent="0.3">
      <c r="A341" s="901"/>
      <c r="B341" s="959" t="s">
        <v>404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459"/>
      <c r="P341" s="3725"/>
      <c r="Q341" s="903"/>
      <c r="R341" s="3723"/>
      <c r="S341" s="3724"/>
      <c r="T341" s="904"/>
      <c r="U341" s="854"/>
      <c r="V341" s="905"/>
    </row>
    <row r="342" spans="1:22" ht="16.2" thickBot="1" x14ac:dyDescent="0.3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459"/>
      <c r="P342" s="3725"/>
      <c r="Q342" s="903"/>
      <c r="R342" s="3723"/>
      <c r="S342" s="3724"/>
      <c r="T342" s="904"/>
      <c r="U342" s="854"/>
      <c r="V342" s="905"/>
    </row>
    <row r="343" spans="1:22" ht="16.2" thickBot="1" x14ac:dyDescent="0.3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459"/>
      <c r="P343" s="3725"/>
      <c r="Q343" s="903"/>
      <c r="R343" s="4518"/>
      <c r="S343" s="4008"/>
      <c r="T343" s="904"/>
      <c r="U343" s="907"/>
      <c r="V343" s="908"/>
    </row>
    <row r="344" spans="1:22" ht="16.2" thickBot="1" x14ac:dyDescent="0.3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459"/>
      <c r="P344" s="3725"/>
      <c r="Q344" s="984"/>
      <c r="R344" s="4121"/>
      <c r="S344" s="4244"/>
      <c r="T344" s="985"/>
      <c r="U344" s="986"/>
      <c r="V344" s="987"/>
    </row>
    <row r="345" spans="1:22" ht="16.2" thickBot="1" x14ac:dyDescent="0.3">
      <c r="A345" s="4236" t="s">
        <v>168</v>
      </c>
      <c r="B345" s="4226"/>
      <c r="C345" s="4226"/>
      <c r="D345" s="4226"/>
      <c r="E345" s="4226"/>
      <c r="F345" s="4226"/>
      <c r="G345" s="4226"/>
      <c r="H345" s="4226"/>
      <c r="I345" s="4226"/>
      <c r="J345" s="4226"/>
      <c r="K345" s="4226"/>
      <c r="L345" s="4226"/>
      <c r="M345" s="4237"/>
      <c r="N345" s="988" t="s">
        <v>459</v>
      </c>
      <c r="O345" s="988"/>
      <c r="P345" s="106" t="s">
        <v>475</v>
      </c>
      <c r="Q345" s="106" t="s">
        <v>476</v>
      </c>
      <c r="R345" s="106"/>
      <c r="S345" s="106" t="s">
        <v>476</v>
      </c>
      <c r="T345" s="106" t="s">
        <v>476</v>
      </c>
      <c r="U345" s="106" t="s">
        <v>474</v>
      </c>
      <c r="V345" s="851"/>
    </row>
    <row r="346" spans="1:22" x14ac:dyDescent="0.25">
      <c r="A346" s="3447" t="s">
        <v>167</v>
      </c>
      <c r="B346" s="3448"/>
      <c r="C346" s="3448"/>
      <c r="D346" s="3448"/>
      <c r="E346" s="3448"/>
      <c r="F346" s="3448"/>
      <c r="G346" s="3448"/>
      <c r="H346" s="3448"/>
      <c r="I346" s="3448"/>
      <c r="J346" s="3448"/>
      <c r="K346" s="3448"/>
      <c r="L346" s="3448"/>
      <c r="M346" s="4239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5">
      <c r="A347" s="3451" t="s">
        <v>34</v>
      </c>
      <c r="B347" s="3452"/>
      <c r="C347" s="3452"/>
      <c r="D347" s="3452"/>
      <c r="E347" s="3452"/>
      <c r="F347" s="3452"/>
      <c r="G347" s="3452"/>
      <c r="H347" s="3452"/>
      <c r="I347" s="3452"/>
      <c r="J347" s="3452"/>
      <c r="K347" s="3452"/>
      <c r="L347" s="3452"/>
      <c r="M347" s="4241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5">
      <c r="A348" s="3451" t="s">
        <v>35</v>
      </c>
      <c r="B348" s="3452"/>
      <c r="C348" s="3452"/>
      <c r="D348" s="3452"/>
      <c r="E348" s="3452"/>
      <c r="F348" s="3452"/>
      <c r="G348" s="3452"/>
      <c r="H348" s="3452"/>
      <c r="I348" s="3452"/>
      <c r="J348" s="3452"/>
      <c r="K348" s="3452"/>
      <c r="L348" s="3452"/>
      <c r="M348" s="4241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5">
      <c r="A349" s="3479" t="s">
        <v>38</v>
      </c>
      <c r="B349" s="4242"/>
      <c r="C349" s="4242"/>
      <c r="D349" s="4242"/>
      <c r="E349" s="4242"/>
      <c r="F349" s="4242"/>
      <c r="G349" s="4242"/>
      <c r="H349" s="4242"/>
      <c r="I349" s="4242"/>
      <c r="J349" s="4242"/>
      <c r="K349" s="4242"/>
      <c r="L349" s="4242"/>
      <c r="M349" s="4243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5">
      <c r="A350" s="3478" t="s">
        <v>48</v>
      </c>
      <c r="B350" s="3478"/>
      <c r="C350" s="3478"/>
      <c r="D350" s="3478"/>
      <c r="E350" s="3478"/>
      <c r="F350" s="3478"/>
      <c r="G350" s="3478"/>
      <c r="H350" s="3478"/>
      <c r="I350" s="3478"/>
      <c r="J350" s="3478"/>
      <c r="K350" s="3478"/>
      <c r="L350" s="3478"/>
      <c r="M350" s="3478"/>
      <c r="N350" s="3443" t="s">
        <v>129</v>
      </c>
      <c r="O350" s="4153"/>
      <c r="P350" s="4154"/>
      <c r="Q350" s="3443" t="s">
        <v>129</v>
      </c>
      <c r="R350" s="4153"/>
      <c r="S350" s="4154"/>
      <c r="T350" s="3443" t="s">
        <v>86</v>
      </c>
      <c r="U350" s="4153"/>
      <c r="V350" s="4154"/>
    </row>
    <row r="351" spans="1:22" ht="16.2" thickBot="1" x14ac:dyDescent="0.3">
      <c r="A351" s="4222"/>
      <c r="B351" s="4223"/>
      <c r="C351" s="4223"/>
      <c r="D351" s="4223"/>
      <c r="E351" s="4223"/>
      <c r="F351" s="4223"/>
      <c r="G351" s="4223"/>
      <c r="H351" s="4223"/>
      <c r="I351" s="4223"/>
      <c r="J351" s="4223"/>
      <c r="K351" s="4223"/>
      <c r="L351" s="4223"/>
      <c r="M351" s="4223"/>
      <c r="N351" s="4223"/>
      <c r="O351" s="4223"/>
      <c r="P351" s="4223"/>
      <c r="Q351" s="4223"/>
      <c r="R351" s="4223"/>
      <c r="S351" s="4223"/>
      <c r="T351" s="4223"/>
      <c r="U351" s="4223"/>
      <c r="V351" s="4224"/>
    </row>
    <row r="352" spans="1:22" ht="16.2" thickBot="1" x14ac:dyDescent="0.3">
      <c r="A352" s="4225" t="s">
        <v>258</v>
      </c>
      <c r="B352" s="4226"/>
      <c r="C352" s="4226"/>
      <c r="D352" s="4226"/>
      <c r="E352" s="4226"/>
      <c r="F352" s="4226"/>
      <c r="G352" s="4226"/>
      <c r="H352" s="4226"/>
      <c r="I352" s="4226"/>
      <c r="J352" s="4226"/>
      <c r="K352" s="4226"/>
      <c r="L352" s="4226"/>
      <c r="M352" s="4227"/>
      <c r="N352" s="988" t="s">
        <v>459</v>
      </c>
      <c r="O352" s="988"/>
      <c r="P352" s="106" t="s">
        <v>475</v>
      </c>
      <c r="Q352" s="712" t="s">
        <v>481</v>
      </c>
      <c r="R352" s="106"/>
      <c r="S352" s="990" t="s">
        <v>481</v>
      </c>
      <c r="T352" s="991" t="s">
        <v>486</v>
      </c>
      <c r="U352" s="992" t="s">
        <v>481</v>
      </c>
      <c r="V352" s="993"/>
    </row>
    <row r="353" spans="1:22" x14ac:dyDescent="0.25">
      <c r="A353" s="4231" t="s">
        <v>167</v>
      </c>
      <c r="B353" s="4232"/>
      <c r="C353" s="4232"/>
      <c r="D353" s="4232"/>
      <c r="E353" s="4232"/>
      <c r="F353" s="4232"/>
      <c r="G353" s="4232"/>
      <c r="H353" s="4232"/>
      <c r="I353" s="4232"/>
      <c r="J353" s="4232"/>
      <c r="K353" s="4232"/>
      <c r="L353" s="4232"/>
      <c r="M353" s="4233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5">
      <c r="A354" s="3441" t="s">
        <v>34</v>
      </c>
      <c r="B354" s="3442"/>
      <c r="C354" s="3442"/>
      <c r="D354" s="3442"/>
      <c r="E354" s="3442"/>
      <c r="F354" s="3442"/>
      <c r="G354" s="3442"/>
      <c r="H354" s="3442"/>
      <c r="I354" s="3442"/>
      <c r="J354" s="3442"/>
      <c r="K354" s="3442"/>
      <c r="L354" s="3442"/>
      <c r="M354" s="4230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5">
      <c r="A355" s="3441" t="s">
        <v>230</v>
      </c>
      <c r="B355" s="3442"/>
      <c r="C355" s="3442"/>
      <c r="D355" s="3442"/>
      <c r="E355" s="3442"/>
      <c r="F355" s="3442"/>
      <c r="G355" s="3442"/>
      <c r="H355" s="3442"/>
      <c r="I355" s="3442"/>
      <c r="J355" s="3442"/>
      <c r="K355" s="3442"/>
      <c r="L355" s="3442"/>
      <c r="M355" s="4230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2" thickBot="1" x14ac:dyDescent="0.3">
      <c r="A356" s="4193" t="s">
        <v>229</v>
      </c>
      <c r="B356" s="4194"/>
      <c r="C356" s="4194"/>
      <c r="D356" s="4194"/>
      <c r="E356" s="4194"/>
      <c r="F356" s="4194"/>
      <c r="G356" s="4194"/>
      <c r="H356" s="4194"/>
      <c r="I356" s="4194"/>
      <c r="J356" s="4194"/>
      <c r="K356" s="4194"/>
      <c r="L356" s="4194"/>
      <c r="M356" s="4195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2" thickBot="1" x14ac:dyDescent="0.3">
      <c r="A357" s="4216" t="s">
        <v>48</v>
      </c>
      <c r="B357" s="4217"/>
      <c r="C357" s="4217"/>
      <c r="D357" s="4217"/>
      <c r="E357" s="4217"/>
      <c r="F357" s="4217"/>
      <c r="G357" s="4217"/>
      <c r="H357" s="4217"/>
      <c r="I357" s="4217"/>
      <c r="J357" s="4217"/>
      <c r="K357" s="4217"/>
      <c r="L357" s="4217"/>
      <c r="M357" s="4218"/>
      <c r="N357" s="3791" t="s">
        <v>129</v>
      </c>
      <c r="O357" s="3792"/>
      <c r="P357" s="3793"/>
      <c r="Q357" s="3791" t="s">
        <v>129</v>
      </c>
      <c r="R357" s="3792"/>
      <c r="S357" s="3793"/>
      <c r="T357" s="3791" t="s">
        <v>86</v>
      </c>
      <c r="U357" s="3792"/>
      <c r="V357" s="3793"/>
    </row>
    <row r="358" spans="1:22" ht="16.2" thickBot="1" x14ac:dyDescent="0.3">
      <c r="A358" s="4200"/>
      <c r="B358" s="4201"/>
      <c r="C358" s="4201"/>
      <c r="D358" s="4201"/>
      <c r="E358" s="4201"/>
      <c r="F358" s="4201"/>
      <c r="G358" s="4201"/>
      <c r="H358" s="4201"/>
      <c r="I358" s="4201"/>
      <c r="J358" s="4201"/>
      <c r="K358" s="4201"/>
      <c r="L358" s="4201"/>
      <c r="M358" s="4201"/>
      <c r="N358" s="4201"/>
      <c r="O358" s="4201"/>
      <c r="P358" s="4201"/>
      <c r="Q358" s="4201"/>
      <c r="R358" s="4201"/>
      <c r="S358" s="4201"/>
      <c r="T358" s="4201"/>
      <c r="U358" s="4201"/>
      <c r="V358" s="4202"/>
    </row>
    <row r="359" spans="1:22" ht="16.2" thickBot="1" x14ac:dyDescent="0.3">
      <c r="A359" s="4203" t="s">
        <v>405</v>
      </c>
      <c r="B359" s="4204"/>
      <c r="C359" s="4204"/>
      <c r="D359" s="4204"/>
      <c r="E359" s="4204"/>
      <c r="F359" s="4204"/>
      <c r="G359" s="4204"/>
      <c r="H359" s="4204"/>
      <c r="I359" s="4204"/>
      <c r="J359" s="4204"/>
      <c r="K359" s="4204"/>
      <c r="L359" s="4204"/>
      <c r="M359" s="4205"/>
      <c r="N359" s="988" t="s">
        <v>459</v>
      </c>
      <c r="O359" s="243"/>
      <c r="P359" s="106" t="s">
        <v>475</v>
      </c>
      <c r="Q359" s="1002" t="s">
        <v>480</v>
      </c>
      <c r="R359" s="1003"/>
      <c r="S359" s="1004" t="s">
        <v>484</v>
      </c>
      <c r="T359" s="1002" t="s">
        <v>485</v>
      </c>
      <c r="U359" s="1005" t="s">
        <v>487</v>
      </c>
      <c r="V359" s="1006"/>
    </row>
    <row r="360" spans="1:22" x14ac:dyDescent="0.25">
      <c r="A360" s="4206" t="s">
        <v>167</v>
      </c>
      <c r="B360" s="4207"/>
      <c r="C360" s="4207"/>
      <c r="D360" s="4207"/>
      <c r="E360" s="4207"/>
      <c r="F360" s="4207"/>
      <c r="G360" s="4207"/>
      <c r="H360" s="4207"/>
      <c r="I360" s="4207"/>
      <c r="J360" s="4207"/>
      <c r="K360" s="4207"/>
      <c r="L360" s="4207"/>
      <c r="M360" s="4208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5">
      <c r="A361" s="4211" t="s">
        <v>34</v>
      </c>
      <c r="B361" s="4212"/>
      <c r="C361" s="4212"/>
      <c r="D361" s="4212"/>
      <c r="E361" s="4212"/>
      <c r="F361" s="4212"/>
      <c r="G361" s="4212"/>
      <c r="H361" s="4212"/>
      <c r="I361" s="4212"/>
      <c r="J361" s="4212"/>
      <c r="K361" s="4212"/>
      <c r="L361" s="4212"/>
      <c r="M361" s="4213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5">
      <c r="A362" s="4211" t="s">
        <v>230</v>
      </c>
      <c r="B362" s="4212"/>
      <c r="C362" s="4212"/>
      <c r="D362" s="4212"/>
      <c r="E362" s="4212"/>
      <c r="F362" s="4212"/>
      <c r="G362" s="4212"/>
      <c r="H362" s="4212"/>
      <c r="I362" s="4212"/>
      <c r="J362" s="4212"/>
      <c r="K362" s="4212"/>
      <c r="L362" s="4212"/>
      <c r="M362" s="4213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5">
      <c r="A363" s="4219" t="s">
        <v>229</v>
      </c>
      <c r="B363" s="4220"/>
      <c r="C363" s="4220"/>
      <c r="D363" s="4220"/>
      <c r="E363" s="4220"/>
      <c r="F363" s="4220"/>
      <c r="G363" s="4220"/>
      <c r="H363" s="4220"/>
      <c r="I363" s="4220"/>
      <c r="J363" s="4220"/>
      <c r="K363" s="4220"/>
      <c r="L363" s="4220"/>
      <c r="M363" s="4221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2" thickBot="1" x14ac:dyDescent="0.3">
      <c r="A364" s="4186" t="s">
        <v>48</v>
      </c>
      <c r="B364" s="4187"/>
      <c r="C364" s="4187"/>
      <c r="D364" s="4187"/>
      <c r="E364" s="4187"/>
      <c r="F364" s="4187"/>
      <c r="G364" s="4187"/>
      <c r="H364" s="4187"/>
      <c r="I364" s="4187"/>
      <c r="J364" s="4187"/>
      <c r="K364" s="4187"/>
      <c r="L364" s="4187"/>
      <c r="M364" s="4188"/>
      <c r="N364" s="3791" t="s">
        <v>129</v>
      </c>
      <c r="O364" s="3792"/>
      <c r="P364" s="3793"/>
      <c r="Q364" s="3791" t="s">
        <v>129</v>
      </c>
      <c r="R364" s="3792"/>
      <c r="S364" s="3793"/>
      <c r="T364" s="3791" t="s">
        <v>86</v>
      </c>
      <c r="U364" s="3792"/>
      <c r="V364" s="3793"/>
    </row>
    <row r="365" spans="1:22" x14ac:dyDescent="0.25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5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5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5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5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5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3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3">
      <c r="A372" s="128"/>
      <c r="B372" s="146" t="s">
        <v>259</v>
      </c>
      <c r="C372" s="130"/>
      <c r="D372" s="3866" t="s">
        <v>312</v>
      </c>
      <c r="E372" s="4189"/>
      <c r="F372" s="4189"/>
      <c r="G372" s="4189"/>
      <c r="H372" s="4189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3">
      <c r="A373" s="128"/>
      <c r="B373" s="147" t="s">
        <v>262</v>
      </c>
      <c r="C373" s="136"/>
      <c r="D373" s="4190" t="s">
        <v>263</v>
      </c>
      <c r="E373" s="4191"/>
      <c r="F373" s="4191"/>
      <c r="G373" s="3307"/>
      <c r="H373" s="3433"/>
      <c r="I373" s="4192"/>
      <c r="J373" s="4192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3">
      <c r="A374" s="128"/>
      <c r="B374" s="147" t="s">
        <v>264</v>
      </c>
      <c r="C374" s="136"/>
      <c r="D374" s="4190" t="s">
        <v>265</v>
      </c>
      <c r="E374" s="4191"/>
      <c r="F374" s="4191"/>
      <c r="G374" s="3307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3">
      <c r="B375" s="147" t="s">
        <v>492</v>
      </c>
      <c r="D375" s="3866" t="s">
        <v>493</v>
      </c>
      <c r="E375" s="4189"/>
      <c r="F375" s="4189"/>
      <c r="G375" s="4189"/>
      <c r="H375" s="4189"/>
    </row>
    <row r="376" spans="1:22" ht="15" customHeight="1" x14ac:dyDescent="0.3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3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3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3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3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3">
      <c r="B381" s="35" t="s">
        <v>521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3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3">
      <c r="B383" s="35"/>
      <c r="C383" s="3590" t="s">
        <v>30</v>
      </c>
      <c r="D383" s="3590"/>
      <c r="E383" s="3590"/>
      <c r="F383" s="3590"/>
      <c r="G383" s="3590" t="s">
        <v>31</v>
      </c>
      <c r="H383" s="3590"/>
      <c r="I383" s="3590"/>
      <c r="J383" s="3590"/>
      <c r="K383" s="3590" t="s">
        <v>32</v>
      </c>
      <c r="L383" s="3590"/>
      <c r="M383" s="3590"/>
      <c r="N383" s="3590"/>
      <c r="O383" s="37"/>
      <c r="P383" s="33"/>
      <c r="Q383" s="33"/>
      <c r="R383" s="33"/>
    </row>
    <row r="384" spans="1:22" x14ac:dyDescent="0.3">
      <c r="B384" s="35"/>
      <c r="C384" s="3590" t="s">
        <v>506</v>
      </c>
      <c r="D384" s="3590"/>
      <c r="E384" s="3590" t="s">
        <v>508</v>
      </c>
      <c r="F384" s="3590"/>
      <c r="G384" s="3590" t="s">
        <v>509</v>
      </c>
      <c r="H384" s="3590"/>
      <c r="I384" s="3590" t="s">
        <v>510</v>
      </c>
      <c r="J384" s="3590"/>
      <c r="K384" s="3590" t="s">
        <v>513</v>
      </c>
      <c r="L384" s="3590"/>
      <c r="M384" s="3590" t="s">
        <v>514</v>
      </c>
      <c r="N384" s="3590"/>
      <c r="O384" s="37"/>
      <c r="P384" s="33"/>
      <c r="Q384" s="33"/>
      <c r="R384" s="33"/>
    </row>
    <row r="385" spans="2:22" x14ac:dyDescent="0.3">
      <c r="B385" s="35"/>
      <c r="C385" s="1341" t="s">
        <v>39</v>
      </c>
      <c r="D385" s="1341" t="s">
        <v>507</v>
      </c>
      <c r="E385" s="1341" t="s">
        <v>39</v>
      </c>
      <c r="F385" s="1341" t="s">
        <v>507</v>
      </c>
      <c r="G385" s="1341" t="s">
        <v>39</v>
      </c>
      <c r="H385" s="1341" t="s">
        <v>507</v>
      </c>
      <c r="I385" s="1341" t="s">
        <v>39</v>
      </c>
      <c r="J385" s="1341" t="s">
        <v>507</v>
      </c>
      <c r="K385" s="1341" t="s">
        <v>39</v>
      </c>
      <c r="L385" s="1341" t="s">
        <v>507</v>
      </c>
      <c r="M385" s="1341" t="s">
        <v>39</v>
      </c>
      <c r="N385" s="1341" t="s">
        <v>507</v>
      </c>
      <c r="O385" s="37"/>
      <c r="P385" s="33"/>
      <c r="Q385" s="33"/>
      <c r="R385" s="33"/>
    </row>
    <row r="386" spans="2:22" x14ac:dyDescent="0.3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5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5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5">
      <c r="B389" s="29" t="s">
        <v>316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5">
      <c r="B390" s="29" t="s">
        <v>317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5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5">
      <c r="B392" s="29" t="s">
        <v>328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5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5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5">
      <c r="B395" s="29" t="s">
        <v>287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5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5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5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5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5">
      <c r="B400" s="29" t="s">
        <v>340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5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5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5">
      <c r="B403" s="29" t="s">
        <v>522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5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5">
      <c r="B405" s="29" t="s">
        <v>524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5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5">
      <c r="B407" s="29" t="s">
        <v>526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5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5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5">
      <c r="B411" s="27" t="s">
        <v>528</v>
      </c>
    </row>
    <row r="412" spans="2:30" x14ac:dyDescent="0.25">
      <c r="R412" s="31" t="s">
        <v>531</v>
      </c>
    </row>
    <row r="414" spans="2:30" x14ac:dyDescent="0.3">
      <c r="B414" s="1342"/>
      <c r="C414" s="3590" t="s">
        <v>30</v>
      </c>
      <c r="D414" s="3590"/>
      <c r="E414" s="3590"/>
      <c r="F414" s="3590"/>
      <c r="G414" s="3590" t="s">
        <v>31</v>
      </c>
      <c r="H414" s="3590"/>
      <c r="I414" s="3590"/>
      <c r="J414" s="3590"/>
      <c r="K414" s="3590" t="s">
        <v>32</v>
      </c>
      <c r="L414" s="3590"/>
      <c r="M414" s="3590"/>
      <c r="N414" s="3590"/>
      <c r="O414" s="27" t="s">
        <v>535</v>
      </c>
      <c r="R414" s="3590" t="s">
        <v>30</v>
      </c>
      <c r="S414" s="3590"/>
      <c r="T414" s="3590"/>
      <c r="U414" s="3590"/>
      <c r="V414" s="3590" t="s">
        <v>31</v>
      </c>
      <c r="W414" s="3590"/>
      <c r="X414" s="3590"/>
      <c r="Y414" s="3590"/>
      <c r="Z414" s="3590" t="s">
        <v>32</v>
      </c>
      <c r="AA414" s="3590"/>
      <c r="AB414" s="3590"/>
      <c r="AC414" s="3590"/>
    </row>
    <row r="415" spans="2:30" x14ac:dyDescent="0.3">
      <c r="B415" s="1342"/>
      <c r="C415" s="3590">
        <v>1</v>
      </c>
      <c r="D415" s="3590"/>
      <c r="E415" s="3590">
        <v>2</v>
      </c>
      <c r="F415" s="3590"/>
      <c r="G415" s="3590">
        <v>3</v>
      </c>
      <c r="H415" s="3590"/>
      <c r="I415" s="3590">
        <v>4</v>
      </c>
      <c r="J415" s="3590"/>
      <c r="K415" s="3590">
        <v>5</v>
      </c>
      <c r="L415" s="3590"/>
      <c r="M415" s="3590">
        <v>6</v>
      </c>
      <c r="N415" s="3590"/>
      <c r="R415" s="4008" t="s">
        <v>562</v>
      </c>
      <c r="S415" s="4008"/>
      <c r="T415" s="4008" t="s">
        <v>563</v>
      </c>
      <c r="U415" s="4008"/>
      <c r="V415" s="4008" t="s">
        <v>564</v>
      </c>
      <c r="W415" s="4008"/>
      <c r="X415" s="4008" t="s">
        <v>565</v>
      </c>
      <c r="Y415" s="4008"/>
      <c r="Z415" s="4008" t="s">
        <v>506</v>
      </c>
      <c r="AA415" s="4008"/>
      <c r="AB415" s="4008" t="s">
        <v>508</v>
      </c>
      <c r="AC415" s="4008"/>
    </row>
    <row r="416" spans="2:30" x14ac:dyDescent="0.3">
      <c r="B416" s="1342"/>
      <c r="C416" s="1177" t="s">
        <v>529</v>
      </c>
      <c r="D416" s="1177" t="s">
        <v>530</v>
      </c>
      <c r="E416" s="1177" t="s">
        <v>529</v>
      </c>
      <c r="F416" s="1177" t="s">
        <v>530</v>
      </c>
      <c r="G416" s="1177" t="s">
        <v>529</v>
      </c>
      <c r="H416" s="1177" t="s">
        <v>530</v>
      </c>
      <c r="I416" s="1177" t="s">
        <v>529</v>
      </c>
      <c r="J416" s="1177" t="s">
        <v>530</v>
      </c>
      <c r="K416" s="1177" t="s">
        <v>529</v>
      </c>
      <c r="L416" s="1177" t="s">
        <v>530</v>
      </c>
      <c r="M416" s="1177" t="s">
        <v>529</v>
      </c>
      <c r="N416" s="1177" t="s">
        <v>530</v>
      </c>
      <c r="O416" s="27" t="s">
        <v>529</v>
      </c>
      <c r="P416" s="31" t="s">
        <v>530</v>
      </c>
      <c r="R416" s="1323" t="s">
        <v>504</v>
      </c>
      <c r="S416" s="1323" t="s">
        <v>532</v>
      </c>
      <c r="T416" s="1323" t="s">
        <v>504</v>
      </c>
      <c r="U416" s="1323" t="s">
        <v>532</v>
      </c>
      <c r="V416" s="1323" t="s">
        <v>504</v>
      </c>
      <c r="W416" s="1323" t="s">
        <v>532</v>
      </c>
      <c r="X416" s="1323" t="s">
        <v>504</v>
      </c>
      <c r="Y416" s="1323" t="s">
        <v>532</v>
      </c>
      <c r="Z416" s="1323" t="s">
        <v>504</v>
      </c>
      <c r="AA416" s="1323" t="s">
        <v>532</v>
      </c>
      <c r="AB416" s="1323" t="s">
        <v>504</v>
      </c>
      <c r="AC416" s="1323" t="s">
        <v>532</v>
      </c>
      <c r="AD416" s="29"/>
    </row>
    <row r="417" spans="2:30" x14ac:dyDescent="0.25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5">
      <c r="B418" s="29" t="s">
        <v>533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5">
      <c r="B419" s="29" t="s">
        <v>534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5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5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5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5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5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5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5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5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5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5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5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5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5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5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5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5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5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5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5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5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5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5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H2:M2"/>
    <mergeCell ref="N2:V3"/>
    <mergeCell ref="H3:H7"/>
    <mergeCell ref="I3:L3"/>
    <mergeCell ref="M3:M7"/>
    <mergeCell ref="R5:S5"/>
    <mergeCell ref="R7:S7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C4:C7"/>
    <mergeCell ref="D4:D7"/>
    <mergeCell ref="O12:P12"/>
    <mergeCell ref="R12:S12"/>
    <mergeCell ref="O13:P13"/>
    <mergeCell ref="E4:F4"/>
    <mergeCell ref="I4:I7"/>
    <mergeCell ref="J4:L4"/>
    <mergeCell ref="N4:P4"/>
    <mergeCell ref="O7:P7"/>
    <mergeCell ref="K5:K7"/>
    <mergeCell ref="L5:L7"/>
    <mergeCell ref="O5:P5"/>
    <mergeCell ref="N6:V6"/>
    <mergeCell ref="A21:B21"/>
    <mergeCell ref="O21:P21"/>
    <mergeCell ref="R21:S21"/>
    <mergeCell ref="R13:S13"/>
    <mergeCell ref="O8:P8"/>
    <mergeCell ref="R8:S8"/>
    <mergeCell ref="A9:V9"/>
    <mergeCell ref="A10:V10"/>
    <mergeCell ref="O11:P11"/>
    <mergeCell ref="R11:S11"/>
    <mergeCell ref="U11:V11"/>
    <mergeCell ref="R14:S14"/>
    <mergeCell ref="O15:P15"/>
    <mergeCell ref="R15:S15"/>
    <mergeCell ref="O16:P16"/>
    <mergeCell ref="R16:S16"/>
    <mergeCell ref="O14:P14"/>
    <mergeCell ref="O17:P17"/>
    <mergeCell ref="R17:S17"/>
    <mergeCell ref="O18:P18"/>
    <mergeCell ref="R18:S18"/>
    <mergeCell ref="O19:P19"/>
    <mergeCell ref="R19:S19"/>
    <mergeCell ref="A20:B20"/>
    <mergeCell ref="O20:P20"/>
    <mergeCell ref="R20:S20"/>
    <mergeCell ref="O33:P33"/>
    <mergeCell ref="R33:S33"/>
    <mergeCell ref="A22:B22"/>
    <mergeCell ref="O22:P22"/>
    <mergeCell ref="R22:S22"/>
    <mergeCell ref="A23:V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O32:P32"/>
    <mergeCell ref="R32:S32"/>
    <mergeCell ref="O45:P45"/>
    <mergeCell ref="R45:S45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A56:B56"/>
    <mergeCell ref="O56:P56"/>
    <mergeCell ref="R56:S56"/>
    <mergeCell ref="O46:P46"/>
    <mergeCell ref="R46:S46"/>
    <mergeCell ref="O47:P47"/>
    <mergeCell ref="R47:S47"/>
    <mergeCell ref="O48:P48"/>
    <mergeCell ref="R48:S48"/>
    <mergeCell ref="O49:P49"/>
    <mergeCell ref="R49:S49"/>
    <mergeCell ref="O50:P50"/>
    <mergeCell ref="R50:S50"/>
    <mergeCell ref="O51:P51"/>
    <mergeCell ref="R51:S51"/>
    <mergeCell ref="O52:P52"/>
    <mergeCell ref="R52:S52"/>
    <mergeCell ref="O53:P53"/>
    <mergeCell ref="R53:S53"/>
    <mergeCell ref="A54:B54"/>
    <mergeCell ref="O54:P54"/>
    <mergeCell ref="R54:S54"/>
    <mergeCell ref="A55:B55"/>
    <mergeCell ref="O55:P55"/>
    <mergeCell ref="R55:S55"/>
    <mergeCell ref="O68:P68"/>
    <mergeCell ref="R68:S68"/>
    <mergeCell ref="A57:B57"/>
    <mergeCell ref="O57:P57"/>
    <mergeCell ref="R57:S57"/>
    <mergeCell ref="A58:B58"/>
    <mergeCell ref="O58:P58"/>
    <mergeCell ref="R58:S58"/>
    <mergeCell ref="A59:B59"/>
    <mergeCell ref="O59:P59"/>
    <mergeCell ref="R59:S59"/>
    <mergeCell ref="A60:V60"/>
    <mergeCell ref="A61:V61"/>
    <mergeCell ref="A62:V62"/>
    <mergeCell ref="O63:P63"/>
    <mergeCell ref="R63:S63"/>
    <mergeCell ref="O64:P64"/>
    <mergeCell ref="R64:S64"/>
    <mergeCell ref="O65:P65"/>
    <mergeCell ref="R65:S65"/>
    <mergeCell ref="O66:P66"/>
    <mergeCell ref="R66:S66"/>
    <mergeCell ref="O67:P67"/>
    <mergeCell ref="R67:S67"/>
    <mergeCell ref="O80:P80"/>
    <mergeCell ref="R80:S80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92:P92"/>
    <mergeCell ref="R92:S92"/>
    <mergeCell ref="O81:P81"/>
    <mergeCell ref="R81:S81"/>
    <mergeCell ref="O82:P82"/>
    <mergeCell ref="R82:S82"/>
    <mergeCell ref="O83:P83"/>
    <mergeCell ref="R83:S83"/>
    <mergeCell ref="O84:P84"/>
    <mergeCell ref="R84:S84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106:P106"/>
    <mergeCell ref="R106:S106"/>
    <mergeCell ref="O93:P93"/>
    <mergeCell ref="R93:S93"/>
    <mergeCell ref="A94:V94"/>
    <mergeCell ref="A95:V95"/>
    <mergeCell ref="O96:P96"/>
    <mergeCell ref="R96:S96"/>
    <mergeCell ref="O97:P97"/>
    <mergeCell ref="R97:S97"/>
    <mergeCell ref="A98:B98"/>
    <mergeCell ref="O98:P98"/>
    <mergeCell ref="R98:S98"/>
    <mergeCell ref="A99:B99"/>
    <mergeCell ref="O99:P99"/>
    <mergeCell ref="R99:S99"/>
    <mergeCell ref="A100:B100"/>
    <mergeCell ref="O100:P100"/>
    <mergeCell ref="R100:S100"/>
    <mergeCell ref="A102:V102"/>
    <mergeCell ref="O103:P103"/>
    <mergeCell ref="R103:S103"/>
    <mergeCell ref="O104:P104"/>
    <mergeCell ref="R104:S104"/>
    <mergeCell ref="O105:P105"/>
    <mergeCell ref="R105:S105"/>
    <mergeCell ref="A118:B118"/>
    <mergeCell ref="O118:P118"/>
    <mergeCell ref="R118:S118"/>
    <mergeCell ref="O107:P107"/>
    <mergeCell ref="R107:S107"/>
    <mergeCell ref="O108:P108"/>
    <mergeCell ref="R108:S108"/>
    <mergeCell ref="O109:P109"/>
    <mergeCell ref="R109:S109"/>
    <mergeCell ref="O110:P110"/>
    <mergeCell ref="R110:S110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31:P131"/>
    <mergeCell ref="R131:S131"/>
    <mergeCell ref="A119:B119"/>
    <mergeCell ref="O119:P119"/>
    <mergeCell ref="R119:S119"/>
    <mergeCell ref="A120:B120"/>
    <mergeCell ref="O120:P120"/>
    <mergeCell ref="R120:S120"/>
    <mergeCell ref="O121:P121"/>
    <mergeCell ref="R121:S121"/>
    <mergeCell ref="A122:V122"/>
    <mergeCell ref="A123:V123"/>
    <mergeCell ref="A124:V124"/>
    <mergeCell ref="O125:P125"/>
    <mergeCell ref="R125:S125"/>
    <mergeCell ref="O126:P126"/>
    <mergeCell ref="R126:S126"/>
    <mergeCell ref="O127:P127"/>
    <mergeCell ref="R127:S127"/>
    <mergeCell ref="O128:P128"/>
    <mergeCell ref="R128:S128"/>
    <mergeCell ref="O129:P129"/>
    <mergeCell ref="R129:S129"/>
    <mergeCell ref="O130:P130"/>
    <mergeCell ref="R130:S130"/>
    <mergeCell ref="O143:P143"/>
    <mergeCell ref="R143:S143"/>
    <mergeCell ref="O132:P132"/>
    <mergeCell ref="R132:S132"/>
    <mergeCell ref="O133:P133"/>
    <mergeCell ref="R133:S133"/>
    <mergeCell ref="O134:P134"/>
    <mergeCell ref="R134:S134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55:P155"/>
    <mergeCell ref="R155:S155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A168:B168"/>
    <mergeCell ref="O168:P168"/>
    <mergeCell ref="R168:S168"/>
    <mergeCell ref="O169:P169"/>
    <mergeCell ref="R169:S169"/>
    <mergeCell ref="O156:P156"/>
    <mergeCell ref="R156:S156"/>
    <mergeCell ref="A157:V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A165:V165"/>
    <mergeCell ref="O166:P166"/>
    <mergeCell ref="R166:S166"/>
    <mergeCell ref="O167:P167"/>
    <mergeCell ref="R167:S167"/>
    <mergeCell ref="O182:P182"/>
    <mergeCell ref="R182:S182"/>
    <mergeCell ref="O170:P170"/>
    <mergeCell ref="R170:S170"/>
    <mergeCell ref="A171:V171"/>
    <mergeCell ref="A172:V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94:P194"/>
    <mergeCell ref="R194:S194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206:P206"/>
    <mergeCell ref="R206:S206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04:P204"/>
    <mergeCell ref="R204:S204"/>
    <mergeCell ref="O205:P205"/>
    <mergeCell ref="R205:S205"/>
    <mergeCell ref="O219:P219"/>
    <mergeCell ref="R219:S219"/>
    <mergeCell ref="O220:P220"/>
    <mergeCell ref="R220:S220"/>
    <mergeCell ref="O207:P207"/>
    <mergeCell ref="R207:S207"/>
    <mergeCell ref="O208:P208"/>
    <mergeCell ref="R208:S208"/>
    <mergeCell ref="A209:V209"/>
    <mergeCell ref="O210:P210"/>
    <mergeCell ref="R210:S210"/>
    <mergeCell ref="O211:P211"/>
    <mergeCell ref="R211:S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16:P216"/>
    <mergeCell ref="R216:S216"/>
    <mergeCell ref="A217:V217"/>
    <mergeCell ref="O218:P218"/>
    <mergeCell ref="R218:S218"/>
    <mergeCell ref="O233:P233"/>
    <mergeCell ref="R233:S233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A226:V226"/>
    <mergeCell ref="O227:P227"/>
    <mergeCell ref="R227:S227"/>
    <mergeCell ref="O228:P228"/>
    <mergeCell ref="R228:S228"/>
    <mergeCell ref="O229:P229"/>
    <mergeCell ref="R229:S229"/>
    <mergeCell ref="O230:P230"/>
    <mergeCell ref="R230:S230"/>
    <mergeCell ref="O231:P231"/>
    <mergeCell ref="R231:S231"/>
    <mergeCell ref="O232:P232"/>
    <mergeCell ref="R232:S232"/>
    <mergeCell ref="O243:P243"/>
    <mergeCell ref="R243:S243"/>
    <mergeCell ref="A234:B234"/>
    <mergeCell ref="O234:P234"/>
    <mergeCell ref="R234:S234"/>
    <mergeCell ref="A235:B235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V240"/>
    <mergeCell ref="A241:V241"/>
    <mergeCell ref="O242:P242"/>
    <mergeCell ref="R242:S242"/>
    <mergeCell ref="O255:P255"/>
    <mergeCell ref="R255:S255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R251:S251"/>
    <mergeCell ref="O252:P252"/>
    <mergeCell ref="R252:S252"/>
    <mergeCell ref="O253:P253"/>
    <mergeCell ref="R253:S253"/>
    <mergeCell ref="O254:P254"/>
    <mergeCell ref="R254:S254"/>
    <mergeCell ref="O267:P267"/>
    <mergeCell ref="R267:S267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64:P264"/>
    <mergeCell ref="R264:S264"/>
    <mergeCell ref="O265:P265"/>
    <mergeCell ref="R265:S265"/>
    <mergeCell ref="O266:P266"/>
    <mergeCell ref="R266:S266"/>
    <mergeCell ref="O279:P279"/>
    <mergeCell ref="R279:S279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76:P276"/>
    <mergeCell ref="R276:S276"/>
    <mergeCell ref="O277:P277"/>
    <mergeCell ref="R277:S277"/>
    <mergeCell ref="O278:P278"/>
    <mergeCell ref="R278:S278"/>
    <mergeCell ref="O292:P292"/>
    <mergeCell ref="R292:S292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A285:V285"/>
    <mergeCell ref="O286:P286"/>
    <mergeCell ref="R286:S286"/>
    <mergeCell ref="O287:P287"/>
    <mergeCell ref="R287:S287"/>
    <mergeCell ref="O288:P288"/>
    <mergeCell ref="R288:S288"/>
    <mergeCell ref="O289:P289"/>
    <mergeCell ref="R289:S289"/>
    <mergeCell ref="O290:P290"/>
    <mergeCell ref="R290:S290"/>
    <mergeCell ref="O291:P291"/>
    <mergeCell ref="R291:S291"/>
    <mergeCell ref="O305:P305"/>
    <mergeCell ref="R305:S305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A298:V298"/>
    <mergeCell ref="O299:P299"/>
    <mergeCell ref="R299:S299"/>
    <mergeCell ref="O300:P300"/>
    <mergeCell ref="R300:S300"/>
    <mergeCell ref="O301:P301"/>
    <mergeCell ref="R301:S301"/>
    <mergeCell ref="O302:P302"/>
    <mergeCell ref="R302:S302"/>
    <mergeCell ref="O303:P303"/>
    <mergeCell ref="R303:S303"/>
    <mergeCell ref="O304:P304"/>
    <mergeCell ref="R304:S304"/>
    <mergeCell ref="A316:B316"/>
    <mergeCell ref="O316:P316"/>
    <mergeCell ref="R316:S316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A311:B311"/>
    <mergeCell ref="O311:P311"/>
    <mergeCell ref="R311:S311"/>
    <mergeCell ref="A312:B312"/>
    <mergeCell ref="O312:P312"/>
    <mergeCell ref="R312:S312"/>
    <mergeCell ref="A313:B313"/>
    <mergeCell ref="O313:P313"/>
    <mergeCell ref="R313:S313"/>
    <mergeCell ref="A314:V314"/>
    <mergeCell ref="A315:B315"/>
    <mergeCell ref="O315:P315"/>
    <mergeCell ref="R315:S315"/>
    <mergeCell ref="A328:V328"/>
    <mergeCell ref="O329:P329"/>
    <mergeCell ref="R329:S329"/>
    <mergeCell ref="O330:P330"/>
    <mergeCell ref="R330:S330"/>
    <mergeCell ref="A317:B317"/>
    <mergeCell ref="O317:P317"/>
    <mergeCell ref="R317:S317"/>
    <mergeCell ref="A319:V319"/>
    <mergeCell ref="O320:P320"/>
    <mergeCell ref="R320:S320"/>
    <mergeCell ref="O321:P321"/>
    <mergeCell ref="R321:S321"/>
    <mergeCell ref="A322:B322"/>
    <mergeCell ref="O322:P322"/>
    <mergeCell ref="R322:S322"/>
    <mergeCell ref="O323:P323"/>
    <mergeCell ref="R323:S323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35:V335"/>
    <mergeCell ref="A336:V336"/>
    <mergeCell ref="O337:P337"/>
    <mergeCell ref="R337:S337"/>
    <mergeCell ref="O338:P338"/>
    <mergeCell ref="R338:S338"/>
    <mergeCell ref="A339:B339"/>
    <mergeCell ref="O339:P339"/>
    <mergeCell ref="A331:B331"/>
    <mergeCell ref="O331:P331"/>
    <mergeCell ref="R331:S331"/>
    <mergeCell ref="A332:B332"/>
    <mergeCell ref="O332:P332"/>
    <mergeCell ref="R332:S332"/>
    <mergeCell ref="D373:G373"/>
    <mergeCell ref="H373:J373"/>
    <mergeCell ref="N350:P350"/>
    <mergeCell ref="Q350:S350"/>
    <mergeCell ref="T350:V350"/>
    <mergeCell ref="D374:G374"/>
    <mergeCell ref="T357:V357"/>
    <mergeCell ref="A358:V358"/>
    <mergeCell ref="A359:M359"/>
    <mergeCell ref="A360:M360"/>
    <mergeCell ref="N357:P357"/>
    <mergeCell ref="Q357:S357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O344:P344"/>
    <mergeCell ref="R344:S344"/>
    <mergeCell ref="A345:M345"/>
    <mergeCell ref="A346:M346"/>
    <mergeCell ref="A347:M347"/>
    <mergeCell ref="A348:M348"/>
    <mergeCell ref="A349:M349"/>
    <mergeCell ref="A350:M350"/>
    <mergeCell ref="AB61:AE61"/>
    <mergeCell ref="AB62:AC62"/>
    <mergeCell ref="AD62:AE62"/>
    <mergeCell ref="A333:B333"/>
    <mergeCell ref="O333:P333"/>
    <mergeCell ref="R333:S333"/>
    <mergeCell ref="A334:B334"/>
    <mergeCell ref="O334:P334"/>
    <mergeCell ref="R334:S334"/>
    <mergeCell ref="O324:P324"/>
    <mergeCell ref="R324:S324"/>
    <mergeCell ref="O325:P325"/>
    <mergeCell ref="R325:S325"/>
    <mergeCell ref="O326:P326"/>
    <mergeCell ref="R326:S326"/>
    <mergeCell ref="A327:V327"/>
    <mergeCell ref="O342:P342"/>
    <mergeCell ref="R342:S342"/>
    <mergeCell ref="O343:P343"/>
    <mergeCell ref="R343:S343"/>
    <mergeCell ref="R339:S339"/>
    <mergeCell ref="O340:P340"/>
    <mergeCell ref="R340:S340"/>
    <mergeCell ref="O341:P341"/>
    <mergeCell ref="R341:S341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tabSelected="1" view="pageBreakPreview" zoomScale="80" workbookViewId="0">
      <selection activeCell="AK30" sqref="AK30:AM30"/>
    </sheetView>
  </sheetViews>
  <sheetFormatPr defaultColWidth="3.33203125" defaultRowHeight="15.6" x14ac:dyDescent="0.3"/>
  <cols>
    <col min="1" max="1" width="4.44140625" style="1" customWidth="1"/>
    <col min="2" max="3" width="3.33203125" style="1" customWidth="1"/>
    <col min="4" max="4" width="4.5546875" style="1" customWidth="1"/>
    <col min="5" max="8" width="3.33203125" style="1" customWidth="1"/>
    <col min="9" max="9" width="4.44140625" style="1" customWidth="1"/>
    <col min="10" max="17" width="3.33203125" style="1" customWidth="1"/>
    <col min="18" max="18" width="4.6640625" style="1" customWidth="1"/>
    <col min="19" max="21" width="3.33203125" style="1" customWidth="1"/>
    <col min="22" max="22" width="4.44140625" style="1" customWidth="1"/>
    <col min="23" max="35" width="3.33203125" style="1" customWidth="1"/>
    <col min="36" max="36" width="4.44140625" style="1" customWidth="1"/>
    <col min="37" max="39" width="3.33203125" style="1" customWidth="1"/>
    <col min="40" max="40" width="4.44140625" style="1" customWidth="1"/>
    <col min="41" max="41" width="3.33203125" style="1" customWidth="1"/>
    <col min="42" max="42" width="4.44140625" style="1" customWidth="1"/>
    <col min="43" max="46" width="3.33203125" style="1" customWidth="1"/>
    <col min="47" max="48" width="3.6640625" style="1" customWidth="1"/>
    <col min="49" max="49" width="4" style="1" customWidth="1"/>
    <col min="50" max="56" width="3.33203125" style="1" customWidth="1"/>
    <col min="57" max="57" width="5" style="1" customWidth="1"/>
    <col min="58" max="16384" width="3.33203125" style="1"/>
  </cols>
  <sheetData>
    <row r="1" spans="1:57" ht="33.75" customHeight="1" x14ac:dyDescent="0.4">
      <c r="A1" s="3343" t="s">
        <v>495</v>
      </c>
      <c r="B1" s="3343"/>
      <c r="C1" s="3343"/>
      <c r="D1" s="3343"/>
      <c r="E1" s="3343"/>
      <c r="F1" s="3343"/>
      <c r="G1" s="3343"/>
      <c r="H1" s="3343"/>
      <c r="I1" s="3343"/>
      <c r="J1" s="3343"/>
      <c r="K1" s="3343"/>
      <c r="L1" s="3343"/>
      <c r="M1" s="3343"/>
      <c r="N1" s="3343"/>
      <c r="O1" s="3343"/>
      <c r="P1" s="3345" t="s">
        <v>91</v>
      </c>
      <c r="Q1" s="3345"/>
      <c r="R1" s="3345"/>
      <c r="S1" s="3345"/>
      <c r="T1" s="3345"/>
      <c r="U1" s="3345"/>
      <c r="V1" s="3345"/>
      <c r="W1" s="3345"/>
      <c r="X1" s="3345"/>
      <c r="Y1" s="3345"/>
      <c r="Z1" s="3345"/>
      <c r="AA1" s="3345"/>
      <c r="AB1" s="3345"/>
      <c r="AC1" s="3345"/>
      <c r="AD1" s="3345"/>
      <c r="AE1" s="3345"/>
      <c r="AF1" s="3345"/>
      <c r="AG1" s="3345"/>
      <c r="AH1" s="3345"/>
      <c r="AI1" s="3345"/>
      <c r="AJ1" s="3345"/>
      <c r="AK1" s="3345"/>
      <c r="AL1" s="3345"/>
      <c r="AM1" s="3345"/>
      <c r="AN1" s="3345"/>
      <c r="AO1" s="3344" t="s">
        <v>494</v>
      </c>
      <c r="AP1" s="3344"/>
      <c r="AQ1" s="3344"/>
      <c r="AR1" s="3344"/>
      <c r="AS1" s="3344"/>
      <c r="AT1" s="3344"/>
      <c r="AU1" s="3344"/>
      <c r="AV1" s="3344"/>
      <c r="AW1" s="3344"/>
      <c r="AX1" s="3344"/>
      <c r="AY1" s="3344"/>
      <c r="AZ1" s="3344"/>
      <c r="BA1" s="3344"/>
      <c r="BB1" s="3344"/>
      <c r="BC1" s="3344"/>
      <c r="BD1" s="3344"/>
      <c r="BE1" s="3344"/>
    </row>
    <row r="2" spans="1:57" ht="18.75" customHeight="1" x14ac:dyDescent="0.4">
      <c r="A2" s="3343" t="s">
        <v>496</v>
      </c>
      <c r="B2" s="3343"/>
      <c r="C2" s="3343"/>
      <c r="D2" s="3343"/>
      <c r="E2" s="3343"/>
      <c r="F2" s="3343"/>
      <c r="G2" s="3343"/>
      <c r="H2" s="3343"/>
      <c r="I2" s="3343"/>
      <c r="J2" s="3343"/>
      <c r="K2" s="3343"/>
      <c r="L2" s="3343"/>
      <c r="M2" s="3343"/>
      <c r="N2" s="3343"/>
      <c r="O2" s="3343"/>
      <c r="P2" s="3346" t="s">
        <v>17</v>
      </c>
      <c r="Q2" s="3346"/>
      <c r="R2" s="3346"/>
      <c r="S2" s="3346"/>
      <c r="T2" s="3346"/>
      <c r="U2" s="3346"/>
      <c r="V2" s="3346"/>
      <c r="W2" s="3346"/>
      <c r="X2" s="3346"/>
      <c r="Y2" s="3346"/>
      <c r="Z2" s="3346"/>
      <c r="AA2" s="3346"/>
      <c r="AB2" s="3346"/>
      <c r="AC2" s="3346"/>
      <c r="AD2" s="3346"/>
      <c r="AE2" s="3346"/>
      <c r="AF2" s="3346"/>
      <c r="AG2" s="3346"/>
      <c r="AH2" s="3346"/>
      <c r="AI2" s="3346"/>
      <c r="AJ2" s="3346"/>
      <c r="AK2" s="3346"/>
      <c r="AL2" s="3346"/>
      <c r="AM2" s="3346"/>
      <c r="AN2" s="3346"/>
      <c r="AO2" s="3306" t="s">
        <v>955</v>
      </c>
      <c r="AP2" s="3306"/>
      <c r="AQ2" s="3306"/>
      <c r="AR2" s="3306"/>
      <c r="AS2" s="3306"/>
      <c r="AT2" s="3306"/>
      <c r="AU2" s="3306"/>
      <c r="AV2" s="3306"/>
      <c r="AW2" s="3306"/>
      <c r="AX2" s="3306"/>
      <c r="AY2" s="3306"/>
      <c r="AZ2" s="3306"/>
      <c r="BA2" s="3306"/>
      <c r="BB2" s="3306"/>
      <c r="BC2" s="3306"/>
      <c r="BD2" s="3306"/>
      <c r="BE2" s="3306"/>
    </row>
    <row r="3" spans="1:57" ht="17.25" customHeight="1" x14ac:dyDescent="0.4">
      <c r="A3" s="3343" t="s">
        <v>608</v>
      </c>
      <c r="B3" s="3343"/>
      <c r="C3" s="3343"/>
      <c r="D3" s="3343"/>
      <c r="E3" s="3343"/>
      <c r="F3" s="3343"/>
      <c r="G3" s="3343"/>
      <c r="H3" s="3343"/>
      <c r="I3" s="3343"/>
      <c r="J3" s="3343"/>
      <c r="K3" s="3343"/>
      <c r="L3" s="3343"/>
      <c r="M3" s="3343"/>
      <c r="N3" s="3343"/>
      <c r="O3" s="3343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306" t="s">
        <v>956</v>
      </c>
      <c r="AP3" s="3307"/>
      <c r="AQ3" s="3307"/>
      <c r="AR3" s="3307"/>
      <c r="AS3" s="3307"/>
      <c r="AT3" s="3307"/>
      <c r="AU3" s="3307"/>
      <c r="AV3" s="3307"/>
      <c r="AW3" s="3307"/>
      <c r="AX3" s="3307"/>
      <c r="AY3" s="3307"/>
      <c r="AZ3" s="3307"/>
      <c r="BA3" s="3307"/>
      <c r="BB3" s="3307"/>
      <c r="BC3" s="3307"/>
      <c r="BD3" s="3307"/>
      <c r="BE3" s="3307"/>
    </row>
    <row r="4" spans="1:57" ht="17.25" customHeight="1" x14ac:dyDescent="0.4">
      <c r="A4" s="3354" t="s">
        <v>960</v>
      </c>
      <c r="B4" s="3354"/>
      <c r="C4" s="3354"/>
      <c r="D4" s="3354"/>
      <c r="E4" s="3354"/>
      <c r="F4" s="3354"/>
      <c r="G4" s="3354"/>
      <c r="H4" s="3354"/>
      <c r="I4" s="3354"/>
      <c r="J4" s="3354"/>
      <c r="K4" s="3354"/>
      <c r="L4" s="3354"/>
      <c r="M4" s="3354"/>
      <c r="N4" s="3354"/>
      <c r="O4" s="3354"/>
      <c r="P4" s="3348" t="s">
        <v>584</v>
      </c>
      <c r="Q4" s="3348"/>
      <c r="R4" s="3348"/>
      <c r="S4" s="3348"/>
      <c r="T4" s="3348"/>
      <c r="U4" s="3348"/>
      <c r="V4" s="3348"/>
      <c r="W4" s="3348"/>
      <c r="X4" s="3348"/>
      <c r="Y4" s="3348"/>
      <c r="Z4" s="3348"/>
      <c r="AA4" s="3348"/>
      <c r="AB4" s="3348"/>
      <c r="AC4" s="3348"/>
      <c r="AD4" s="3348"/>
      <c r="AE4" s="3348"/>
      <c r="AF4" s="3348"/>
      <c r="AG4" s="3348"/>
      <c r="AH4" s="3348"/>
      <c r="AI4" s="3348"/>
      <c r="AJ4" s="3348"/>
      <c r="AK4" s="3348"/>
      <c r="AL4" s="3348"/>
      <c r="AM4" s="3348"/>
      <c r="AN4" s="3348"/>
      <c r="AO4" s="3347"/>
      <c r="AP4" s="3347"/>
      <c r="AQ4" s="3347"/>
      <c r="AR4" s="3347"/>
      <c r="AS4" s="3347"/>
      <c r="AT4" s="3347"/>
      <c r="AU4" s="3347"/>
      <c r="AV4" s="3347"/>
      <c r="AW4" s="3347"/>
      <c r="AX4" s="3347"/>
      <c r="AY4" s="3347"/>
      <c r="AZ4" s="3347"/>
      <c r="BA4" s="3347"/>
      <c r="BB4" s="3347"/>
      <c r="BC4" s="3347"/>
      <c r="BD4" s="3347"/>
      <c r="BE4" s="3347"/>
    </row>
    <row r="5" spans="1:57" s="6" customFormat="1" ht="34.5" customHeight="1" x14ac:dyDescent="0.4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318" t="s">
        <v>75</v>
      </c>
      <c r="Q5" s="3318"/>
      <c r="R5" s="3318"/>
      <c r="S5" s="3318"/>
      <c r="T5" s="3318"/>
      <c r="U5" s="3318"/>
      <c r="V5" s="3318"/>
      <c r="W5" s="3318"/>
      <c r="X5" s="3318"/>
      <c r="Y5" s="3318"/>
      <c r="Z5" s="3318"/>
      <c r="AA5" s="3318"/>
      <c r="AB5" s="3318"/>
      <c r="AC5" s="3318"/>
      <c r="AD5" s="3318"/>
      <c r="AE5" s="3318"/>
      <c r="AF5" s="3318"/>
      <c r="AG5" s="3318"/>
      <c r="AH5" s="3318"/>
      <c r="AI5" s="3318"/>
      <c r="AJ5" s="3318"/>
      <c r="AK5" s="3318"/>
      <c r="AL5" s="3318"/>
      <c r="AM5" s="3318"/>
      <c r="AN5" s="3318"/>
      <c r="AO5" s="3347"/>
      <c r="AP5" s="3347"/>
      <c r="AQ5" s="3347"/>
      <c r="AR5" s="3347"/>
      <c r="AS5" s="3347"/>
      <c r="AT5" s="3347"/>
      <c r="AU5" s="3347"/>
      <c r="AV5" s="3347"/>
      <c r="AW5" s="3347"/>
      <c r="AX5" s="3347"/>
      <c r="AY5" s="3347"/>
      <c r="AZ5" s="3347"/>
      <c r="BA5" s="3347"/>
      <c r="BB5" s="3347"/>
      <c r="BC5" s="3347"/>
      <c r="BD5" s="3347"/>
      <c r="BE5" s="3347"/>
    </row>
    <row r="6" spans="1:57" s="6" customFormat="1" ht="21.75" customHeight="1" x14ac:dyDescent="0.4">
      <c r="A6" s="3355" t="s">
        <v>37</v>
      </c>
      <c r="B6" s="3355"/>
      <c r="C6" s="3355"/>
      <c r="D6" s="3355"/>
      <c r="E6" s="3355"/>
      <c r="F6" s="3355"/>
      <c r="G6" s="3355"/>
      <c r="H6" s="3355"/>
      <c r="I6" s="3355"/>
      <c r="J6" s="3355"/>
      <c r="K6" s="3355"/>
      <c r="L6" s="3355"/>
      <c r="M6" s="3355"/>
      <c r="N6" s="3355"/>
      <c r="O6" s="3355"/>
      <c r="P6" s="3349" t="s">
        <v>576</v>
      </c>
      <c r="Q6" s="3350"/>
      <c r="R6" s="3350"/>
      <c r="S6" s="3350"/>
      <c r="T6" s="3350"/>
      <c r="U6" s="3350"/>
      <c r="V6" s="3350"/>
      <c r="W6" s="3350"/>
      <c r="X6" s="3350"/>
      <c r="Y6" s="3350"/>
      <c r="Z6" s="3350"/>
      <c r="AA6" s="3350"/>
      <c r="AB6" s="3350"/>
      <c r="AC6" s="3350"/>
      <c r="AD6" s="3350"/>
      <c r="AE6" s="3350"/>
      <c r="AF6" s="3350"/>
      <c r="AG6" s="3350"/>
      <c r="AH6" s="3350"/>
      <c r="AI6" s="3350"/>
      <c r="AJ6" s="3350"/>
      <c r="AK6" s="3350"/>
      <c r="AL6" s="3350"/>
      <c r="AM6" s="3350"/>
      <c r="AN6" s="3350"/>
      <c r="AO6" s="3347"/>
      <c r="AP6" s="3347"/>
      <c r="AQ6" s="3347"/>
      <c r="AR6" s="3347"/>
      <c r="AS6" s="3347"/>
      <c r="AT6" s="3347"/>
      <c r="AU6" s="3347"/>
      <c r="AV6" s="3347"/>
      <c r="AW6" s="3347"/>
      <c r="AX6" s="3347"/>
      <c r="AY6" s="3347"/>
      <c r="AZ6" s="3347"/>
      <c r="BA6" s="3347"/>
      <c r="BB6" s="3347"/>
      <c r="BC6" s="3347"/>
      <c r="BD6" s="3347"/>
      <c r="BE6" s="3347"/>
    </row>
    <row r="7" spans="1:57" s="6" customFormat="1" ht="20.25" customHeight="1" x14ac:dyDescent="0.4">
      <c r="A7" s="3343" t="s">
        <v>497</v>
      </c>
      <c r="B7" s="3343"/>
      <c r="C7" s="3343"/>
      <c r="D7" s="3343"/>
      <c r="E7" s="3343"/>
      <c r="F7" s="3343"/>
      <c r="G7" s="3343"/>
      <c r="H7" s="3343"/>
      <c r="I7" s="3343"/>
      <c r="J7" s="3343"/>
      <c r="K7" s="3343"/>
      <c r="L7" s="3343"/>
      <c r="M7" s="3343"/>
      <c r="N7" s="3343"/>
      <c r="O7" s="3343"/>
      <c r="P7" s="3349" t="s">
        <v>261</v>
      </c>
      <c r="Q7" s="3350"/>
      <c r="R7" s="3350"/>
      <c r="S7" s="3350"/>
      <c r="T7" s="3350"/>
      <c r="U7" s="3350"/>
      <c r="V7" s="3350"/>
      <c r="W7" s="3350"/>
      <c r="X7" s="3350"/>
      <c r="Y7" s="3350"/>
      <c r="Z7" s="3350"/>
      <c r="AA7" s="3350"/>
      <c r="AB7" s="3350"/>
      <c r="AC7" s="3350"/>
      <c r="AD7" s="3350"/>
      <c r="AE7" s="3350"/>
      <c r="AF7" s="3350"/>
      <c r="AG7" s="3350"/>
      <c r="AH7" s="3350"/>
      <c r="AI7" s="3350"/>
      <c r="AJ7" s="3350"/>
      <c r="AK7" s="3350"/>
      <c r="AL7" s="3350"/>
      <c r="AM7" s="3350"/>
      <c r="AN7" s="3350"/>
      <c r="AO7" s="3353"/>
      <c r="AP7" s="3353"/>
      <c r="AQ7" s="3353"/>
      <c r="AR7" s="3353"/>
      <c r="AS7" s="3353"/>
      <c r="AT7" s="3353"/>
      <c r="AU7" s="3353"/>
      <c r="AV7" s="3353"/>
      <c r="AW7" s="3353"/>
      <c r="AX7" s="3353"/>
      <c r="AY7" s="3353"/>
      <c r="AZ7" s="3353"/>
      <c r="BA7" s="3353"/>
      <c r="BB7" s="3353"/>
      <c r="BC7" s="3353"/>
      <c r="BD7" s="3353"/>
      <c r="BE7" s="3353"/>
    </row>
    <row r="8" spans="1:57" s="6" customFormat="1" ht="22.5" customHeight="1" x14ac:dyDescent="0.35">
      <c r="P8" s="3316" t="s">
        <v>577</v>
      </c>
      <c r="Q8" s="3317"/>
      <c r="R8" s="3317"/>
      <c r="S8" s="3317"/>
      <c r="T8" s="3317"/>
      <c r="U8" s="3317"/>
      <c r="V8" s="3317"/>
      <c r="W8" s="3317"/>
      <c r="X8" s="3317"/>
      <c r="Y8" s="3317"/>
      <c r="Z8" s="3317"/>
      <c r="AA8" s="3317"/>
      <c r="AB8" s="3317"/>
      <c r="AC8" s="3317"/>
      <c r="AD8" s="3317"/>
      <c r="AE8" s="3317"/>
      <c r="AF8" s="3317"/>
      <c r="AG8" s="3317"/>
      <c r="AH8" s="3317"/>
      <c r="AI8" s="3317"/>
      <c r="AJ8" s="3317"/>
      <c r="AK8" s="3317"/>
      <c r="AL8" s="3317"/>
      <c r="AM8" s="3317"/>
      <c r="AN8" s="3317"/>
      <c r="AO8" s="3353"/>
      <c r="AP8" s="3353"/>
      <c r="AQ8" s="3353"/>
      <c r="AR8" s="3353"/>
      <c r="AS8" s="3353"/>
      <c r="AT8" s="3353"/>
      <c r="AU8" s="3353"/>
      <c r="AV8" s="3353"/>
      <c r="AW8" s="3353"/>
      <c r="AX8" s="3353"/>
      <c r="AY8" s="3353"/>
      <c r="AZ8" s="3353"/>
      <c r="BA8" s="3353"/>
      <c r="BB8" s="3353"/>
      <c r="BC8" s="3353"/>
      <c r="BD8" s="3353"/>
      <c r="BE8" s="3353"/>
    </row>
    <row r="9" spans="1:57" s="6" customFormat="1" ht="22.5" customHeight="1" x14ac:dyDescent="0.35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5">
      <c r="P10" s="3315" t="s">
        <v>566</v>
      </c>
      <c r="Q10" s="3315"/>
      <c r="R10" s="3315"/>
      <c r="S10" s="3315"/>
      <c r="T10" s="3315"/>
      <c r="U10" s="3315"/>
      <c r="V10" s="3315"/>
      <c r="W10" s="3315"/>
      <c r="X10" s="3315"/>
      <c r="Y10" s="3315"/>
      <c r="Z10" s="3315"/>
      <c r="AA10" s="3315"/>
      <c r="AB10" s="3315"/>
      <c r="AC10" s="3315"/>
      <c r="AD10" s="3315"/>
      <c r="AE10" s="3315"/>
      <c r="AF10" s="3315"/>
      <c r="AG10" s="3315"/>
      <c r="AH10" s="3315"/>
      <c r="AI10" s="3315"/>
      <c r="AJ10" s="3315"/>
      <c r="AK10" s="3315"/>
      <c r="AL10" s="3315"/>
      <c r="AM10" s="3315"/>
      <c r="AN10" s="3315"/>
      <c r="AO10" s="3347"/>
      <c r="AP10" s="3347"/>
      <c r="AQ10" s="3347"/>
      <c r="AR10" s="3347"/>
      <c r="AS10" s="3347"/>
      <c r="AT10" s="3347"/>
      <c r="AU10" s="3347"/>
      <c r="AV10" s="3347"/>
      <c r="AW10" s="3347"/>
      <c r="AX10" s="3347"/>
      <c r="AY10" s="3347"/>
      <c r="AZ10" s="3347"/>
      <c r="BA10" s="3347"/>
      <c r="BB10" s="3347"/>
      <c r="BC10" s="3347"/>
      <c r="BD10" s="3347"/>
      <c r="BE10" s="3347"/>
    </row>
    <row r="11" spans="1:57" s="6" customFormat="1" ht="32.25" customHeight="1" x14ac:dyDescent="0.35">
      <c r="P11" s="3308"/>
      <c r="Q11" s="3309"/>
      <c r="R11" s="3309"/>
      <c r="S11" s="3309"/>
      <c r="T11" s="3309"/>
      <c r="U11" s="3309"/>
      <c r="V11" s="3309"/>
      <c r="W11" s="3309"/>
      <c r="X11" s="3309"/>
      <c r="Y11" s="3309"/>
      <c r="Z11" s="3309"/>
      <c r="AA11" s="3309"/>
      <c r="AB11" s="3309"/>
      <c r="AC11" s="3309"/>
      <c r="AD11" s="3309"/>
      <c r="AE11" s="3309"/>
      <c r="AF11" s="3309"/>
      <c r="AG11" s="3309"/>
      <c r="AH11" s="3309"/>
      <c r="AI11" s="3309"/>
      <c r="AJ11" s="3309"/>
      <c r="AK11" s="3309"/>
      <c r="AL11" s="3309"/>
      <c r="AM11" s="3309"/>
      <c r="AN11" s="3309"/>
      <c r="AO11" s="3347"/>
      <c r="AP11" s="3347"/>
      <c r="AQ11" s="3347"/>
      <c r="AR11" s="3347"/>
      <c r="AS11" s="3347"/>
      <c r="AT11" s="3347"/>
      <c r="AU11" s="3347"/>
      <c r="AV11" s="3347"/>
      <c r="AW11" s="3347"/>
      <c r="AX11" s="3347"/>
      <c r="AY11" s="3347"/>
      <c r="AZ11" s="3347"/>
      <c r="BA11" s="3347"/>
      <c r="BB11" s="3347"/>
      <c r="BC11" s="3347"/>
      <c r="BD11" s="3347"/>
      <c r="BE11" s="3347"/>
    </row>
    <row r="12" spans="1:57" s="6" customFormat="1" ht="20.25" customHeight="1" x14ac:dyDescent="0.35">
      <c r="AO12" s="3347"/>
      <c r="AP12" s="3352"/>
      <c r="AQ12" s="3352"/>
      <c r="AR12" s="3352"/>
      <c r="AS12" s="3352"/>
      <c r="AT12" s="3352"/>
      <c r="AU12" s="3352"/>
      <c r="AV12" s="3352"/>
      <c r="AW12" s="3352"/>
      <c r="AX12" s="3352"/>
      <c r="AY12" s="3352"/>
      <c r="AZ12" s="3352"/>
      <c r="BA12" s="3352"/>
      <c r="BB12" s="3352"/>
      <c r="BC12" s="3352"/>
      <c r="BD12" s="3352"/>
      <c r="BE12" s="3352"/>
    </row>
    <row r="13" spans="1:57" s="6" customFormat="1" ht="18" x14ac:dyDescent="0.35">
      <c r="A13" s="3351" t="s">
        <v>583</v>
      </c>
      <c r="B13" s="3351"/>
      <c r="C13" s="3351"/>
      <c r="D13" s="3351"/>
      <c r="E13" s="3351"/>
      <c r="F13" s="3351"/>
      <c r="G13" s="3351"/>
      <c r="H13" s="3351"/>
      <c r="I13" s="3351"/>
      <c r="J13" s="3351"/>
      <c r="K13" s="3351"/>
      <c r="L13" s="3351"/>
      <c r="M13" s="3351"/>
      <c r="N13" s="3351"/>
      <c r="O13" s="3351"/>
      <c r="P13" s="3351"/>
      <c r="Q13" s="3351"/>
      <c r="R13" s="3351"/>
      <c r="S13" s="3351"/>
      <c r="T13" s="3351"/>
      <c r="U13" s="3351"/>
      <c r="V13" s="3351"/>
      <c r="W13" s="3351"/>
      <c r="X13" s="3351"/>
      <c r="Y13" s="3351"/>
      <c r="Z13" s="3351"/>
      <c r="AA13" s="3351"/>
      <c r="AB13" s="3351"/>
      <c r="AC13" s="3351"/>
      <c r="AD13" s="3351"/>
      <c r="AE13" s="3351"/>
      <c r="AF13" s="3351"/>
      <c r="AG13" s="3351"/>
      <c r="AH13" s="3351"/>
      <c r="AI13" s="3351"/>
      <c r="AJ13" s="3351"/>
      <c r="AK13" s="3351"/>
      <c r="AL13" s="3351"/>
      <c r="AM13" s="3351"/>
      <c r="AN13" s="3351"/>
      <c r="AO13" s="3351"/>
      <c r="AP13" s="3351"/>
      <c r="AQ13" s="3351"/>
      <c r="AR13" s="3351"/>
      <c r="AS13" s="3351"/>
      <c r="AT13" s="3351"/>
      <c r="AU13" s="3351"/>
      <c r="AV13" s="3351"/>
      <c r="AW13" s="3351"/>
      <c r="AX13" s="3351"/>
      <c r="AY13" s="3351"/>
      <c r="AZ13" s="3351"/>
      <c r="BA13" s="3351"/>
      <c r="BB13" s="3351"/>
      <c r="BC13" s="3351"/>
      <c r="BD13" s="3351"/>
      <c r="BE13" s="3351"/>
    </row>
    <row r="14" spans="1:57" ht="9.75" customHeight="1" x14ac:dyDescent="0.3"/>
    <row r="15" spans="1:57" ht="18" customHeight="1" x14ac:dyDescent="0.3">
      <c r="A15" s="3396" t="s">
        <v>12</v>
      </c>
      <c r="B15" s="3320" t="s">
        <v>0</v>
      </c>
      <c r="C15" s="3320"/>
      <c r="D15" s="3320"/>
      <c r="E15" s="3320"/>
      <c r="F15" s="3320" t="s">
        <v>1</v>
      </c>
      <c r="G15" s="3320"/>
      <c r="H15" s="3320"/>
      <c r="I15" s="3320"/>
      <c r="J15" s="3310" t="s">
        <v>2</v>
      </c>
      <c r="K15" s="3319"/>
      <c r="L15" s="3319"/>
      <c r="M15" s="3312"/>
      <c r="N15" s="3310" t="s">
        <v>3</v>
      </c>
      <c r="O15" s="3319"/>
      <c r="P15" s="3319"/>
      <c r="Q15" s="3319"/>
      <c r="R15" s="3312"/>
      <c r="S15" s="3310" t="s">
        <v>4</v>
      </c>
      <c r="T15" s="3311"/>
      <c r="U15" s="3311"/>
      <c r="V15" s="3311"/>
      <c r="W15" s="3312"/>
      <c r="X15" s="3320" t="s">
        <v>5</v>
      </c>
      <c r="Y15" s="3320"/>
      <c r="Z15" s="3320"/>
      <c r="AA15" s="3320"/>
      <c r="AB15" s="3310" t="s">
        <v>6</v>
      </c>
      <c r="AC15" s="3319"/>
      <c r="AD15" s="3319"/>
      <c r="AE15" s="3312"/>
      <c r="AF15" s="3310" t="s">
        <v>7</v>
      </c>
      <c r="AG15" s="3319"/>
      <c r="AH15" s="3319"/>
      <c r="AI15" s="3312"/>
      <c r="AJ15" s="3310" t="s">
        <v>8</v>
      </c>
      <c r="AK15" s="3319"/>
      <c r="AL15" s="3319"/>
      <c r="AM15" s="3319"/>
      <c r="AN15" s="3312"/>
      <c r="AO15" s="3320" t="s">
        <v>9</v>
      </c>
      <c r="AP15" s="3320"/>
      <c r="AQ15" s="3320"/>
      <c r="AR15" s="3320"/>
      <c r="AS15" s="3310" t="s">
        <v>10</v>
      </c>
      <c r="AT15" s="3311"/>
      <c r="AU15" s="3311"/>
      <c r="AV15" s="3311"/>
      <c r="AW15" s="3312"/>
      <c r="AX15" s="3310" t="s">
        <v>11</v>
      </c>
      <c r="AY15" s="3319"/>
      <c r="AZ15" s="3319"/>
      <c r="BA15" s="3312"/>
      <c r="BB15" s="3313"/>
      <c r="BC15" s="3314"/>
      <c r="BD15" s="3314"/>
      <c r="BE15" s="3314"/>
    </row>
    <row r="16" spans="1:57" s="5" customFormat="1" ht="20.25" customHeight="1" x14ac:dyDescent="0.25">
      <c r="A16" s="3396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5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5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5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13</v>
      </c>
      <c r="AG19" s="14" t="s">
        <v>13</v>
      </c>
      <c r="AH19" s="14" t="s">
        <v>13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730</v>
      </c>
      <c r="AR19" s="59" t="s">
        <v>730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3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3">
      <c r="A21" s="3411" t="s">
        <v>731</v>
      </c>
      <c r="B21" s="3411"/>
      <c r="C21" s="3411"/>
      <c r="D21" s="3411"/>
      <c r="E21" s="3411"/>
      <c r="F21" s="3411"/>
      <c r="G21" s="3411"/>
      <c r="H21" s="3411"/>
      <c r="I21" s="3411"/>
      <c r="J21" s="3412"/>
      <c r="K21" s="3412"/>
      <c r="L21" s="3412"/>
      <c r="M21" s="3412"/>
      <c r="N21" s="3412"/>
      <c r="O21" s="3412"/>
      <c r="P21" s="3412"/>
      <c r="Q21" s="3412"/>
      <c r="R21" s="3412"/>
      <c r="S21" s="3412"/>
      <c r="T21" s="3412"/>
      <c r="U21" s="3412"/>
      <c r="V21" s="3412"/>
      <c r="W21" s="3412"/>
      <c r="X21" s="3412"/>
      <c r="Y21" s="3412"/>
      <c r="Z21" s="3412"/>
      <c r="AA21" s="3412"/>
      <c r="AB21" s="3412"/>
      <c r="AC21" s="3412"/>
      <c r="AD21" s="3412"/>
      <c r="AE21" s="3412"/>
      <c r="AF21" s="3412"/>
      <c r="AG21" s="3412"/>
      <c r="AH21" s="3412"/>
      <c r="AI21" s="3412"/>
      <c r="AJ21" s="3412"/>
      <c r="AK21" s="3412"/>
      <c r="AL21" s="3412"/>
      <c r="AM21" s="3412"/>
      <c r="AN21" s="3412"/>
      <c r="AO21" s="3412"/>
      <c r="AP21" s="3412"/>
      <c r="AQ21" s="3412"/>
      <c r="AR21" s="3412"/>
      <c r="AS21" s="3412"/>
      <c r="AT21" s="3412"/>
      <c r="AU21" s="3412"/>
      <c r="AV21" s="3413"/>
      <c r="AW21" s="3413"/>
      <c r="AX21" s="3413"/>
      <c r="AY21" s="3413"/>
      <c r="AZ21" s="3413"/>
    </row>
    <row r="22" spans="1:57" ht="4.5" hidden="1" customHeight="1" x14ac:dyDescent="0.3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4">
      <c r="A23" s="78" t="s">
        <v>609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1" t="s">
        <v>980</v>
      </c>
      <c r="AW23" s="3362"/>
      <c r="AX23" s="3362"/>
      <c r="AY23" s="3362"/>
      <c r="AZ23" s="3362"/>
      <c r="BA23" s="3362"/>
      <c r="BB23" s="3362"/>
      <c r="BC23" s="3362"/>
      <c r="BD23" s="3362"/>
      <c r="BE23" s="6"/>
    </row>
    <row r="24" spans="1:57" ht="18.75" customHeight="1" x14ac:dyDescent="0.3">
      <c r="A24" s="3323" t="s">
        <v>12</v>
      </c>
      <c r="B24" s="3324"/>
      <c r="C24" s="3329" t="s">
        <v>14</v>
      </c>
      <c r="D24" s="3330"/>
      <c r="E24" s="3330"/>
      <c r="F24" s="3324"/>
      <c r="G24" s="3356" t="s">
        <v>546</v>
      </c>
      <c r="H24" s="3357"/>
      <c r="I24" s="3357"/>
      <c r="J24" s="3356" t="s">
        <v>547</v>
      </c>
      <c r="K24" s="3357"/>
      <c r="L24" s="3357"/>
      <c r="M24" s="3423"/>
      <c r="N24" s="3333" t="s">
        <v>115</v>
      </c>
      <c r="O24" s="3334"/>
      <c r="P24" s="3335"/>
      <c r="Q24" s="3377" t="s">
        <v>864</v>
      </c>
      <c r="R24" s="3397"/>
      <c r="S24" s="3398"/>
      <c r="T24" s="3377" t="s">
        <v>117</v>
      </c>
      <c r="U24" s="3330"/>
      <c r="V24" s="3324"/>
      <c r="W24" s="3377" t="s">
        <v>118</v>
      </c>
      <c r="X24" s="3330"/>
      <c r="Y24" s="3324"/>
      <c r="Z24" s="81"/>
      <c r="AA24" s="3366" t="s">
        <v>96</v>
      </c>
      <c r="AB24" s="3367"/>
      <c r="AC24" s="3367"/>
      <c r="AD24" s="3367"/>
      <c r="AE24" s="3367"/>
      <c r="AF24" s="3368"/>
      <c r="AG24" s="3369"/>
      <c r="AH24" s="3377" t="s">
        <v>981</v>
      </c>
      <c r="AI24" s="3368"/>
      <c r="AJ24" s="3368"/>
      <c r="AK24" s="3386"/>
      <c r="AL24" s="3386"/>
      <c r="AM24" s="3387"/>
      <c r="AN24" s="3391" t="s">
        <v>97</v>
      </c>
      <c r="AO24" s="3391"/>
      <c r="AP24" s="3391"/>
      <c r="AQ24" s="3391"/>
      <c r="AR24" s="3391"/>
      <c r="AS24" s="2606"/>
      <c r="AT24" s="2607"/>
      <c r="AU24" s="3363" t="s">
        <v>610</v>
      </c>
      <c r="AV24" s="3363"/>
      <c r="AW24" s="3363"/>
      <c r="AX24" s="3363"/>
      <c r="AY24" s="3363" t="s">
        <v>982</v>
      </c>
      <c r="AZ24" s="3363"/>
      <c r="BA24" s="3363"/>
      <c r="BB24" s="3363"/>
      <c r="BC24" s="3363" t="s">
        <v>981</v>
      </c>
      <c r="BD24" s="3363"/>
      <c r="BE24" s="3363"/>
    </row>
    <row r="25" spans="1:57" ht="18.75" customHeight="1" x14ac:dyDescent="0.3">
      <c r="A25" s="3325"/>
      <c r="B25" s="3326"/>
      <c r="C25" s="3325"/>
      <c r="D25" s="3331"/>
      <c r="E25" s="3331"/>
      <c r="F25" s="3326"/>
      <c r="G25" s="3358"/>
      <c r="H25" s="3259"/>
      <c r="I25" s="3259"/>
      <c r="J25" s="3358"/>
      <c r="K25" s="3259"/>
      <c r="L25" s="3259"/>
      <c r="M25" s="3424"/>
      <c r="N25" s="3336"/>
      <c r="O25" s="3337"/>
      <c r="P25" s="3338"/>
      <c r="Q25" s="3399"/>
      <c r="R25" s="3400"/>
      <c r="S25" s="3401"/>
      <c r="T25" s="3325"/>
      <c r="U25" s="3331"/>
      <c r="V25" s="3326"/>
      <c r="W25" s="3325"/>
      <c r="X25" s="3331"/>
      <c r="Y25" s="3326"/>
      <c r="Z25" s="81"/>
      <c r="AA25" s="3370"/>
      <c r="AB25" s="3371"/>
      <c r="AC25" s="3371"/>
      <c r="AD25" s="3371"/>
      <c r="AE25" s="3371"/>
      <c r="AF25" s="3372"/>
      <c r="AG25" s="3373"/>
      <c r="AH25" s="3388"/>
      <c r="AI25" s="3372"/>
      <c r="AJ25" s="3372"/>
      <c r="AK25" s="3389"/>
      <c r="AL25" s="3389"/>
      <c r="AM25" s="3390"/>
      <c r="AN25" s="3391"/>
      <c r="AO25" s="3391"/>
      <c r="AP25" s="3391"/>
      <c r="AQ25" s="3391"/>
      <c r="AR25" s="3391"/>
      <c r="AS25" s="2607"/>
      <c r="AT25" s="2607"/>
      <c r="AU25" s="3363"/>
      <c r="AV25" s="3363"/>
      <c r="AW25" s="3363"/>
      <c r="AX25" s="3363"/>
      <c r="AY25" s="3363"/>
      <c r="AZ25" s="3363"/>
      <c r="BA25" s="3363"/>
      <c r="BB25" s="3363"/>
      <c r="BC25" s="3363"/>
      <c r="BD25" s="3363"/>
      <c r="BE25" s="3363"/>
    </row>
    <row r="26" spans="1:57" ht="18.75" customHeight="1" x14ac:dyDescent="0.3">
      <c r="A26" s="3327"/>
      <c r="B26" s="3328"/>
      <c r="C26" s="3327"/>
      <c r="D26" s="3332"/>
      <c r="E26" s="3332"/>
      <c r="F26" s="3328"/>
      <c r="G26" s="3359"/>
      <c r="H26" s="3360"/>
      <c r="I26" s="3360"/>
      <c r="J26" s="3359"/>
      <c r="K26" s="3360"/>
      <c r="L26" s="3360"/>
      <c r="M26" s="3425"/>
      <c r="N26" s="3339"/>
      <c r="O26" s="3340"/>
      <c r="P26" s="3341"/>
      <c r="Q26" s="3402"/>
      <c r="R26" s="3403"/>
      <c r="S26" s="3404"/>
      <c r="T26" s="3327"/>
      <c r="U26" s="3332"/>
      <c r="V26" s="3328"/>
      <c r="W26" s="3327"/>
      <c r="X26" s="3332"/>
      <c r="Y26" s="3328"/>
      <c r="Z26" s="81"/>
      <c r="AA26" s="3374"/>
      <c r="AB26" s="3375"/>
      <c r="AC26" s="3375"/>
      <c r="AD26" s="3375"/>
      <c r="AE26" s="3375"/>
      <c r="AF26" s="3375"/>
      <c r="AG26" s="3376"/>
      <c r="AH26" s="3374"/>
      <c r="AI26" s="3375"/>
      <c r="AJ26" s="3375"/>
      <c r="AK26" s="3375"/>
      <c r="AL26" s="3375"/>
      <c r="AM26" s="3376"/>
      <c r="AN26" s="3391"/>
      <c r="AO26" s="3391"/>
      <c r="AP26" s="3391"/>
      <c r="AQ26" s="3391"/>
      <c r="AR26" s="3391"/>
      <c r="AS26" s="2607"/>
      <c r="AT26" s="2607"/>
      <c r="AU26" s="3363"/>
      <c r="AV26" s="3363"/>
      <c r="AW26" s="3363"/>
      <c r="AX26" s="3363"/>
      <c r="AY26" s="3363"/>
      <c r="AZ26" s="3363"/>
      <c r="BA26" s="3363"/>
      <c r="BB26" s="3363"/>
      <c r="BC26" s="3363"/>
      <c r="BD26" s="3363"/>
      <c r="BE26" s="3363"/>
    </row>
    <row r="27" spans="1:57" ht="18.75" customHeight="1" x14ac:dyDescent="0.3">
      <c r="A27" s="3321">
        <v>1</v>
      </c>
      <c r="B27" s="3322"/>
      <c r="C27" s="3302">
        <v>36</v>
      </c>
      <c r="D27" s="3303"/>
      <c r="E27" s="3303"/>
      <c r="F27" s="3304"/>
      <c r="G27" s="3342">
        <v>2</v>
      </c>
      <c r="H27" s="3342"/>
      <c r="I27" s="3342"/>
      <c r="J27" s="3342">
        <v>2</v>
      </c>
      <c r="K27" s="3342"/>
      <c r="L27" s="3342"/>
      <c r="M27" s="3342"/>
      <c r="N27" s="3392"/>
      <c r="O27" s="3393"/>
      <c r="P27" s="3322"/>
      <c r="Q27" s="3378"/>
      <c r="R27" s="3379"/>
      <c r="S27" s="3380"/>
      <c r="T27" s="3392">
        <v>12</v>
      </c>
      <c r="U27" s="3394"/>
      <c r="V27" s="3410"/>
      <c r="W27" s="3392">
        <v>52</v>
      </c>
      <c r="X27" s="3394"/>
      <c r="Y27" s="3395"/>
      <c r="Z27" s="81"/>
      <c r="AA27" s="3364" t="s">
        <v>100</v>
      </c>
      <c r="AB27" s="3364"/>
      <c r="AC27" s="3364"/>
      <c r="AD27" s="3364"/>
      <c r="AE27" s="3364"/>
      <c r="AF27" s="3364"/>
      <c r="AG27" s="3364"/>
      <c r="AH27" s="3405" t="s">
        <v>545</v>
      </c>
      <c r="AI27" s="3406"/>
      <c r="AJ27" s="3406"/>
      <c r="AK27" s="3407"/>
      <c r="AL27" s="3407"/>
      <c r="AM27" s="3407"/>
      <c r="AN27" s="3409">
        <v>3</v>
      </c>
      <c r="AO27" s="3409"/>
      <c r="AP27" s="3409"/>
      <c r="AQ27" s="3409"/>
      <c r="AR27" s="3409"/>
      <c r="AS27" s="2608"/>
      <c r="AT27" s="2608"/>
      <c r="AU27" s="3409">
        <v>1</v>
      </c>
      <c r="AV27" s="3416"/>
      <c r="AW27" s="3416"/>
      <c r="AX27" s="3416"/>
      <c r="AY27" s="3416" t="s">
        <v>612</v>
      </c>
      <c r="AZ27" s="3416"/>
      <c r="BA27" s="3416"/>
      <c r="BB27" s="3416"/>
      <c r="BC27" s="3416" t="s">
        <v>545</v>
      </c>
      <c r="BD27" s="3416"/>
      <c r="BE27" s="3416"/>
    </row>
    <row r="28" spans="1:57" ht="24" customHeight="1" x14ac:dyDescent="0.3">
      <c r="A28" s="3305">
        <v>2</v>
      </c>
      <c r="B28" s="3299"/>
      <c r="C28" s="3302">
        <v>36</v>
      </c>
      <c r="D28" s="3303"/>
      <c r="E28" s="3303"/>
      <c r="F28" s="3304"/>
      <c r="G28" s="3342">
        <v>2</v>
      </c>
      <c r="H28" s="3342"/>
      <c r="I28" s="3342"/>
      <c r="J28" s="3342">
        <v>2</v>
      </c>
      <c r="K28" s="3342"/>
      <c r="L28" s="3342"/>
      <c r="M28" s="3342"/>
      <c r="N28" s="3295"/>
      <c r="O28" s="3298"/>
      <c r="P28" s="3299"/>
      <c r="Q28" s="3378"/>
      <c r="R28" s="3379"/>
      <c r="S28" s="3380"/>
      <c r="T28" s="3295">
        <v>12</v>
      </c>
      <c r="U28" s="3296"/>
      <c r="V28" s="3381"/>
      <c r="W28" s="3295">
        <v>52</v>
      </c>
      <c r="X28" s="3296"/>
      <c r="Y28" s="3297"/>
      <c r="Z28" s="81"/>
      <c r="AA28" s="3365"/>
      <c r="AB28" s="3365"/>
      <c r="AC28" s="3365"/>
      <c r="AD28" s="3365"/>
      <c r="AE28" s="3365"/>
      <c r="AF28" s="3365"/>
      <c r="AG28" s="3365"/>
      <c r="AH28" s="3408"/>
      <c r="AI28" s="3408"/>
      <c r="AJ28" s="3408"/>
      <c r="AK28" s="3408"/>
      <c r="AL28" s="3408"/>
      <c r="AM28" s="3408"/>
      <c r="AN28" s="3409"/>
      <c r="AO28" s="3409"/>
      <c r="AP28" s="3409"/>
      <c r="AQ28" s="3409"/>
      <c r="AR28" s="3409"/>
      <c r="AS28" s="85"/>
      <c r="AT28" s="85"/>
      <c r="AU28" s="3416"/>
      <c r="AV28" s="3416"/>
      <c r="AW28" s="3416"/>
      <c r="AX28" s="3416"/>
      <c r="AY28" s="3416"/>
      <c r="AZ28" s="3416"/>
      <c r="BA28" s="3416"/>
      <c r="BB28" s="3416"/>
      <c r="BC28" s="3416"/>
      <c r="BD28" s="3416"/>
      <c r="BE28" s="3416"/>
    </row>
    <row r="29" spans="1:57" ht="15.75" customHeight="1" x14ac:dyDescent="0.35">
      <c r="A29" s="3305">
        <v>3</v>
      </c>
      <c r="B29" s="3299"/>
      <c r="C29" s="3302">
        <v>23</v>
      </c>
      <c r="D29" s="3303"/>
      <c r="E29" s="3303"/>
      <c r="F29" s="3304"/>
      <c r="G29" s="3342">
        <v>3</v>
      </c>
      <c r="H29" s="3342"/>
      <c r="I29" s="3342"/>
      <c r="J29" s="3342">
        <v>3</v>
      </c>
      <c r="K29" s="3342"/>
      <c r="L29" s="3342"/>
      <c r="M29" s="3342"/>
      <c r="N29" s="3295">
        <v>11</v>
      </c>
      <c r="O29" s="3298"/>
      <c r="P29" s="3299"/>
      <c r="Q29" s="3422">
        <v>2</v>
      </c>
      <c r="R29" s="3379"/>
      <c r="S29" s="3380"/>
      <c r="T29" s="3295">
        <v>1</v>
      </c>
      <c r="U29" s="3296"/>
      <c r="V29" s="3381"/>
      <c r="W29" s="3295">
        <v>43</v>
      </c>
      <c r="X29" s="3296"/>
      <c r="Y29" s="3297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5">
      <c r="A30" s="3300" t="s">
        <v>25</v>
      </c>
      <c r="B30" s="3301"/>
      <c r="C30" s="3302">
        <f>SUM(C27:F29)</f>
        <v>95</v>
      </c>
      <c r="D30" s="3303"/>
      <c r="E30" s="3303"/>
      <c r="F30" s="3304"/>
      <c r="G30" s="3096">
        <v>7</v>
      </c>
      <c r="H30" s="3096"/>
      <c r="I30" s="3096"/>
      <c r="J30" s="3342">
        <v>7</v>
      </c>
      <c r="K30" s="3342"/>
      <c r="L30" s="3342"/>
      <c r="M30" s="3342"/>
      <c r="N30" s="3419">
        <f>N29</f>
        <v>11</v>
      </c>
      <c r="O30" s="3420"/>
      <c r="P30" s="3421"/>
      <c r="Q30" s="3422">
        <v>2</v>
      </c>
      <c r="R30" s="3379"/>
      <c r="S30" s="3380"/>
      <c r="T30" s="3382" t="s">
        <v>548</v>
      </c>
      <c r="U30" s="3383"/>
      <c r="V30" s="3384"/>
      <c r="W30" s="3382" t="s">
        <v>313</v>
      </c>
      <c r="X30" s="3383"/>
      <c r="Y30" s="3385"/>
      <c r="Z30" s="81"/>
      <c r="AA30" s="3417"/>
      <c r="AB30" s="3418"/>
      <c r="AC30" s="3418"/>
      <c r="AD30" s="3418"/>
      <c r="AE30" s="3418"/>
      <c r="AF30" s="3418"/>
      <c r="AG30" s="3418"/>
      <c r="AH30" s="3426"/>
      <c r="AI30" s="3427"/>
      <c r="AJ30" s="3427"/>
      <c r="AK30" s="3414"/>
      <c r="AL30" s="3415"/>
      <c r="AM30" s="3415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98">
    <mergeCell ref="AK30:AM30"/>
    <mergeCell ref="BC27:BE28"/>
    <mergeCell ref="AY24:BB26"/>
    <mergeCell ref="C30:F30"/>
    <mergeCell ref="AA30:AG30"/>
    <mergeCell ref="N30:P30"/>
    <mergeCell ref="Q30:S30"/>
    <mergeCell ref="AU27:AX28"/>
    <mergeCell ref="AY27:BB28"/>
    <mergeCell ref="J24:M26"/>
    <mergeCell ref="T29:V29"/>
    <mergeCell ref="AH30:AJ30"/>
    <mergeCell ref="Q29:S29"/>
    <mergeCell ref="A3:O3"/>
    <mergeCell ref="AH24:AM26"/>
    <mergeCell ref="AN24:AR26"/>
    <mergeCell ref="N27:P27"/>
    <mergeCell ref="W27:Y27"/>
    <mergeCell ref="Q27:S27"/>
    <mergeCell ref="AO15:AR15"/>
    <mergeCell ref="N15:R15"/>
    <mergeCell ref="A15:A16"/>
    <mergeCell ref="F15:I15"/>
    <mergeCell ref="X15:AA15"/>
    <mergeCell ref="Q24:S26"/>
    <mergeCell ref="AH27:AM28"/>
    <mergeCell ref="AN27:AR28"/>
    <mergeCell ref="T27:V27"/>
    <mergeCell ref="C27:F27"/>
    <mergeCell ref="AX15:BA15"/>
    <mergeCell ref="AV23:BD23"/>
    <mergeCell ref="AU24:AX26"/>
    <mergeCell ref="J15:M15"/>
    <mergeCell ref="AA27:AG28"/>
    <mergeCell ref="AA24:AG26"/>
    <mergeCell ref="J28:M28"/>
    <mergeCell ref="W24:Y26"/>
    <mergeCell ref="T24:V26"/>
    <mergeCell ref="Q28:S28"/>
    <mergeCell ref="T28:V28"/>
    <mergeCell ref="A21:AZ21"/>
    <mergeCell ref="BC24:BE26"/>
    <mergeCell ref="P7:AN7"/>
    <mergeCell ref="A4:O4"/>
    <mergeCell ref="A6:O6"/>
    <mergeCell ref="A7:O7"/>
    <mergeCell ref="G24:I26"/>
    <mergeCell ref="AO10:BE10"/>
    <mergeCell ref="AO12:BE12"/>
    <mergeCell ref="AO5:BE5"/>
    <mergeCell ref="AO7:BE7"/>
    <mergeCell ref="AO8:BE8"/>
    <mergeCell ref="AO6:BE6"/>
    <mergeCell ref="A1:O1"/>
    <mergeCell ref="AO1:BE1"/>
    <mergeCell ref="AO2:BE2"/>
    <mergeCell ref="P1:AN1"/>
    <mergeCell ref="P2:AN2"/>
    <mergeCell ref="A2:O2"/>
    <mergeCell ref="B15:E15"/>
    <mergeCell ref="A27:B27"/>
    <mergeCell ref="A24:B26"/>
    <mergeCell ref="C24:F26"/>
    <mergeCell ref="N24:P26"/>
    <mergeCell ref="J27:M27"/>
    <mergeCell ref="G27:I27"/>
    <mergeCell ref="AO3:BE3"/>
    <mergeCell ref="P11:AN11"/>
    <mergeCell ref="AS15:AW15"/>
    <mergeCell ref="BB15:BE15"/>
    <mergeCell ref="P10:AN10"/>
    <mergeCell ref="P8:AN8"/>
    <mergeCell ref="P5:AN5"/>
    <mergeCell ref="AF15:AI15"/>
    <mergeCell ref="S15:W15"/>
    <mergeCell ref="AB15:AE15"/>
    <mergeCell ref="AJ15:AN15"/>
    <mergeCell ref="AO4:BE4"/>
    <mergeCell ref="P4:AN4"/>
    <mergeCell ref="P6:AN6"/>
    <mergeCell ref="A13:BE13"/>
    <mergeCell ref="AO11:BE11"/>
    <mergeCell ref="W28:Y28"/>
    <mergeCell ref="N28:P28"/>
    <mergeCell ref="A30:B30"/>
    <mergeCell ref="C29:F29"/>
    <mergeCell ref="A28:B28"/>
    <mergeCell ref="C28:F28"/>
    <mergeCell ref="A29:B29"/>
    <mergeCell ref="J30:M30"/>
    <mergeCell ref="G28:I28"/>
    <mergeCell ref="T30:V30"/>
    <mergeCell ref="W29:Y29"/>
    <mergeCell ref="W30:Y30"/>
    <mergeCell ref="N29:P29"/>
    <mergeCell ref="G30:I30"/>
    <mergeCell ref="J29:M29"/>
    <mergeCell ref="G29:I29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68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ColWidth="9.109375" defaultRowHeight="13.2" x14ac:dyDescent="0.25"/>
  <cols>
    <col min="1" max="1" width="9.109375" style="8" hidden="1" customWidth="1"/>
    <col min="2" max="2" width="13.109375" style="8" bestFit="1" customWidth="1"/>
    <col min="3" max="3" width="15.5546875" style="8" bestFit="1" customWidth="1"/>
    <col min="4" max="4" width="15.5546875" style="8" customWidth="1"/>
    <col min="5" max="5" width="13.5546875" style="8" customWidth="1"/>
    <col min="6" max="6" width="12.5546875" style="8" customWidth="1"/>
    <col min="7" max="7" width="17.109375" style="8" customWidth="1"/>
    <col min="8" max="8" width="13" style="8" customWidth="1"/>
    <col min="9" max="9" width="12.6640625" style="8" customWidth="1"/>
    <col min="10" max="10" width="13.44140625" style="8" customWidth="1"/>
    <col min="11" max="11" width="12" style="8" customWidth="1"/>
    <col min="12" max="12" width="10.5546875" style="8" bestFit="1" customWidth="1"/>
    <col min="13" max="13" width="11" style="8" bestFit="1" customWidth="1"/>
    <col min="14" max="16384" width="9.109375" style="8"/>
  </cols>
  <sheetData>
    <row r="1" spans="2:13" ht="20.25" customHeight="1" x14ac:dyDescent="0.25">
      <c r="K1" s="22"/>
      <c r="L1" s="22"/>
      <c r="M1" s="22"/>
    </row>
    <row r="2" spans="2:13" s="6" customFormat="1" ht="18" x14ac:dyDescent="0.35">
      <c r="B2" s="3428" t="s">
        <v>93</v>
      </c>
      <c r="C2" s="3428"/>
      <c r="D2" s="3428"/>
      <c r="E2" s="3428"/>
      <c r="F2" s="3428"/>
      <c r="G2" s="3428"/>
      <c r="H2" s="3428"/>
      <c r="I2" s="3428"/>
      <c r="J2" s="3428"/>
      <c r="K2" s="42"/>
      <c r="L2" s="42"/>
      <c r="M2" s="18"/>
    </row>
    <row r="3" spans="2:13" s="6" customFormat="1" ht="36" x14ac:dyDescent="0.35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" x14ac:dyDescent="0.35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" x14ac:dyDescent="0.35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" x14ac:dyDescent="0.35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" x14ac:dyDescent="0.35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" x14ac:dyDescent="0.35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" x14ac:dyDescent="0.35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" x14ac:dyDescent="0.35">
      <c r="B10" s="11"/>
      <c r="C10" s="3429" t="s">
        <v>94</v>
      </c>
      <c r="D10" s="3430"/>
      <c r="E10" s="3430"/>
      <c r="F10" s="68"/>
      <c r="G10" s="3429" t="s">
        <v>95</v>
      </c>
      <c r="H10" s="3431"/>
      <c r="I10" s="3431"/>
      <c r="J10" s="40"/>
      <c r="K10" s="39"/>
      <c r="L10" s="39"/>
      <c r="M10" s="18"/>
    </row>
    <row r="11" spans="2:13" s="6" customFormat="1" ht="103.2" x14ac:dyDescent="0.35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4" x14ac:dyDescent="0.35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" x14ac:dyDescent="0.35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" x14ac:dyDescent="0.35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" x14ac:dyDescent="0.35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" x14ac:dyDescent="0.35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" x14ac:dyDescent="0.25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" x14ac:dyDescent="0.35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" x14ac:dyDescent="0.35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" x14ac:dyDescent="0.35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" x14ac:dyDescent="0.3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" x14ac:dyDescent="0.35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" x14ac:dyDescent="0.35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" x14ac:dyDescent="0.35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" x14ac:dyDescent="0.35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" x14ac:dyDescent="0.35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1626" customWidth="1"/>
    <col min="6" max="6" width="5.44140625" style="134" customWidth="1"/>
    <col min="7" max="7" width="10" style="134" customWidth="1"/>
    <col min="8" max="8" width="11.33203125" style="978" customWidth="1"/>
    <col min="9" max="9" width="9.109375" style="978" customWidth="1"/>
    <col min="10" max="10" width="9.109375" style="1617" customWidth="1"/>
    <col min="11" max="11" width="7.44140625" style="978" customWidth="1"/>
    <col min="12" max="12" width="8.44140625" style="1617" customWidth="1"/>
    <col min="13" max="13" width="10.6640625" style="978" customWidth="1"/>
    <col min="14" max="14" width="8.6640625" style="978" customWidth="1"/>
    <col min="15" max="15" width="5.88671875" style="978" customWidth="1"/>
    <col min="16" max="16" width="4.44140625" style="135" customWidth="1"/>
    <col min="17" max="17" width="7.6640625" style="135" bestFit="1" customWidth="1"/>
    <col min="18" max="18" width="5.6640625" style="135" customWidth="1"/>
    <col min="19" max="19" width="2.88671875" style="135" customWidth="1"/>
    <col min="20" max="21" width="7.6640625" style="135" bestFit="1" customWidth="1"/>
    <col min="22" max="22" width="8.6640625" style="135" customWidth="1"/>
    <col min="23" max="54" width="9.109375" style="27" hidden="1" customWidth="1"/>
    <col min="55" max="57" width="9.109375" style="27" customWidth="1"/>
    <col min="58" max="60" width="12" style="29" bestFit="1" customWidth="1"/>
    <col min="61" max="61" width="12.88671875" style="29" customWidth="1"/>
    <col min="62" max="62" width="12" style="29" bestFit="1" customWidth="1"/>
    <col min="63" max="63" width="11.5546875" style="29" customWidth="1"/>
    <col min="64" max="16384" width="9.109375" style="27"/>
  </cols>
  <sheetData>
    <row r="1" spans="1:237" s="38" customFormat="1" ht="21" customHeight="1" thickBot="1" x14ac:dyDescent="0.3">
      <c r="A1" s="3821" t="s">
        <v>865</v>
      </c>
      <c r="B1" s="3822"/>
      <c r="C1" s="3822"/>
      <c r="D1" s="3822"/>
      <c r="E1" s="3822"/>
      <c r="F1" s="3822"/>
      <c r="G1" s="3822"/>
      <c r="H1" s="3822"/>
      <c r="I1" s="3822"/>
      <c r="J1" s="3822"/>
      <c r="K1" s="3822"/>
      <c r="L1" s="3822"/>
      <c r="M1" s="3822"/>
      <c r="N1" s="3822"/>
      <c r="O1" s="3822"/>
      <c r="P1" s="3822"/>
      <c r="Q1" s="3822"/>
      <c r="R1" s="3822"/>
      <c r="S1" s="3822"/>
      <c r="T1" s="3822"/>
      <c r="U1" s="3822"/>
      <c r="V1" s="3823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5">
      <c r="A2" s="3827" t="s">
        <v>26</v>
      </c>
      <c r="B2" s="3824" t="s">
        <v>33</v>
      </c>
      <c r="C2" s="3803" t="s">
        <v>536</v>
      </c>
      <c r="D2" s="3804"/>
      <c r="E2" s="3805"/>
      <c r="F2" s="3806"/>
      <c r="G2" s="3794" t="s">
        <v>120</v>
      </c>
      <c r="H2" s="3830" t="s">
        <v>107</v>
      </c>
      <c r="I2" s="3830"/>
      <c r="J2" s="3830"/>
      <c r="K2" s="3830"/>
      <c r="L2" s="3830"/>
      <c r="M2" s="3831"/>
      <c r="N2" s="3789" t="s">
        <v>500</v>
      </c>
      <c r="O2" s="3790"/>
      <c r="P2" s="3790"/>
      <c r="Q2" s="3790"/>
      <c r="R2" s="3790"/>
      <c r="S2" s="3790"/>
      <c r="T2" s="3790"/>
      <c r="U2" s="3790"/>
      <c r="V2" s="3520"/>
      <c r="AK2" s="1687"/>
    </row>
    <row r="3" spans="1:237" ht="24.75" customHeight="1" thickBot="1" x14ac:dyDescent="0.3">
      <c r="A3" s="3828"/>
      <c r="B3" s="3825"/>
      <c r="C3" s="3807"/>
      <c r="D3" s="3808"/>
      <c r="E3" s="3809"/>
      <c r="F3" s="3810"/>
      <c r="G3" s="3795"/>
      <c r="H3" s="3781" t="s">
        <v>27</v>
      </c>
      <c r="I3" s="3579" t="s">
        <v>109</v>
      </c>
      <c r="J3" s="3579"/>
      <c r="K3" s="3579"/>
      <c r="L3" s="3579"/>
      <c r="M3" s="3801" t="s">
        <v>103</v>
      </c>
      <c r="N3" s="3791"/>
      <c r="O3" s="3792"/>
      <c r="P3" s="3792"/>
      <c r="Q3" s="3792"/>
      <c r="R3" s="3792"/>
      <c r="S3" s="3792"/>
      <c r="T3" s="3792"/>
      <c r="U3" s="3792"/>
      <c r="V3" s="3793"/>
      <c r="AK3" s="1687"/>
    </row>
    <row r="4" spans="1:237" ht="18" customHeight="1" thickBot="1" x14ac:dyDescent="0.3">
      <c r="A4" s="3828"/>
      <c r="B4" s="3825"/>
      <c r="C4" s="3813" t="s">
        <v>28</v>
      </c>
      <c r="D4" s="3780" t="s">
        <v>29</v>
      </c>
      <c r="E4" s="3811" t="s">
        <v>104</v>
      </c>
      <c r="F4" s="3812"/>
      <c r="G4" s="3795"/>
      <c r="H4" s="3781"/>
      <c r="I4" s="3781" t="s">
        <v>108</v>
      </c>
      <c r="J4" s="3816" t="s">
        <v>110</v>
      </c>
      <c r="K4" s="3817"/>
      <c r="L4" s="3818"/>
      <c r="M4" s="3801"/>
      <c r="N4" s="3786" t="s">
        <v>542</v>
      </c>
      <c r="O4" s="3787"/>
      <c r="P4" s="3788"/>
      <c r="Q4" s="3786" t="s">
        <v>543</v>
      </c>
      <c r="R4" s="3787"/>
      <c r="S4" s="3788"/>
      <c r="T4" s="3834" t="s">
        <v>30</v>
      </c>
      <c r="U4" s="3462"/>
      <c r="V4" s="3819"/>
      <c r="AK4" s="1687"/>
      <c r="BF4" s="3432" t="s">
        <v>542</v>
      </c>
      <c r="BG4" s="3432"/>
      <c r="BH4" s="3432" t="s">
        <v>543</v>
      </c>
      <c r="BI4" s="3432"/>
      <c r="BJ4" s="3432" t="s">
        <v>30</v>
      </c>
      <c r="BK4" s="3432"/>
    </row>
    <row r="5" spans="1:237" ht="16.2" thickBot="1" x14ac:dyDescent="0.3">
      <c r="A5" s="3828"/>
      <c r="B5" s="3825"/>
      <c r="C5" s="3814"/>
      <c r="D5" s="3781"/>
      <c r="E5" s="3800" t="s">
        <v>105</v>
      </c>
      <c r="F5" s="3797" t="s">
        <v>106</v>
      </c>
      <c r="G5" s="3795"/>
      <c r="H5" s="3781"/>
      <c r="I5" s="3781"/>
      <c r="J5" s="3783" t="s">
        <v>50</v>
      </c>
      <c r="K5" s="3783" t="s">
        <v>51</v>
      </c>
      <c r="L5" s="3783" t="s">
        <v>52</v>
      </c>
      <c r="M5" s="3801"/>
      <c r="N5" s="1591">
        <v>1</v>
      </c>
      <c r="O5" s="3832">
        <v>2</v>
      </c>
      <c r="P5" s="3833"/>
      <c r="Q5" s="1591">
        <v>3</v>
      </c>
      <c r="R5" s="3832">
        <v>4</v>
      </c>
      <c r="S5" s="3833"/>
      <c r="T5" s="1592">
        <v>5</v>
      </c>
      <c r="U5" s="1637" t="s">
        <v>544</v>
      </c>
      <c r="V5" s="1639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2" thickBot="1" x14ac:dyDescent="0.3">
      <c r="A6" s="3828"/>
      <c r="B6" s="3825"/>
      <c r="C6" s="3814"/>
      <c r="D6" s="3781"/>
      <c r="E6" s="3784"/>
      <c r="F6" s="3798"/>
      <c r="G6" s="3795"/>
      <c r="H6" s="3781"/>
      <c r="I6" s="3781"/>
      <c r="J6" s="3784"/>
      <c r="K6" s="3784"/>
      <c r="L6" s="3784"/>
      <c r="M6" s="3801"/>
      <c r="N6" s="3786"/>
      <c r="O6" s="3787"/>
      <c r="P6" s="3787"/>
      <c r="Q6" s="3787"/>
      <c r="R6" s="3787"/>
      <c r="S6" s="3787"/>
      <c r="T6" s="3787"/>
      <c r="U6" s="3787"/>
      <c r="V6" s="3788"/>
      <c r="AK6" s="1687"/>
    </row>
    <row r="7" spans="1:237" ht="38.25" customHeight="1" thickBot="1" x14ac:dyDescent="0.3">
      <c r="A7" s="3829"/>
      <c r="B7" s="3826"/>
      <c r="C7" s="3815"/>
      <c r="D7" s="3782"/>
      <c r="E7" s="3785"/>
      <c r="F7" s="3799"/>
      <c r="G7" s="3796"/>
      <c r="H7" s="3782"/>
      <c r="I7" s="3782"/>
      <c r="J7" s="3785"/>
      <c r="K7" s="3785"/>
      <c r="L7" s="3785"/>
      <c r="M7" s="3802"/>
      <c r="N7" s="1593"/>
      <c r="O7" s="3832"/>
      <c r="P7" s="3833"/>
      <c r="Q7" s="1593"/>
      <c r="R7" s="3832"/>
      <c r="S7" s="3833"/>
      <c r="T7" s="1593"/>
      <c r="U7" s="1637"/>
      <c r="V7" s="1639"/>
      <c r="AK7" s="1687"/>
    </row>
    <row r="8" spans="1:237" ht="16.2" thickBot="1" x14ac:dyDescent="0.3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461">
        <v>15</v>
      </c>
      <c r="P8" s="3819"/>
      <c r="Q8" s="1671">
        <v>16</v>
      </c>
      <c r="R8" s="3461">
        <v>17</v>
      </c>
      <c r="S8" s="3819"/>
      <c r="T8" s="1638">
        <v>18</v>
      </c>
      <c r="U8" s="166">
        <v>19</v>
      </c>
      <c r="V8" s="961">
        <v>20</v>
      </c>
      <c r="AK8" s="1687"/>
    </row>
    <row r="9" spans="1:237" ht="16.2" thickBot="1" x14ac:dyDescent="0.3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  <c r="Q9" s="3614"/>
      <c r="R9" s="3614"/>
      <c r="S9" s="3614"/>
      <c r="T9" s="3614"/>
      <c r="U9" s="3615"/>
      <c r="V9" s="3616"/>
      <c r="AK9" s="1687"/>
    </row>
    <row r="10" spans="1:237" ht="16.2" thickBot="1" x14ac:dyDescent="0.3">
      <c r="A10" s="3868" t="s">
        <v>615</v>
      </c>
      <c r="B10" s="3869"/>
      <c r="C10" s="3869"/>
      <c r="D10" s="3869"/>
      <c r="E10" s="3869"/>
      <c r="F10" s="3869"/>
      <c r="G10" s="3869"/>
      <c r="H10" s="3869"/>
      <c r="I10" s="3869"/>
      <c r="J10" s="3869"/>
      <c r="K10" s="3869"/>
      <c r="L10" s="3869"/>
      <c r="M10" s="3869"/>
      <c r="N10" s="3869"/>
      <c r="O10" s="3869"/>
      <c r="P10" s="3869"/>
      <c r="Q10" s="3869"/>
      <c r="R10" s="3869"/>
      <c r="S10" s="3869"/>
      <c r="T10" s="3869"/>
      <c r="U10" s="3869"/>
      <c r="V10" s="3869"/>
      <c r="W10" s="3869"/>
      <c r="X10" s="3869"/>
      <c r="Y10" s="3870"/>
      <c r="AK10" s="1687"/>
    </row>
    <row r="11" spans="1:237" x14ac:dyDescent="0.25">
      <c r="A11" s="1614" t="s">
        <v>137</v>
      </c>
      <c r="B11" s="1597" t="s">
        <v>408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835"/>
      <c r="P11" s="3843"/>
      <c r="Q11" s="1600"/>
      <c r="R11" s="3835"/>
      <c r="S11" s="3836"/>
      <c r="T11" s="711"/>
      <c r="U11" s="1737"/>
      <c r="V11" s="1738"/>
      <c r="AK11" s="1687"/>
      <c r="AU11" s="29" t="s">
        <v>542</v>
      </c>
      <c r="AV11" s="1187">
        <f>SUMIF(AT$11:AT$20,1,G$11:G$20)</f>
        <v>1.5</v>
      </c>
      <c r="BD11" s="29" t="s">
        <v>542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5">
      <c r="A12" s="1596"/>
      <c r="B12" s="1868" t="s">
        <v>732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837"/>
      <c r="P12" s="3840"/>
      <c r="Q12" s="1600"/>
      <c r="R12" s="3837"/>
      <c r="S12" s="3838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5">
      <c r="A13" s="1596"/>
      <c r="B13" s="1642" t="s">
        <v>56</v>
      </c>
      <c r="C13" s="1603"/>
      <c r="D13" s="1601" t="s">
        <v>544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837"/>
      <c r="P13" s="3840"/>
      <c r="Q13" s="1600"/>
      <c r="R13" s="3837"/>
      <c r="S13" s="3838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2" x14ac:dyDescent="0.25">
      <c r="A14" s="1605" t="s">
        <v>138</v>
      </c>
      <c r="B14" s="215" t="s">
        <v>733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837"/>
      <c r="P14" s="3840"/>
      <c r="Q14" s="1607"/>
      <c r="R14" s="3837"/>
      <c r="S14" s="3838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2" x14ac:dyDescent="0.25">
      <c r="A15" s="1605" t="s">
        <v>139</v>
      </c>
      <c r="B15" s="1608" t="s">
        <v>734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837"/>
      <c r="P15" s="3840"/>
      <c r="Q15" s="1607"/>
      <c r="R15" s="3837"/>
      <c r="S15" s="3838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6.8" x14ac:dyDescent="0.25">
      <c r="A16" s="1605" t="s">
        <v>140</v>
      </c>
      <c r="B16" s="1608" t="s">
        <v>735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837"/>
      <c r="P16" s="3840"/>
      <c r="Q16" s="1607"/>
      <c r="R16" s="3837"/>
      <c r="S16" s="3838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5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837"/>
      <c r="P17" s="3840"/>
      <c r="Q17" s="1610"/>
      <c r="R17" s="3837"/>
      <c r="S17" s="3838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5">
      <c r="A18" s="1611"/>
      <c r="B18" s="1868" t="s">
        <v>732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837"/>
      <c r="P18" s="3840"/>
      <c r="Q18" s="1610"/>
      <c r="R18" s="3837"/>
      <c r="S18" s="3838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5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841"/>
      <c r="P19" s="3842"/>
      <c r="Q19" s="1610"/>
      <c r="R19" s="3841"/>
      <c r="S19" s="3851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2" x14ac:dyDescent="0.25">
      <c r="A20" s="1613" t="s">
        <v>549</v>
      </c>
      <c r="B20" s="1776" t="s">
        <v>736</v>
      </c>
      <c r="C20" s="1648"/>
      <c r="D20" s="1616" t="s">
        <v>551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841"/>
      <c r="P20" s="3842"/>
      <c r="Q20" s="1778"/>
      <c r="R20" s="3841"/>
      <c r="S20" s="3851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5">
      <c r="A21" s="1605" t="s">
        <v>552</v>
      </c>
      <c r="B21" s="216" t="s">
        <v>751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575"/>
      <c r="P21" s="3602"/>
      <c r="Q21" s="197"/>
      <c r="R21" s="3513"/>
      <c r="S21" s="3563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5">
      <c r="A22" s="1615"/>
      <c r="B22" s="1647" t="s">
        <v>732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575"/>
      <c r="P22" s="3602"/>
      <c r="Q22" s="197"/>
      <c r="R22" s="3513"/>
      <c r="S22" s="3563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5">
      <c r="A23" s="1605" t="s">
        <v>616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575"/>
      <c r="P23" s="3602"/>
      <c r="Q23" s="197"/>
      <c r="R23" s="3513"/>
      <c r="S23" s="3563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5">
      <c r="A24" s="1605" t="s">
        <v>617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324</v>
      </c>
      <c r="M24" s="257">
        <f>$H24-$I24</f>
        <v>74</v>
      </c>
      <c r="N24" s="259" t="s">
        <v>456</v>
      </c>
      <c r="O24" s="3575"/>
      <c r="P24" s="3602"/>
      <c r="Q24" s="197"/>
      <c r="R24" s="3513"/>
      <c r="S24" s="3563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5">
      <c r="A25" s="1605" t="s">
        <v>618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324</v>
      </c>
      <c r="M25" s="257">
        <f>$H25-$I25</f>
        <v>78</v>
      </c>
      <c r="N25" s="259"/>
      <c r="O25" s="3513" t="s">
        <v>111</v>
      </c>
      <c r="P25" s="3563"/>
      <c r="Q25" s="197"/>
      <c r="R25" s="3513"/>
      <c r="S25" s="3563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5">
      <c r="A26" s="1780" t="s">
        <v>627</v>
      </c>
      <c r="B26" s="216" t="s">
        <v>619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841"/>
      <c r="P26" s="3842"/>
      <c r="Q26" s="1778"/>
      <c r="R26" s="3841"/>
      <c r="S26" s="3851"/>
      <c r="T26" s="1368"/>
      <c r="U26" s="1369"/>
      <c r="V26" s="1779"/>
      <c r="AB26" s="1784">
        <v>1</v>
      </c>
      <c r="AC26" s="162" t="s">
        <v>620</v>
      </c>
      <c r="AD26" s="162" t="s">
        <v>621</v>
      </c>
      <c r="AE26" s="162">
        <v>3</v>
      </c>
      <c r="AF26" s="162" t="s">
        <v>622</v>
      </c>
      <c r="AG26" s="162" t="s">
        <v>623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5">
      <c r="A27" s="1785"/>
      <c r="B27" s="1869" t="s">
        <v>732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575"/>
      <c r="P27" s="3602"/>
      <c r="Q27" s="197"/>
      <c r="R27" s="3513"/>
      <c r="S27" s="3563"/>
      <c r="T27" s="197"/>
      <c r="U27" s="93"/>
      <c r="V27" s="199"/>
      <c r="AA27" s="1787" t="s">
        <v>624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5">
      <c r="A28" s="1846" t="s">
        <v>628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604"/>
      <c r="P28" s="3605"/>
      <c r="Q28" s="198"/>
      <c r="R28" s="3606"/>
      <c r="S28" s="3607"/>
      <c r="T28" s="198"/>
      <c r="U28" s="91"/>
      <c r="V28" s="1123"/>
      <c r="AA28" s="1787" t="s">
        <v>625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626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5">
      <c r="A29" s="1605" t="s">
        <v>629</v>
      </c>
      <c r="B29" s="216" t="s">
        <v>737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575"/>
      <c r="P29" s="3602"/>
      <c r="Q29" s="197"/>
      <c r="R29" s="3513"/>
      <c r="S29" s="3563"/>
      <c r="T29" s="197"/>
      <c r="U29" s="93"/>
      <c r="V29" s="199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5">
      <c r="A30" s="1605" t="s">
        <v>630</v>
      </c>
      <c r="B30" s="216" t="s">
        <v>752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575"/>
      <c r="P30" s="3602"/>
      <c r="Q30" s="197"/>
      <c r="R30" s="3513"/>
      <c r="S30" s="3563"/>
      <c r="T30" s="197"/>
      <c r="U30" s="93"/>
      <c r="V30" s="199"/>
      <c r="AK30" s="1687"/>
      <c r="AU30" s="29" t="s">
        <v>543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5">
      <c r="A31" s="1615"/>
      <c r="B31" s="1630" t="s">
        <v>732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575"/>
      <c r="P31" s="3602"/>
      <c r="Q31" s="197"/>
      <c r="R31" s="3513"/>
      <c r="S31" s="3563"/>
      <c r="T31" s="197"/>
      <c r="U31" s="93"/>
      <c r="V31" s="199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5">
      <c r="A32" s="1605" t="s">
        <v>631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575"/>
      <c r="P32" s="3602"/>
      <c r="Q32" s="197"/>
      <c r="R32" s="3513"/>
      <c r="S32" s="3563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2" x14ac:dyDescent="0.25">
      <c r="A33" s="1605" t="s">
        <v>632</v>
      </c>
      <c r="B33" s="216" t="s">
        <v>753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575"/>
      <c r="P33" s="3602"/>
      <c r="Q33" s="197"/>
      <c r="R33" s="3513"/>
      <c r="S33" s="3563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5">
      <c r="A34" s="1615"/>
      <c r="B34" s="1647" t="s">
        <v>732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575"/>
      <c r="P34" s="3602"/>
      <c r="Q34" s="197"/>
      <c r="R34" s="3513"/>
      <c r="S34" s="3563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5">
      <c r="A35" s="1605" t="s">
        <v>633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575"/>
      <c r="P35" s="3602"/>
      <c r="Q35" s="197"/>
      <c r="R35" s="3513"/>
      <c r="S35" s="3563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5">
      <c r="A36" s="1605" t="s">
        <v>634</v>
      </c>
      <c r="B36" s="215" t="s">
        <v>754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575"/>
      <c r="P36" s="3602"/>
      <c r="Q36" s="197"/>
      <c r="R36" s="3513"/>
      <c r="S36" s="3563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5">
      <c r="A37" s="1611"/>
      <c r="B37" s="1876" t="s">
        <v>732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575"/>
      <c r="P37" s="3602"/>
      <c r="Q37" s="197"/>
      <c r="R37" s="3513"/>
      <c r="S37" s="3563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5">
      <c r="A38" s="1605" t="s">
        <v>635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575"/>
      <c r="P38" s="3602"/>
      <c r="Q38" s="197"/>
      <c r="R38" s="3513"/>
      <c r="S38" s="3563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5">
      <c r="A39" s="1605" t="s">
        <v>636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513" t="s">
        <v>260</v>
      </c>
      <c r="P39" s="3563"/>
      <c r="Q39" s="197"/>
      <c r="R39" s="3513"/>
      <c r="S39" s="3563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5">
      <c r="A40" s="1605" t="s">
        <v>637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575"/>
      <c r="P40" s="3602"/>
      <c r="Q40" s="197" t="s">
        <v>260</v>
      </c>
      <c r="R40" s="3513"/>
      <c r="S40" s="3563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5">
      <c r="A41" s="1605" t="s">
        <v>638</v>
      </c>
      <c r="B41" s="216" t="s">
        <v>755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575"/>
      <c r="P41" s="3602"/>
      <c r="Q41" s="197"/>
      <c r="R41" s="3513"/>
      <c r="S41" s="3563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5">
      <c r="A42" s="1615"/>
      <c r="B42" s="1647" t="s">
        <v>732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575"/>
      <c r="P42" s="3602"/>
      <c r="Q42" s="197"/>
      <c r="R42" s="3513"/>
      <c r="S42" s="3563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5">
      <c r="A43" s="1605" t="s">
        <v>639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575"/>
      <c r="P43" s="3602"/>
      <c r="Q43" s="197"/>
      <c r="R43" s="3513"/>
      <c r="S43" s="3563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5">
      <c r="A44" s="1605" t="s">
        <v>641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575"/>
      <c r="P44" s="3602"/>
      <c r="Q44" s="197"/>
      <c r="R44" s="3513"/>
      <c r="S44" s="3563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5">
      <c r="A45" s="1605" t="s">
        <v>640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513" t="s">
        <v>127</v>
      </c>
      <c r="P45" s="3563"/>
      <c r="Q45" s="197"/>
      <c r="R45" s="3513"/>
      <c r="S45" s="3563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5">
      <c r="A46" s="1605" t="s">
        <v>642</v>
      </c>
      <c r="B46" s="216" t="s">
        <v>756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575"/>
      <c r="P46" s="3602"/>
      <c r="Q46" s="197"/>
      <c r="R46" s="3513"/>
      <c r="S46" s="3563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5">
      <c r="A47" s="1615"/>
      <c r="B47" s="1647" t="s">
        <v>732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575"/>
      <c r="P47" s="3602"/>
      <c r="Q47" s="197"/>
      <c r="R47" s="3513"/>
      <c r="S47" s="3563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3">
      <c r="A48" s="1613" t="s">
        <v>643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604"/>
      <c r="P48" s="3605"/>
      <c r="Q48" s="198"/>
      <c r="R48" s="3606"/>
      <c r="S48" s="3607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3">
      <c r="A49" s="3453" t="s">
        <v>599</v>
      </c>
      <c r="B49" s="3595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486</v>
      </c>
      <c r="O49" s="3844" t="s">
        <v>645</v>
      </c>
      <c r="P49" s="3845"/>
      <c r="Q49" s="1037" t="s">
        <v>260</v>
      </c>
      <c r="R49" s="3847">
        <f>SUM(R11:S20)</f>
        <v>0</v>
      </c>
      <c r="S49" s="3848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3">
      <c r="A50" s="3490" t="s">
        <v>738</v>
      </c>
      <c r="B50" s="3491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611"/>
      <c r="P50" s="3612"/>
      <c r="Q50" s="1128"/>
      <c r="R50" s="3849"/>
      <c r="S50" s="3850"/>
      <c r="T50" s="1128"/>
      <c r="U50" s="854"/>
      <c r="V50" s="852"/>
      <c r="AK50" s="1687"/>
    </row>
    <row r="51" spans="1:64" ht="17.25" customHeight="1" thickBot="1" x14ac:dyDescent="0.3">
      <c r="A51" s="3453" t="s">
        <v>600</v>
      </c>
      <c r="B51" s="3595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845" t="s">
        <v>645</v>
      </c>
      <c r="P51" s="3846"/>
      <c r="Q51" s="253" t="str">
        <f>Q49</f>
        <v>8/2</v>
      </c>
      <c r="R51" s="3847">
        <f>R49</f>
        <v>0</v>
      </c>
      <c r="S51" s="3848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3">
      <c r="A52" s="3608" t="s">
        <v>644</v>
      </c>
      <c r="B52" s="3609"/>
      <c r="C52" s="3609"/>
      <c r="D52" s="3609"/>
      <c r="E52" s="3609"/>
      <c r="F52" s="3609"/>
      <c r="G52" s="3609"/>
      <c r="H52" s="3609"/>
      <c r="I52" s="3609"/>
      <c r="J52" s="3609"/>
      <c r="K52" s="3609"/>
      <c r="L52" s="3609"/>
      <c r="M52" s="3609"/>
      <c r="N52" s="3609"/>
      <c r="O52" s="3609"/>
      <c r="P52" s="3609"/>
      <c r="Q52" s="3609"/>
      <c r="R52" s="3609"/>
      <c r="S52" s="3609"/>
      <c r="T52" s="3609"/>
      <c r="U52" s="3609"/>
      <c r="V52" s="3609"/>
      <c r="W52" s="3609"/>
      <c r="X52" s="3609"/>
      <c r="Y52" s="3610"/>
      <c r="AK52" s="1687"/>
    </row>
    <row r="53" spans="1:64" ht="18" customHeight="1" x14ac:dyDescent="0.25">
      <c r="A53" s="1605" t="s">
        <v>143</v>
      </c>
      <c r="B53" s="215" t="s">
        <v>519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575"/>
      <c r="P53" s="3602"/>
      <c r="Q53" s="197"/>
      <c r="R53" s="3513" t="s">
        <v>122</v>
      </c>
      <c r="S53" s="3563"/>
      <c r="T53" s="231"/>
      <c r="U53" s="98"/>
      <c r="V53" s="226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2" x14ac:dyDescent="0.25">
      <c r="A54" s="1605" t="s">
        <v>144</v>
      </c>
      <c r="B54" s="1797" t="s">
        <v>757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575"/>
      <c r="P54" s="3602"/>
      <c r="Q54" s="197"/>
      <c r="R54" s="3513"/>
      <c r="S54" s="3563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5">
      <c r="A55" s="1615"/>
      <c r="B55" s="1876" t="s">
        <v>732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575"/>
      <c r="P55" s="3602"/>
      <c r="Q55" s="197"/>
      <c r="R55" s="3513"/>
      <c r="S55" s="3563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5">
      <c r="A56" s="1615" t="s">
        <v>455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324</v>
      </c>
      <c r="M56" s="257">
        <f>$H56-$I56</f>
        <v>164</v>
      </c>
      <c r="N56" s="259"/>
      <c r="O56" s="3575"/>
      <c r="P56" s="3602"/>
      <c r="Q56" s="197" t="s">
        <v>456</v>
      </c>
      <c r="R56" s="3513"/>
      <c r="S56" s="3563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2" x14ac:dyDescent="0.25">
      <c r="A57" s="1605"/>
      <c r="B57" s="1797" t="s">
        <v>646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575"/>
      <c r="P57" s="3602"/>
      <c r="Q57" s="197"/>
      <c r="R57" s="3513"/>
      <c r="S57" s="3563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5">
      <c r="A58" s="1615"/>
      <c r="B58" s="1876" t="s">
        <v>732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575"/>
      <c r="P58" s="3602"/>
      <c r="Q58" s="197"/>
      <c r="R58" s="3513"/>
      <c r="S58" s="3563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5">
      <c r="A59" s="1615" t="s">
        <v>647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575"/>
      <c r="P59" s="3602"/>
      <c r="Q59" s="197"/>
      <c r="R59" s="3513" t="s">
        <v>113</v>
      </c>
      <c r="S59" s="3563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2" x14ac:dyDescent="0.25">
      <c r="A60" s="1630" t="s">
        <v>145</v>
      </c>
      <c r="B60" s="1798" t="s">
        <v>648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5">
      <c r="A61" s="1615"/>
      <c r="B61" s="1880" t="s">
        <v>732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ht="16.2" x14ac:dyDescent="0.25">
      <c r="A62" s="1615" t="s">
        <v>146</v>
      </c>
      <c r="B62" s="1074" t="s">
        <v>538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513" t="s">
        <v>122</v>
      </c>
      <c r="P62" s="3563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5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513" t="s">
        <v>125</v>
      </c>
      <c r="P63" s="3563"/>
      <c r="Q63" s="197"/>
      <c r="R63" s="3513"/>
      <c r="S63" s="3563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5">
      <c r="A64" s="1630" t="s">
        <v>148</v>
      </c>
      <c r="B64" s="1799" t="s">
        <v>649</v>
      </c>
      <c r="C64" s="1800"/>
      <c r="D64" s="1801" t="s">
        <v>544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5">
      <c r="A65" s="1605" t="s">
        <v>150</v>
      </c>
      <c r="B65" s="216" t="s">
        <v>758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575"/>
      <c r="P65" s="3602"/>
      <c r="Q65" s="197"/>
      <c r="R65" s="3513"/>
      <c r="S65" s="3563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5">
      <c r="A66" s="1615"/>
      <c r="B66" s="1647" t="s">
        <v>732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575"/>
      <c r="P66" s="3602"/>
      <c r="Q66" s="197"/>
      <c r="R66" s="3513"/>
      <c r="S66" s="3563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5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575"/>
      <c r="P67" s="3602"/>
      <c r="Q67" s="197" t="s">
        <v>468</v>
      </c>
      <c r="R67" s="3513"/>
      <c r="S67" s="3563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5">
      <c r="A68" s="1630" t="s">
        <v>151</v>
      </c>
      <c r="B68" s="1799" t="s">
        <v>650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603"/>
      <c r="P68" s="3510"/>
      <c r="Q68" s="1810"/>
      <c r="R68" s="3603" t="s">
        <v>114</v>
      </c>
      <c r="S68" s="3510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2" x14ac:dyDescent="0.25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575"/>
      <c r="P69" s="3602"/>
      <c r="Q69" s="197"/>
      <c r="R69" s="3513"/>
      <c r="S69" s="3563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5">
      <c r="A70" s="1605"/>
      <c r="B70" s="1647" t="s">
        <v>739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575"/>
      <c r="P70" s="3602"/>
      <c r="Q70" s="197"/>
      <c r="R70" s="3513"/>
      <c r="S70" s="3563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2" x14ac:dyDescent="0.25">
      <c r="A71" s="1605"/>
      <c r="B71" s="1647" t="s">
        <v>740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575"/>
      <c r="P71" s="3602"/>
      <c r="Q71" s="197"/>
      <c r="R71" s="3513"/>
      <c r="S71" s="3563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5">
      <c r="A72" s="1605" t="s">
        <v>270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575"/>
      <c r="P72" s="3602"/>
      <c r="Q72" s="197"/>
      <c r="R72" s="3513"/>
      <c r="S72" s="3563"/>
      <c r="T72" s="197" t="s">
        <v>114</v>
      </c>
      <c r="U72" s="123"/>
      <c r="V72" s="199"/>
      <c r="Z72" s="58" t="s">
        <v>567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2" x14ac:dyDescent="0.25">
      <c r="A73" s="1605" t="s">
        <v>651</v>
      </c>
      <c r="B73" s="216" t="s">
        <v>759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575"/>
      <c r="P73" s="3602"/>
      <c r="Q73" s="197"/>
      <c r="R73" s="3513"/>
      <c r="S73" s="3563"/>
      <c r="T73" s="197"/>
      <c r="U73" s="93"/>
      <c r="V73" s="199"/>
      <c r="Z73" s="3590" t="s">
        <v>30</v>
      </c>
      <c r="AA73" s="3590"/>
      <c r="AB73" s="3590"/>
      <c r="AC73" s="3590"/>
      <c r="AD73" s="3590" t="s">
        <v>31</v>
      </c>
      <c r="AE73" s="3590"/>
      <c r="AF73" s="3590"/>
      <c r="AG73" s="3590"/>
      <c r="AH73" s="3590" t="s">
        <v>32</v>
      </c>
      <c r="AI73" s="3590"/>
      <c r="AJ73" s="3590"/>
      <c r="AK73" s="3601"/>
      <c r="AL73" s="1680" t="s">
        <v>511</v>
      </c>
      <c r="AM73" s="1177" t="s">
        <v>512</v>
      </c>
      <c r="AN73" s="1581" t="s">
        <v>503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5">
      <c r="A74" s="1605"/>
      <c r="B74" s="1647" t="s">
        <v>732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575"/>
      <c r="P74" s="3602"/>
      <c r="Q74" s="197"/>
      <c r="R74" s="3513"/>
      <c r="S74" s="3563"/>
      <c r="T74" s="197"/>
      <c r="U74" s="93"/>
      <c r="V74" s="199"/>
      <c r="Z74" s="3590" t="s">
        <v>562</v>
      </c>
      <c r="AA74" s="3590"/>
      <c r="AB74" s="3590" t="s">
        <v>563</v>
      </c>
      <c r="AC74" s="3590"/>
      <c r="AD74" s="3590" t="s">
        <v>564</v>
      </c>
      <c r="AE74" s="3590"/>
      <c r="AF74" s="3590" t="s">
        <v>565</v>
      </c>
      <c r="AG74" s="3590"/>
      <c r="AH74" s="3590" t="s">
        <v>506</v>
      </c>
      <c r="AI74" s="3590"/>
      <c r="AJ74" s="3590" t="s">
        <v>508</v>
      </c>
      <c r="AK74" s="3601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5">
      <c r="A75" s="1605" t="s">
        <v>652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575"/>
      <c r="P75" s="3602"/>
      <c r="Q75" s="197"/>
      <c r="R75" s="3513"/>
      <c r="S75" s="3563"/>
      <c r="T75" s="197" t="s">
        <v>114</v>
      </c>
      <c r="U75" s="93"/>
      <c r="V75" s="199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5">
      <c r="A76" s="1605" t="s">
        <v>658</v>
      </c>
      <c r="B76" s="216" t="s">
        <v>653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575"/>
      <c r="P76" s="3602"/>
      <c r="Q76" s="197"/>
      <c r="R76" s="3513" t="s">
        <v>114</v>
      </c>
      <c r="S76" s="3563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5">
      <c r="A77" s="1605" t="s">
        <v>659</v>
      </c>
      <c r="B77" s="1811" t="s">
        <v>760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575"/>
      <c r="P77" s="3602"/>
      <c r="Q77" s="197"/>
      <c r="R77" s="3513"/>
      <c r="S77" s="3563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5">
      <c r="A78" s="1605"/>
      <c r="B78" s="1880" t="s">
        <v>741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575"/>
      <c r="P78" s="3602"/>
      <c r="Q78" s="197"/>
      <c r="R78" s="3513"/>
      <c r="S78" s="3563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5">
      <c r="A79" s="1615" t="s">
        <v>660</v>
      </c>
      <c r="B79" s="1840" t="s">
        <v>538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667</v>
      </c>
      <c r="K79" s="120"/>
      <c r="L79" s="109"/>
      <c r="M79" s="1808">
        <f>H79-I79</f>
        <v>148</v>
      </c>
      <c r="N79" s="259"/>
      <c r="O79" s="3575"/>
      <c r="P79" s="3602"/>
      <c r="Q79" s="197"/>
      <c r="R79" s="3513"/>
      <c r="S79" s="3563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2" x14ac:dyDescent="0.25">
      <c r="A80" s="1605" t="s">
        <v>661</v>
      </c>
      <c r="B80" s="1812" t="s">
        <v>654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575" t="s">
        <v>125</v>
      </c>
      <c r="P80" s="3602"/>
      <c r="Q80" s="197"/>
      <c r="R80" s="3513"/>
      <c r="S80" s="3563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2" x14ac:dyDescent="0.25">
      <c r="A81" s="1605" t="s">
        <v>662</v>
      </c>
      <c r="B81" s="1813" t="s">
        <v>655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575"/>
      <c r="P81" s="3602"/>
      <c r="Q81" s="1801" t="s">
        <v>125</v>
      </c>
      <c r="R81" s="3513"/>
      <c r="S81" s="3563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5">
      <c r="A82" s="1605" t="s">
        <v>663</v>
      </c>
      <c r="B82" s="1813" t="s">
        <v>656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575"/>
      <c r="P82" s="3602"/>
      <c r="Q82" s="1801" t="s">
        <v>125</v>
      </c>
      <c r="R82" s="3513"/>
      <c r="S82" s="3563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5">
      <c r="A83" s="1605" t="s">
        <v>664</v>
      </c>
      <c r="B83" s="1813" t="s">
        <v>657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575"/>
      <c r="P83" s="3602"/>
      <c r="Q83" s="197"/>
      <c r="R83" s="3513" t="s">
        <v>125</v>
      </c>
      <c r="S83" s="3563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2" x14ac:dyDescent="0.25">
      <c r="A84" s="1605" t="s">
        <v>665</v>
      </c>
      <c r="B84" s="1820" t="s">
        <v>761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575"/>
      <c r="P84" s="3602"/>
      <c r="Q84" s="197"/>
      <c r="R84" s="3513"/>
      <c r="S84" s="3563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5">
      <c r="A85" s="1605"/>
      <c r="B85" s="1876" t="s">
        <v>732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575"/>
      <c r="P85" s="3602"/>
      <c r="Q85" s="197"/>
      <c r="R85" s="3513"/>
      <c r="S85" s="3563"/>
      <c r="T85" s="690"/>
      <c r="U85" s="93"/>
      <c r="V85" s="93"/>
      <c r="Z85" s="3590"/>
      <c r="AA85" s="3590"/>
      <c r="AB85" s="3590"/>
      <c r="AC85" s="3590"/>
      <c r="AD85" s="3590"/>
      <c r="AE85" s="3590"/>
      <c r="AF85" s="3590"/>
      <c r="AG85" s="3590"/>
      <c r="AH85" s="3590"/>
      <c r="AI85" s="3590"/>
      <c r="AJ85" s="3590"/>
      <c r="AK85" s="3601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2" thickBot="1" x14ac:dyDescent="0.3">
      <c r="A86" s="1605" t="s">
        <v>666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575"/>
      <c r="P86" s="3602"/>
      <c r="Q86" s="197"/>
      <c r="R86" s="3513"/>
      <c r="S86" s="3563"/>
      <c r="T86" s="690" t="s">
        <v>125</v>
      </c>
      <c r="U86" s="93"/>
      <c r="V86" s="93"/>
      <c r="Z86" s="3590"/>
      <c r="AA86" s="3590"/>
      <c r="AB86" s="3590"/>
      <c r="AC86" s="3590"/>
      <c r="AD86" s="3590"/>
      <c r="AE86" s="3590"/>
      <c r="AF86" s="3590"/>
      <c r="AG86" s="3590"/>
      <c r="AH86" s="3590"/>
      <c r="AI86" s="3590"/>
      <c r="AJ86" s="3590"/>
      <c r="AK86" s="3601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3">
      <c r="A87" s="3453" t="s">
        <v>592</v>
      </c>
      <c r="B87" s="3595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488" t="s">
        <v>671</v>
      </c>
      <c r="P87" s="3489"/>
      <c r="Q87" s="1002" t="s">
        <v>672</v>
      </c>
      <c r="R87" s="3845" t="s">
        <v>581</v>
      </c>
      <c r="S87" s="3846"/>
      <c r="T87" s="712" t="s">
        <v>673</v>
      </c>
      <c r="U87" s="712" t="s">
        <v>114</v>
      </c>
      <c r="V87" s="3847">
        <f>SUM(V52:V86)</f>
        <v>0</v>
      </c>
      <c r="W87" s="3848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3">
      <c r="A88" s="3490" t="s">
        <v>742</v>
      </c>
      <c r="B88" s="3491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611"/>
      <c r="P88" s="3612"/>
      <c r="Q88" s="1128"/>
      <c r="R88" s="3849"/>
      <c r="S88" s="3850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3">
      <c r="A89" s="3453" t="s">
        <v>593</v>
      </c>
      <c r="B89" s="3595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668</v>
      </c>
      <c r="K89" s="2172" t="s">
        <v>53</v>
      </c>
      <c r="L89" s="861">
        <v>22</v>
      </c>
      <c r="M89" s="2173">
        <f>H89-I89</f>
        <v>1097</v>
      </c>
      <c r="N89" s="1131"/>
      <c r="O89" s="3488" t="str">
        <f>O87</f>
        <v>20/2</v>
      </c>
      <c r="P89" s="3673"/>
      <c r="Q89" s="1002" t="str">
        <f>Q87</f>
        <v>40/6</v>
      </c>
      <c r="R89" s="3853" t="str">
        <f>R87</f>
        <v>24/6</v>
      </c>
      <c r="S89" s="3673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3">
      <c r="A90" s="3854" t="s">
        <v>591</v>
      </c>
      <c r="B90" s="3855"/>
      <c r="C90" s="3855"/>
      <c r="D90" s="3855"/>
      <c r="E90" s="3855"/>
      <c r="F90" s="3855"/>
      <c r="G90" s="3855"/>
      <c r="H90" s="3856"/>
      <c r="I90" s="3856"/>
      <c r="J90" s="3856"/>
      <c r="K90" s="3856"/>
      <c r="L90" s="3856"/>
      <c r="M90" s="3856"/>
      <c r="N90" s="3855"/>
      <c r="O90" s="3855"/>
      <c r="P90" s="3855"/>
      <c r="Q90" s="3855"/>
      <c r="R90" s="3855"/>
      <c r="S90" s="3855"/>
      <c r="T90" s="3855"/>
      <c r="U90" s="3855"/>
      <c r="V90" s="3597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5">
      <c r="A91" s="1614" t="s">
        <v>585</v>
      </c>
      <c r="B91" s="1881" t="s">
        <v>743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857"/>
      <c r="P91" s="3858"/>
      <c r="Q91" s="1674"/>
      <c r="R91" s="3857"/>
      <c r="S91" s="3858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5">
      <c r="A92" s="1605" t="s">
        <v>587</v>
      </c>
      <c r="B92" s="1069" t="s">
        <v>744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732"/>
      <c r="P92" s="3852"/>
      <c r="Q92" s="1670"/>
      <c r="R92" s="3732"/>
      <c r="S92" s="3852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3">
      <c r="A93" s="1605" t="s">
        <v>669</v>
      </c>
      <c r="B93" s="1653" t="s">
        <v>670</v>
      </c>
      <c r="C93" s="1636"/>
      <c r="D93" s="107" t="s">
        <v>545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732"/>
      <c r="P93" s="3852"/>
      <c r="Q93" s="1670"/>
      <c r="R93" s="3732"/>
      <c r="S93" s="3852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3">
      <c r="A94" s="3453" t="s">
        <v>590</v>
      </c>
      <c r="B94" s="3595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588">
        <f>SUM(O91:P93)</f>
        <v>0</v>
      </c>
      <c r="P94" s="3589"/>
      <c r="Q94" s="1744">
        <f>SUM(Q91:Q93)</f>
        <v>0</v>
      </c>
      <c r="R94" s="3588">
        <f>SUM(R91:S93)</f>
        <v>0</v>
      </c>
      <c r="S94" s="3589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3">
      <c r="A95" s="3490" t="s">
        <v>745</v>
      </c>
      <c r="B95" s="3491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596"/>
      <c r="P95" s="3597"/>
      <c r="Q95" s="1147"/>
      <c r="R95" s="3596"/>
      <c r="S95" s="3597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3">
      <c r="A96" s="3453" t="s">
        <v>594</v>
      </c>
      <c r="B96" s="3595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98">
        <f>O94</f>
        <v>0</v>
      </c>
      <c r="P96" s="3599"/>
      <c r="Q96" s="1747">
        <f>Q94</f>
        <v>0</v>
      </c>
      <c r="R96" s="3598">
        <f>R94</f>
        <v>0</v>
      </c>
      <c r="S96" s="3599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2" thickBot="1" x14ac:dyDescent="0.3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3">
      <c r="A98" s="3854" t="s">
        <v>613</v>
      </c>
      <c r="B98" s="3855"/>
      <c r="C98" s="3855"/>
      <c r="D98" s="3855"/>
      <c r="E98" s="3855"/>
      <c r="F98" s="3855"/>
      <c r="G98" s="3855"/>
      <c r="H98" s="3856"/>
      <c r="I98" s="3856"/>
      <c r="J98" s="3856"/>
      <c r="K98" s="3856"/>
      <c r="L98" s="3856"/>
      <c r="M98" s="3856"/>
      <c r="N98" s="3855"/>
      <c r="O98" s="3855"/>
      <c r="P98" s="3855"/>
      <c r="Q98" s="3855"/>
      <c r="R98" s="3855"/>
      <c r="S98" s="3855"/>
      <c r="T98" s="3855"/>
      <c r="U98" s="3855"/>
      <c r="V98" s="3597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3">
      <c r="A99" s="1640" t="s">
        <v>595</v>
      </c>
      <c r="B99" s="1654" t="s">
        <v>612</v>
      </c>
      <c r="C99" s="1658" t="s">
        <v>729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527"/>
      <c r="P99" s="3594"/>
      <c r="Q99" s="949"/>
      <c r="R99" s="3527"/>
      <c r="S99" s="3594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3">
      <c r="A100" s="3453" t="s">
        <v>596</v>
      </c>
      <c r="B100" s="3595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588">
        <f t="shared" si="20"/>
        <v>0</v>
      </c>
      <c r="P100" s="3589"/>
      <c r="Q100" s="1744">
        <f>Q99</f>
        <v>0</v>
      </c>
      <c r="R100" s="3588">
        <f>R99</f>
        <v>0</v>
      </c>
      <c r="S100" s="3589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3">
      <c r="A101" s="3490" t="s">
        <v>746</v>
      </c>
      <c r="B101" s="3491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596"/>
      <c r="P101" s="3597"/>
      <c r="Q101" s="1147"/>
      <c r="R101" s="3596"/>
      <c r="S101" s="3597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3">
      <c r="A102" s="3453" t="s">
        <v>597</v>
      </c>
      <c r="B102" s="3595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98">
        <f>O100</f>
        <v>0</v>
      </c>
      <c r="P102" s="3599"/>
      <c r="Q102" s="1747">
        <f>Q100</f>
        <v>0</v>
      </c>
      <c r="R102" s="3598">
        <f>R100</f>
        <v>0</v>
      </c>
      <c r="S102" s="3599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3">
      <c r="A103" s="3483" t="s">
        <v>598</v>
      </c>
      <c r="B103" s="3839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486</v>
      </c>
      <c r="O103" s="3488" t="s">
        <v>486</v>
      </c>
      <c r="P103" s="3489"/>
      <c r="Q103" s="712" t="s">
        <v>674</v>
      </c>
      <c r="R103" s="3488" t="s">
        <v>581</v>
      </c>
      <c r="S103" s="3489"/>
      <c r="T103" s="712" t="s">
        <v>673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3">
      <c r="A104" s="3490" t="s">
        <v>747</v>
      </c>
      <c r="B104" s="3491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845"/>
      <c r="P104" s="3846"/>
      <c r="Q104" s="1002"/>
      <c r="R104" s="3488"/>
      <c r="S104" s="3489"/>
      <c r="T104" s="1002"/>
      <c r="U104" s="1003"/>
      <c r="V104" s="1132"/>
      <c r="AK104" s="1687"/>
    </row>
    <row r="105" spans="1:63" ht="20.25" customHeight="1" thickBot="1" x14ac:dyDescent="0.3">
      <c r="A105" s="3483" t="s">
        <v>450</v>
      </c>
      <c r="B105" s="3839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488" t="str">
        <f>O103</f>
        <v>44/14</v>
      </c>
      <c r="P105" s="3673"/>
      <c r="Q105" s="712" t="str">
        <f>Q103</f>
        <v>48/8</v>
      </c>
      <c r="R105" s="3853" t="str">
        <f>R103</f>
        <v>24/6</v>
      </c>
      <c r="S105" s="3673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3">
      <c r="A106" s="3670"/>
      <c r="B106" s="3671"/>
      <c r="C106" s="3671"/>
      <c r="D106" s="3671"/>
      <c r="E106" s="3671"/>
      <c r="F106" s="3671"/>
      <c r="G106" s="3671"/>
      <c r="H106" s="3672"/>
      <c r="I106" s="3672"/>
      <c r="J106" s="3672"/>
      <c r="K106" s="3672"/>
      <c r="L106" s="3672"/>
      <c r="M106" s="3672"/>
      <c r="N106" s="3671"/>
      <c r="O106" s="3671"/>
      <c r="P106" s="3671"/>
      <c r="Q106" s="3671"/>
      <c r="R106" s="3671"/>
      <c r="S106" s="3671"/>
      <c r="T106" s="3671"/>
      <c r="U106" s="3671"/>
      <c r="V106" s="3673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3">
      <c r="A107" s="3674" t="s">
        <v>159</v>
      </c>
      <c r="B107" s="3675"/>
      <c r="C107" s="3675"/>
      <c r="D107" s="3675"/>
      <c r="E107" s="3675"/>
      <c r="F107" s="3675"/>
      <c r="G107" s="3675"/>
      <c r="H107" s="3675"/>
      <c r="I107" s="3675"/>
      <c r="J107" s="3675"/>
      <c r="K107" s="3675"/>
      <c r="L107" s="3675"/>
      <c r="M107" s="3675"/>
      <c r="N107" s="3675"/>
      <c r="O107" s="3675"/>
      <c r="P107" s="3675"/>
      <c r="Q107" s="3675"/>
      <c r="R107" s="3675"/>
      <c r="S107" s="3675"/>
      <c r="T107" s="3675"/>
      <c r="U107" s="3675"/>
      <c r="V107" s="3676"/>
      <c r="AK107" s="1687"/>
    </row>
    <row r="108" spans="1:63" ht="20.25" customHeight="1" thickBot="1" x14ac:dyDescent="0.3">
      <c r="A108" s="3663" t="s">
        <v>675</v>
      </c>
      <c r="B108" s="3668"/>
      <c r="C108" s="3668"/>
      <c r="D108" s="3668"/>
      <c r="E108" s="3668"/>
      <c r="F108" s="3668"/>
      <c r="G108" s="3668"/>
      <c r="H108" s="3668"/>
      <c r="I108" s="3668"/>
      <c r="J108" s="3668"/>
      <c r="K108" s="3668"/>
      <c r="L108" s="3668"/>
      <c r="M108" s="3668"/>
      <c r="N108" s="3668"/>
      <c r="O108" s="3668"/>
      <c r="P108" s="3668"/>
      <c r="Q108" s="3668"/>
      <c r="R108" s="3668"/>
      <c r="S108" s="3668"/>
      <c r="T108" s="3668"/>
      <c r="U108" s="3668"/>
      <c r="V108" s="3669"/>
      <c r="AK108" s="1687"/>
    </row>
    <row r="109" spans="1:63" ht="20.25" customHeight="1" thickBot="1" x14ac:dyDescent="0.3">
      <c r="A109" s="3663" t="s">
        <v>720</v>
      </c>
      <c r="B109" s="3664"/>
      <c r="C109" s="3664"/>
      <c r="D109" s="3664"/>
      <c r="E109" s="3664"/>
      <c r="F109" s="3664"/>
      <c r="G109" s="3664"/>
      <c r="H109" s="3664"/>
      <c r="I109" s="3664"/>
      <c r="J109" s="3664"/>
      <c r="K109" s="3664"/>
      <c r="L109" s="3664"/>
      <c r="M109" s="3664"/>
      <c r="N109" s="3664"/>
      <c r="O109" s="3664"/>
      <c r="P109" s="3664"/>
      <c r="Q109" s="3664"/>
      <c r="R109" s="3664"/>
      <c r="S109" s="3664"/>
      <c r="T109" s="3664"/>
      <c r="U109" s="3664"/>
      <c r="V109" s="3665"/>
      <c r="AK109" s="1687"/>
    </row>
    <row r="110" spans="1:63" s="58" customFormat="1" ht="20.25" customHeight="1" x14ac:dyDescent="0.25">
      <c r="A110" s="1605" t="s">
        <v>677</v>
      </c>
      <c r="B110" s="2180" t="s">
        <v>554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575"/>
      <c r="P110" s="3602"/>
      <c r="Q110" s="197" t="s">
        <v>260</v>
      </c>
      <c r="R110" s="3513"/>
      <c r="S110" s="3563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5">
      <c r="A111" s="1605" t="s">
        <v>679</v>
      </c>
      <c r="B111" s="1824" t="s">
        <v>678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575"/>
      <c r="P111" s="3602"/>
      <c r="Q111" s="197"/>
      <c r="R111" s="3513"/>
      <c r="S111" s="3563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5">
      <c r="A112" s="1605"/>
      <c r="B112" s="1876" t="s">
        <v>732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513"/>
      <c r="S112" s="3563"/>
      <c r="T112" s="229"/>
      <c r="U112" s="98"/>
      <c r="V112" s="226"/>
      <c r="Z112" s="3590"/>
      <c r="AA112" s="3590"/>
      <c r="AB112" s="3590"/>
      <c r="AC112" s="3590"/>
      <c r="AD112" s="3590"/>
      <c r="AE112" s="3590"/>
      <c r="AF112" s="3590"/>
      <c r="AG112" s="3590"/>
      <c r="AH112" s="3590"/>
      <c r="AI112" s="3590"/>
      <c r="AJ112" s="3590"/>
      <c r="AK112" s="3601"/>
      <c r="AL112" s="1680"/>
      <c r="AM112" s="1177"/>
      <c r="AN112" s="1581"/>
      <c r="AU112" s="29"/>
      <c r="AV112" s="1187"/>
    </row>
    <row r="113" spans="1:63" ht="16.8" thickBot="1" x14ac:dyDescent="0.3">
      <c r="A113" s="1640" t="s">
        <v>680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666"/>
      <c r="P113" s="3667"/>
      <c r="Q113" s="1631" t="s">
        <v>122</v>
      </c>
      <c r="R113" s="3666"/>
      <c r="S113" s="3667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5">
      <c r="A114" s="1839" t="s">
        <v>682</v>
      </c>
      <c r="B114" s="1839" t="s">
        <v>681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863" t="s">
        <v>125</v>
      </c>
      <c r="S114" s="3508"/>
      <c r="T114" s="1835"/>
      <c r="U114" s="98"/>
      <c r="V114" s="226"/>
      <c r="AK114" s="1687"/>
    </row>
    <row r="115" spans="1:63" s="1163" customFormat="1" x14ac:dyDescent="0.25">
      <c r="A115" s="1605" t="s">
        <v>683</v>
      </c>
      <c r="B115" s="1325" t="s">
        <v>74</v>
      </c>
      <c r="C115" s="797"/>
      <c r="D115" s="90" t="s">
        <v>544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575"/>
      <c r="P115" s="3602"/>
      <c r="Q115" s="197"/>
      <c r="R115" s="3513"/>
      <c r="S115" s="3563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5">
      <c r="A116" s="1605"/>
      <c r="B116" s="1647" t="s">
        <v>732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5">
      <c r="A117" s="1605" t="s">
        <v>723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2" x14ac:dyDescent="0.25">
      <c r="A118" s="1605" t="s">
        <v>684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575"/>
      <c r="P118" s="3602"/>
      <c r="Q118" s="197"/>
      <c r="R118" s="3513"/>
      <c r="S118" s="3563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5">
      <c r="A119" s="1615"/>
      <c r="B119" s="1647" t="s">
        <v>732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575"/>
      <c r="P119" s="3602"/>
      <c r="Q119" s="197"/>
      <c r="R119" s="3513"/>
      <c r="S119" s="3563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5">
      <c r="A120" s="1605" t="s">
        <v>685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575"/>
      <c r="P120" s="3602"/>
      <c r="Q120" s="197"/>
      <c r="R120" s="3513"/>
      <c r="S120" s="3563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2" x14ac:dyDescent="0.25">
      <c r="A121" s="1605" t="s">
        <v>686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575"/>
      <c r="P121" s="3602"/>
      <c r="Q121" s="197"/>
      <c r="R121" s="3513"/>
      <c r="S121" s="3563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5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575"/>
      <c r="P122" s="3602"/>
      <c r="Q122" s="197"/>
      <c r="R122" s="3513"/>
      <c r="S122" s="3563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5">
      <c r="A123" s="1615"/>
      <c r="B123" s="1647" t="s">
        <v>732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5">
      <c r="A124" s="1605" t="s">
        <v>687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573</v>
      </c>
      <c r="L124" s="96"/>
      <c r="M124" s="211">
        <f>H124-I124</f>
        <v>76</v>
      </c>
      <c r="N124" s="259"/>
      <c r="O124" s="3575"/>
      <c r="P124" s="3602"/>
      <c r="Q124" s="197"/>
      <c r="R124" s="3513"/>
      <c r="S124" s="3563"/>
      <c r="T124" s="696" t="s">
        <v>574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5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575"/>
      <c r="P125" s="3602"/>
      <c r="Q125" s="197"/>
      <c r="R125" s="3513"/>
      <c r="S125" s="3563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5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575"/>
      <c r="P126" s="3602"/>
      <c r="Q126" s="197"/>
      <c r="R126" s="3513"/>
      <c r="S126" s="3563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2" x14ac:dyDescent="0.25">
      <c r="A127" s="1605" t="s">
        <v>724</v>
      </c>
      <c r="B127" s="1630" t="s">
        <v>83</v>
      </c>
      <c r="C127" s="797"/>
      <c r="D127" s="123"/>
      <c r="E127" s="123"/>
      <c r="F127" s="1651" t="s">
        <v>544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460</v>
      </c>
      <c r="M127" s="211">
        <f>H127-I127</f>
        <v>26</v>
      </c>
      <c r="N127" s="259"/>
      <c r="O127" s="3575"/>
      <c r="P127" s="3602"/>
      <c r="Q127" s="197"/>
      <c r="R127" s="3513"/>
      <c r="S127" s="3563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2" x14ac:dyDescent="0.25">
      <c r="A128" s="1605" t="s">
        <v>688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575"/>
      <c r="P128" s="3602"/>
      <c r="Q128" s="197"/>
      <c r="R128" s="3513"/>
      <c r="S128" s="3563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5">
      <c r="A129" s="1615"/>
      <c r="B129" s="1647" t="s">
        <v>732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575"/>
      <c r="P129" s="3602"/>
      <c r="Q129" s="197"/>
      <c r="R129" s="3513"/>
      <c r="S129" s="3563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5">
      <c r="A130" s="1605" t="s">
        <v>725</v>
      </c>
      <c r="B130" s="1074" t="s">
        <v>56</v>
      </c>
      <c r="C130" s="797" t="s">
        <v>544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575"/>
      <c r="P130" s="3602"/>
      <c r="Q130" s="197"/>
      <c r="R130" s="3513"/>
      <c r="S130" s="3563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2" x14ac:dyDescent="0.25">
      <c r="A131" s="1605" t="s">
        <v>689</v>
      </c>
      <c r="B131" s="216" t="s">
        <v>407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575"/>
      <c r="P131" s="3602"/>
      <c r="Q131" s="197"/>
      <c r="R131" s="3513"/>
      <c r="S131" s="3563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5">
      <c r="A132" s="1710"/>
      <c r="B132" s="1647" t="s">
        <v>732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575"/>
      <c r="P132" s="3602"/>
      <c r="Q132" s="197"/>
      <c r="R132" s="3513"/>
      <c r="S132" s="3563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5">
      <c r="A133" s="1613" t="s">
        <v>690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604"/>
      <c r="P133" s="3605"/>
      <c r="Q133" s="198"/>
      <c r="R133" s="3606" t="s">
        <v>125</v>
      </c>
      <c r="S133" s="3607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2" x14ac:dyDescent="0.25">
      <c r="A134" s="1605" t="s">
        <v>691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575"/>
      <c r="P134" s="3602"/>
      <c r="Q134" s="197"/>
      <c r="R134" s="3513"/>
      <c r="S134" s="3563"/>
      <c r="T134" s="690"/>
      <c r="U134" s="93"/>
      <c r="V134" s="93"/>
      <c r="Z134" s="3590" t="s">
        <v>30</v>
      </c>
      <c r="AA134" s="3590"/>
      <c r="AB134" s="3590"/>
      <c r="AC134" s="3590"/>
      <c r="AD134" s="3590" t="s">
        <v>31</v>
      </c>
      <c r="AE134" s="3590"/>
      <c r="AF134" s="3590"/>
      <c r="AG134" s="3590"/>
      <c r="AH134" s="3590" t="s">
        <v>32</v>
      </c>
      <c r="AI134" s="3590"/>
      <c r="AJ134" s="3590"/>
      <c r="AK134" s="3601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</row>
    <row r="135" spans="1:63" x14ac:dyDescent="0.25">
      <c r="A135" s="1709"/>
      <c r="B135" s="1647" t="s">
        <v>732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575"/>
      <c r="P135" s="3602"/>
      <c r="Q135" s="198"/>
      <c r="R135" s="3513"/>
      <c r="S135" s="3563"/>
      <c r="T135" s="689"/>
      <c r="U135" s="91"/>
      <c r="V135" s="91"/>
      <c r="Z135" s="3590" t="s">
        <v>506</v>
      </c>
      <c r="AA135" s="3590"/>
      <c r="AB135" s="3590" t="s">
        <v>508</v>
      </c>
      <c r="AC135" s="3590"/>
      <c r="AD135" s="3590" t="s">
        <v>509</v>
      </c>
      <c r="AE135" s="3590"/>
      <c r="AF135" s="3590" t="s">
        <v>510</v>
      </c>
      <c r="AG135" s="3590"/>
      <c r="AH135" s="3590" t="s">
        <v>513</v>
      </c>
      <c r="AI135" s="3590"/>
      <c r="AJ135" s="3590" t="s">
        <v>514</v>
      </c>
      <c r="AK135" s="3601"/>
      <c r="AL135" s="1680"/>
      <c r="AM135" s="1177"/>
      <c r="AN135" s="1187"/>
      <c r="AU135" s="29" t="s">
        <v>543</v>
      </c>
      <c r="AV135" s="1187" t="e">
        <f>SUMIF(#REF!,2,#REF!)</f>
        <v>#REF!</v>
      </c>
    </row>
    <row r="136" spans="1:63" x14ac:dyDescent="0.25">
      <c r="A136" s="1605" t="s">
        <v>692</v>
      </c>
      <c r="B136" s="1074" t="s">
        <v>56</v>
      </c>
      <c r="C136" s="1648"/>
      <c r="D136" s="89" t="s">
        <v>544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575"/>
      <c r="P136" s="3602"/>
      <c r="Q136" s="198"/>
      <c r="R136" s="3513"/>
      <c r="S136" s="3563"/>
      <c r="T136" s="689"/>
      <c r="U136" s="91" t="s">
        <v>125</v>
      </c>
      <c r="V136" s="91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5">
      <c r="A137" s="1605" t="s">
        <v>693</v>
      </c>
      <c r="B137" s="1630" t="s">
        <v>762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575"/>
      <c r="P137" s="3602"/>
      <c r="Q137" s="197"/>
      <c r="R137" s="3513"/>
      <c r="S137" s="3563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5">
      <c r="A138" s="1710"/>
      <c r="B138" s="1647" t="s">
        <v>732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575"/>
      <c r="P138" s="3602"/>
      <c r="Q138" s="197"/>
      <c r="R138" s="3513"/>
      <c r="S138" s="3563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5">
      <c r="A139" s="1605" t="s">
        <v>694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575"/>
      <c r="P139" s="3602"/>
      <c r="Q139" s="197"/>
      <c r="R139" s="3513" t="s">
        <v>260</v>
      </c>
      <c r="S139" s="3563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5">
      <c r="A140" s="1605" t="s">
        <v>695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575"/>
      <c r="P140" s="3602"/>
      <c r="Q140" s="197"/>
      <c r="R140" s="3513"/>
      <c r="S140" s="3563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5">
      <c r="A141" s="1615"/>
      <c r="B141" s="1647" t="s">
        <v>732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575"/>
      <c r="P141" s="3602"/>
      <c r="Q141" s="197"/>
      <c r="R141" s="3513"/>
      <c r="S141" s="3563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5">
      <c r="A142" s="1605" t="s">
        <v>696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569</v>
      </c>
      <c r="K142" s="95"/>
      <c r="L142" s="96" t="s">
        <v>126</v>
      </c>
      <c r="M142" s="211">
        <f>H142-I142</f>
        <v>52</v>
      </c>
      <c r="N142" s="259"/>
      <c r="O142" s="3575"/>
      <c r="P142" s="3602"/>
      <c r="Q142" s="197"/>
      <c r="R142" s="3513"/>
      <c r="S142" s="3563"/>
      <c r="T142" s="690" t="s">
        <v>570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5">
      <c r="A143" s="1605" t="s">
        <v>697</v>
      </c>
      <c r="B143" s="1630" t="s">
        <v>763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575"/>
      <c r="P143" s="3602"/>
      <c r="Q143" s="197"/>
      <c r="R143" s="3513"/>
      <c r="S143" s="3563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5">
      <c r="A144" s="1615"/>
      <c r="B144" s="1647" t="s">
        <v>732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575"/>
      <c r="P144" s="3602"/>
      <c r="Q144" s="197"/>
      <c r="R144" s="3513"/>
      <c r="S144" s="3563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5">
      <c r="A145" s="1605" t="s">
        <v>698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575"/>
      <c r="P145" s="3602"/>
      <c r="Q145" s="197" t="s">
        <v>111</v>
      </c>
      <c r="R145" s="3513"/>
      <c r="S145" s="3563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2" x14ac:dyDescent="0.25">
      <c r="A146" s="1613" t="s">
        <v>699</v>
      </c>
      <c r="B146" s="1848" t="s">
        <v>701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861"/>
      <c r="P146" s="3862"/>
      <c r="Q146" s="1853"/>
      <c r="R146" s="3861"/>
      <c r="S146" s="3864"/>
      <c r="T146" s="198"/>
      <c r="U146" s="91"/>
      <c r="V146" s="1123"/>
      <c r="AK146" s="1687"/>
    </row>
    <row r="147" spans="1:63" ht="19.5" customHeight="1" x14ac:dyDescent="0.25">
      <c r="A147" s="1615"/>
      <c r="B147" s="1647" t="s">
        <v>732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575"/>
      <c r="P147" s="3602"/>
      <c r="Q147" s="197"/>
      <c r="R147" s="3513"/>
      <c r="S147" s="3563"/>
      <c r="T147" s="690"/>
      <c r="U147" s="93"/>
      <c r="V147" s="93"/>
      <c r="AK147" s="1687"/>
    </row>
    <row r="148" spans="1:63" ht="16.2" thickBot="1" x14ac:dyDescent="0.3">
      <c r="A148" s="1613" t="s">
        <v>700</v>
      </c>
      <c r="B148" s="1906" t="s">
        <v>56</v>
      </c>
      <c r="C148" s="797"/>
      <c r="D148" s="123" t="s">
        <v>544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702</v>
      </c>
      <c r="L148" s="1843"/>
      <c r="M148" s="211">
        <f>H148-I148</f>
        <v>63</v>
      </c>
      <c r="N148" s="259"/>
      <c r="O148" s="3575"/>
      <c r="P148" s="3602"/>
      <c r="Q148" s="197"/>
      <c r="R148" s="3513"/>
      <c r="S148" s="3563"/>
      <c r="T148" s="690"/>
      <c r="U148" s="91" t="s">
        <v>603</v>
      </c>
      <c r="V148" s="93"/>
      <c r="AK148" s="1687"/>
    </row>
    <row r="149" spans="1:63" ht="16.2" hidden="1" thickBot="1" x14ac:dyDescent="0.3">
      <c r="A149" s="3505" t="s">
        <v>764</v>
      </c>
      <c r="B149" s="3591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592"/>
      <c r="P149" s="3593"/>
      <c r="Q149" s="1891"/>
      <c r="R149" s="3531"/>
      <c r="S149" s="3532"/>
      <c r="T149" s="1892"/>
      <c r="U149" s="1893"/>
      <c r="V149" s="1894"/>
      <c r="AK149" s="1687"/>
    </row>
    <row r="150" spans="1:63" ht="16.2" hidden="1" thickBot="1" x14ac:dyDescent="0.3">
      <c r="A150" s="3503" t="s">
        <v>748</v>
      </c>
      <c r="B150" s="3600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592"/>
      <c r="P150" s="3593"/>
      <c r="Q150" s="1897"/>
      <c r="R150" s="3572"/>
      <c r="S150" s="3573"/>
      <c r="T150" s="1892"/>
      <c r="U150" s="1893"/>
      <c r="V150" s="1894"/>
      <c r="AK150" s="1687"/>
    </row>
    <row r="151" spans="1:63" ht="16.2" hidden="1" thickBot="1" x14ac:dyDescent="0.3">
      <c r="A151" s="3582" t="s">
        <v>728</v>
      </c>
      <c r="B151" s="3583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721</v>
      </c>
      <c r="L151" s="2176" t="s">
        <v>578</v>
      </c>
      <c r="M151" s="2174">
        <f>M110+M113+M114+M117+M120+M124+M127+M130+M133+M136+M139+M142+M145+M148</f>
        <v>993</v>
      </c>
      <c r="N151" s="2182"/>
      <c r="O151" s="3584"/>
      <c r="P151" s="3585"/>
      <c r="Q151" s="2183" t="s">
        <v>470</v>
      </c>
      <c r="R151" s="3586" t="s">
        <v>765</v>
      </c>
      <c r="S151" s="3587"/>
      <c r="T151" s="1897" t="s">
        <v>766</v>
      </c>
      <c r="U151" s="1999" t="s">
        <v>767</v>
      </c>
      <c r="V151" s="2184"/>
      <c r="AK151" s="1687"/>
    </row>
    <row r="152" spans="1:63" s="978" customFormat="1" ht="34.5" customHeight="1" x14ac:dyDescent="0.25">
      <c r="A152" s="2270" t="s">
        <v>703</v>
      </c>
      <c r="B152" s="2271" t="s">
        <v>586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859"/>
      <c r="P152" s="3860"/>
      <c r="Q152" s="2283"/>
      <c r="R152" s="3859"/>
      <c r="S152" s="3865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5">
      <c r="A153" s="2286"/>
      <c r="B153" s="2287" t="s">
        <v>732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96"/>
      <c r="P153" s="3497"/>
      <c r="Q153" s="225"/>
      <c r="R153" s="3574"/>
      <c r="S153" s="3581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5">
      <c r="A154" s="2294" t="s">
        <v>802</v>
      </c>
      <c r="B154" s="2295" t="s">
        <v>56</v>
      </c>
      <c r="C154" s="2288" t="s">
        <v>544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324</v>
      </c>
      <c r="M154" s="736">
        <f>$H154-$I154</f>
        <v>52</v>
      </c>
      <c r="N154" s="259"/>
      <c r="O154" s="3496"/>
      <c r="P154" s="3497"/>
      <c r="Q154" s="225"/>
      <c r="R154" s="3574"/>
      <c r="S154" s="3581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5">
      <c r="A155" s="2300" t="s">
        <v>704</v>
      </c>
      <c r="B155" s="2301" t="s">
        <v>792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96"/>
      <c r="P155" s="3497"/>
      <c r="Q155" s="2305"/>
      <c r="R155" s="3496"/>
      <c r="S155" s="3576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543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5">
      <c r="A156" s="2286"/>
      <c r="B156" s="2306" t="s">
        <v>732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96"/>
      <c r="P156" s="3497"/>
      <c r="Q156" s="2305"/>
      <c r="R156" s="3496"/>
      <c r="S156" s="3576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5">
      <c r="A157" s="2286" t="s">
        <v>705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578</v>
      </c>
      <c r="K157" s="1021" t="s">
        <v>124</v>
      </c>
      <c r="L157" s="1021" t="s">
        <v>324</v>
      </c>
      <c r="M157" s="2309">
        <f>SUM(M158:M160)</f>
        <v>94</v>
      </c>
      <c r="N157" s="1857"/>
      <c r="O157" s="3496"/>
      <c r="P157" s="3497"/>
      <c r="Q157" s="2305"/>
      <c r="R157" s="3496"/>
      <c r="S157" s="3576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5">
      <c r="A158" s="2286"/>
      <c r="B158" s="2310" t="s">
        <v>792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96"/>
      <c r="P158" s="3497"/>
      <c r="Q158" s="225"/>
      <c r="R158" s="3499" t="s">
        <v>114</v>
      </c>
      <c r="S158" s="3500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5">
      <c r="A159" s="2312"/>
      <c r="B159" s="2310" t="s">
        <v>792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324</v>
      </c>
      <c r="M159" s="2315">
        <f>$H159-$I159</f>
        <v>22</v>
      </c>
      <c r="N159" s="1857"/>
      <c r="O159" s="3496"/>
      <c r="P159" s="3497"/>
      <c r="Q159" s="2305"/>
      <c r="R159" s="3496"/>
      <c r="S159" s="3576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5">
      <c r="A160" s="2312"/>
      <c r="B160" s="2310" t="s">
        <v>792</v>
      </c>
      <c r="C160" s="2288" t="s">
        <v>544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96"/>
      <c r="P160" s="3497"/>
      <c r="Q160" s="2305"/>
      <c r="R160" s="3496"/>
      <c r="S160" s="3576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5">
      <c r="A161" s="2294" t="s">
        <v>706</v>
      </c>
      <c r="B161" s="2316" t="s">
        <v>601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574"/>
      <c r="P161" s="3575"/>
      <c r="Q161" s="197"/>
      <c r="R161" s="3499"/>
      <c r="S161" s="3500"/>
      <c r="T161" s="698"/>
      <c r="U161" s="98"/>
      <c r="V161" s="226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</row>
    <row r="162" spans="1:63" s="978" customFormat="1" ht="20.25" customHeight="1" x14ac:dyDescent="0.25">
      <c r="A162" s="2286"/>
      <c r="B162" s="2318" t="s">
        <v>732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96"/>
      <c r="P162" s="3497"/>
      <c r="Q162" s="2305"/>
      <c r="R162" s="3574"/>
      <c r="S162" s="3581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5">
      <c r="A163" s="2294" t="s">
        <v>803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96"/>
      <c r="P163" s="3497"/>
      <c r="Q163" s="1679" t="s">
        <v>122</v>
      </c>
      <c r="R163" s="3499"/>
      <c r="S163" s="3500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5">
      <c r="A164" s="2294" t="s">
        <v>707</v>
      </c>
      <c r="B164" s="2312" t="s">
        <v>579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577"/>
      <c r="P164" s="3578"/>
      <c r="Q164" s="2329"/>
      <c r="R164" s="3579"/>
      <c r="S164" s="3580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5">
      <c r="A165" s="2286"/>
      <c r="B165" s="2318" t="s">
        <v>732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96"/>
      <c r="P165" s="3497"/>
      <c r="Q165" s="2305"/>
      <c r="R165" s="3574"/>
      <c r="S165" s="3581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5">
      <c r="A166" s="2294" t="s">
        <v>711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96"/>
      <c r="P166" s="3497"/>
      <c r="Q166" s="1679"/>
      <c r="R166" s="3499"/>
      <c r="S166" s="3500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5">
      <c r="A167" s="2294" t="s">
        <v>708</v>
      </c>
      <c r="B167" s="2312" t="s">
        <v>793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96"/>
      <c r="P167" s="3497"/>
      <c r="Q167" s="2305"/>
      <c r="R167" s="3574"/>
      <c r="S167" s="3581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5">
      <c r="A168" s="2286"/>
      <c r="B168" s="2318" t="s">
        <v>732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96"/>
      <c r="P168" s="3497"/>
      <c r="Q168" s="2305"/>
      <c r="R168" s="3574"/>
      <c r="S168" s="3581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5">
      <c r="A169" s="2294" t="s">
        <v>709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96"/>
      <c r="P169" s="3497"/>
      <c r="Q169" s="1679"/>
      <c r="R169" s="3499" t="s">
        <v>122</v>
      </c>
      <c r="S169" s="3500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5">
      <c r="A170" s="2294" t="s">
        <v>710</v>
      </c>
      <c r="B170" s="2334" t="s">
        <v>794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96"/>
      <c r="P170" s="3497"/>
      <c r="Q170" s="225"/>
      <c r="R170" s="3574"/>
      <c r="S170" s="3581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5">
      <c r="A171" s="2294" t="s">
        <v>712</v>
      </c>
      <c r="B171" s="2335" t="s">
        <v>795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96"/>
      <c r="P171" s="3497"/>
      <c r="Q171" s="225"/>
      <c r="R171" s="3574"/>
      <c r="S171" s="3581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5">
      <c r="A172" s="2286"/>
      <c r="B172" s="2287" t="s">
        <v>732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96"/>
      <c r="P172" s="3497"/>
      <c r="Q172" s="225"/>
      <c r="R172" s="3574"/>
      <c r="S172" s="3581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5">
      <c r="A173" s="2294" t="s">
        <v>804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96"/>
      <c r="P173" s="3497"/>
      <c r="Q173" s="225"/>
      <c r="R173" s="3499" t="s">
        <v>125</v>
      </c>
      <c r="S173" s="3500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5">
      <c r="A174" s="2294" t="s">
        <v>713</v>
      </c>
      <c r="B174" s="2335" t="s">
        <v>796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96"/>
      <c r="P174" s="3497"/>
      <c r="Q174" s="225"/>
      <c r="R174" s="3574"/>
      <c r="S174" s="3581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5">
      <c r="A175" s="2300"/>
      <c r="B175" s="2287" t="s">
        <v>732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96"/>
      <c r="P175" s="3497"/>
      <c r="Q175" s="225"/>
      <c r="R175" s="3574"/>
      <c r="S175" s="3581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5">
      <c r="A176" s="2294" t="s">
        <v>805</v>
      </c>
      <c r="B176" s="2295" t="s">
        <v>56</v>
      </c>
      <c r="C176" s="2288"/>
      <c r="D176" s="2296" t="s">
        <v>544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96"/>
      <c r="P176" s="3497"/>
      <c r="Q176" s="225"/>
      <c r="R176" s="3574"/>
      <c r="S176" s="3581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5">
      <c r="A177" s="2294" t="s">
        <v>714</v>
      </c>
      <c r="B177" s="2301" t="s">
        <v>797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96"/>
      <c r="P177" s="3497"/>
      <c r="Q177" s="2305"/>
      <c r="R177" s="3579"/>
      <c r="S177" s="3580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5">
      <c r="A178" s="2300"/>
      <c r="B178" s="2318" t="s">
        <v>732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96"/>
      <c r="P178" s="3497"/>
      <c r="Q178" s="2305"/>
      <c r="R178" s="3579"/>
      <c r="S178" s="3580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5">
      <c r="A179" s="2294" t="s">
        <v>715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324</v>
      </c>
      <c r="M179" s="2321">
        <f>$H179-$I179</f>
        <v>37</v>
      </c>
      <c r="N179" s="2322" t="str">
        <f>IF($G179=N$5,$K179,"")</f>
        <v/>
      </c>
      <c r="O179" s="3496"/>
      <c r="P179" s="3497"/>
      <c r="Q179" s="1679"/>
      <c r="R179" s="3579"/>
      <c r="S179" s="3580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5">
      <c r="A180" s="2294" t="s">
        <v>716</v>
      </c>
      <c r="B180" s="2334" t="s">
        <v>791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96"/>
      <c r="P180" s="3497"/>
      <c r="Q180" s="2341"/>
      <c r="R180" s="3496"/>
      <c r="S180" s="3576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5">
      <c r="A181" s="2300"/>
      <c r="B181" s="2287" t="s">
        <v>732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96"/>
      <c r="P181" s="3497"/>
      <c r="Q181" s="2341"/>
      <c r="R181" s="3496"/>
      <c r="S181" s="3576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5">
      <c r="A182" s="2294" t="s">
        <v>806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324</v>
      </c>
      <c r="M182" s="2321">
        <f>$H182-$I182</f>
        <v>37</v>
      </c>
      <c r="N182" s="2322"/>
      <c r="O182" s="3496"/>
      <c r="P182" s="3497"/>
      <c r="Q182" s="2341"/>
      <c r="R182" s="3890" t="s">
        <v>113</v>
      </c>
      <c r="S182" s="3891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5">
      <c r="A183" s="2294" t="s">
        <v>717</v>
      </c>
      <c r="B183" s="2312" t="s">
        <v>863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574"/>
      <c r="P183" s="3575"/>
      <c r="Q183" s="197"/>
      <c r="R183" s="3499"/>
      <c r="S183" s="3500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5">
      <c r="A184" s="2286"/>
      <c r="B184" s="2287" t="s">
        <v>732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96"/>
      <c r="P184" s="3497"/>
      <c r="Q184" s="2341"/>
      <c r="R184" s="3496"/>
      <c r="S184" s="3576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5">
      <c r="A185" s="2294" t="s">
        <v>718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96"/>
      <c r="P185" s="3497"/>
      <c r="Q185" s="1679" t="s">
        <v>122</v>
      </c>
      <c r="R185" s="3499"/>
      <c r="S185" s="3500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5">
      <c r="A186" s="2294" t="s">
        <v>719</v>
      </c>
      <c r="B186" s="2316" t="s">
        <v>790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574"/>
      <c r="P186" s="3575"/>
      <c r="Q186" s="197"/>
      <c r="R186" s="3499"/>
      <c r="S186" s="3500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5">
      <c r="A187" s="2286"/>
      <c r="B187" s="2287" t="s">
        <v>732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96"/>
      <c r="P187" s="3497"/>
      <c r="Q187" s="2341"/>
      <c r="R187" s="3496"/>
      <c r="S187" s="3576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5">
      <c r="A188" s="2294" t="s">
        <v>807</v>
      </c>
      <c r="B188" s="2295" t="s">
        <v>56</v>
      </c>
      <c r="C188" s="2336"/>
      <c r="D188" s="2296" t="s">
        <v>544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96"/>
      <c r="P188" s="3497"/>
      <c r="Q188" s="2341"/>
      <c r="R188" s="3499"/>
      <c r="S188" s="3500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5">
      <c r="A189" s="2294" t="s">
        <v>808</v>
      </c>
      <c r="B189" s="2312" t="s">
        <v>602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574"/>
      <c r="P189" s="3575"/>
      <c r="Q189" s="197"/>
      <c r="R189" s="3499"/>
      <c r="S189" s="3500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5">
      <c r="A190" s="2286"/>
      <c r="B190" s="2287" t="s">
        <v>732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96"/>
      <c r="P190" s="3497"/>
      <c r="Q190" s="2341"/>
      <c r="R190" s="3496"/>
      <c r="S190" s="3576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5">
      <c r="A191" s="2294" t="s">
        <v>809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96"/>
      <c r="P191" s="3497"/>
      <c r="Q191" s="2341"/>
      <c r="R191" s="3499"/>
      <c r="S191" s="3500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5">
      <c r="A192" s="2294" t="s">
        <v>810</v>
      </c>
      <c r="B192" s="2334" t="s">
        <v>588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96"/>
      <c r="P192" s="3497"/>
      <c r="Q192" s="2341"/>
      <c r="R192" s="3574"/>
      <c r="S192" s="3581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5">
      <c r="A193" s="2294" t="s">
        <v>811</v>
      </c>
      <c r="B193" s="2335" t="s">
        <v>798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96"/>
      <c r="P193" s="3497"/>
      <c r="Q193" s="2341"/>
      <c r="R193" s="3574"/>
      <c r="S193" s="3581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5">
      <c r="A194" s="2300"/>
      <c r="B194" s="2287" t="s">
        <v>732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96"/>
      <c r="P194" s="3497"/>
      <c r="Q194" s="2341"/>
      <c r="R194" s="3574"/>
      <c r="S194" s="3581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5">
      <c r="A195" s="2294" t="s">
        <v>812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96"/>
      <c r="P195" s="3497"/>
      <c r="Q195" s="2341"/>
      <c r="R195" s="3890" t="s">
        <v>122</v>
      </c>
      <c r="S195" s="3891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5">
      <c r="A196" s="2294" t="s">
        <v>813</v>
      </c>
      <c r="B196" s="2335" t="s">
        <v>799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96"/>
      <c r="P196" s="3497"/>
      <c r="Q196" s="2305"/>
      <c r="R196" s="3496"/>
      <c r="S196" s="3576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5">
      <c r="A197" s="2300"/>
      <c r="B197" s="2318" t="s">
        <v>732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96"/>
      <c r="P197" s="3497"/>
      <c r="Q197" s="2305"/>
      <c r="R197" s="3496"/>
      <c r="S197" s="3576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5">
      <c r="A198" s="2294" t="s">
        <v>814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96"/>
      <c r="P198" s="3497"/>
      <c r="Q198" s="2341" t="str">
        <f t="shared" si="25"/>
        <v/>
      </c>
      <c r="R198" s="3496"/>
      <c r="S198" s="3576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5">
      <c r="A199" s="2294" t="s">
        <v>815</v>
      </c>
      <c r="B199" s="2310" t="s">
        <v>589</v>
      </c>
      <c r="C199" s="2347"/>
      <c r="D199" s="2348"/>
      <c r="E199" s="2290" t="s">
        <v>544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96"/>
      <c r="P199" s="3497"/>
      <c r="Q199" s="2341" t="str">
        <f t="shared" si="25"/>
        <v/>
      </c>
      <c r="R199" s="3496"/>
      <c r="S199" s="3576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5">
      <c r="A200" s="2294" t="s">
        <v>816</v>
      </c>
      <c r="B200" s="2335" t="s">
        <v>800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96"/>
      <c r="P200" s="3497"/>
      <c r="Q200" s="2341" t="str">
        <f>IF($G200=Q$5,$K200,"")</f>
        <v/>
      </c>
      <c r="R200" s="3574"/>
      <c r="S200" s="3581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5">
      <c r="A201" s="2286"/>
      <c r="B201" s="2353" t="s">
        <v>732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574"/>
      <c r="P201" s="3575"/>
      <c r="Q201" s="197"/>
      <c r="R201" s="3499"/>
      <c r="S201" s="3500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5">
      <c r="A202" s="2294"/>
      <c r="B202" s="2318" t="s">
        <v>732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96"/>
      <c r="P202" s="3497"/>
      <c r="Q202" s="2305"/>
      <c r="R202" s="3496"/>
      <c r="S202" s="3576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3">
      <c r="A203" s="2354" t="s">
        <v>817</v>
      </c>
      <c r="B203" s="2355" t="s">
        <v>56</v>
      </c>
      <c r="C203" s="2356"/>
      <c r="D203" s="2357" t="s">
        <v>544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896"/>
      <c r="P203" s="3897"/>
      <c r="Q203" s="2365" t="str">
        <f>IF($G203=Q$5,$K203,"")</f>
        <v/>
      </c>
      <c r="R203" s="3896"/>
      <c r="S203" s="3898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3">
      <c r="A204" s="3505" t="s">
        <v>768</v>
      </c>
      <c r="B204" s="3591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882"/>
      <c r="P204" s="3883"/>
      <c r="Q204" s="2203"/>
      <c r="R204" s="3884"/>
      <c r="S204" s="3885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3">
      <c r="A205" s="3503" t="s">
        <v>748</v>
      </c>
      <c r="B205" s="3600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564"/>
      <c r="P205" s="3565"/>
      <c r="Q205" s="2214"/>
      <c r="R205" s="3886"/>
      <c r="S205" s="3887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3">
      <c r="A206" s="3505" t="s">
        <v>728</v>
      </c>
      <c r="B206" s="3506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564"/>
      <c r="P206" s="3565"/>
      <c r="Q206" s="2221" t="s">
        <v>470</v>
      </c>
      <c r="R206" s="3566" t="s">
        <v>801</v>
      </c>
      <c r="S206" s="3567"/>
      <c r="T206" s="2221" t="s">
        <v>767</v>
      </c>
      <c r="U206" s="2222" t="s">
        <v>767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5">
      <c r="A207" s="2369" t="s">
        <v>818</v>
      </c>
      <c r="B207" s="2370" t="s">
        <v>770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568"/>
      <c r="P207" s="3569"/>
      <c r="Q207" s="818"/>
      <c r="R207" s="3570"/>
      <c r="S207" s="3571"/>
      <c r="T207" s="1711"/>
      <c r="U207" s="820"/>
      <c r="V207" s="1098"/>
      <c r="AK207" s="1687"/>
    </row>
    <row r="208" spans="1:63" ht="16.5" customHeight="1" x14ac:dyDescent="0.25">
      <c r="A208" s="2266"/>
      <c r="B208" s="1908" t="s">
        <v>732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94"/>
      <c r="P208" s="3495"/>
      <c r="Q208" s="691"/>
      <c r="R208" s="3540"/>
      <c r="S208" s="3541"/>
      <c r="T208" s="229"/>
      <c r="U208" s="93"/>
      <c r="V208" s="199"/>
      <c r="AK208" s="1687"/>
    </row>
    <row r="209" spans="1:37" ht="16.5" customHeight="1" x14ac:dyDescent="0.25">
      <c r="A209" s="2266" t="s">
        <v>819</v>
      </c>
      <c r="B209" s="1909" t="s">
        <v>56</v>
      </c>
      <c r="C209" s="262"/>
      <c r="D209" s="90" t="s">
        <v>544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94"/>
      <c r="P209" s="3495"/>
      <c r="Q209" s="691"/>
      <c r="R209" s="3540"/>
      <c r="S209" s="3541"/>
      <c r="T209" s="197"/>
      <c r="U209" s="93" t="s">
        <v>125</v>
      </c>
      <c r="V209" s="199"/>
      <c r="AK209" s="1687"/>
    </row>
    <row r="210" spans="1:37" ht="16.5" customHeight="1" x14ac:dyDescent="0.25">
      <c r="A210" s="2266" t="s">
        <v>820</v>
      </c>
      <c r="B210" s="1907" t="s">
        <v>771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5">
      <c r="A211" s="2266"/>
      <c r="B211" s="1908" t="s">
        <v>732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5">
      <c r="A212" s="2266" t="s">
        <v>821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324</v>
      </c>
      <c r="L212" s="96"/>
      <c r="M212" s="211">
        <f>H212-I212</f>
        <v>63</v>
      </c>
      <c r="N212" s="737"/>
      <c r="O212" s="3498"/>
      <c r="P212" s="3562"/>
      <c r="Q212" s="691"/>
      <c r="R212" s="3513" t="s">
        <v>111</v>
      </c>
      <c r="S212" s="3563"/>
      <c r="T212" s="691"/>
      <c r="U212" s="93"/>
      <c r="V212" s="199"/>
      <c r="AK212" s="1687"/>
    </row>
    <row r="213" spans="1:37" ht="16.5" customHeight="1" x14ac:dyDescent="0.25">
      <c r="A213" s="2266" t="s">
        <v>822</v>
      </c>
      <c r="B213" s="1325" t="s">
        <v>772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5">
      <c r="A214" s="2267"/>
      <c r="B214" s="1910" t="s">
        <v>732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5">
      <c r="A215" s="2268" t="s">
        <v>823</v>
      </c>
      <c r="B215" s="1324" t="s">
        <v>56</v>
      </c>
      <c r="C215" s="797" t="s">
        <v>544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324</v>
      </c>
      <c r="L215" s="114"/>
      <c r="M215" s="257">
        <f>H215-I215</f>
        <v>52</v>
      </c>
      <c r="N215" s="737"/>
      <c r="O215" s="3494"/>
      <c r="P215" s="3495"/>
      <c r="Q215" s="691"/>
      <c r="R215" s="3540"/>
      <c r="S215" s="3541"/>
      <c r="T215" s="229"/>
      <c r="U215" s="93" t="s">
        <v>113</v>
      </c>
      <c r="V215" s="199"/>
      <c r="AK215" s="1687"/>
    </row>
    <row r="216" spans="1:37" ht="16.5" customHeight="1" x14ac:dyDescent="0.25">
      <c r="A216" s="2268" t="s">
        <v>825</v>
      </c>
      <c r="B216" s="1326" t="s">
        <v>350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5">
      <c r="A217" s="2268"/>
      <c r="B217" s="1910" t="s">
        <v>732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5">
      <c r="A218" s="2268" t="s">
        <v>824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94"/>
      <c r="P218" s="3495"/>
      <c r="Q218" s="691"/>
      <c r="R218" s="3540"/>
      <c r="S218" s="3541"/>
      <c r="T218" s="197" t="s">
        <v>123</v>
      </c>
      <c r="U218" s="93"/>
      <c r="V218" s="199"/>
      <c r="AK218" s="1687"/>
    </row>
    <row r="219" spans="1:37" ht="16.5" customHeight="1" x14ac:dyDescent="0.25">
      <c r="A219" s="2268" t="s">
        <v>826</v>
      </c>
      <c r="B219" s="1912" t="s">
        <v>773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5">
      <c r="A220" s="2268"/>
      <c r="B220" s="1910" t="s">
        <v>732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5">
      <c r="A221" s="2268" t="s">
        <v>827</v>
      </c>
      <c r="B221" s="1324" t="s">
        <v>56</v>
      </c>
      <c r="C221" s="797"/>
      <c r="D221" s="90" t="s">
        <v>544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324</v>
      </c>
      <c r="L221" s="114"/>
      <c r="M221" s="257">
        <f>H221-I221</f>
        <v>37</v>
      </c>
      <c r="N221" s="737"/>
      <c r="O221" s="3494"/>
      <c r="P221" s="3495"/>
      <c r="Q221" s="691"/>
      <c r="R221" s="3540"/>
      <c r="S221" s="3541"/>
      <c r="T221" s="229"/>
      <c r="U221" s="93" t="s">
        <v>113</v>
      </c>
      <c r="V221" s="199"/>
      <c r="AK221" s="1687"/>
    </row>
    <row r="222" spans="1:37" ht="16.5" customHeight="1" x14ac:dyDescent="0.25">
      <c r="A222" s="2268" t="s">
        <v>828</v>
      </c>
      <c r="B222" s="1912" t="s">
        <v>365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5">
      <c r="A223" s="2268"/>
      <c r="B223" s="1910" t="s">
        <v>732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5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94"/>
      <c r="P224" s="3495"/>
      <c r="Q224" s="768"/>
      <c r="R224" s="3496"/>
      <c r="S224" s="3497"/>
      <c r="T224" s="1039"/>
      <c r="U224" s="769"/>
      <c r="V224" s="199"/>
      <c r="AK224" s="1687"/>
    </row>
    <row r="225" spans="1:37" ht="16.5" customHeight="1" x14ac:dyDescent="0.25">
      <c r="A225" s="2268" t="s">
        <v>829</v>
      </c>
      <c r="B225" s="1914" t="s">
        <v>365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94"/>
      <c r="P225" s="3495"/>
      <c r="Q225" s="768"/>
      <c r="R225" s="3496"/>
      <c r="S225" s="3497"/>
      <c r="T225" s="1679" t="s">
        <v>111</v>
      </c>
      <c r="U225" s="774"/>
      <c r="V225" s="199"/>
      <c r="AK225" s="1687"/>
    </row>
    <row r="226" spans="1:37" ht="16.5" customHeight="1" x14ac:dyDescent="0.25">
      <c r="A226" s="2268" t="s">
        <v>830</v>
      </c>
      <c r="B226" s="1914" t="s">
        <v>774</v>
      </c>
      <c r="C226" s="797"/>
      <c r="D226" s="90"/>
      <c r="E226" s="801"/>
      <c r="F226" s="1915" t="s">
        <v>544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94"/>
      <c r="P226" s="3495"/>
      <c r="Q226" s="768"/>
      <c r="R226" s="3496"/>
      <c r="S226" s="3497"/>
      <c r="T226" s="1679"/>
      <c r="U226" s="774" t="s">
        <v>114</v>
      </c>
      <c r="V226" s="199"/>
      <c r="AK226" s="1687"/>
    </row>
    <row r="227" spans="1:37" ht="16.5" customHeight="1" x14ac:dyDescent="0.25">
      <c r="A227" s="2268" t="s">
        <v>831</v>
      </c>
      <c r="B227" s="1325" t="s">
        <v>358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5">
      <c r="A228" s="2268"/>
      <c r="B228" s="1910" t="s">
        <v>732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5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780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94"/>
      <c r="P229" s="3495"/>
      <c r="Q229" s="691"/>
      <c r="R229" s="3540"/>
      <c r="S229" s="3888"/>
      <c r="T229" s="691"/>
      <c r="U229" s="93"/>
      <c r="V229" s="199"/>
      <c r="AK229" s="1687"/>
    </row>
    <row r="230" spans="1:37" ht="18" customHeight="1" x14ac:dyDescent="0.25">
      <c r="A230" s="2268" t="s">
        <v>832</v>
      </c>
      <c r="B230" s="1324" t="s">
        <v>358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569</v>
      </c>
      <c r="K230" s="114" t="s">
        <v>575</v>
      </c>
      <c r="L230" s="96"/>
      <c r="M230" s="257">
        <f>H230-I230</f>
        <v>82</v>
      </c>
      <c r="N230" s="737"/>
      <c r="O230" s="3494"/>
      <c r="P230" s="3495"/>
      <c r="Q230" s="690" t="s">
        <v>125</v>
      </c>
      <c r="R230" s="3540"/>
      <c r="S230" s="3888"/>
      <c r="T230" s="691"/>
      <c r="U230" s="93"/>
      <c r="V230" s="199"/>
      <c r="AK230" s="1687"/>
    </row>
    <row r="231" spans="1:37" ht="18" customHeight="1" x14ac:dyDescent="0.25">
      <c r="A231" s="2268" t="s">
        <v>833</v>
      </c>
      <c r="B231" s="1324" t="s">
        <v>358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569</v>
      </c>
      <c r="K231" s="114" t="s">
        <v>575</v>
      </c>
      <c r="L231" s="96"/>
      <c r="M231" s="257">
        <f>H231-I231</f>
        <v>82</v>
      </c>
      <c r="N231" s="737"/>
      <c r="O231" s="3494"/>
      <c r="P231" s="3495"/>
      <c r="Q231" s="690"/>
      <c r="R231" s="3499" t="s">
        <v>125</v>
      </c>
      <c r="S231" s="3500"/>
      <c r="T231" s="691"/>
      <c r="U231" s="93"/>
      <c r="V231" s="199"/>
      <c r="AK231" s="1687"/>
    </row>
    <row r="232" spans="1:37" ht="18" customHeight="1" x14ac:dyDescent="0.25">
      <c r="A232" s="2268" t="s">
        <v>834</v>
      </c>
      <c r="B232" s="1324" t="s">
        <v>361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94"/>
      <c r="P232" s="3495"/>
      <c r="Q232" s="690"/>
      <c r="R232" s="3499" t="s">
        <v>114</v>
      </c>
      <c r="S232" s="3500"/>
      <c r="T232" s="691"/>
      <c r="U232" s="93"/>
      <c r="V232" s="199"/>
      <c r="AK232" s="1687"/>
    </row>
    <row r="233" spans="1:37" ht="30.75" customHeight="1" x14ac:dyDescent="0.25">
      <c r="A233" s="2268" t="s">
        <v>835</v>
      </c>
      <c r="B233" s="1916" t="s">
        <v>370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5">
      <c r="A234" s="2268"/>
      <c r="B234" s="1910" t="s">
        <v>732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5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94"/>
      <c r="P235" s="3498"/>
      <c r="Q235" s="229"/>
      <c r="R235" s="3496"/>
      <c r="S235" s="3497"/>
      <c r="T235" s="229"/>
      <c r="U235" s="93"/>
      <c r="V235" s="199"/>
      <c r="AK235" s="1687"/>
    </row>
    <row r="236" spans="1:37" ht="31.5" customHeight="1" x14ac:dyDescent="0.25">
      <c r="A236" s="2268" t="s">
        <v>836</v>
      </c>
      <c r="B236" s="1324" t="s">
        <v>370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569</v>
      </c>
      <c r="K236" s="114" t="s">
        <v>575</v>
      </c>
      <c r="L236" s="96"/>
      <c r="M236" s="257">
        <f>H236-I236</f>
        <v>82</v>
      </c>
      <c r="N236" s="737"/>
      <c r="O236" s="3494"/>
      <c r="P236" s="3498"/>
      <c r="Q236" s="229"/>
      <c r="R236" s="3499" t="s">
        <v>125</v>
      </c>
      <c r="S236" s="3513"/>
      <c r="T236" s="197"/>
      <c r="U236" s="93"/>
      <c r="V236" s="199"/>
      <c r="AK236" s="1687"/>
    </row>
    <row r="237" spans="1:37" ht="31.5" customHeight="1" x14ac:dyDescent="0.25">
      <c r="A237" s="2268" t="s">
        <v>837</v>
      </c>
      <c r="B237" s="1324" t="s">
        <v>370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324</v>
      </c>
      <c r="L237" s="96" t="s">
        <v>114</v>
      </c>
      <c r="M237" s="257">
        <f>H237-I237</f>
        <v>48</v>
      </c>
      <c r="N237" s="737"/>
      <c r="O237" s="3494"/>
      <c r="P237" s="3498"/>
      <c r="Q237" s="229"/>
      <c r="R237" s="3540"/>
      <c r="S237" s="3541"/>
      <c r="T237" s="197" t="s">
        <v>111</v>
      </c>
      <c r="U237" s="93"/>
      <c r="V237" s="199"/>
      <c r="AK237" s="1687"/>
    </row>
    <row r="238" spans="1:37" ht="18" customHeight="1" x14ac:dyDescent="0.25">
      <c r="A238" s="2268" t="s">
        <v>838</v>
      </c>
      <c r="B238" s="1325" t="s">
        <v>775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5">
      <c r="A239" s="2268"/>
      <c r="B239" s="1910" t="s">
        <v>732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5">
      <c r="A240" s="2268" t="s">
        <v>839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324</v>
      </c>
      <c r="L240" s="104"/>
      <c r="M240" s="1121">
        <f>H240-I240</f>
        <v>97</v>
      </c>
      <c r="N240" s="1917"/>
      <c r="O240" s="3632"/>
      <c r="P240" s="3633"/>
      <c r="Q240" s="198" t="s">
        <v>113</v>
      </c>
      <c r="R240" s="3634"/>
      <c r="S240" s="3606"/>
      <c r="T240" s="229"/>
      <c r="U240" s="93"/>
      <c r="V240" s="199"/>
      <c r="AK240" s="1687"/>
    </row>
    <row r="241" spans="1:46" ht="18" customHeight="1" x14ac:dyDescent="0.25">
      <c r="A241" s="2268" t="s">
        <v>840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5">
      <c r="A242" s="2268"/>
      <c r="B242" s="1910" t="s">
        <v>732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5">
      <c r="A243" s="2268" t="s">
        <v>841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94"/>
      <c r="P243" s="3495"/>
      <c r="Q243" s="691"/>
      <c r="R243" s="3540"/>
      <c r="S243" s="3541"/>
      <c r="T243" s="197" t="s">
        <v>122</v>
      </c>
      <c r="U243" s="93"/>
      <c r="V243" s="199"/>
      <c r="AK243" s="1687"/>
    </row>
    <row r="244" spans="1:46" ht="30" customHeight="1" x14ac:dyDescent="0.25">
      <c r="A244" s="2268" t="s">
        <v>842</v>
      </c>
      <c r="B244" s="1326" t="s">
        <v>406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5">
      <c r="A245" s="2268"/>
      <c r="B245" s="1910" t="s">
        <v>732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5">
      <c r="A246" s="2268" t="s">
        <v>843</v>
      </c>
      <c r="B246" s="1324" t="s">
        <v>56</v>
      </c>
      <c r="C246" s="797"/>
      <c r="D246" s="90" t="s">
        <v>544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324</v>
      </c>
      <c r="M246" s="211">
        <f>H246-I246</f>
        <v>78</v>
      </c>
      <c r="N246" s="737"/>
      <c r="O246" s="3494"/>
      <c r="P246" s="3495"/>
      <c r="Q246" s="691"/>
      <c r="R246" s="3499"/>
      <c r="S246" s="3513"/>
      <c r="T246" s="229"/>
      <c r="U246" s="93" t="s">
        <v>111</v>
      </c>
      <c r="V246" s="199"/>
      <c r="AK246" s="1687"/>
    </row>
    <row r="247" spans="1:46" ht="14.25" customHeight="1" x14ac:dyDescent="0.25">
      <c r="A247" s="2268" t="s">
        <v>844</v>
      </c>
      <c r="B247" s="1326" t="s">
        <v>776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5">
      <c r="A248" s="2268"/>
      <c r="B248" s="1910" t="s">
        <v>732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5">
      <c r="A249" s="2268" t="s">
        <v>845</v>
      </c>
      <c r="B249" s="1324" t="s">
        <v>56</v>
      </c>
      <c r="C249" s="814"/>
      <c r="D249" s="800" t="s">
        <v>544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5">
      <c r="A250" s="2268" t="s">
        <v>846</v>
      </c>
      <c r="B250" s="1325" t="s">
        <v>777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5">
      <c r="A251" s="2268"/>
      <c r="B251" s="1910" t="s">
        <v>732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5">
      <c r="A252" s="2268" t="s">
        <v>847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94"/>
      <c r="P252" s="3495"/>
      <c r="Q252" s="691"/>
      <c r="R252" s="3499" t="s">
        <v>114</v>
      </c>
      <c r="S252" s="3513"/>
      <c r="T252" s="197"/>
      <c r="U252" s="93"/>
      <c r="V252" s="199"/>
      <c r="AK252" s="1687"/>
    </row>
    <row r="253" spans="1:46" ht="31.5" customHeight="1" x14ac:dyDescent="0.25">
      <c r="A253" s="2268" t="s">
        <v>848</v>
      </c>
      <c r="B253" s="1325" t="s">
        <v>778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5">
      <c r="A254" s="2268"/>
      <c r="B254" s="1910" t="s">
        <v>732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3">
      <c r="A255" s="2269" t="s">
        <v>849</v>
      </c>
      <c r="B255" s="1845" t="s">
        <v>56</v>
      </c>
      <c r="C255" s="1648"/>
      <c r="D255" s="89" t="s">
        <v>544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94"/>
      <c r="P255" s="3498"/>
      <c r="Q255" s="229"/>
      <c r="R255" s="3540"/>
      <c r="S255" s="3541"/>
      <c r="T255" s="197"/>
      <c r="U255" s="93" t="s">
        <v>114</v>
      </c>
      <c r="V255" s="199"/>
      <c r="AK255" s="1687"/>
    </row>
    <row r="256" spans="1:46" ht="16.2" hidden="1" thickBot="1" x14ac:dyDescent="0.3">
      <c r="A256" s="3501" t="s">
        <v>769</v>
      </c>
      <c r="B256" s="3502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592"/>
      <c r="P256" s="3593"/>
      <c r="Q256" s="1891"/>
      <c r="R256" s="3531"/>
      <c r="S256" s="3532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3">
      <c r="A257" s="3503" t="s">
        <v>748</v>
      </c>
      <c r="B257" s="3504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592"/>
      <c r="P257" s="3593"/>
      <c r="Q257" s="1897"/>
      <c r="R257" s="3572"/>
      <c r="S257" s="3573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3">
      <c r="A258" s="3505" t="s">
        <v>728</v>
      </c>
      <c r="B258" s="3506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592"/>
      <c r="P258" s="3892"/>
      <c r="Q258" s="1899" t="s">
        <v>456</v>
      </c>
      <c r="R258" s="3554" t="s">
        <v>781</v>
      </c>
      <c r="S258" s="3555"/>
      <c r="T258" s="1891" t="s">
        <v>473</v>
      </c>
      <c r="U258" s="1898" t="s">
        <v>480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3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3">
      <c r="A260" s="3485" t="s">
        <v>851</v>
      </c>
      <c r="B260" s="3486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455"/>
      <c r="P260" s="3487"/>
      <c r="Q260" s="1143"/>
      <c r="R260" s="3488"/>
      <c r="S260" s="3489"/>
      <c r="T260" s="853"/>
      <c r="U260" s="854"/>
      <c r="V260" s="852"/>
      <c r="AK260" s="1687"/>
    </row>
    <row r="261" spans="1:63" ht="16.5" customHeight="1" thickBot="1" x14ac:dyDescent="0.3">
      <c r="A261" s="3490" t="s">
        <v>748</v>
      </c>
      <c r="B261" s="3491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455"/>
      <c r="P261" s="3487"/>
      <c r="Q261" s="2227"/>
      <c r="R261" s="3492"/>
      <c r="S261" s="3493"/>
      <c r="T261" s="853"/>
      <c r="U261" s="854"/>
      <c r="V261" s="852"/>
      <c r="AK261" s="1687"/>
    </row>
    <row r="262" spans="1:63" ht="16.5" customHeight="1" thickBot="1" x14ac:dyDescent="0.3">
      <c r="A262" s="3453" t="s">
        <v>852</v>
      </c>
      <c r="B262" s="3454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455"/>
      <c r="P262" s="3456"/>
      <c r="Q262" s="712" t="s">
        <v>470</v>
      </c>
      <c r="R262" s="3457" t="s">
        <v>853</v>
      </c>
      <c r="S262" s="3458"/>
      <c r="T262" s="1143" t="s">
        <v>767</v>
      </c>
      <c r="U262" s="106" t="s">
        <v>457</v>
      </c>
      <c r="V262" s="852"/>
      <c r="AK262" s="1687"/>
    </row>
    <row r="263" spans="1:63" ht="16.2" thickBot="1" x14ac:dyDescent="0.3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5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876"/>
      <c r="P264" s="3877"/>
      <c r="Q264" s="1562"/>
      <c r="R264" s="3876"/>
      <c r="S264" s="3877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2" thickBot="1" x14ac:dyDescent="0.3">
      <c r="A265" s="2230"/>
      <c r="B265" s="959" t="s">
        <v>854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459"/>
      <c r="P265" s="3460"/>
      <c r="Q265" s="1676"/>
      <c r="R265" s="3461"/>
      <c r="S265" s="3462"/>
      <c r="T265" s="2234"/>
      <c r="U265" s="854"/>
      <c r="V265" s="908"/>
      <c r="AK265" s="1687"/>
    </row>
    <row r="266" spans="1:63" ht="22.5" customHeight="1" thickBot="1" x14ac:dyDescent="0.3">
      <c r="A266" s="3483" t="s">
        <v>856</v>
      </c>
      <c r="B266" s="3484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463"/>
      <c r="P266" s="3464"/>
      <c r="Q266" s="2238"/>
      <c r="R266" s="3519"/>
      <c r="S266" s="3520"/>
      <c r="T266" s="2239"/>
      <c r="U266" s="2240"/>
      <c r="V266" s="2241"/>
      <c r="AK266" s="1687"/>
    </row>
    <row r="267" spans="1:63" ht="16.2" thickBot="1" x14ac:dyDescent="0.3">
      <c r="A267" s="2242"/>
      <c r="B267" s="2243" t="s">
        <v>855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486</v>
      </c>
      <c r="O267" s="3488" t="s">
        <v>486</v>
      </c>
      <c r="P267" s="3489"/>
      <c r="Q267" s="712" t="s">
        <v>726</v>
      </c>
      <c r="R267" s="3488" t="s">
        <v>862</v>
      </c>
      <c r="S267" s="3489"/>
      <c r="T267" s="1143" t="s">
        <v>516</v>
      </c>
      <c r="U267" s="106" t="s">
        <v>486</v>
      </c>
      <c r="V267" s="908"/>
      <c r="AK267" s="1687"/>
    </row>
    <row r="268" spans="1:63" x14ac:dyDescent="0.25">
      <c r="A268" s="3447" t="s">
        <v>857</v>
      </c>
      <c r="B268" s="3448"/>
      <c r="C268" s="3448"/>
      <c r="D268" s="3448"/>
      <c r="E268" s="3448"/>
      <c r="F268" s="3448"/>
      <c r="G268" s="3448"/>
      <c r="H268" s="3448"/>
      <c r="I268" s="3448"/>
      <c r="J268" s="3448"/>
      <c r="K268" s="3448"/>
      <c r="L268" s="3448"/>
      <c r="M268" s="3448"/>
      <c r="N268" s="2259">
        <f>MAX(N280,N294,N311)</f>
        <v>4</v>
      </c>
      <c r="O268" s="3449">
        <f>MAX(O280,O294,O311)</f>
        <v>4</v>
      </c>
      <c r="P268" s="3450"/>
      <c r="Q268" s="2259">
        <f>MAX(Q280,Q294,Q311)</f>
        <v>5</v>
      </c>
      <c r="R268" s="3449">
        <f>MAX(R280,R294,R311)</f>
        <v>2</v>
      </c>
      <c r="S268" s="3450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5">
      <c r="A269" s="3451" t="s">
        <v>858</v>
      </c>
      <c r="B269" s="3452"/>
      <c r="C269" s="3452"/>
      <c r="D269" s="3452"/>
      <c r="E269" s="3452"/>
      <c r="F269" s="3452"/>
      <c r="G269" s="3452"/>
      <c r="H269" s="3452"/>
      <c r="I269" s="3452"/>
      <c r="J269" s="3452"/>
      <c r="K269" s="3452"/>
      <c r="L269" s="3452"/>
      <c r="M269" s="3452"/>
      <c r="N269" s="2259">
        <f>MAX(N281,N295,N312)</f>
        <v>3</v>
      </c>
      <c r="O269" s="3449">
        <f>MAX(O281,O295,O312)</f>
        <v>2</v>
      </c>
      <c r="P269" s="3450"/>
      <c r="Q269" s="2259">
        <f>MAX(Q281,Q295,Q312)</f>
        <v>4</v>
      </c>
      <c r="R269" s="3449">
        <f>MAX(R281,R295,R312)</f>
        <v>7</v>
      </c>
      <c r="S269" s="3450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5">
      <c r="A270" s="3441" t="s">
        <v>859</v>
      </c>
      <c r="B270" s="3442"/>
      <c r="C270" s="3442"/>
      <c r="D270" s="3442"/>
      <c r="E270" s="3442"/>
      <c r="F270" s="3442"/>
      <c r="G270" s="3442"/>
      <c r="H270" s="3442"/>
      <c r="I270" s="3442"/>
      <c r="J270" s="3442"/>
      <c r="K270" s="3442"/>
      <c r="L270" s="3442"/>
      <c r="M270" s="3442"/>
      <c r="N270" s="997"/>
      <c r="O270" s="3443"/>
      <c r="P270" s="3444"/>
      <c r="Q270" s="2259">
        <f>MAX(Q282,Q296,Q313)</f>
        <v>0</v>
      </c>
      <c r="R270" s="3443">
        <v>1</v>
      </c>
      <c r="S270" s="3444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5">
      <c r="A271" s="3445" t="s">
        <v>860</v>
      </c>
      <c r="B271" s="3446"/>
      <c r="C271" s="3446"/>
      <c r="D271" s="3446"/>
      <c r="E271" s="3446"/>
      <c r="F271" s="3446"/>
      <c r="G271" s="3446"/>
      <c r="H271" s="3446"/>
      <c r="I271" s="3446"/>
      <c r="J271" s="3446"/>
      <c r="K271" s="3446"/>
      <c r="L271" s="3446"/>
      <c r="M271" s="3446"/>
      <c r="N271" s="997"/>
      <c r="O271" s="3443"/>
      <c r="P271" s="3444"/>
      <c r="Q271" s="2259">
        <f>MAX(Q283,Q297,Q314)</f>
        <v>0</v>
      </c>
      <c r="R271" s="3443">
        <v>1</v>
      </c>
      <c r="S271" s="3444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2" thickBot="1" x14ac:dyDescent="0.3">
      <c r="A272" s="3478" t="s">
        <v>48</v>
      </c>
      <c r="B272" s="3478"/>
      <c r="C272" s="3478"/>
      <c r="D272" s="3478"/>
      <c r="E272" s="3478"/>
      <c r="F272" s="3478"/>
      <c r="G272" s="3478"/>
      <c r="H272" s="3478"/>
      <c r="I272" s="3478"/>
      <c r="J272" s="3478"/>
      <c r="K272" s="3478"/>
      <c r="L272" s="3478"/>
      <c r="M272" s="3479"/>
      <c r="N272" s="3480" t="s">
        <v>129</v>
      </c>
      <c r="O272" s="3481"/>
      <c r="P272" s="3482"/>
      <c r="Q272" s="3480" t="s">
        <v>129</v>
      </c>
      <c r="R272" s="3481"/>
      <c r="S272" s="3482"/>
      <c r="T272" s="3470" t="s">
        <v>86</v>
      </c>
      <c r="U272" s="3471"/>
      <c r="V272" s="2249"/>
      <c r="AK272" s="1687"/>
    </row>
    <row r="273" spans="1:48" ht="16.2" thickBot="1" x14ac:dyDescent="0.3">
      <c r="A273" s="2250"/>
      <c r="B273" s="2251"/>
      <c r="C273" s="2251"/>
      <c r="D273" s="2251"/>
      <c r="E273" s="2251"/>
      <c r="F273" s="2251"/>
      <c r="G273" s="2251"/>
      <c r="H273" s="2251"/>
      <c r="I273" s="3475" t="s">
        <v>861</v>
      </c>
      <c r="J273" s="3476"/>
      <c r="K273" s="3476"/>
      <c r="L273" s="3476"/>
      <c r="M273" s="3477"/>
      <c r="N273" s="3472">
        <f>MAX(N285,N299,N343)</f>
        <v>33</v>
      </c>
      <c r="O273" s="3473"/>
      <c r="P273" s="3474"/>
      <c r="Q273" s="3472">
        <f>MAX(Q285,Q299,Q343)</f>
        <v>47</v>
      </c>
      <c r="R273" s="3473"/>
      <c r="S273" s="3474"/>
      <c r="T273" s="3472">
        <f>MAX(T285,T299,T343)</f>
        <v>43.5</v>
      </c>
      <c r="U273" s="3473"/>
      <c r="V273" s="3474"/>
      <c r="AK273" s="1687"/>
    </row>
    <row r="274" spans="1:48" ht="16.2" thickBot="1" x14ac:dyDescent="0.3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521">
        <f>N286</f>
        <v>120</v>
      </c>
      <c r="O274" s="3522"/>
      <c r="P274" s="3522"/>
      <c r="Q274" s="3522"/>
      <c r="R274" s="3522"/>
      <c r="S274" s="3522"/>
      <c r="T274" s="3522"/>
      <c r="U274" s="3522"/>
      <c r="V274" s="3523"/>
      <c r="AK274" s="1687"/>
    </row>
    <row r="275" spans="1:48" x14ac:dyDescent="0.3">
      <c r="A275" s="2251"/>
      <c r="B275" s="2253"/>
      <c r="C275" s="2253"/>
      <c r="D275" s="2253"/>
      <c r="E275" s="2253"/>
      <c r="F275" s="2253"/>
      <c r="G275" s="2253"/>
      <c r="H275" s="3433" t="s">
        <v>604</v>
      </c>
      <c r="I275" s="3434"/>
      <c r="J275" s="3434"/>
      <c r="K275" s="3434"/>
      <c r="L275" s="3434"/>
      <c r="M275" s="3435"/>
      <c r="N275" s="3436" t="s">
        <v>605</v>
      </c>
      <c r="O275" s="3437"/>
      <c r="P275" s="3438"/>
      <c r="Q275" s="2254">
        <f>Q287</f>
        <v>67.291666666666671</v>
      </c>
      <c r="R275" s="3439" t="s">
        <v>606</v>
      </c>
      <c r="S275" s="3440"/>
      <c r="T275" s="1621"/>
      <c r="U275" s="1621"/>
      <c r="V275" s="2255"/>
      <c r="AK275" s="1687"/>
    </row>
    <row r="276" spans="1:48" x14ac:dyDescent="0.3">
      <c r="A276" s="2251"/>
      <c r="B276" s="2258"/>
      <c r="C276" s="2258"/>
      <c r="D276" s="2258"/>
      <c r="E276" s="2258"/>
      <c r="F276" s="2258"/>
      <c r="G276" s="2258"/>
      <c r="H276" s="3465" t="s">
        <v>604</v>
      </c>
      <c r="I276" s="3466"/>
      <c r="J276" s="3466"/>
      <c r="K276" s="3466"/>
      <c r="L276" s="3466"/>
      <c r="M276" s="3467"/>
      <c r="N276" s="3436" t="s">
        <v>607</v>
      </c>
      <c r="O276" s="3437"/>
      <c r="P276" s="3438"/>
      <c r="Q276" s="2254">
        <f>Q288</f>
        <v>32.708333333333336</v>
      </c>
      <c r="R276" s="3468" t="s">
        <v>606</v>
      </c>
      <c r="S276" s="3469"/>
      <c r="T276" s="2256"/>
      <c r="U276" s="2256"/>
      <c r="V276" s="2257"/>
      <c r="AK276" s="1687"/>
    </row>
    <row r="277" spans="1:48" ht="16.2" hidden="1" thickBot="1" x14ac:dyDescent="0.3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29"/>
      <c r="P277" s="3530"/>
      <c r="Q277" s="1993"/>
      <c r="R277" s="3560"/>
      <c r="S277" s="3561"/>
      <c r="T277" s="1994"/>
      <c r="U277" s="1893"/>
      <c r="V277" s="1995"/>
      <c r="AK277" s="1687"/>
    </row>
    <row r="278" spans="1:48" ht="16.2" hidden="1" thickBot="1" x14ac:dyDescent="0.3">
      <c r="A278" s="1983"/>
      <c r="B278" s="1996" t="s">
        <v>749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558"/>
      <c r="P278" s="3559"/>
      <c r="Q278" s="2002"/>
      <c r="R278" s="3556"/>
      <c r="S278" s="3557"/>
      <c r="T278" s="2003"/>
      <c r="U278" s="2004"/>
      <c r="V278" s="2005"/>
      <c r="AK278" s="1687"/>
    </row>
    <row r="279" spans="1:48" ht="16.2" hidden="1" thickBot="1" x14ac:dyDescent="0.3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722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486</v>
      </c>
      <c r="O279" s="3531" t="s">
        <v>486</v>
      </c>
      <c r="P279" s="3532"/>
      <c r="Q279" s="1899" t="s">
        <v>726</v>
      </c>
      <c r="R279" s="3531" t="s">
        <v>674</v>
      </c>
      <c r="S279" s="3532"/>
      <c r="T279" s="1891" t="s">
        <v>727</v>
      </c>
      <c r="U279" s="1898" t="s">
        <v>459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542</v>
      </c>
      <c r="AV279" s="1183" t="e">
        <f>AV11+AV52+AV110+#REF!</f>
        <v>#REF!</v>
      </c>
    </row>
    <row r="280" spans="1:48" hidden="1" x14ac:dyDescent="0.25">
      <c r="A280" s="3739" t="s">
        <v>167</v>
      </c>
      <c r="B280" s="3740"/>
      <c r="C280" s="3740"/>
      <c r="D280" s="3740"/>
      <c r="E280" s="3740"/>
      <c r="F280" s="3740"/>
      <c r="G280" s="3740"/>
      <c r="H280" s="3740"/>
      <c r="I280" s="3740"/>
      <c r="J280" s="3740"/>
      <c r="K280" s="3740"/>
      <c r="L280" s="3740"/>
      <c r="M280" s="3740"/>
      <c r="N280" s="2017">
        <v>4</v>
      </c>
      <c r="O280" s="3552">
        <v>4</v>
      </c>
      <c r="P280" s="3553"/>
      <c r="Q280" s="2018">
        <v>5</v>
      </c>
      <c r="R280" s="3552">
        <v>2</v>
      </c>
      <c r="S280" s="3553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543</v>
      </c>
      <c r="AV280" s="1183" t="e">
        <f>AV12+AV53+AV111+#REF!</f>
        <v>#REF!</v>
      </c>
    </row>
    <row r="281" spans="1:48" hidden="1" x14ac:dyDescent="0.25">
      <c r="A281" s="3742" t="s">
        <v>34</v>
      </c>
      <c r="B281" s="3743"/>
      <c r="C281" s="3743"/>
      <c r="D281" s="3743"/>
      <c r="E281" s="3743"/>
      <c r="F281" s="3743"/>
      <c r="G281" s="3743"/>
      <c r="H281" s="3743"/>
      <c r="I281" s="3743"/>
      <c r="J281" s="3743"/>
      <c r="K281" s="3743"/>
      <c r="L281" s="3743"/>
      <c r="M281" s="3743"/>
      <c r="N281" s="2022">
        <v>3</v>
      </c>
      <c r="O281" s="3517">
        <v>2</v>
      </c>
      <c r="P281" s="3518"/>
      <c r="Q281" s="2023">
        <v>3</v>
      </c>
      <c r="R281" s="3517">
        <v>5</v>
      </c>
      <c r="S281" s="3518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5">
      <c r="A282" s="3771" t="s">
        <v>230</v>
      </c>
      <c r="B282" s="3772"/>
      <c r="C282" s="3772"/>
      <c r="D282" s="3772"/>
      <c r="E282" s="3772"/>
      <c r="F282" s="3772"/>
      <c r="G282" s="3772"/>
      <c r="H282" s="3772"/>
      <c r="I282" s="3772"/>
      <c r="J282" s="3772"/>
      <c r="K282" s="3772"/>
      <c r="L282" s="3772"/>
      <c r="M282" s="3772"/>
      <c r="N282" s="2023"/>
      <c r="O282" s="3517"/>
      <c r="P282" s="3518"/>
      <c r="Q282" s="2023"/>
      <c r="R282" s="3517">
        <v>1</v>
      </c>
      <c r="S282" s="3518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5">
      <c r="A283" s="3716" t="s">
        <v>229</v>
      </c>
      <c r="B283" s="3717"/>
      <c r="C283" s="3717"/>
      <c r="D283" s="3717"/>
      <c r="E283" s="3717"/>
      <c r="F283" s="3717"/>
      <c r="G283" s="3717"/>
      <c r="H283" s="3717"/>
      <c r="I283" s="3717"/>
      <c r="J283" s="3717"/>
      <c r="K283" s="3717"/>
      <c r="L283" s="3717"/>
      <c r="M283" s="3717"/>
      <c r="N283" s="2023"/>
      <c r="O283" s="3517"/>
      <c r="P283" s="3518"/>
      <c r="Q283" s="2023"/>
      <c r="R283" s="3517"/>
      <c r="S283" s="3518"/>
      <c r="T283" s="2024"/>
      <c r="U283" s="2025">
        <v>1</v>
      </c>
      <c r="V283" s="2026"/>
    </row>
    <row r="284" spans="1:48" ht="16.2" hidden="1" thickBot="1" x14ac:dyDescent="0.3">
      <c r="A284" s="3680" t="s">
        <v>48</v>
      </c>
      <c r="B284" s="3680"/>
      <c r="C284" s="3680"/>
      <c r="D284" s="3680"/>
      <c r="E284" s="3680"/>
      <c r="F284" s="3680"/>
      <c r="G284" s="3680"/>
      <c r="H284" s="3680"/>
      <c r="I284" s="3680"/>
      <c r="J284" s="3680"/>
      <c r="K284" s="3680"/>
      <c r="L284" s="3680"/>
      <c r="M284" s="3773"/>
      <c r="N284" s="3682" t="s">
        <v>129</v>
      </c>
      <c r="O284" s="3683"/>
      <c r="P284" s="3684"/>
      <c r="Q284" s="3682" t="s">
        <v>129</v>
      </c>
      <c r="R284" s="3683"/>
      <c r="S284" s="3684"/>
      <c r="T284" s="3702" t="s">
        <v>86</v>
      </c>
      <c r="U284" s="3703"/>
      <c r="V284" s="2027"/>
    </row>
    <row r="285" spans="1:48" ht="16.2" hidden="1" thickBot="1" x14ac:dyDescent="0.3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549">
        <f>G19+G23+G28+G32+G35+G39+G43+G48+G62+G63+G80</f>
        <v>33</v>
      </c>
      <c r="O285" s="3550"/>
      <c r="P285" s="3551"/>
      <c r="Q285" s="3549">
        <f>G40+G53+G56+G59+G67+G68+G76+G81+G82+G83+G110+G113+G114+G133+G139+G145</f>
        <v>47</v>
      </c>
      <c r="R285" s="3550"/>
      <c r="S285" s="3551"/>
      <c r="T285" s="3524">
        <f>G13+G64+G72+G75+G86+G93+G99+G117+G120+G124+G127+G130+G136+G142+G148</f>
        <v>40</v>
      </c>
      <c r="U285" s="3525"/>
      <c r="V285" s="3526"/>
    </row>
    <row r="286" spans="1:48" ht="16.2" hidden="1" thickBot="1" x14ac:dyDescent="0.3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524">
        <f>N285+Q285+T285</f>
        <v>120</v>
      </c>
      <c r="O286" s="3525"/>
      <c r="P286" s="3525"/>
      <c r="Q286" s="3525"/>
      <c r="R286" s="3525"/>
      <c r="S286" s="3525"/>
      <c r="T286" s="3525"/>
      <c r="U286" s="3525"/>
      <c r="V286" s="3526"/>
    </row>
    <row r="287" spans="1:48" hidden="1" x14ac:dyDescent="0.3">
      <c r="A287" s="2029"/>
      <c r="B287" s="2031"/>
      <c r="C287" s="2031"/>
      <c r="D287" s="2031"/>
      <c r="E287" s="2031"/>
      <c r="F287" s="2031"/>
      <c r="G287" s="2031"/>
      <c r="H287" s="3641" t="s">
        <v>604</v>
      </c>
      <c r="I287" s="3642"/>
      <c r="J287" s="3642"/>
      <c r="K287" s="3642"/>
      <c r="L287" s="3642"/>
      <c r="M287" s="3643"/>
      <c r="N287" s="3644" t="s">
        <v>605</v>
      </c>
      <c r="O287" s="3645"/>
      <c r="P287" s="3646"/>
      <c r="Q287" s="2032">
        <f>G103/G277*100</f>
        <v>67.291666666666671</v>
      </c>
      <c r="R287" s="3660" t="s">
        <v>606</v>
      </c>
      <c r="S287" s="3661"/>
      <c r="T287" s="2033"/>
      <c r="U287" s="2033"/>
      <c r="V287" s="2034"/>
    </row>
    <row r="288" spans="1:48" hidden="1" x14ac:dyDescent="0.3">
      <c r="A288" s="2029"/>
      <c r="B288" s="2031"/>
      <c r="C288" s="2031"/>
      <c r="D288" s="2031"/>
      <c r="E288" s="2031"/>
      <c r="F288" s="2031"/>
      <c r="G288" s="2031"/>
      <c r="H288" s="3641" t="s">
        <v>604</v>
      </c>
      <c r="I288" s="3642"/>
      <c r="J288" s="3642"/>
      <c r="K288" s="3642"/>
      <c r="L288" s="3642"/>
      <c r="M288" s="3643"/>
      <c r="N288" s="3644" t="s">
        <v>607</v>
      </c>
      <c r="O288" s="3645"/>
      <c r="P288" s="3646"/>
      <c r="Q288" s="2032">
        <f>G256/G277*100</f>
        <v>32.708333333333336</v>
      </c>
      <c r="R288" s="3647" t="s">
        <v>606</v>
      </c>
      <c r="S288" s="3648"/>
      <c r="T288" s="2033"/>
      <c r="U288" s="2033"/>
      <c r="V288" s="2034"/>
    </row>
    <row r="289" spans="1:119" s="897" customFormat="1" ht="16.2" hidden="1" thickBot="1" x14ac:dyDescent="0.3">
      <c r="A289" s="880"/>
      <c r="B289" s="3871"/>
      <c r="C289" s="3872"/>
      <c r="D289" s="3872"/>
      <c r="E289" s="3872"/>
      <c r="F289" s="3872"/>
      <c r="G289" s="3872"/>
      <c r="H289" s="3872"/>
      <c r="I289" s="3872"/>
      <c r="J289" s="3872"/>
      <c r="K289" s="3872"/>
      <c r="L289" s="3872"/>
      <c r="M289" s="3872"/>
      <c r="N289" s="3873"/>
      <c r="O289" s="3873"/>
      <c r="P289" s="3873"/>
      <c r="Q289" s="3873"/>
      <c r="R289" s="3873"/>
      <c r="S289" s="3873"/>
      <c r="T289" s="3874"/>
      <c r="U289" s="3874"/>
      <c r="V289" s="3875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8" hidden="1" thickBot="1" x14ac:dyDescent="0.3">
      <c r="A290" s="3505"/>
      <c r="B290" s="3591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704"/>
      <c r="P290" s="3705"/>
      <c r="Q290" s="2043"/>
      <c r="R290" s="3704"/>
      <c r="S290" s="3820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2" hidden="1" thickBot="1" x14ac:dyDescent="0.3">
      <c r="A291" s="3775" t="s">
        <v>580</v>
      </c>
      <c r="B291" s="3776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688"/>
      <c r="P291" s="3706"/>
      <c r="Q291" s="2052"/>
      <c r="R291" s="3688"/>
      <c r="S291" s="3689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2" hidden="1" thickBot="1" x14ac:dyDescent="0.3">
      <c r="A292" s="3775" t="s">
        <v>750</v>
      </c>
      <c r="B292" s="3776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690"/>
      <c r="P292" s="3691"/>
      <c r="Q292" s="2054"/>
      <c r="R292" s="3688"/>
      <c r="S292" s="3689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2" hidden="1" thickBot="1" x14ac:dyDescent="0.3">
      <c r="A293" s="3775" t="s">
        <v>226</v>
      </c>
      <c r="B293" s="3776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486</v>
      </c>
      <c r="O293" s="3531" t="s">
        <v>486</v>
      </c>
      <c r="P293" s="3532"/>
      <c r="Q293" s="1899" t="s">
        <v>726</v>
      </c>
      <c r="R293" s="3696" t="s">
        <v>516</v>
      </c>
      <c r="S293" s="3697"/>
      <c r="T293" s="2055" t="s">
        <v>516</v>
      </c>
      <c r="U293" s="2056" t="s">
        <v>459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5">
      <c r="A294" s="3739" t="s">
        <v>167</v>
      </c>
      <c r="B294" s="3740"/>
      <c r="C294" s="3740"/>
      <c r="D294" s="3740"/>
      <c r="E294" s="3740"/>
      <c r="F294" s="3740"/>
      <c r="G294" s="3740"/>
      <c r="H294" s="3740"/>
      <c r="I294" s="3740"/>
      <c r="J294" s="3740"/>
      <c r="K294" s="3740"/>
      <c r="L294" s="3740"/>
      <c r="M294" s="3741"/>
      <c r="N294" s="2017">
        <v>4</v>
      </c>
      <c r="O294" s="3552">
        <v>4</v>
      </c>
      <c r="P294" s="3553"/>
      <c r="Q294" s="2057">
        <v>5</v>
      </c>
      <c r="R294" s="3694">
        <v>2</v>
      </c>
      <c r="S294" s="3695"/>
      <c r="T294" s="2057">
        <v>3</v>
      </c>
      <c r="U294" s="2058">
        <v>2</v>
      </c>
      <c r="V294" s="2059"/>
      <c r="AU294" s="897" t="s">
        <v>542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5">
      <c r="A295" s="3742" t="s">
        <v>34</v>
      </c>
      <c r="B295" s="3743"/>
      <c r="C295" s="3743"/>
      <c r="D295" s="3743"/>
      <c r="E295" s="3743"/>
      <c r="F295" s="3743"/>
      <c r="G295" s="3743"/>
      <c r="H295" s="3743"/>
      <c r="I295" s="3743"/>
      <c r="J295" s="3743"/>
      <c r="K295" s="3743"/>
      <c r="L295" s="3743"/>
      <c r="M295" s="3744"/>
      <c r="N295" s="2022">
        <v>3</v>
      </c>
      <c r="O295" s="3517">
        <v>2</v>
      </c>
      <c r="P295" s="3518"/>
      <c r="Q295" s="2060">
        <v>4</v>
      </c>
      <c r="R295" s="3707">
        <v>7</v>
      </c>
      <c r="S295" s="3710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543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771" t="s">
        <v>230</v>
      </c>
      <c r="B296" s="3772"/>
      <c r="C296" s="3772"/>
      <c r="D296" s="3772"/>
      <c r="E296" s="3772"/>
      <c r="F296" s="3772"/>
      <c r="G296" s="3772"/>
      <c r="H296" s="3772"/>
      <c r="I296" s="3772"/>
      <c r="J296" s="3772"/>
      <c r="K296" s="3772"/>
      <c r="L296" s="3772"/>
      <c r="M296" s="3774"/>
      <c r="N296" s="2060"/>
      <c r="O296" s="3707"/>
      <c r="P296" s="3709"/>
      <c r="Q296" s="2060"/>
      <c r="R296" s="3707">
        <v>1</v>
      </c>
      <c r="S296" s="3708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2" hidden="1" thickBot="1" x14ac:dyDescent="0.3">
      <c r="A297" s="3677" t="s">
        <v>229</v>
      </c>
      <c r="B297" s="3678"/>
      <c r="C297" s="3678"/>
      <c r="D297" s="3678"/>
      <c r="E297" s="3678"/>
      <c r="F297" s="3678"/>
      <c r="G297" s="3678"/>
      <c r="H297" s="3678"/>
      <c r="I297" s="3678"/>
      <c r="J297" s="3678"/>
      <c r="K297" s="3678"/>
      <c r="L297" s="3678"/>
      <c r="M297" s="3679"/>
      <c r="N297" s="2063"/>
      <c r="O297" s="3692"/>
      <c r="P297" s="3693"/>
      <c r="Q297" s="2064"/>
      <c r="R297" s="3737"/>
      <c r="S297" s="3738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2" hidden="1" thickBot="1" x14ac:dyDescent="0.3">
      <c r="A298" s="3680" t="s">
        <v>48</v>
      </c>
      <c r="B298" s="3680"/>
      <c r="C298" s="3680"/>
      <c r="D298" s="3680"/>
      <c r="E298" s="3680"/>
      <c r="F298" s="3680"/>
      <c r="G298" s="3680"/>
      <c r="H298" s="3680"/>
      <c r="I298" s="3680"/>
      <c r="J298" s="3680"/>
      <c r="K298" s="3680"/>
      <c r="L298" s="3680"/>
      <c r="M298" s="3681"/>
      <c r="N298" s="3685" t="s">
        <v>129</v>
      </c>
      <c r="O298" s="3686"/>
      <c r="P298" s="3557"/>
      <c r="Q298" s="3687" t="s">
        <v>129</v>
      </c>
      <c r="R298" s="3561"/>
      <c r="S298" s="3561"/>
      <c r="T298" s="3534" t="s">
        <v>86</v>
      </c>
      <c r="U298" s="3535"/>
      <c r="V298" s="3536"/>
      <c r="BF298" s="897"/>
      <c r="BG298" s="897"/>
      <c r="BH298" s="897"/>
      <c r="BI298" s="897"/>
      <c r="BJ298" s="897"/>
      <c r="BK298" s="897"/>
    </row>
    <row r="299" spans="1:119" s="978" customFormat="1" ht="16.2" hidden="1" thickBot="1" x14ac:dyDescent="0.3">
      <c r="A299" s="2068"/>
      <c r="B299" s="3711"/>
      <c r="C299" s="3711"/>
      <c r="D299" s="3711"/>
      <c r="E299" s="3711"/>
      <c r="F299" s="3711"/>
      <c r="G299" s="3711"/>
      <c r="H299" s="3711"/>
      <c r="I299" s="3711"/>
      <c r="J299" s="3711"/>
      <c r="K299" s="3711"/>
      <c r="L299" s="3711"/>
      <c r="M299" s="3712"/>
      <c r="N299" s="3713">
        <f>G19+G23+G28+G32+G35+G39+G43+G48+G62+G63+G80</f>
        <v>33</v>
      </c>
      <c r="O299" s="3714"/>
      <c r="P299" s="3715"/>
      <c r="Q299" s="3713">
        <f>G40+G53+G56+G59+G67+G68+G76+G81+G82+G83+G110+G113+G158+G163+G169+G173+G182+G185+G195</f>
        <v>45.5</v>
      </c>
      <c r="R299" s="3714"/>
      <c r="S299" s="3515"/>
      <c r="T299" s="3537">
        <f>G13+G64+G72+G75+G86+G93+G99+G154+G159+G160+G166+G176+G179+G188+G191+G198+G199+G203</f>
        <v>41.5</v>
      </c>
      <c r="U299" s="3538"/>
      <c r="V299" s="3539"/>
      <c r="BF299" s="897"/>
      <c r="BG299" s="897"/>
      <c r="BH299" s="897"/>
      <c r="BI299" s="897"/>
      <c r="BJ299" s="897"/>
      <c r="BK299" s="897"/>
    </row>
    <row r="300" spans="1:119" s="978" customFormat="1" ht="16.2" hidden="1" thickBot="1" x14ac:dyDescent="0.3">
      <c r="A300" s="2068"/>
      <c r="B300" s="3711"/>
      <c r="C300" s="3711"/>
      <c r="D300" s="3711"/>
      <c r="E300" s="3711"/>
      <c r="F300" s="3711"/>
      <c r="G300" s="3711"/>
      <c r="H300" s="3711"/>
      <c r="I300" s="3711"/>
      <c r="J300" s="3711"/>
      <c r="K300" s="3711"/>
      <c r="L300" s="3711"/>
      <c r="M300" s="3712"/>
      <c r="N300" s="3537">
        <f>N299+Q299+T299</f>
        <v>120</v>
      </c>
      <c r="O300" s="3538"/>
      <c r="P300" s="3538"/>
      <c r="Q300" s="3538"/>
      <c r="R300" s="3538"/>
      <c r="S300" s="3538"/>
      <c r="T300" s="3538"/>
      <c r="U300" s="3538"/>
      <c r="V300" s="3539"/>
      <c r="BF300" s="897"/>
      <c r="BG300" s="897"/>
      <c r="BH300" s="897"/>
      <c r="BI300" s="897"/>
      <c r="BJ300" s="897"/>
      <c r="BK300" s="897"/>
    </row>
    <row r="301" spans="1:119" s="978" customFormat="1" hidden="1" x14ac:dyDescent="0.3">
      <c r="A301" s="2069"/>
      <c r="B301" s="2070"/>
      <c r="C301" s="2070"/>
      <c r="D301" s="2070"/>
      <c r="E301" s="2070"/>
      <c r="F301" s="2070"/>
      <c r="G301" s="2070"/>
      <c r="H301" s="3641" t="s">
        <v>604</v>
      </c>
      <c r="I301" s="3642"/>
      <c r="J301" s="3642"/>
      <c r="K301" s="3642"/>
      <c r="L301" s="3642"/>
      <c r="M301" s="3643"/>
      <c r="N301" s="3644" t="s">
        <v>605</v>
      </c>
      <c r="O301" s="3645"/>
      <c r="P301" s="3646"/>
      <c r="Q301" s="2032">
        <f>G103/G291*100</f>
        <v>67.291666666666671</v>
      </c>
      <c r="R301" s="3660" t="s">
        <v>606</v>
      </c>
      <c r="S301" s="3661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3">
      <c r="A302" s="2069"/>
      <c r="B302" s="2070"/>
      <c r="C302" s="2070"/>
      <c r="D302" s="2070"/>
      <c r="E302" s="2070"/>
      <c r="F302" s="2070"/>
      <c r="G302" s="2070"/>
      <c r="H302" s="3641" t="s">
        <v>604</v>
      </c>
      <c r="I302" s="3642"/>
      <c r="J302" s="3642"/>
      <c r="K302" s="3642"/>
      <c r="L302" s="3642"/>
      <c r="M302" s="3643"/>
      <c r="N302" s="3644" t="s">
        <v>607</v>
      </c>
      <c r="O302" s="3645"/>
      <c r="P302" s="3646"/>
      <c r="Q302" s="2032">
        <f>G204/G291*100</f>
        <v>32.708333333333336</v>
      </c>
      <c r="R302" s="3647" t="s">
        <v>606</v>
      </c>
      <c r="S302" s="3648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2" hidden="1" thickBot="1" x14ac:dyDescent="0.3">
      <c r="A303" s="3728"/>
      <c r="B303" s="3729"/>
      <c r="C303" s="3729"/>
      <c r="D303" s="3729"/>
      <c r="E303" s="3729"/>
      <c r="F303" s="3729"/>
      <c r="G303" s="3729"/>
      <c r="H303" s="3729"/>
      <c r="I303" s="3729"/>
      <c r="J303" s="3729"/>
      <c r="K303" s="3729"/>
      <c r="L303" s="3729"/>
      <c r="M303" s="3729"/>
      <c r="N303" s="3729"/>
      <c r="O303" s="3729"/>
      <c r="P303" s="3729"/>
      <c r="Q303" s="3729"/>
      <c r="R303" s="3729"/>
      <c r="S303" s="3729"/>
      <c r="T303" s="3729"/>
      <c r="U303" s="3729"/>
      <c r="V303" s="3730"/>
      <c r="BF303" s="897"/>
      <c r="BG303" s="897"/>
      <c r="BH303" s="897"/>
      <c r="BI303" s="897"/>
      <c r="BJ303" s="897"/>
      <c r="BK303" s="897"/>
    </row>
    <row r="304" spans="1:119" s="897" customFormat="1" ht="16.2" hidden="1" x14ac:dyDescent="0.25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732"/>
      <c r="P304" s="3733"/>
      <c r="Q304" s="880"/>
      <c r="R304" s="3732"/>
      <c r="S304" s="3733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8" hidden="1" thickBot="1" x14ac:dyDescent="0.3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527"/>
      <c r="P305" s="3528"/>
      <c r="Q305" s="887"/>
      <c r="R305" s="3734"/>
      <c r="S305" s="3735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8" hidden="1" thickBot="1" x14ac:dyDescent="0.3">
      <c r="A306" s="3726"/>
      <c r="B306" s="3727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596"/>
      <c r="P306" s="3731"/>
      <c r="Q306" s="892"/>
      <c r="R306" s="3723"/>
      <c r="S306" s="3724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2" hidden="1" thickBot="1" x14ac:dyDescent="0.3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459"/>
      <c r="P307" s="3725"/>
      <c r="Q307" s="123"/>
      <c r="R307" s="3723"/>
      <c r="S307" s="3724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2" hidden="1" thickBot="1" x14ac:dyDescent="0.3">
      <c r="A308" s="2073"/>
      <c r="B308" s="1984" t="s">
        <v>785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29"/>
      <c r="P308" s="3530"/>
      <c r="Q308" s="2078"/>
      <c r="R308" s="3515"/>
      <c r="S308" s="3699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2" hidden="1" thickBot="1" x14ac:dyDescent="0.3">
      <c r="A309" s="2073"/>
      <c r="B309" s="1996" t="s">
        <v>749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29"/>
      <c r="P309" s="3530"/>
      <c r="Q309" s="2078"/>
      <c r="R309" s="3515"/>
      <c r="S309" s="3699"/>
      <c r="T309" s="1994"/>
      <c r="U309" s="1893"/>
      <c r="V309" s="1995"/>
      <c r="W309" s="978">
        <f>30*G309</f>
        <v>3600</v>
      </c>
      <c r="AU309" s="897" t="s">
        <v>542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2" hidden="1" thickBot="1" x14ac:dyDescent="0.3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486</v>
      </c>
      <c r="O310" s="3531" t="s">
        <v>486</v>
      </c>
      <c r="P310" s="3532"/>
      <c r="Q310" s="2088" t="s">
        <v>779</v>
      </c>
      <c r="R310" s="3531" t="s">
        <v>782</v>
      </c>
      <c r="S310" s="3736"/>
      <c r="T310" s="1899" t="s">
        <v>783</v>
      </c>
      <c r="U310" s="2056" t="s">
        <v>523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543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5">
      <c r="A311" s="3777" t="s">
        <v>167</v>
      </c>
      <c r="B311" s="3778"/>
      <c r="C311" s="3778"/>
      <c r="D311" s="3778"/>
      <c r="E311" s="3778"/>
      <c r="F311" s="3778"/>
      <c r="G311" s="3778"/>
      <c r="H311" s="3778"/>
      <c r="I311" s="3778"/>
      <c r="J311" s="3778"/>
      <c r="K311" s="3778"/>
      <c r="L311" s="3778"/>
      <c r="M311" s="3779"/>
      <c r="N311" s="2018">
        <v>4</v>
      </c>
      <c r="O311" s="3552">
        <v>4</v>
      </c>
      <c r="P311" s="3553"/>
      <c r="Q311" s="2018">
        <v>4</v>
      </c>
      <c r="R311" s="3880">
        <v>1</v>
      </c>
      <c r="S311" s="3881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5">
      <c r="A312" s="3771" t="s">
        <v>34</v>
      </c>
      <c r="B312" s="3772"/>
      <c r="C312" s="3772"/>
      <c r="D312" s="3772"/>
      <c r="E312" s="3772"/>
      <c r="F312" s="3772"/>
      <c r="G312" s="3772"/>
      <c r="H312" s="3772"/>
      <c r="I312" s="3772"/>
      <c r="J312" s="3772"/>
      <c r="K312" s="3772"/>
      <c r="L312" s="3772"/>
      <c r="M312" s="3774"/>
      <c r="N312" s="2023">
        <v>3</v>
      </c>
      <c r="O312" s="3517">
        <v>2</v>
      </c>
      <c r="P312" s="3518"/>
      <c r="Q312" s="2023">
        <v>3</v>
      </c>
      <c r="R312" s="3637">
        <v>6</v>
      </c>
      <c r="S312" s="3638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5">
      <c r="A313" s="3771" t="s">
        <v>230</v>
      </c>
      <c r="B313" s="3772"/>
      <c r="C313" s="3772"/>
      <c r="D313" s="3772"/>
      <c r="E313" s="3772"/>
      <c r="F313" s="3772"/>
      <c r="G313" s="3772"/>
      <c r="H313" s="3772"/>
      <c r="I313" s="3772"/>
      <c r="J313" s="3772"/>
      <c r="K313" s="3772"/>
      <c r="L313" s="3772"/>
      <c r="M313" s="3774"/>
      <c r="N313" s="2023"/>
      <c r="O313" s="3517"/>
      <c r="P313" s="3518"/>
      <c r="Q313" s="2023"/>
      <c r="R313" s="3637">
        <v>1</v>
      </c>
      <c r="S313" s="3638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2" hidden="1" thickBot="1" x14ac:dyDescent="0.3">
      <c r="A314" s="3716" t="s">
        <v>229</v>
      </c>
      <c r="B314" s="3717"/>
      <c r="C314" s="3717"/>
      <c r="D314" s="3717"/>
      <c r="E314" s="3717"/>
      <c r="F314" s="3717"/>
      <c r="G314" s="3717"/>
      <c r="H314" s="3717"/>
      <c r="I314" s="3717"/>
      <c r="J314" s="3717"/>
      <c r="K314" s="3717"/>
      <c r="L314" s="3717"/>
      <c r="M314" s="3718"/>
      <c r="N314" s="2093"/>
      <c r="O314" s="3635"/>
      <c r="P314" s="3636"/>
      <c r="Q314" s="2093"/>
      <c r="R314" s="3639">
        <v>1</v>
      </c>
      <c r="S314" s="3640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2" hidden="1" thickBot="1" x14ac:dyDescent="0.3">
      <c r="A315" s="3719" t="s">
        <v>48</v>
      </c>
      <c r="B315" s="3720"/>
      <c r="C315" s="3720"/>
      <c r="D315" s="3720"/>
      <c r="E315" s="3720"/>
      <c r="F315" s="3720"/>
      <c r="G315" s="3720"/>
      <c r="H315" s="3720"/>
      <c r="I315" s="3720"/>
      <c r="J315" s="3720"/>
      <c r="K315" s="3720"/>
      <c r="L315" s="3720"/>
      <c r="M315" s="3721"/>
      <c r="N315" s="3687" t="s">
        <v>129</v>
      </c>
      <c r="O315" s="3561"/>
      <c r="P315" s="3722"/>
      <c r="Q315" s="3687" t="s">
        <v>129</v>
      </c>
      <c r="R315" s="3561"/>
      <c r="S315" s="3561"/>
      <c r="T315" s="3534" t="s">
        <v>86</v>
      </c>
      <c r="U315" s="3535"/>
      <c r="V315" s="3536"/>
      <c r="BF315" s="897"/>
      <c r="BG315" s="897"/>
      <c r="BH315" s="897"/>
      <c r="BI315" s="897"/>
      <c r="BJ315" s="897"/>
      <c r="BK315" s="897"/>
    </row>
    <row r="316" spans="1:63" ht="16.2" hidden="1" thickBot="1" x14ac:dyDescent="0.3">
      <c r="A316" s="3756"/>
      <c r="B316" s="3699"/>
      <c r="C316" s="3699"/>
      <c r="D316" s="3699"/>
      <c r="E316" s="3699"/>
      <c r="F316" s="3699"/>
      <c r="G316" s="3699"/>
      <c r="H316" s="3699"/>
      <c r="I316" s="3699"/>
      <c r="J316" s="3699"/>
      <c r="K316" s="3699"/>
      <c r="L316" s="3699"/>
      <c r="M316" s="3548"/>
      <c r="N316" s="3623" t="e">
        <f>AV309</f>
        <v>#REF!</v>
      </c>
      <c r="O316" s="3624"/>
      <c r="P316" s="3625"/>
      <c r="Q316" s="3748" t="e">
        <f>AV310</f>
        <v>#REF!</v>
      </c>
      <c r="R316" s="3624"/>
      <c r="S316" s="3625"/>
      <c r="T316" s="3700" t="e">
        <f>AV311</f>
        <v>#REF!</v>
      </c>
      <c r="U316" s="3701"/>
      <c r="V316" s="2097"/>
    </row>
    <row r="317" spans="1:63" ht="16.2" hidden="1" thickBot="1" x14ac:dyDescent="0.3">
      <c r="A317" s="3754" t="s">
        <v>168</v>
      </c>
      <c r="B317" s="3651"/>
      <c r="C317" s="3651"/>
      <c r="D317" s="3651"/>
      <c r="E317" s="3651"/>
      <c r="F317" s="3651"/>
      <c r="G317" s="3651"/>
      <c r="H317" s="3651"/>
      <c r="I317" s="3651"/>
      <c r="J317" s="3651"/>
      <c r="K317" s="3651"/>
      <c r="L317" s="3651"/>
      <c r="M317" s="3755"/>
      <c r="N317" s="2098" t="s">
        <v>459</v>
      </c>
      <c r="O317" s="3515" t="s">
        <v>518</v>
      </c>
      <c r="P317" s="3548"/>
      <c r="Q317" s="2099" t="s">
        <v>523</v>
      </c>
      <c r="R317" s="3515" t="s">
        <v>476</v>
      </c>
      <c r="S317" s="3548"/>
      <c r="T317" s="2099" t="s">
        <v>476</v>
      </c>
      <c r="U317" s="2099" t="s">
        <v>474</v>
      </c>
      <c r="V317" s="2100"/>
    </row>
    <row r="318" spans="1:63" hidden="1" x14ac:dyDescent="0.25">
      <c r="A318" s="3751" t="s">
        <v>167</v>
      </c>
      <c r="B318" s="3752"/>
      <c r="C318" s="3752"/>
      <c r="D318" s="3752"/>
      <c r="E318" s="3752"/>
      <c r="F318" s="3752"/>
      <c r="G318" s="3752"/>
      <c r="H318" s="3752"/>
      <c r="I318" s="3752"/>
      <c r="J318" s="3752"/>
      <c r="K318" s="3752"/>
      <c r="L318" s="3752"/>
      <c r="M318" s="3753"/>
      <c r="N318" s="2101">
        <v>4</v>
      </c>
      <c r="O318" s="3546">
        <v>3</v>
      </c>
      <c r="P318" s="3626"/>
      <c r="Q318" s="2102">
        <v>5</v>
      </c>
      <c r="R318" s="3546">
        <v>4</v>
      </c>
      <c r="S318" s="3626"/>
      <c r="T318" s="2102">
        <v>4</v>
      </c>
      <c r="U318" s="2102">
        <v>1</v>
      </c>
      <c r="V318" s="2103"/>
    </row>
    <row r="319" spans="1:63" hidden="1" x14ac:dyDescent="0.25">
      <c r="A319" s="3629" t="s">
        <v>34</v>
      </c>
      <c r="B319" s="3630"/>
      <c r="C319" s="3630"/>
      <c r="D319" s="3630"/>
      <c r="E319" s="3630"/>
      <c r="F319" s="3630"/>
      <c r="G319" s="3630"/>
      <c r="H319" s="3630"/>
      <c r="I319" s="3630"/>
      <c r="J319" s="3630"/>
      <c r="K319" s="3630"/>
      <c r="L319" s="3630"/>
      <c r="M319" s="3631"/>
      <c r="N319" s="2104">
        <v>2</v>
      </c>
      <c r="O319" s="3544">
        <v>1</v>
      </c>
      <c r="P319" s="3545"/>
      <c r="Q319" s="2105">
        <v>1</v>
      </c>
      <c r="R319" s="3544">
        <v>1</v>
      </c>
      <c r="S319" s="3545"/>
      <c r="T319" s="2105">
        <v>3</v>
      </c>
      <c r="U319" s="2105">
        <v>3</v>
      </c>
      <c r="V319" s="2106"/>
    </row>
    <row r="320" spans="1:63" hidden="1" x14ac:dyDescent="0.25">
      <c r="A320" s="3629" t="s">
        <v>35</v>
      </c>
      <c r="B320" s="3630"/>
      <c r="C320" s="3630"/>
      <c r="D320" s="3630"/>
      <c r="E320" s="3630"/>
      <c r="F320" s="3630"/>
      <c r="G320" s="3630"/>
      <c r="H320" s="3630"/>
      <c r="I320" s="3630"/>
      <c r="J320" s="3630"/>
      <c r="K320" s="3630"/>
      <c r="L320" s="3630"/>
      <c r="M320" s="3631"/>
      <c r="N320" s="2105"/>
      <c r="O320" s="3544"/>
      <c r="P320" s="3545"/>
      <c r="Q320" s="2105"/>
      <c r="R320" s="3544">
        <v>1</v>
      </c>
      <c r="S320" s="3545"/>
      <c r="T320" s="2105"/>
      <c r="U320" s="2105">
        <v>1</v>
      </c>
      <c r="V320" s="2106"/>
    </row>
    <row r="321" spans="1:22" hidden="1" x14ac:dyDescent="0.25">
      <c r="A321" s="3629" t="s">
        <v>38</v>
      </c>
      <c r="B321" s="3630"/>
      <c r="C321" s="3630"/>
      <c r="D321" s="3630"/>
      <c r="E321" s="3630"/>
      <c r="F321" s="3630"/>
      <c r="G321" s="3630"/>
      <c r="H321" s="3630"/>
      <c r="I321" s="3630"/>
      <c r="J321" s="3630"/>
      <c r="K321" s="3630"/>
      <c r="L321" s="3630"/>
      <c r="M321" s="3631"/>
      <c r="N321" s="2105"/>
      <c r="O321" s="3544"/>
      <c r="P321" s="3545"/>
      <c r="Q321" s="2105"/>
      <c r="R321" s="3544"/>
      <c r="S321" s="3545"/>
      <c r="T321" s="2105"/>
      <c r="U321" s="2105"/>
      <c r="V321" s="2106"/>
    </row>
    <row r="322" spans="1:22" hidden="1" x14ac:dyDescent="0.25">
      <c r="A322" s="3765" t="s">
        <v>48</v>
      </c>
      <c r="B322" s="3765"/>
      <c r="C322" s="3765"/>
      <c r="D322" s="3765"/>
      <c r="E322" s="3765"/>
      <c r="F322" s="3765"/>
      <c r="G322" s="3765"/>
      <c r="H322" s="3765"/>
      <c r="I322" s="3765"/>
      <c r="J322" s="3765"/>
      <c r="K322" s="3765"/>
      <c r="L322" s="3765"/>
      <c r="M322" s="3765"/>
      <c r="N322" s="3544" t="s">
        <v>129</v>
      </c>
      <c r="O322" s="3659"/>
      <c r="P322" s="3545"/>
      <c r="Q322" s="3544" t="s">
        <v>129</v>
      </c>
      <c r="R322" s="3659"/>
      <c r="S322" s="3545"/>
      <c r="T322" s="3544" t="s">
        <v>86</v>
      </c>
      <c r="U322" s="3659"/>
      <c r="V322" s="3649"/>
    </row>
    <row r="323" spans="1:22" ht="16.2" hidden="1" thickBot="1" x14ac:dyDescent="0.3">
      <c r="A323" s="3653"/>
      <c r="B323" s="3654"/>
      <c r="C323" s="3654"/>
      <c r="D323" s="3654"/>
      <c r="E323" s="3654"/>
      <c r="F323" s="3654"/>
      <c r="G323" s="3654"/>
      <c r="H323" s="3654"/>
      <c r="I323" s="3654"/>
      <c r="J323" s="3654"/>
      <c r="K323" s="3654"/>
      <c r="L323" s="3654"/>
      <c r="M323" s="3654"/>
      <c r="N323" s="3654"/>
      <c r="O323" s="3654"/>
      <c r="P323" s="3654"/>
      <c r="Q323" s="3654"/>
      <c r="R323" s="3654"/>
      <c r="S323" s="3654"/>
      <c r="T323" s="3654"/>
      <c r="U323" s="3654"/>
      <c r="V323" s="3655"/>
    </row>
    <row r="324" spans="1:22" ht="16.2" hidden="1" thickBot="1" x14ac:dyDescent="0.3">
      <c r="A324" s="3650" t="s">
        <v>258</v>
      </c>
      <c r="B324" s="3651"/>
      <c r="C324" s="3651"/>
      <c r="D324" s="3651"/>
      <c r="E324" s="3651"/>
      <c r="F324" s="3651"/>
      <c r="G324" s="3651"/>
      <c r="H324" s="3651"/>
      <c r="I324" s="3651"/>
      <c r="J324" s="3651"/>
      <c r="K324" s="3651"/>
      <c r="L324" s="3651"/>
      <c r="M324" s="3652"/>
      <c r="N324" s="2098" t="s">
        <v>459</v>
      </c>
      <c r="O324" s="3515" t="s">
        <v>475</v>
      </c>
      <c r="P324" s="3516"/>
      <c r="Q324" s="2107" t="s">
        <v>481</v>
      </c>
      <c r="R324" s="3627" t="s">
        <v>516</v>
      </c>
      <c r="S324" s="3628"/>
      <c r="T324" s="2108" t="s">
        <v>469</v>
      </c>
      <c r="U324" s="2109" t="s">
        <v>481</v>
      </c>
      <c r="V324" s="2100"/>
    </row>
    <row r="325" spans="1:22" hidden="1" x14ac:dyDescent="0.25">
      <c r="A325" s="3656" t="s">
        <v>167</v>
      </c>
      <c r="B325" s="3657"/>
      <c r="C325" s="3657"/>
      <c r="D325" s="3657"/>
      <c r="E325" s="3657"/>
      <c r="F325" s="3657"/>
      <c r="G325" s="3657"/>
      <c r="H325" s="3657"/>
      <c r="I325" s="3657"/>
      <c r="J325" s="3657"/>
      <c r="K325" s="3657"/>
      <c r="L325" s="3657"/>
      <c r="M325" s="3658"/>
      <c r="N325" s="2110" t="e">
        <f>COUNTIF($C11:$C201,N$5)+COUNTIF(#REF!,N$5)+COUNTIF(#REF!,N$5)+COUNTIF($C285:$C289,N$5)</f>
        <v>#REF!</v>
      </c>
      <c r="O325" s="3546" t="e">
        <f>COUNTIF($C11:$C201,O$5)+COUNTIF(#REF!,O$5)+COUNTIF(#REF!,O$5)+COUNTIF($C285:$C289,O$5)</f>
        <v>#REF!</v>
      </c>
      <c r="P325" s="3547"/>
      <c r="Q325" s="2110" t="e">
        <f>COUNTIF($C11:$C201,Q$5)+COUNTIF(#REF!,Q$5)+COUNTIF(#REF!,Q$5)+COUNTIF($C285:$C289,Q$5)</f>
        <v>#REF!</v>
      </c>
      <c r="R325" s="3546" t="e">
        <f>COUNTIF($C11:$C201,R$5)+COUNTIF(#REF!,R$5)+COUNTIF(#REF!,R$5)+COUNTIF($C285:$C289,R$5)</f>
        <v>#REF!</v>
      </c>
      <c r="S325" s="3547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5">
      <c r="A326" s="3745" t="s">
        <v>34</v>
      </c>
      <c r="B326" s="3746"/>
      <c r="C326" s="3746"/>
      <c r="D326" s="3746"/>
      <c r="E326" s="3746"/>
      <c r="F326" s="3746"/>
      <c r="G326" s="3746"/>
      <c r="H326" s="3746"/>
      <c r="I326" s="3746"/>
      <c r="J326" s="3746"/>
      <c r="K326" s="3746"/>
      <c r="L326" s="3746"/>
      <c r="M326" s="3747"/>
      <c r="N326" s="2113" t="e">
        <f>COUNTIF($D11:$D201,N$5)+COUNTIF(#REF!,N$5)+COUNTIF(#REF!,N$5)+COUNTIF($D285:$D289,N$5)</f>
        <v>#REF!</v>
      </c>
      <c r="O326" s="3544" t="e">
        <f>COUNTIF($D11:$D201,O$5)+COUNTIF(#REF!,O$5)+COUNTIF(#REF!,O$5)+COUNTIF($D285:$D289,O$5)</f>
        <v>#REF!</v>
      </c>
      <c r="P326" s="3649"/>
      <c r="Q326" s="2113" t="e">
        <f>COUNTIF($D11:$D201,Q$5)+COUNTIF(#REF!,Q$5)+COUNTIF(#REF!,Q$5)+COUNTIF($D285:$D289,Q$5)</f>
        <v>#REF!</v>
      </c>
      <c r="R326" s="3544" t="e">
        <f>COUNTIF($D11:$D201,R$5)+COUNTIF(#REF!,R$5)+COUNTIF(#REF!,R$5)+COUNTIF($D285:$D289,R$5)</f>
        <v>#REF!</v>
      </c>
      <c r="S326" s="3649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5">
      <c r="A327" s="3745" t="s">
        <v>230</v>
      </c>
      <c r="B327" s="3746"/>
      <c r="C327" s="3746"/>
      <c r="D327" s="3746"/>
      <c r="E327" s="3746"/>
      <c r="F327" s="3746"/>
      <c r="G327" s="3746"/>
      <c r="H327" s="3746"/>
      <c r="I327" s="3746"/>
      <c r="J327" s="3746"/>
      <c r="K327" s="3746"/>
      <c r="L327" s="3746"/>
      <c r="M327" s="3747"/>
      <c r="N327" s="2113" t="e">
        <f>COUNTIF($E11:$E201,N$5)+COUNTIF(#REF!,N$5)+COUNTIF(#REF!,N$5)+COUNTIF($E285:$E289,N$5)</f>
        <v>#REF!</v>
      </c>
      <c r="O327" s="3544" t="e">
        <f>COUNTIF($E11:$E201,O$5)+COUNTIF(#REF!,O$5)+COUNTIF(#REF!,O$5)+COUNTIF($E285:$E289,O$5)</f>
        <v>#REF!</v>
      </c>
      <c r="P327" s="3649"/>
      <c r="Q327" s="2113" t="e">
        <f>COUNTIF($E11:$E201,Q$5)+COUNTIF(#REF!,Q$5)+COUNTIF(#REF!,Q$5)+COUNTIF($E285:$E289,Q$5)</f>
        <v>#REF!</v>
      </c>
      <c r="R327" s="3544" t="e">
        <f>COUNTIF($E11:$E201,R$5)+COUNTIF(#REF!,R$5)+COUNTIF(#REF!,R$5)+COUNTIF($E285:$E289,R$5)</f>
        <v>#REF!</v>
      </c>
      <c r="S327" s="3649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2" hidden="1" thickBot="1" x14ac:dyDescent="0.3">
      <c r="A328" s="3759" t="s">
        <v>229</v>
      </c>
      <c r="B328" s="3760"/>
      <c r="C328" s="3760"/>
      <c r="D328" s="3760"/>
      <c r="E328" s="3760"/>
      <c r="F328" s="3760"/>
      <c r="G328" s="3760"/>
      <c r="H328" s="3760"/>
      <c r="I328" s="3760"/>
      <c r="J328" s="3760"/>
      <c r="K328" s="3760"/>
      <c r="L328" s="3760"/>
      <c r="M328" s="3761"/>
      <c r="N328" s="2114" t="e">
        <f>COUNTIF($F11:$F201,N$5)+COUNTIF(#REF!,N$5)+COUNTIF(#REF!,N$5)+COUNTIF($F285:$F289,N$5)</f>
        <v>#REF!</v>
      </c>
      <c r="O328" s="3542" t="e">
        <f>COUNTIF($F11:$F201,O$5)+COUNTIF(#REF!,O$5)+COUNTIF(#REF!,O$5)+COUNTIF($F285:$F289,O$5)</f>
        <v>#REF!</v>
      </c>
      <c r="P328" s="3543"/>
      <c r="Q328" s="2114" t="e">
        <f>COUNTIF($F11:$F201,Q$5)+COUNTIF(#REF!,Q$5)+COUNTIF(#REF!,Q$5)+COUNTIF($F285:$F289,Q$5)</f>
        <v>#REF!</v>
      </c>
      <c r="R328" s="3542" t="e">
        <f>COUNTIF($F11:$F201,R$5)+COUNTIF(#REF!,R$5)+COUNTIF(#REF!,R$5)+COUNTIF($F285:$F289,R$5)</f>
        <v>#REF!</v>
      </c>
      <c r="S328" s="3543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2" hidden="1" thickBot="1" x14ac:dyDescent="0.3">
      <c r="A329" s="3762" t="s">
        <v>48</v>
      </c>
      <c r="B329" s="3763"/>
      <c r="C329" s="3763"/>
      <c r="D329" s="3763"/>
      <c r="E329" s="3763"/>
      <c r="F329" s="3763"/>
      <c r="G329" s="3763"/>
      <c r="H329" s="3763"/>
      <c r="I329" s="3763"/>
      <c r="J329" s="3763"/>
      <c r="K329" s="3763"/>
      <c r="L329" s="3763"/>
      <c r="M329" s="3764"/>
      <c r="N329" s="3749" t="s">
        <v>129</v>
      </c>
      <c r="O329" s="3624"/>
      <c r="P329" s="3750"/>
      <c r="Q329" s="3749" t="s">
        <v>129</v>
      </c>
      <c r="R329" s="3624"/>
      <c r="S329" s="3750"/>
      <c r="T329" s="3749" t="s">
        <v>86</v>
      </c>
      <c r="U329" s="3624"/>
      <c r="V329" s="3750"/>
    </row>
    <row r="330" spans="1:22" ht="16.2" hidden="1" thickBot="1" x14ac:dyDescent="0.3">
      <c r="A330" s="3769"/>
      <c r="B330" s="3662"/>
      <c r="C330" s="3662"/>
      <c r="D330" s="3662"/>
      <c r="E330" s="3662"/>
      <c r="F330" s="3662"/>
      <c r="G330" s="3662"/>
      <c r="H330" s="3662"/>
      <c r="I330" s="3662"/>
      <c r="J330" s="3662"/>
      <c r="K330" s="3662"/>
      <c r="L330" s="3662"/>
      <c r="M330" s="3662"/>
      <c r="N330" s="3662"/>
      <c r="O330" s="3662"/>
      <c r="P330" s="3662"/>
      <c r="Q330" s="3662"/>
      <c r="R330" s="3662"/>
      <c r="S330" s="3662"/>
      <c r="T330" s="3662"/>
      <c r="U330" s="3662"/>
      <c r="V330" s="3770"/>
    </row>
    <row r="331" spans="1:22" ht="16.2" hidden="1" thickBot="1" x14ac:dyDescent="0.3">
      <c r="A331" s="3650" t="s">
        <v>405</v>
      </c>
      <c r="B331" s="3651"/>
      <c r="C331" s="3651"/>
      <c r="D331" s="3651"/>
      <c r="E331" s="3651"/>
      <c r="F331" s="3651"/>
      <c r="G331" s="3651"/>
      <c r="H331" s="3651"/>
      <c r="I331" s="3651"/>
      <c r="J331" s="3651"/>
      <c r="K331" s="3651"/>
      <c r="L331" s="3651"/>
      <c r="M331" s="3652"/>
      <c r="N331" s="2098" t="s">
        <v>459</v>
      </c>
      <c r="O331" s="3515" t="s">
        <v>527</v>
      </c>
      <c r="P331" s="3516"/>
      <c r="Q331" s="2117" t="s">
        <v>480</v>
      </c>
      <c r="R331" s="3515" t="s">
        <v>484</v>
      </c>
      <c r="S331" s="3516"/>
      <c r="T331" s="2117" t="s">
        <v>485</v>
      </c>
      <c r="U331" s="2118" t="s">
        <v>480</v>
      </c>
      <c r="V331" s="2119"/>
    </row>
    <row r="332" spans="1:22" hidden="1" x14ac:dyDescent="0.25">
      <c r="A332" s="3766" t="s">
        <v>167</v>
      </c>
      <c r="B332" s="3767"/>
      <c r="C332" s="3767"/>
      <c r="D332" s="3767"/>
      <c r="E332" s="3767"/>
      <c r="F332" s="3767"/>
      <c r="G332" s="3767"/>
      <c r="H332" s="3767"/>
      <c r="I332" s="3767"/>
      <c r="J332" s="3767"/>
      <c r="K332" s="3767"/>
      <c r="L332" s="3767"/>
      <c r="M332" s="3768"/>
      <c r="N332" s="2110" t="e">
        <f>COUNTIF($C16:$C110,N$5)+COUNTIF(#REF!,N$5)+COUNTIF($C256:$C263,N$5)</f>
        <v>#REF!</v>
      </c>
      <c r="O332" s="3546">
        <v>3</v>
      </c>
      <c r="P332" s="3547"/>
      <c r="Q332" s="2110">
        <v>2</v>
      </c>
      <c r="R332" s="3546">
        <v>3</v>
      </c>
      <c r="S332" s="3547"/>
      <c r="T332" s="2110">
        <v>4</v>
      </c>
      <c r="U332" s="2111">
        <v>3</v>
      </c>
      <c r="V332" s="2112"/>
    </row>
    <row r="333" spans="1:22" hidden="1" x14ac:dyDescent="0.25">
      <c r="A333" s="3745" t="s">
        <v>34</v>
      </c>
      <c r="B333" s="3746"/>
      <c r="C333" s="3746"/>
      <c r="D333" s="3746"/>
      <c r="E333" s="3746"/>
      <c r="F333" s="3746"/>
      <c r="G333" s="3746"/>
      <c r="H333" s="3746"/>
      <c r="I333" s="3746"/>
      <c r="J333" s="3746"/>
      <c r="K333" s="3746"/>
      <c r="L333" s="3746"/>
      <c r="M333" s="3747"/>
      <c r="N333" s="2113" t="e">
        <f>COUNTIF($D16:$D110,N$5)+COUNTIF(#REF!,N$5)+COUNTIF($D256:$D263,N$5)</f>
        <v>#REF!</v>
      </c>
      <c r="O333" s="3544">
        <v>1</v>
      </c>
      <c r="P333" s="3649"/>
      <c r="Q333" s="2113">
        <v>4</v>
      </c>
      <c r="R333" s="3544">
        <v>2</v>
      </c>
      <c r="S333" s="3649"/>
      <c r="T333" s="2113">
        <v>4</v>
      </c>
      <c r="U333" s="2105">
        <v>4</v>
      </c>
      <c r="V333" s="2106"/>
    </row>
    <row r="334" spans="1:22" hidden="1" x14ac:dyDescent="0.25">
      <c r="A334" s="3745" t="s">
        <v>230</v>
      </c>
      <c r="B334" s="3746"/>
      <c r="C334" s="3746"/>
      <c r="D334" s="3746"/>
      <c r="E334" s="3746"/>
      <c r="F334" s="3746"/>
      <c r="G334" s="3746"/>
      <c r="H334" s="3746"/>
      <c r="I334" s="3746"/>
      <c r="J334" s="3746"/>
      <c r="K334" s="3746"/>
      <c r="L334" s="3746"/>
      <c r="M334" s="3747"/>
      <c r="N334" s="2113" t="e">
        <f>COUNTIF($E16:$E110,N$5)+COUNTIF(#REF!,N$5)+COUNTIF($E256:$E263,N$5)</f>
        <v>#REF!</v>
      </c>
      <c r="O334" s="3544" t="e">
        <f>COUNTIF($E16:$E110,O$5)+COUNTIF(#REF!,O$5)+COUNTIF($E256:$E263,O$5)</f>
        <v>#REF!</v>
      </c>
      <c r="P334" s="3649"/>
      <c r="Q334" s="2113" t="e">
        <f>COUNTIF($E16:$E110,Q$5)+COUNTIF(#REF!,Q$5)+COUNTIF($E256:$E263,Q$5)</f>
        <v>#REF!</v>
      </c>
      <c r="R334" s="3544">
        <v>1</v>
      </c>
      <c r="S334" s="3649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5">
      <c r="A335" s="3745" t="s">
        <v>229</v>
      </c>
      <c r="B335" s="3746"/>
      <c r="C335" s="3746"/>
      <c r="D335" s="3746"/>
      <c r="E335" s="3746"/>
      <c r="F335" s="3746"/>
      <c r="G335" s="3746"/>
      <c r="H335" s="3746"/>
      <c r="I335" s="3746"/>
      <c r="J335" s="3746"/>
      <c r="K335" s="3746"/>
      <c r="L335" s="3746"/>
      <c r="M335" s="3747"/>
      <c r="N335" s="2113" t="e">
        <f>COUNTIF($F16:$F110,N$5)+COUNTIF(#REF!,N$5)+COUNTIF($F256:$F263,N$5)</f>
        <v>#REF!</v>
      </c>
      <c r="O335" s="3544" t="e">
        <f>COUNTIF($F16:$F110,O$5)+COUNTIF(#REF!,O$5)+COUNTIF($F256:$F263,O$5)</f>
        <v>#REF!</v>
      </c>
      <c r="P335" s="3649"/>
      <c r="Q335" s="2113" t="e">
        <f>COUNTIF($F16:$F110,Q$5)+COUNTIF(#REF!,Q$5)+COUNTIF($F256:$F263,Q$5)</f>
        <v>#REF!</v>
      </c>
      <c r="R335" s="3544" t="e">
        <f>COUNTIF($F16:$F110,R$5)+COUNTIF(#REF!,R$5)+COUNTIF($F256:$F263,R$5)</f>
        <v>#REF!</v>
      </c>
      <c r="S335" s="3649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2" hidden="1" thickBot="1" x14ac:dyDescent="0.3">
      <c r="A336" s="3617" t="s">
        <v>48</v>
      </c>
      <c r="B336" s="3618"/>
      <c r="C336" s="3618"/>
      <c r="D336" s="3618"/>
      <c r="E336" s="3618"/>
      <c r="F336" s="3618"/>
      <c r="G336" s="3618"/>
      <c r="H336" s="3618"/>
      <c r="I336" s="3618"/>
      <c r="J336" s="3618"/>
      <c r="K336" s="3618"/>
      <c r="L336" s="3618"/>
      <c r="M336" s="3619"/>
      <c r="N336" s="3620" t="s">
        <v>129</v>
      </c>
      <c r="O336" s="3621"/>
      <c r="P336" s="3622"/>
      <c r="Q336" s="3620" t="s">
        <v>129</v>
      </c>
      <c r="R336" s="3621"/>
      <c r="S336" s="3622"/>
      <c r="T336" s="3620" t="s">
        <v>86</v>
      </c>
      <c r="U336" s="3621"/>
      <c r="V336" s="3622"/>
    </row>
    <row r="337" spans="1:40" hidden="1" x14ac:dyDescent="0.25">
      <c r="A337" s="3662"/>
      <c r="B337" s="3662"/>
      <c r="C337" s="3662"/>
      <c r="D337" s="3662"/>
      <c r="E337" s="3662"/>
      <c r="F337" s="3662"/>
      <c r="G337" s="3662"/>
      <c r="H337" s="3662"/>
      <c r="I337" s="3662"/>
      <c r="J337" s="3662"/>
      <c r="K337" s="3662"/>
      <c r="L337" s="3662"/>
      <c r="M337" s="3662"/>
      <c r="N337" s="3757" t="e">
        <f>N316+Q316+T316</f>
        <v>#REF!</v>
      </c>
      <c r="O337" s="3758"/>
      <c r="P337" s="3758"/>
      <c r="Q337" s="3758"/>
      <c r="R337" s="3758"/>
      <c r="S337" s="3758"/>
      <c r="T337" s="3758"/>
      <c r="U337" s="3758"/>
      <c r="V337" s="2106"/>
    </row>
    <row r="338" spans="1:40" hidden="1" x14ac:dyDescent="0.25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5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5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5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5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5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537">
        <f>G19+G24+G25+G28+G32+G35+G39+G44+G45+G48+G62+G63+G80</f>
        <v>33</v>
      </c>
      <c r="O343" s="3699"/>
      <c r="P343" s="3699"/>
      <c r="Q343" s="3537">
        <f>G40+G53+G56+G59+G67+G68+G76+G81+G82+G83+G212+G230+G231+G232+G236+G240+G252</f>
        <v>43.5</v>
      </c>
      <c r="R343" s="3699"/>
      <c r="S343" s="3699"/>
      <c r="T343" s="3524">
        <f>G13+G64+G209+G215+G218+G221+G225+G226+G237+G243+G246+G249+G255+G93+G99+G72+G75+G86</f>
        <v>43.5</v>
      </c>
      <c r="U343" s="3525"/>
      <c r="V343" s="3526"/>
    </row>
    <row r="344" spans="1:40" ht="18" hidden="1" customHeight="1" thickBot="1" x14ac:dyDescent="0.35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537">
        <f>N343+Q343+T343</f>
        <v>120</v>
      </c>
      <c r="O344" s="3538"/>
      <c r="P344" s="3538"/>
      <c r="Q344" s="3538"/>
      <c r="R344" s="3538"/>
      <c r="S344" s="3538"/>
      <c r="T344" s="3538"/>
      <c r="U344" s="3538"/>
      <c r="V344" s="3539"/>
    </row>
    <row r="345" spans="1:40" ht="18" hidden="1" customHeight="1" x14ac:dyDescent="0.3">
      <c r="A345" s="2070"/>
      <c r="B345" s="2121"/>
      <c r="C345" s="2122"/>
      <c r="D345" s="2122"/>
      <c r="E345" s="2122"/>
      <c r="F345" s="2121"/>
      <c r="G345" s="2121"/>
      <c r="H345" s="3641" t="s">
        <v>604</v>
      </c>
      <c r="I345" s="3642"/>
      <c r="J345" s="3642"/>
      <c r="K345" s="3642"/>
      <c r="L345" s="3642"/>
      <c r="M345" s="3643"/>
      <c r="N345" s="3644" t="s">
        <v>605</v>
      </c>
      <c r="O345" s="3645"/>
      <c r="P345" s="3646"/>
      <c r="Q345" s="2032">
        <f>G103/G308*100</f>
        <v>67.291666666666671</v>
      </c>
      <c r="R345" s="3660" t="s">
        <v>606</v>
      </c>
      <c r="S345" s="3661"/>
      <c r="T345" s="2071"/>
      <c r="U345" s="2071"/>
      <c r="V345" s="2071"/>
    </row>
    <row r="346" spans="1:40" ht="18" hidden="1" customHeight="1" x14ac:dyDescent="0.3">
      <c r="A346" s="2070"/>
      <c r="B346" s="2121"/>
      <c r="C346" s="2122"/>
      <c r="D346" s="2122"/>
      <c r="E346" s="2122"/>
      <c r="F346" s="2121"/>
      <c r="G346" s="2121"/>
      <c r="H346" s="3641" t="s">
        <v>604</v>
      </c>
      <c r="I346" s="3642"/>
      <c r="J346" s="3642"/>
      <c r="K346" s="3642"/>
      <c r="L346" s="3642"/>
      <c r="M346" s="3643"/>
      <c r="N346" s="3644" t="s">
        <v>607</v>
      </c>
      <c r="O346" s="3645"/>
      <c r="P346" s="3646"/>
      <c r="Q346" s="2032">
        <f>G256/G308*100</f>
        <v>32.708333333333336</v>
      </c>
      <c r="R346" s="3647" t="s">
        <v>606</v>
      </c>
      <c r="S346" s="3648"/>
      <c r="T346" s="2071"/>
      <c r="U346" s="2071"/>
      <c r="V346" s="2071"/>
    </row>
    <row r="347" spans="1:40" ht="21.75" customHeight="1" thickBot="1" x14ac:dyDescent="0.35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5">
      <c r="A348" s="2137" t="s">
        <v>786</v>
      </c>
      <c r="B348" s="2138" t="s">
        <v>787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507"/>
      <c r="P348" s="3508"/>
      <c r="Q348" s="2147"/>
      <c r="R348" s="3511"/>
      <c r="S348" s="3512"/>
      <c r="T348" s="2148"/>
      <c r="U348" s="3533"/>
      <c r="V348" s="3512"/>
    </row>
    <row r="349" spans="1:40" ht="18" customHeight="1" x14ac:dyDescent="0.25">
      <c r="A349" s="2149"/>
      <c r="B349" s="2150" t="s">
        <v>788</v>
      </c>
      <c r="C349" s="2151">
        <v>2</v>
      </c>
      <c r="D349" s="2151" t="s">
        <v>611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603</v>
      </c>
      <c r="O349" s="3509" t="s">
        <v>603</v>
      </c>
      <c r="P349" s="3510"/>
      <c r="Q349" s="2157"/>
      <c r="R349" s="3513"/>
      <c r="S349" s="3514"/>
      <c r="T349" s="690"/>
      <c r="U349" s="3513"/>
      <c r="V349" s="3514"/>
    </row>
    <row r="350" spans="1:40" ht="18" customHeight="1" x14ac:dyDescent="0.25">
      <c r="A350" s="2149"/>
      <c r="B350" s="2150" t="s">
        <v>788</v>
      </c>
      <c r="C350" s="2151">
        <v>4</v>
      </c>
      <c r="D350" s="2151" t="s">
        <v>789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509"/>
      <c r="P350" s="3510"/>
      <c r="Q350" s="2157" t="s">
        <v>603</v>
      </c>
      <c r="R350" s="3509" t="s">
        <v>603</v>
      </c>
      <c r="S350" s="3510"/>
      <c r="T350" s="690"/>
      <c r="U350" s="3513"/>
      <c r="V350" s="3514"/>
    </row>
    <row r="351" spans="1:40" ht="16.2" thickBot="1" x14ac:dyDescent="0.3">
      <c r="A351" s="2158"/>
      <c r="B351" s="2159" t="s">
        <v>788</v>
      </c>
      <c r="C351" s="2160">
        <v>6</v>
      </c>
      <c r="D351" s="2160" t="s">
        <v>784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893"/>
      <c r="P351" s="3894"/>
      <c r="Q351" s="2166"/>
      <c r="R351" s="3606"/>
      <c r="S351" s="3895"/>
      <c r="T351" s="2167" t="s">
        <v>603</v>
      </c>
      <c r="U351" s="3666"/>
      <c r="V351" s="3698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5">
      <c r="A352" s="2135" t="s">
        <v>850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5">
      <c r="A353" s="3889"/>
      <c r="B353" s="3889"/>
      <c r="C353" s="3889"/>
      <c r="D353" s="3889"/>
      <c r="E353" s="3889"/>
      <c r="F353" s="3889"/>
      <c r="G353" s="3889"/>
      <c r="H353" s="3889"/>
      <c r="I353" s="3889"/>
      <c r="J353" s="3889"/>
      <c r="K353" s="3889"/>
      <c r="L353" s="3889"/>
      <c r="M353" s="3889"/>
      <c r="N353" s="3889"/>
      <c r="O353" s="3889"/>
      <c r="P353" s="3889"/>
      <c r="Q353" s="3889"/>
      <c r="R353" s="3889"/>
      <c r="S353" s="3889"/>
      <c r="T353" s="3889"/>
      <c r="U353" s="3889"/>
      <c r="V353" s="3889"/>
      <c r="W353" s="3889"/>
      <c r="X353" s="3889"/>
      <c r="Y353" s="3889"/>
    </row>
    <row r="354" spans="1:25" ht="20.25" customHeight="1" x14ac:dyDescent="0.3">
      <c r="B354" s="3866" t="s">
        <v>614</v>
      </c>
      <c r="C354" s="3867"/>
      <c r="D354" s="146"/>
      <c r="E354" s="1770"/>
      <c r="F354" s="1770"/>
      <c r="G354" s="1770"/>
      <c r="H354" s="3878" t="s">
        <v>312</v>
      </c>
      <c r="I354" s="3879"/>
      <c r="J354" s="3879"/>
      <c r="K354" s="3879"/>
      <c r="L354" s="3879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3">
      <c r="B355" s="147" t="s">
        <v>582</v>
      </c>
      <c r="C355" s="136"/>
      <c r="D355" s="1771"/>
      <c r="E355" s="1772"/>
      <c r="F355" s="1772"/>
      <c r="G355" s="1773"/>
      <c r="H355" s="3878" t="s">
        <v>263</v>
      </c>
      <c r="I355" s="3879"/>
      <c r="J355" s="3879"/>
      <c r="K355" s="3879"/>
      <c r="L355" s="3879"/>
      <c r="M355" s="133"/>
      <c r="N355" s="133"/>
      <c r="O355" s="133"/>
      <c r="P355" s="134"/>
      <c r="Q355" s="134"/>
      <c r="R355" s="134"/>
    </row>
    <row r="356" spans="1:25" ht="14.25" customHeight="1" x14ac:dyDescent="0.3">
      <c r="B356" s="147" t="s">
        <v>676</v>
      </c>
      <c r="C356" s="136"/>
      <c r="D356" s="1771"/>
      <c r="E356" s="1772"/>
      <c r="F356" s="1772"/>
      <c r="G356" s="1773"/>
      <c r="H356" s="3878" t="s">
        <v>265</v>
      </c>
      <c r="I356" s="3879"/>
      <c r="J356" s="3879"/>
      <c r="K356" s="3879"/>
      <c r="L356" s="3879"/>
      <c r="M356" s="133"/>
      <c r="N356" s="133"/>
      <c r="O356" s="133"/>
      <c r="P356" s="134"/>
      <c r="Q356" s="134"/>
      <c r="R356" s="134"/>
    </row>
    <row r="357" spans="1:25" x14ac:dyDescent="0.3">
      <c r="B357" s="147" t="s">
        <v>492</v>
      </c>
      <c r="D357" s="146"/>
      <c r="E357" s="1770"/>
      <c r="F357" s="1770"/>
      <c r="G357" s="1770"/>
      <c r="H357" s="3878" t="s">
        <v>493</v>
      </c>
      <c r="I357" s="3879"/>
      <c r="J357" s="3879"/>
      <c r="K357" s="3879"/>
      <c r="L357" s="3879"/>
    </row>
    <row r="358" spans="1:25" x14ac:dyDescent="0.3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3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3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3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3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3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3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3">
      <c r="B365" s="129"/>
      <c r="C365" s="3590" t="s">
        <v>30</v>
      </c>
      <c r="D365" s="3590"/>
      <c r="E365" s="3590"/>
      <c r="F365" s="3590"/>
      <c r="G365" s="3590" t="s">
        <v>31</v>
      </c>
      <c r="H365" s="3590"/>
      <c r="I365" s="3590"/>
      <c r="J365" s="3590"/>
      <c r="K365" s="3590" t="s">
        <v>32</v>
      </c>
      <c r="L365" s="3590"/>
      <c r="M365" s="3590"/>
      <c r="N365" s="3590"/>
      <c r="O365" s="1177" t="s">
        <v>511</v>
      </c>
      <c r="P365" s="1177" t="s">
        <v>512</v>
      </c>
      <c r="Q365" s="1581" t="s">
        <v>503</v>
      </c>
      <c r="R365" s="134"/>
    </row>
    <row r="366" spans="1:25" hidden="1" x14ac:dyDescent="0.3">
      <c r="B366" s="129"/>
      <c r="C366" s="3590" t="s">
        <v>562</v>
      </c>
      <c r="D366" s="3590"/>
      <c r="E366" s="3590" t="s">
        <v>563</v>
      </c>
      <c r="F366" s="3590"/>
      <c r="G366" s="3590" t="s">
        <v>564</v>
      </c>
      <c r="H366" s="3590"/>
      <c r="I366" s="3590" t="s">
        <v>565</v>
      </c>
      <c r="J366" s="3590"/>
      <c r="K366" s="3590" t="s">
        <v>506</v>
      </c>
      <c r="L366" s="3590"/>
      <c r="M366" s="3590" t="s">
        <v>508</v>
      </c>
      <c r="N366" s="3590"/>
      <c r="O366" s="1177"/>
      <c r="P366" s="1177"/>
      <c r="Q366" s="1581"/>
      <c r="R366" s="134"/>
    </row>
    <row r="367" spans="1:25" hidden="1" x14ac:dyDescent="0.3">
      <c r="B367" s="129"/>
      <c r="C367" s="1177" t="s">
        <v>39</v>
      </c>
      <c r="D367" s="1177" t="s">
        <v>507</v>
      </c>
      <c r="E367" s="1177" t="s">
        <v>39</v>
      </c>
      <c r="F367" s="1177" t="s">
        <v>507</v>
      </c>
      <c r="G367" s="1177" t="s">
        <v>39</v>
      </c>
      <c r="H367" s="1177" t="s">
        <v>507</v>
      </c>
      <c r="I367" s="1177" t="s">
        <v>39</v>
      </c>
      <c r="J367" s="1177" t="s">
        <v>507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3">
      <c r="B368" s="129" t="s">
        <v>571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5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5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5">
      <c r="B371" s="978" t="s">
        <v>572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5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5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5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5"/>
    <row r="376" spans="2:22" hidden="1" x14ac:dyDescent="0.25"/>
    <row r="377" spans="2:22" hidden="1" x14ac:dyDescent="0.25"/>
    <row r="378" spans="2:22" hidden="1" x14ac:dyDescent="0.25"/>
    <row r="379" spans="2:22" hidden="1" x14ac:dyDescent="0.25"/>
  </sheetData>
  <mergeCells count="760">
    <mergeCell ref="R194:S194"/>
    <mergeCell ref="R195:S195"/>
    <mergeCell ref="R196:S196"/>
    <mergeCell ref="O195:P195"/>
    <mergeCell ref="O196:P196"/>
    <mergeCell ref="R201:S201"/>
    <mergeCell ref="O183:P183"/>
    <mergeCell ref="O184:P184"/>
    <mergeCell ref="O171:P171"/>
    <mergeCell ref="A353:Y353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187:P187"/>
    <mergeCell ref="R187:S187"/>
    <mergeCell ref="O188:P188"/>
    <mergeCell ref="R188:S188"/>
    <mergeCell ref="O351:P351"/>
    <mergeCell ref="R351:S351"/>
    <mergeCell ref="A204:B204"/>
    <mergeCell ref="A205:B205"/>
    <mergeCell ref="R256:S256"/>
    <mergeCell ref="R257:S257"/>
    <mergeCell ref="O257:P257"/>
    <mergeCell ref="O243:P243"/>
    <mergeCell ref="R243:S243"/>
    <mergeCell ref="O256:P256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R140:S140"/>
    <mergeCell ref="R177:S177"/>
    <mergeCell ref="O178:P178"/>
    <mergeCell ref="R161:S161"/>
    <mergeCell ref="O170:P170"/>
    <mergeCell ref="R174:S174"/>
    <mergeCell ref="O204:P204"/>
    <mergeCell ref="R204:S204"/>
    <mergeCell ref="O205:P205"/>
    <mergeCell ref="R205:S205"/>
    <mergeCell ref="R166:S166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92:P192"/>
    <mergeCell ref="O193:P193"/>
    <mergeCell ref="O172:P172"/>
    <mergeCell ref="R193:S193"/>
    <mergeCell ref="H355:L355"/>
    <mergeCell ref="H356:L356"/>
    <mergeCell ref="H357:L357"/>
    <mergeCell ref="O121:P121"/>
    <mergeCell ref="R121:S121"/>
    <mergeCell ref="O122:P122"/>
    <mergeCell ref="R122:S122"/>
    <mergeCell ref="O124:P124"/>
    <mergeCell ref="R124:S124"/>
    <mergeCell ref="O125:P125"/>
    <mergeCell ref="O175:P175"/>
    <mergeCell ref="R175:S175"/>
    <mergeCell ref="O167:P167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79:P179"/>
    <mergeCell ref="R179:S179"/>
    <mergeCell ref="B354:C354"/>
    <mergeCell ref="A10:Y10"/>
    <mergeCell ref="B289:V289"/>
    <mergeCell ref="O264:P264"/>
    <mergeCell ref="R264:S264"/>
    <mergeCell ref="R125:S125"/>
    <mergeCell ref="N343:P343"/>
    <mergeCell ref="O126:P126"/>
    <mergeCell ref="R126:S126"/>
    <mergeCell ref="O127:P127"/>
    <mergeCell ref="R127:S127"/>
    <mergeCell ref="O128:P128"/>
    <mergeCell ref="R128:S128"/>
    <mergeCell ref="O147:P147"/>
    <mergeCell ref="R147:S147"/>
    <mergeCell ref="O148:P148"/>
    <mergeCell ref="R148:S148"/>
    <mergeCell ref="O176:P176"/>
    <mergeCell ref="R176:S176"/>
    <mergeCell ref="O159:P159"/>
    <mergeCell ref="H354:L354"/>
    <mergeCell ref="R311:S311"/>
    <mergeCell ref="R312:S312"/>
    <mergeCell ref="O309:P309"/>
    <mergeCell ref="R197:S197"/>
    <mergeCell ref="R198:S198"/>
    <mergeCell ref="R118:S118"/>
    <mergeCell ref="R120:S120"/>
    <mergeCell ref="R146:S146"/>
    <mergeCell ref="R192:S192"/>
    <mergeCell ref="R158:S158"/>
    <mergeCell ref="R190:S190"/>
    <mergeCell ref="R183:S183"/>
    <mergeCell ref="R184:S184"/>
    <mergeCell ref="R169:S169"/>
    <mergeCell ref="R170:S170"/>
    <mergeCell ref="R171:S171"/>
    <mergeCell ref="R152:S152"/>
    <mergeCell ref="R155:S155"/>
    <mergeCell ref="R156:S156"/>
    <mergeCell ref="R153:S153"/>
    <mergeCell ref="R154:S154"/>
    <mergeCell ref="R129:S129"/>
    <mergeCell ref="R145:S145"/>
    <mergeCell ref="R142:S142"/>
    <mergeCell ref="R143:S143"/>
    <mergeCell ref="R144:S144"/>
    <mergeCell ref="R180:S180"/>
    <mergeCell ref="O180:P180"/>
    <mergeCell ref="O152:P152"/>
    <mergeCell ref="O155:P155"/>
    <mergeCell ref="O156:P156"/>
    <mergeCell ref="O154:P154"/>
    <mergeCell ref="O157:P157"/>
    <mergeCell ref="O158:P158"/>
    <mergeCell ref="O153:P153"/>
    <mergeCell ref="O89:P89"/>
    <mergeCell ref="O140:P140"/>
    <mergeCell ref="O141:P141"/>
    <mergeCell ref="O146:P146"/>
    <mergeCell ref="O129:P129"/>
    <mergeCell ref="O130:P130"/>
    <mergeCell ref="O145:P145"/>
    <mergeCell ref="O142:P142"/>
    <mergeCell ref="O143:P143"/>
    <mergeCell ref="O144:P144"/>
    <mergeCell ref="O177:P177"/>
    <mergeCell ref="O120:P120"/>
    <mergeCell ref="O133:P133"/>
    <mergeCell ref="R133:S133"/>
    <mergeCell ref="O134:P134"/>
    <mergeCell ref="R134:S134"/>
    <mergeCell ref="O136:P136"/>
    <mergeCell ref="R130:S130"/>
    <mergeCell ref="O131:P131"/>
    <mergeCell ref="R131:S131"/>
    <mergeCell ref="R136:S136"/>
    <mergeCell ref="O132:P132"/>
    <mergeCell ref="O137:P137"/>
    <mergeCell ref="R137:S137"/>
    <mergeCell ref="O138:P138"/>
    <mergeCell ref="R138:S138"/>
    <mergeCell ref="O139:P139"/>
    <mergeCell ref="R139:S139"/>
    <mergeCell ref="R132:S132"/>
    <mergeCell ref="O87:P87"/>
    <mergeCell ref="O88:P88"/>
    <mergeCell ref="O93:P93"/>
    <mergeCell ref="R93:S93"/>
    <mergeCell ref="A105:B105"/>
    <mergeCell ref="O92:P92"/>
    <mergeCell ref="R89:S89"/>
    <mergeCell ref="A90:V90"/>
    <mergeCell ref="R91:S91"/>
    <mergeCell ref="O91:P91"/>
    <mergeCell ref="V87:W87"/>
    <mergeCell ref="R103:S103"/>
    <mergeCell ref="R104:S104"/>
    <mergeCell ref="R105:S105"/>
    <mergeCell ref="R87:S87"/>
    <mergeCell ref="R88:S88"/>
    <mergeCell ref="A104:B104"/>
    <mergeCell ref="A94:B94"/>
    <mergeCell ref="O99:P99"/>
    <mergeCell ref="O103:P103"/>
    <mergeCell ref="O104:P104"/>
    <mergeCell ref="R92:S92"/>
    <mergeCell ref="A98:V98"/>
    <mergeCell ref="R96:S96"/>
    <mergeCell ref="O12:P12"/>
    <mergeCell ref="O13:P13"/>
    <mergeCell ref="O17:P17"/>
    <mergeCell ref="O49:P49"/>
    <mergeCell ref="O51:P51"/>
    <mergeCell ref="R49:S49"/>
    <mergeCell ref="R50:S50"/>
    <mergeCell ref="R15:S15"/>
    <mergeCell ref="R16:S16"/>
    <mergeCell ref="R51:S51"/>
    <mergeCell ref="R19:S19"/>
    <mergeCell ref="R20:S20"/>
    <mergeCell ref="R21:S21"/>
    <mergeCell ref="O19:P19"/>
    <mergeCell ref="R25:S25"/>
    <mergeCell ref="R12:S12"/>
    <mergeCell ref="O26:P26"/>
    <mergeCell ref="R26:S26"/>
    <mergeCell ref="O27:P27"/>
    <mergeCell ref="R27:S27"/>
    <mergeCell ref="O28:P28"/>
    <mergeCell ref="R28:S28"/>
    <mergeCell ref="R24:S24"/>
    <mergeCell ref="O25:P25"/>
    <mergeCell ref="O35:P35"/>
    <mergeCell ref="R35:S35"/>
    <mergeCell ref="O36:P36"/>
    <mergeCell ref="R36:S36"/>
    <mergeCell ref="O37:P37"/>
    <mergeCell ref="R37:S37"/>
    <mergeCell ref="O46:P46"/>
    <mergeCell ref="R46:S46"/>
    <mergeCell ref="O47:P47"/>
    <mergeCell ref="R47:S47"/>
    <mergeCell ref="O38:P38"/>
    <mergeCell ref="R38:S38"/>
    <mergeCell ref="O39:P39"/>
    <mergeCell ref="R39:S39"/>
    <mergeCell ref="O40:P40"/>
    <mergeCell ref="R40:S40"/>
    <mergeCell ref="O29:P29"/>
    <mergeCell ref="R29:S29"/>
    <mergeCell ref="R30:S30"/>
    <mergeCell ref="O31:P31"/>
    <mergeCell ref="R31:S31"/>
    <mergeCell ref="O33:P33"/>
    <mergeCell ref="R33:S33"/>
    <mergeCell ref="O34:P34"/>
    <mergeCell ref="R34:S34"/>
    <mergeCell ref="O16:P16"/>
    <mergeCell ref="A51:B51"/>
    <mergeCell ref="R13:S13"/>
    <mergeCell ref="R14:S1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1:P21"/>
    <mergeCell ref="O55:P55"/>
    <mergeCell ref="O18:P18"/>
    <mergeCell ref="O57:P57"/>
    <mergeCell ref="R55:S55"/>
    <mergeCell ref="R56:S56"/>
    <mergeCell ref="O58:P58"/>
    <mergeCell ref="R18:S18"/>
    <mergeCell ref="O53:P53"/>
    <mergeCell ref="O54:P54"/>
    <mergeCell ref="R8:S8"/>
    <mergeCell ref="R81:S81"/>
    <mergeCell ref="R290:S290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O8:P8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E5:E7"/>
    <mergeCell ref="M3:M7"/>
    <mergeCell ref="Q4:S4"/>
    <mergeCell ref="C2:F3"/>
    <mergeCell ref="E4:F4"/>
    <mergeCell ref="C4:C7"/>
    <mergeCell ref="J4:L4"/>
    <mergeCell ref="A280:M280"/>
    <mergeCell ref="A281:M281"/>
    <mergeCell ref="A282:M282"/>
    <mergeCell ref="A283:M283"/>
    <mergeCell ref="A284:M284"/>
    <mergeCell ref="O281:P281"/>
    <mergeCell ref="N322:P322"/>
    <mergeCell ref="N329:P329"/>
    <mergeCell ref="A296:M296"/>
    <mergeCell ref="A326:M326"/>
    <mergeCell ref="O328:P328"/>
    <mergeCell ref="A290:B290"/>
    <mergeCell ref="A291:B291"/>
    <mergeCell ref="O311:P311"/>
    <mergeCell ref="A292:B292"/>
    <mergeCell ref="A293:B293"/>
    <mergeCell ref="A313:M313"/>
    <mergeCell ref="O326:P326"/>
    <mergeCell ref="O327:P327"/>
    <mergeCell ref="A311:M311"/>
    <mergeCell ref="A312:M312"/>
    <mergeCell ref="A320:M320"/>
    <mergeCell ref="O312:P312"/>
    <mergeCell ref="O313:P313"/>
    <mergeCell ref="A316:M316"/>
    <mergeCell ref="N337:U337"/>
    <mergeCell ref="T322:V322"/>
    <mergeCell ref="A327:M327"/>
    <mergeCell ref="A328:M328"/>
    <mergeCell ref="A329:M329"/>
    <mergeCell ref="A322:M322"/>
    <mergeCell ref="A332:M332"/>
    <mergeCell ref="A334:M334"/>
    <mergeCell ref="O334:P334"/>
    <mergeCell ref="O335:P335"/>
    <mergeCell ref="R333:S333"/>
    <mergeCell ref="A330:V330"/>
    <mergeCell ref="N336:P336"/>
    <mergeCell ref="Q329:S329"/>
    <mergeCell ref="A333:M333"/>
    <mergeCell ref="A331:M331"/>
    <mergeCell ref="O332:P332"/>
    <mergeCell ref="O333:P333"/>
    <mergeCell ref="R332:S332"/>
    <mergeCell ref="R326:S326"/>
    <mergeCell ref="R327:S327"/>
    <mergeCell ref="O317:P317"/>
    <mergeCell ref="C366:D366"/>
    <mergeCell ref="E366:F366"/>
    <mergeCell ref="G366:H366"/>
    <mergeCell ref="I366:J366"/>
    <mergeCell ref="K366:L366"/>
    <mergeCell ref="M366:N366"/>
    <mergeCell ref="N300:V300"/>
    <mergeCell ref="AH112:AK112"/>
    <mergeCell ref="Z112:AC112"/>
    <mergeCell ref="AD112:AG112"/>
    <mergeCell ref="C365:F365"/>
    <mergeCell ref="G365:J365"/>
    <mergeCell ref="K365:N365"/>
    <mergeCell ref="R297:S297"/>
    <mergeCell ref="A294:M294"/>
    <mergeCell ref="A295:M295"/>
    <mergeCell ref="A335:M335"/>
    <mergeCell ref="Q316:S316"/>
    <mergeCell ref="T329:V329"/>
    <mergeCell ref="A318:M318"/>
    <mergeCell ref="A317:M317"/>
    <mergeCell ref="O319:P319"/>
    <mergeCell ref="O320:P320"/>
    <mergeCell ref="O321:P321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A315:M315"/>
    <mergeCell ref="N315:P315"/>
    <mergeCell ref="B299:M299"/>
    <mergeCell ref="R306:S306"/>
    <mergeCell ref="R307:S307"/>
    <mergeCell ref="O307:P307"/>
    <mergeCell ref="N302:P302"/>
    <mergeCell ref="A306:B306"/>
    <mergeCell ref="A303:V303"/>
    <mergeCell ref="O306:P306"/>
    <mergeCell ref="H302:M302"/>
    <mergeCell ref="R302:S302"/>
    <mergeCell ref="R304:S304"/>
    <mergeCell ref="R305:S305"/>
    <mergeCell ref="R310:S310"/>
    <mergeCell ref="O304:P304"/>
    <mergeCell ref="U350:V350"/>
    <mergeCell ref="U351:V351"/>
    <mergeCell ref="O246:P246"/>
    <mergeCell ref="R246:S246"/>
    <mergeCell ref="O252:P252"/>
    <mergeCell ref="R252:S252"/>
    <mergeCell ref="O255:P255"/>
    <mergeCell ref="R255:S255"/>
    <mergeCell ref="Q315:S315"/>
    <mergeCell ref="R309:S309"/>
    <mergeCell ref="R318:S318"/>
    <mergeCell ref="T316:U316"/>
    <mergeCell ref="T284:U284"/>
    <mergeCell ref="N284:P284"/>
    <mergeCell ref="O294:P294"/>
    <mergeCell ref="O295:P295"/>
    <mergeCell ref="O290:P290"/>
    <mergeCell ref="O291:P291"/>
    <mergeCell ref="T298:V298"/>
    <mergeCell ref="R296:S296"/>
    <mergeCell ref="O296:P296"/>
    <mergeCell ref="R295:S295"/>
    <mergeCell ref="R292:S292"/>
    <mergeCell ref="A297:M297"/>
    <mergeCell ref="A298:M298"/>
    <mergeCell ref="H287:M287"/>
    <mergeCell ref="N287:P287"/>
    <mergeCell ref="H288:M288"/>
    <mergeCell ref="N288:P288"/>
    <mergeCell ref="R287:S287"/>
    <mergeCell ref="R288:S288"/>
    <mergeCell ref="Q284:S284"/>
    <mergeCell ref="N285:P285"/>
    <mergeCell ref="N286:V286"/>
    <mergeCell ref="N298:P298"/>
    <mergeCell ref="Q298:S298"/>
    <mergeCell ref="R291:S291"/>
    <mergeCell ref="O292:P292"/>
    <mergeCell ref="O293:P293"/>
    <mergeCell ref="O297:P297"/>
    <mergeCell ref="R294:S294"/>
    <mergeCell ref="R293:S293"/>
    <mergeCell ref="A101:B101"/>
    <mergeCell ref="A102:B102"/>
    <mergeCell ref="A109:V109"/>
    <mergeCell ref="O111:P111"/>
    <mergeCell ref="R113:S113"/>
    <mergeCell ref="O118:P118"/>
    <mergeCell ref="O119:P119"/>
    <mergeCell ref="O101:P101"/>
    <mergeCell ref="R101:S101"/>
    <mergeCell ref="O102:P102"/>
    <mergeCell ref="R102:S102"/>
    <mergeCell ref="A108:V108"/>
    <mergeCell ref="A106:V106"/>
    <mergeCell ref="R111:S111"/>
    <mergeCell ref="R112:S112"/>
    <mergeCell ref="O115:P115"/>
    <mergeCell ref="A107:V107"/>
    <mergeCell ref="O110:P110"/>
    <mergeCell ref="R110:S110"/>
    <mergeCell ref="O105:P105"/>
    <mergeCell ref="O113:P113"/>
    <mergeCell ref="R114:S114"/>
    <mergeCell ref="R115:S115"/>
    <mergeCell ref="R119:S119"/>
    <mergeCell ref="H346:M346"/>
    <mergeCell ref="N346:P346"/>
    <mergeCell ref="R346:S346"/>
    <mergeCell ref="R334:S334"/>
    <mergeCell ref="R335:S335"/>
    <mergeCell ref="A324:M324"/>
    <mergeCell ref="A323:V323"/>
    <mergeCell ref="A325:M325"/>
    <mergeCell ref="A321:M321"/>
    <mergeCell ref="Q322:S322"/>
    <mergeCell ref="H345:M345"/>
    <mergeCell ref="N345:P345"/>
    <mergeCell ref="R345:S345"/>
    <mergeCell ref="A337:M337"/>
    <mergeCell ref="T336:V336"/>
    <mergeCell ref="T343:V343"/>
    <mergeCell ref="N344:V344"/>
    <mergeCell ref="A9:V9"/>
    <mergeCell ref="O22:P22"/>
    <mergeCell ref="R22:S22"/>
    <mergeCell ref="O23:P23"/>
    <mergeCell ref="R23:S23"/>
    <mergeCell ref="O24:P24"/>
    <mergeCell ref="A336:M336"/>
    <mergeCell ref="Q336:S336"/>
    <mergeCell ref="N316:P316"/>
    <mergeCell ref="O318:P318"/>
    <mergeCell ref="R324:S324"/>
    <mergeCell ref="O324:P324"/>
    <mergeCell ref="R325:S325"/>
    <mergeCell ref="R319:S319"/>
    <mergeCell ref="R320:S320"/>
    <mergeCell ref="A319:M319"/>
    <mergeCell ref="R237:S237"/>
    <mergeCell ref="O240:P240"/>
    <mergeCell ref="R240:S240"/>
    <mergeCell ref="O314:P314"/>
    <mergeCell ref="R313:S313"/>
    <mergeCell ref="R314:S314"/>
    <mergeCell ref="O32:P32"/>
    <mergeCell ref="R32:S32"/>
    <mergeCell ref="O41:P41"/>
    <mergeCell ref="R41:S41"/>
    <mergeCell ref="O42:P42"/>
    <mergeCell ref="R42:S42"/>
    <mergeCell ref="O43:P43"/>
    <mergeCell ref="R43:S43"/>
    <mergeCell ref="R53:S53"/>
    <mergeCell ref="R54:S54"/>
    <mergeCell ref="O50:P50"/>
    <mergeCell ref="O83:P83"/>
    <mergeCell ref="O84:P84"/>
    <mergeCell ref="R68:S68"/>
    <mergeCell ref="O48:P48"/>
    <mergeCell ref="R48:S48"/>
    <mergeCell ref="O44:P44"/>
    <mergeCell ref="R44:S44"/>
    <mergeCell ref="O45:P45"/>
    <mergeCell ref="R45:S45"/>
    <mergeCell ref="O72:P72"/>
    <mergeCell ref="A52:Y52"/>
    <mergeCell ref="A50:B50"/>
    <mergeCell ref="A49:B49"/>
    <mergeCell ref="R58:S58"/>
    <mergeCell ref="O80:P80"/>
    <mergeCell ref="O81:P81"/>
    <mergeCell ref="O82:P82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R57:S57"/>
    <mergeCell ref="R63:S63"/>
    <mergeCell ref="R65:S65"/>
    <mergeCell ref="R66:S66"/>
    <mergeCell ref="Z74:AA74"/>
    <mergeCell ref="AB74:AC74"/>
    <mergeCell ref="R73:S73"/>
    <mergeCell ref="R75:S75"/>
    <mergeCell ref="R76:S76"/>
    <mergeCell ref="R77:S77"/>
    <mergeCell ref="R85:S85"/>
    <mergeCell ref="R86:S86"/>
    <mergeCell ref="AJ74:AK74"/>
    <mergeCell ref="R82:S82"/>
    <mergeCell ref="Z73:AC73"/>
    <mergeCell ref="AD73:AG73"/>
    <mergeCell ref="AH73:AK73"/>
    <mergeCell ref="R79:S79"/>
    <mergeCell ref="R80:S80"/>
    <mergeCell ref="R84:S84"/>
    <mergeCell ref="R78:S78"/>
    <mergeCell ref="R74:S74"/>
    <mergeCell ref="R83:S83"/>
    <mergeCell ref="R59:S59"/>
    <mergeCell ref="O56:P56"/>
    <mergeCell ref="O73:P73"/>
    <mergeCell ref="O74:P74"/>
    <mergeCell ref="O62:P62"/>
    <mergeCell ref="O63:P63"/>
    <mergeCell ref="O65:P65"/>
    <mergeCell ref="O66:P66"/>
    <mergeCell ref="O67:P67"/>
    <mergeCell ref="O68:P68"/>
    <mergeCell ref="R69:S69"/>
    <mergeCell ref="R70:S70"/>
    <mergeCell ref="R71:S71"/>
    <mergeCell ref="R72:S72"/>
    <mergeCell ref="O69:P69"/>
    <mergeCell ref="O70:P70"/>
    <mergeCell ref="O71:P71"/>
    <mergeCell ref="A151:B151"/>
    <mergeCell ref="O151:P151"/>
    <mergeCell ref="R151:S151"/>
    <mergeCell ref="O100:P100"/>
    <mergeCell ref="R100:S10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A95:B95"/>
    <mergeCell ref="A96:B96"/>
    <mergeCell ref="O94:P94"/>
    <mergeCell ref="R94:S94"/>
    <mergeCell ref="O95:P95"/>
    <mergeCell ref="R95:S95"/>
    <mergeCell ref="O96:P96"/>
    <mergeCell ref="A150:B150"/>
    <mergeCell ref="O150:P150"/>
    <mergeCell ref="R150:S150"/>
    <mergeCell ref="O194:P194"/>
    <mergeCell ref="O173:P173"/>
    <mergeCell ref="O168:P168"/>
    <mergeCell ref="O190:P190"/>
    <mergeCell ref="O201:P201"/>
    <mergeCell ref="O162:P162"/>
    <mergeCell ref="O160:P160"/>
    <mergeCell ref="R160:S160"/>
    <mergeCell ref="O161:P161"/>
    <mergeCell ref="O164:P164"/>
    <mergeCell ref="R164:S164"/>
    <mergeCell ref="O165:P165"/>
    <mergeCell ref="R165:S165"/>
    <mergeCell ref="O166:P166"/>
    <mergeCell ref="R157:S157"/>
    <mergeCell ref="R162:S162"/>
    <mergeCell ref="R159:S159"/>
    <mergeCell ref="R199:S199"/>
    <mergeCell ref="R200:S200"/>
    <mergeCell ref="O197:P197"/>
    <mergeCell ref="O198:P198"/>
    <mergeCell ref="O199:P199"/>
    <mergeCell ref="O200:P200"/>
    <mergeCell ref="R208:S208"/>
    <mergeCell ref="O209:P209"/>
    <mergeCell ref="R209:S209"/>
    <mergeCell ref="O212:P212"/>
    <mergeCell ref="R212:S212"/>
    <mergeCell ref="O215:P215"/>
    <mergeCell ref="R215:S215"/>
    <mergeCell ref="A206:B206"/>
    <mergeCell ref="O206:P206"/>
    <mergeCell ref="R206:S206"/>
    <mergeCell ref="O207:P207"/>
    <mergeCell ref="R207:S207"/>
    <mergeCell ref="O208:P208"/>
    <mergeCell ref="O218:P218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Q285:S285"/>
    <mergeCell ref="O280:P280"/>
    <mergeCell ref="O283:P283"/>
    <mergeCell ref="R280:S280"/>
    <mergeCell ref="R283:S283"/>
    <mergeCell ref="R281:S281"/>
    <mergeCell ref="R282:S282"/>
    <mergeCell ref="R258:S258"/>
    <mergeCell ref="R278:S278"/>
    <mergeCell ref="R279:S279"/>
    <mergeCell ref="O277:P277"/>
    <mergeCell ref="O278:P278"/>
    <mergeCell ref="O279:P279"/>
    <mergeCell ref="R277:S277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82:P282"/>
    <mergeCell ref="R266:S266"/>
    <mergeCell ref="O267:P267"/>
    <mergeCell ref="R267:S267"/>
    <mergeCell ref="Q272:S272"/>
    <mergeCell ref="N274:V274"/>
    <mergeCell ref="T285:V285"/>
    <mergeCell ref="O305:P305"/>
    <mergeCell ref="O308:P308"/>
    <mergeCell ref="O310:P310"/>
    <mergeCell ref="U349:V349"/>
    <mergeCell ref="U348:V348"/>
    <mergeCell ref="T315:V315"/>
    <mergeCell ref="T299:V299"/>
    <mergeCell ref="A266:B266"/>
    <mergeCell ref="A260:B260"/>
    <mergeCell ref="O260:P260"/>
    <mergeCell ref="R260:S260"/>
    <mergeCell ref="A261:B261"/>
    <mergeCell ref="O261:P261"/>
    <mergeCell ref="R261:S261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56:B256"/>
    <mergeCell ref="A257:B257"/>
    <mergeCell ref="A258:B258"/>
    <mergeCell ref="O236:P236"/>
    <mergeCell ref="R236:S236"/>
    <mergeCell ref="O237:P237"/>
    <mergeCell ref="R230:S230"/>
    <mergeCell ref="H276:M276"/>
    <mergeCell ref="N276:P276"/>
    <mergeCell ref="R276:S276"/>
    <mergeCell ref="T272:U272"/>
    <mergeCell ref="N273:P273"/>
    <mergeCell ref="Q273:S273"/>
    <mergeCell ref="T273:V273"/>
    <mergeCell ref="I273:M273"/>
    <mergeCell ref="A272:M272"/>
    <mergeCell ref="N272:P272"/>
    <mergeCell ref="BF4:BG4"/>
    <mergeCell ref="BH4:BI4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O265:P265"/>
    <mergeCell ref="R265:S265"/>
    <mergeCell ref="O266:P266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2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3"/>
  <sheetViews>
    <sheetView view="pageBreakPreview" zoomScale="87" zoomScaleNormal="70" zoomScaleSheetLayoutView="87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Y274" sqref="BY274"/>
    </sheetView>
  </sheetViews>
  <sheetFormatPr defaultColWidth="9.109375" defaultRowHeight="15.6" x14ac:dyDescent="0.25"/>
  <cols>
    <col min="1" max="1" width="12.5546875" style="128" customWidth="1"/>
    <col min="2" max="2" width="50.5546875" style="2602" customWidth="1"/>
    <col min="3" max="3" width="7.5546875" style="1585" customWidth="1"/>
    <col min="4" max="4" width="7.88671875" style="900" customWidth="1"/>
    <col min="5" max="5" width="6.33203125" style="900" customWidth="1"/>
    <col min="6" max="6" width="5.44140625" style="1585" customWidth="1"/>
    <col min="7" max="7" width="10" style="1347" customWidth="1"/>
    <col min="8" max="8" width="11.33203125" style="1323" customWidth="1"/>
    <col min="9" max="9" width="9.109375" style="1323" customWidth="1"/>
    <col min="10" max="10" width="9.109375" style="145" customWidth="1"/>
    <col min="11" max="11" width="7.44140625" style="1323" customWidth="1"/>
    <col min="12" max="12" width="8.44140625" style="145" customWidth="1"/>
    <col min="13" max="13" width="10.6640625" style="1323" customWidth="1"/>
    <col min="14" max="14" width="8.6640625" style="1323" customWidth="1"/>
    <col min="15" max="15" width="5.88671875" style="1323" customWidth="1"/>
    <col min="16" max="16" width="4.44140625" style="1323" customWidth="1"/>
    <col min="17" max="17" width="13.109375" style="1323" bestFit="1" customWidth="1"/>
    <col min="18" max="18" width="5.6640625" style="1323" customWidth="1"/>
    <col min="19" max="19" width="2.88671875" style="1323" customWidth="1"/>
    <col min="20" max="21" width="13.88671875" style="123" bestFit="1" customWidth="1"/>
    <col min="22" max="22" width="8.6640625" style="123" customWidth="1"/>
    <col min="23" max="57" width="9.109375" style="27" hidden="1" customWidth="1"/>
    <col min="58" max="60" width="12" style="29" hidden="1" customWidth="1"/>
    <col min="61" max="61" width="12.88671875" style="29" hidden="1" customWidth="1"/>
    <col min="62" max="62" width="12" style="29" hidden="1" customWidth="1"/>
    <col min="63" max="63" width="11.5546875" style="29" hidden="1" customWidth="1"/>
    <col min="64" max="64" width="9.109375" style="27" hidden="1" customWidth="1"/>
    <col min="65" max="69" width="0" style="27" hidden="1" customWidth="1"/>
    <col min="70" max="70" width="9.109375" style="27" hidden="1" customWidth="1"/>
    <col min="71" max="73" width="12.33203125" style="27" hidden="1" customWidth="1"/>
    <col min="74" max="74" width="12.44140625" style="27" customWidth="1"/>
    <col min="75" max="75" width="12" style="27" customWidth="1"/>
    <col min="76" max="16384" width="9.109375" style="27"/>
  </cols>
  <sheetData>
    <row r="1" spans="1:237" s="38" customFormat="1" ht="21" customHeight="1" thickBot="1" x14ac:dyDescent="0.3">
      <c r="A1" s="3821" t="s">
        <v>974</v>
      </c>
      <c r="B1" s="3822"/>
      <c r="C1" s="3822"/>
      <c r="D1" s="3822"/>
      <c r="E1" s="3822"/>
      <c r="F1" s="3822"/>
      <c r="G1" s="3822"/>
      <c r="H1" s="3822"/>
      <c r="I1" s="3822"/>
      <c r="J1" s="3822"/>
      <c r="K1" s="3822"/>
      <c r="L1" s="3822"/>
      <c r="M1" s="3822"/>
      <c r="N1" s="3822"/>
      <c r="O1" s="3822"/>
      <c r="P1" s="3822"/>
      <c r="Q1" s="3822"/>
      <c r="R1" s="3822"/>
      <c r="S1" s="3822"/>
      <c r="T1" s="3822"/>
      <c r="U1" s="3822"/>
      <c r="V1" s="3823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5">
      <c r="A2" s="3827" t="s">
        <v>26</v>
      </c>
      <c r="B2" s="4100" t="s">
        <v>33</v>
      </c>
      <c r="C2" s="4085" t="s">
        <v>536</v>
      </c>
      <c r="D2" s="4085"/>
      <c r="E2" s="4086"/>
      <c r="F2" s="4086"/>
      <c r="G2" s="4083" t="s">
        <v>120</v>
      </c>
      <c r="H2" s="4103" t="s">
        <v>107</v>
      </c>
      <c r="I2" s="4103"/>
      <c r="J2" s="4103"/>
      <c r="K2" s="4103"/>
      <c r="L2" s="4103"/>
      <c r="M2" s="4103"/>
      <c r="N2" s="3579" t="s">
        <v>500</v>
      </c>
      <c r="O2" s="3579"/>
      <c r="P2" s="3579"/>
      <c r="Q2" s="3579"/>
      <c r="R2" s="3579"/>
      <c r="S2" s="3579"/>
      <c r="T2" s="3579"/>
      <c r="U2" s="3579"/>
      <c r="V2" s="3579"/>
      <c r="AK2" s="1687"/>
    </row>
    <row r="3" spans="1:237" ht="24.75" customHeight="1" x14ac:dyDescent="0.25">
      <c r="A3" s="3828"/>
      <c r="B3" s="4101"/>
      <c r="C3" s="4085"/>
      <c r="D3" s="4085"/>
      <c r="E3" s="4086"/>
      <c r="F3" s="4086"/>
      <c r="G3" s="4083"/>
      <c r="H3" s="4083" t="s">
        <v>27</v>
      </c>
      <c r="I3" s="3432" t="s">
        <v>109</v>
      </c>
      <c r="J3" s="3432"/>
      <c r="K3" s="3432"/>
      <c r="L3" s="3432"/>
      <c r="M3" s="4083" t="s">
        <v>103</v>
      </c>
      <c r="N3" s="3579"/>
      <c r="O3" s="3579"/>
      <c r="P3" s="3579"/>
      <c r="Q3" s="3579"/>
      <c r="R3" s="3579"/>
      <c r="S3" s="3579"/>
      <c r="T3" s="3579"/>
      <c r="U3" s="3579"/>
      <c r="V3" s="3579"/>
      <c r="AK3" s="1687"/>
    </row>
    <row r="4" spans="1:237" ht="18" customHeight="1" x14ac:dyDescent="0.25">
      <c r="A4" s="3828"/>
      <c r="B4" s="4101"/>
      <c r="C4" s="3781" t="s">
        <v>28</v>
      </c>
      <c r="D4" s="3781" t="s">
        <v>29</v>
      </c>
      <c r="E4" s="4085" t="s">
        <v>104</v>
      </c>
      <c r="F4" s="4086"/>
      <c r="G4" s="4083"/>
      <c r="H4" s="4083"/>
      <c r="I4" s="4083" t="s">
        <v>108</v>
      </c>
      <c r="J4" s="4087" t="s">
        <v>110</v>
      </c>
      <c r="K4" s="4088"/>
      <c r="L4" s="4088"/>
      <c r="M4" s="4083"/>
      <c r="N4" s="3432" t="s">
        <v>542</v>
      </c>
      <c r="O4" s="3432"/>
      <c r="P4" s="3432"/>
      <c r="Q4" s="3432" t="s">
        <v>543</v>
      </c>
      <c r="R4" s="3432"/>
      <c r="S4" s="3432"/>
      <c r="T4" s="3579" t="s">
        <v>30</v>
      </c>
      <c r="U4" s="3579"/>
      <c r="V4" s="3579"/>
      <c r="AK4" s="1687"/>
      <c r="BF4" s="3432" t="s">
        <v>542</v>
      </c>
      <c r="BG4" s="3432"/>
      <c r="BH4" s="3432" t="s">
        <v>543</v>
      </c>
      <c r="BI4" s="3432"/>
      <c r="BJ4" s="3432" t="s">
        <v>30</v>
      </c>
      <c r="BK4" s="3432"/>
    </row>
    <row r="5" spans="1:237" x14ac:dyDescent="0.25">
      <c r="A5" s="3828"/>
      <c r="B5" s="4101"/>
      <c r="C5" s="3781"/>
      <c r="D5" s="3781"/>
      <c r="E5" s="3781" t="s">
        <v>105</v>
      </c>
      <c r="F5" s="3781" t="s">
        <v>106</v>
      </c>
      <c r="G5" s="4083"/>
      <c r="H5" s="4083"/>
      <c r="I5" s="4083"/>
      <c r="J5" s="4091" t="s">
        <v>50</v>
      </c>
      <c r="K5" s="4091" t="s">
        <v>51</v>
      </c>
      <c r="L5" s="4091" t="s">
        <v>52</v>
      </c>
      <c r="M5" s="4083"/>
      <c r="N5" s="2552">
        <v>1</v>
      </c>
      <c r="O5" s="4094">
        <v>2</v>
      </c>
      <c r="P5" s="4094"/>
      <c r="Q5" s="2552">
        <v>3</v>
      </c>
      <c r="R5" s="4094">
        <v>4</v>
      </c>
      <c r="S5" s="4094"/>
      <c r="T5" s="88">
        <v>5</v>
      </c>
      <c r="U5" s="88" t="s">
        <v>544</v>
      </c>
      <c r="V5" s="88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5">
      <c r="A6" s="3828"/>
      <c r="B6" s="4101"/>
      <c r="C6" s="3781"/>
      <c r="D6" s="3781"/>
      <c r="E6" s="4089"/>
      <c r="F6" s="4089"/>
      <c r="G6" s="4083"/>
      <c r="H6" s="4083"/>
      <c r="I6" s="4083"/>
      <c r="J6" s="4092"/>
      <c r="K6" s="4092"/>
      <c r="L6" s="4092"/>
      <c r="M6" s="4083"/>
      <c r="N6" s="3579"/>
      <c r="O6" s="3579"/>
      <c r="P6" s="3579"/>
      <c r="Q6" s="3579"/>
      <c r="R6" s="3579"/>
      <c r="S6" s="3579"/>
      <c r="T6" s="3579"/>
      <c r="U6" s="3579"/>
      <c r="V6" s="3579"/>
      <c r="AK6" s="1687"/>
    </row>
    <row r="7" spans="1:237" ht="38.25" customHeight="1" thickBot="1" x14ac:dyDescent="0.3">
      <c r="A7" s="3829"/>
      <c r="B7" s="4102"/>
      <c r="C7" s="3782"/>
      <c r="D7" s="3782"/>
      <c r="E7" s="4090"/>
      <c r="F7" s="4090"/>
      <c r="G7" s="4084"/>
      <c r="H7" s="4084"/>
      <c r="I7" s="4084"/>
      <c r="J7" s="4093"/>
      <c r="K7" s="4093"/>
      <c r="L7" s="4093"/>
      <c r="M7" s="4084"/>
      <c r="N7" s="2657"/>
      <c r="O7" s="4095"/>
      <c r="P7" s="4095"/>
      <c r="Q7" s="2657"/>
      <c r="R7" s="4095"/>
      <c r="S7" s="4095"/>
      <c r="T7" s="843"/>
      <c r="U7" s="843"/>
      <c r="V7" s="843"/>
      <c r="AK7" s="1687"/>
    </row>
    <row r="8" spans="1:237" ht="16.2" thickBot="1" x14ac:dyDescent="0.3">
      <c r="A8" s="1594">
        <v>1</v>
      </c>
      <c r="B8" s="123">
        <v>2</v>
      </c>
      <c r="C8" s="989">
        <v>3</v>
      </c>
      <c r="D8" s="989">
        <v>4</v>
      </c>
      <c r="E8" s="989">
        <v>5</v>
      </c>
      <c r="F8" s="989">
        <v>6</v>
      </c>
      <c r="G8" s="2656">
        <v>7</v>
      </c>
      <c r="H8" s="2656">
        <v>8</v>
      </c>
      <c r="I8" s="2656">
        <v>9</v>
      </c>
      <c r="J8" s="186">
        <v>10</v>
      </c>
      <c r="K8" s="2656">
        <v>11</v>
      </c>
      <c r="L8" s="186">
        <v>12</v>
      </c>
      <c r="M8" s="2656">
        <v>13</v>
      </c>
      <c r="N8" s="2656">
        <v>14</v>
      </c>
      <c r="O8" s="4077">
        <v>15</v>
      </c>
      <c r="P8" s="4077"/>
      <c r="Q8" s="2656">
        <v>16</v>
      </c>
      <c r="R8" s="4077">
        <v>17</v>
      </c>
      <c r="S8" s="4077"/>
      <c r="T8" s="989">
        <v>18</v>
      </c>
      <c r="U8" s="2655">
        <v>19</v>
      </c>
      <c r="V8" s="2655">
        <v>20</v>
      </c>
      <c r="AK8" s="1687"/>
    </row>
    <row r="9" spans="1:237" ht="16.2" thickBot="1" x14ac:dyDescent="0.3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  <c r="Q9" s="3614"/>
      <c r="R9" s="3614"/>
      <c r="S9" s="3614"/>
      <c r="T9" s="3614"/>
      <c r="U9" s="3615"/>
      <c r="V9" s="3616"/>
      <c r="AK9" s="1687"/>
    </row>
    <row r="10" spans="1:237" ht="16.2" thickBot="1" x14ac:dyDescent="0.3">
      <c r="A10" s="3868" t="s">
        <v>615</v>
      </c>
      <c r="B10" s="4082"/>
      <c r="C10" s="4082"/>
      <c r="D10" s="4082"/>
      <c r="E10" s="4082"/>
      <c r="F10" s="4082"/>
      <c r="G10" s="4082"/>
      <c r="H10" s="4082"/>
      <c r="I10" s="4082"/>
      <c r="J10" s="4082"/>
      <c r="K10" s="4082"/>
      <c r="L10" s="4082"/>
      <c r="M10" s="4082"/>
      <c r="N10" s="4082"/>
      <c r="O10" s="4082"/>
      <c r="P10" s="4082"/>
      <c r="Q10" s="4082"/>
      <c r="R10" s="4082"/>
      <c r="S10" s="4082"/>
      <c r="T10" s="4082"/>
      <c r="U10" s="4082"/>
      <c r="V10" s="4082"/>
      <c r="W10"/>
      <c r="X10"/>
      <c r="Y10"/>
      <c r="AK10" s="1687"/>
    </row>
    <row r="11" spans="1:237" x14ac:dyDescent="0.25">
      <c r="A11" s="2652" t="s">
        <v>137</v>
      </c>
      <c r="B11" s="2660" t="s">
        <v>408</v>
      </c>
      <c r="C11" s="814"/>
      <c r="D11" s="800"/>
      <c r="E11" s="183"/>
      <c r="F11" s="2662"/>
      <c r="G11" s="2667">
        <v>8</v>
      </c>
      <c r="H11" s="2686">
        <f>H12+H13</f>
        <v>240</v>
      </c>
      <c r="I11" s="2675"/>
      <c r="J11" s="142"/>
      <c r="K11" s="142"/>
      <c r="L11" s="142"/>
      <c r="M11" s="2691"/>
      <c r="N11" s="2701"/>
      <c r="O11" s="4078"/>
      <c r="P11" s="4079"/>
      <c r="Q11" s="2699"/>
      <c r="R11" s="4080"/>
      <c r="S11" s="4081"/>
      <c r="T11" s="711"/>
      <c r="U11" s="1725"/>
      <c r="V11" s="2705"/>
      <c r="AK11" s="1687"/>
      <c r="AU11" s="29" t="s">
        <v>542</v>
      </c>
      <c r="AV11" s="1187">
        <f>SUMIF(AT$11:AT$20,1,G$11:G$20)</f>
        <v>2.5</v>
      </c>
      <c r="BD11" s="29" t="s">
        <v>542</v>
      </c>
      <c r="BE11" s="1187">
        <f>BF51+BG51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5">
      <c r="A12" s="1596"/>
      <c r="B12" s="1630" t="s">
        <v>732</v>
      </c>
      <c r="C12" s="797"/>
      <c r="D12" s="1723"/>
      <c r="E12" s="1723"/>
      <c r="F12" s="2663"/>
      <c r="G12" s="2668">
        <v>4</v>
      </c>
      <c r="H12" s="2687">
        <f>G12*30</f>
        <v>120</v>
      </c>
      <c r="I12" s="2676"/>
      <c r="J12" s="2476"/>
      <c r="K12" s="2476"/>
      <c r="L12" s="2476"/>
      <c r="M12" s="2692"/>
      <c r="N12" s="2702"/>
      <c r="O12" s="4074"/>
      <c r="P12" s="4075"/>
      <c r="Q12" s="2700"/>
      <c r="R12" s="4074"/>
      <c r="S12" s="4076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5">
      <c r="A13" s="1596"/>
      <c r="B13" s="1642" t="s">
        <v>56</v>
      </c>
      <c r="C13" s="1923"/>
      <c r="D13" s="1723" t="s">
        <v>544</v>
      </c>
      <c r="E13" s="1723"/>
      <c r="F13" s="2663"/>
      <c r="G13" s="2669">
        <v>4</v>
      </c>
      <c r="H13" s="2688">
        <f>G13*30</f>
        <v>120</v>
      </c>
      <c r="I13" s="2677">
        <v>4</v>
      </c>
      <c r="J13" s="2477"/>
      <c r="K13" s="2477"/>
      <c r="L13" s="2477" t="s">
        <v>114</v>
      </c>
      <c r="M13" s="2693">
        <f>H13-I13</f>
        <v>116</v>
      </c>
      <c r="N13" s="2702"/>
      <c r="O13" s="4074"/>
      <c r="P13" s="4075"/>
      <c r="Q13" s="2700"/>
      <c r="R13" s="4074"/>
      <c r="S13" s="4076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4</v>
      </c>
      <c r="BD13" s="29" t="s">
        <v>30</v>
      </c>
      <c r="BE13" s="1187">
        <f>BJ51+BK51</f>
        <v>4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x14ac:dyDescent="0.25">
      <c r="A14" s="1605" t="s">
        <v>138</v>
      </c>
      <c r="B14" s="1630" t="s">
        <v>733</v>
      </c>
      <c r="C14" s="797" t="s">
        <v>131</v>
      </c>
      <c r="D14" s="90"/>
      <c r="E14" s="92"/>
      <c r="F14" s="2664"/>
      <c r="G14" s="2670">
        <v>4</v>
      </c>
      <c r="H14" s="2689">
        <f t="shared" ref="H14:H20" si="3">G14*30</f>
        <v>120</v>
      </c>
      <c r="I14" s="2678"/>
      <c r="J14" s="2478"/>
      <c r="K14" s="144"/>
      <c r="L14" s="144"/>
      <c r="M14" s="2694"/>
      <c r="N14" s="2702"/>
      <c r="O14" s="4074"/>
      <c r="P14" s="4075"/>
      <c r="Q14" s="2700"/>
      <c r="R14" s="4074"/>
      <c r="S14" s="4076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6.5</v>
      </c>
      <c r="AW14" s="27"/>
      <c r="AX14" s="27"/>
      <c r="AY14" s="27"/>
      <c r="AZ14" s="27"/>
      <c r="BA14" s="27"/>
      <c r="BB14" s="27"/>
      <c r="BC14" s="27"/>
      <c r="BE14" s="1187">
        <f>SUM(BE11:BE13)</f>
        <v>56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2" x14ac:dyDescent="0.25">
      <c r="A15" s="1605" t="s">
        <v>139</v>
      </c>
      <c r="B15" s="1630" t="s">
        <v>734</v>
      </c>
      <c r="C15" s="797"/>
      <c r="D15" s="90" t="s">
        <v>134</v>
      </c>
      <c r="E15" s="92"/>
      <c r="F15" s="2664"/>
      <c r="G15" s="2670">
        <v>3</v>
      </c>
      <c r="H15" s="2689">
        <f t="shared" si="3"/>
        <v>90</v>
      </c>
      <c r="I15" s="2678"/>
      <c r="J15" s="144"/>
      <c r="K15" s="144"/>
      <c r="L15" s="144"/>
      <c r="M15" s="2694"/>
      <c r="N15" s="2702"/>
      <c r="O15" s="4074"/>
      <c r="P15" s="4075"/>
      <c r="Q15" s="2700"/>
      <c r="R15" s="4074"/>
      <c r="S15" s="4076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31.2" x14ac:dyDescent="0.25">
      <c r="A16" s="1605" t="s">
        <v>140</v>
      </c>
      <c r="B16" s="1630" t="s">
        <v>735</v>
      </c>
      <c r="C16" s="797" t="s">
        <v>131</v>
      </c>
      <c r="D16" s="2574"/>
      <c r="E16" s="90"/>
      <c r="F16" s="1650"/>
      <c r="G16" s="2670">
        <v>3</v>
      </c>
      <c r="H16" s="2689">
        <f t="shared" si="3"/>
        <v>90</v>
      </c>
      <c r="I16" s="2678"/>
      <c r="J16" s="144"/>
      <c r="K16" s="144"/>
      <c r="L16" s="144"/>
      <c r="M16" s="2694"/>
      <c r="N16" s="2702"/>
      <c r="O16" s="4074"/>
      <c r="P16" s="4075"/>
      <c r="Q16" s="2700"/>
      <c r="R16" s="4074"/>
      <c r="S16" s="4076"/>
      <c r="T16" s="247"/>
      <c r="U16" s="248"/>
      <c r="V16" s="249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5">
      <c r="A17" s="1605" t="s">
        <v>141</v>
      </c>
      <c r="B17" s="1630" t="s">
        <v>136</v>
      </c>
      <c r="C17" s="262"/>
      <c r="D17" s="90"/>
      <c r="E17" s="90"/>
      <c r="F17" s="1650"/>
      <c r="G17" s="457">
        <v>3</v>
      </c>
      <c r="H17" s="2690">
        <f>SUM(H18:H19)</f>
        <v>90</v>
      </c>
      <c r="I17" s="2678"/>
      <c r="J17" s="144"/>
      <c r="K17" s="144"/>
      <c r="L17" s="144"/>
      <c r="M17" s="2694"/>
      <c r="N17" s="2702"/>
      <c r="O17" s="4074"/>
      <c r="P17" s="4075"/>
      <c r="Q17" s="2700"/>
      <c r="R17" s="4074"/>
      <c r="S17" s="4076"/>
      <c r="T17" s="247"/>
      <c r="U17" s="248"/>
      <c r="V17" s="249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5">
      <c r="A18" s="1611"/>
      <c r="B18" s="1630" t="s">
        <v>732</v>
      </c>
      <c r="C18" s="797"/>
      <c r="D18" s="2574"/>
      <c r="E18" s="90"/>
      <c r="F18" s="1650"/>
      <c r="G18" s="2670">
        <v>0.5</v>
      </c>
      <c r="H18" s="2689">
        <f t="shared" si="3"/>
        <v>15</v>
      </c>
      <c r="I18" s="2678"/>
      <c r="J18" s="144"/>
      <c r="K18" s="144"/>
      <c r="L18" s="144"/>
      <c r="M18" s="2694"/>
      <c r="N18" s="2702"/>
      <c r="O18" s="4074"/>
      <c r="P18" s="4075"/>
      <c r="Q18" s="2700"/>
      <c r="R18" s="4074"/>
      <c r="S18" s="4076"/>
      <c r="T18" s="247"/>
      <c r="U18" s="248"/>
      <c r="V18" s="24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5">
      <c r="A19" s="1612" t="s">
        <v>142</v>
      </c>
      <c r="B19" s="1646" t="s">
        <v>56</v>
      </c>
      <c r="C19" s="797">
        <v>1</v>
      </c>
      <c r="D19" s="90"/>
      <c r="E19" s="90"/>
      <c r="F19" s="1650"/>
      <c r="G19" s="457">
        <v>2.5</v>
      </c>
      <c r="H19" s="2690">
        <f t="shared" si="3"/>
        <v>75</v>
      </c>
      <c r="I19" s="2679">
        <f>SUM(J19:L19)</f>
        <v>4</v>
      </c>
      <c r="J19" s="240">
        <v>4</v>
      </c>
      <c r="K19" s="240"/>
      <c r="L19" s="240"/>
      <c r="M19" s="2695">
        <f>H19-I19</f>
        <v>71</v>
      </c>
      <c r="N19" s="2702" t="s">
        <v>114</v>
      </c>
      <c r="O19" s="4074"/>
      <c r="P19" s="4075"/>
      <c r="Q19" s="2700"/>
      <c r="R19" s="4074"/>
      <c r="S19" s="4076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888</v>
      </c>
    </row>
    <row r="20" spans="1:65" s="58" customFormat="1" ht="31.2" x14ac:dyDescent="0.25">
      <c r="A20" s="1613" t="s">
        <v>549</v>
      </c>
      <c r="B20" s="1846" t="s">
        <v>736</v>
      </c>
      <c r="C20" s="797"/>
      <c r="D20" s="90" t="s">
        <v>551</v>
      </c>
      <c r="E20" s="90"/>
      <c r="F20" s="1650"/>
      <c r="G20" s="2670">
        <v>3</v>
      </c>
      <c r="H20" s="2689">
        <f t="shared" si="3"/>
        <v>90</v>
      </c>
      <c r="I20" s="2679"/>
      <c r="J20" s="240"/>
      <c r="K20" s="240"/>
      <c r="L20" s="240"/>
      <c r="M20" s="2695"/>
      <c r="N20" s="2703"/>
      <c r="O20" s="4074"/>
      <c r="P20" s="4075"/>
      <c r="Q20" s="2700"/>
      <c r="R20" s="4074"/>
      <c r="S20" s="4076"/>
      <c r="T20" s="247"/>
      <c r="U20" s="248"/>
      <c r="V20" s="24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5">
      <c r="A21" s="1605" t="s">
        <v>552</v>
      </c>
      <c r="B21" s="1630" t="s">
        <v>751</v>
      </c>
      <c r="C21" s="390"/>
      <c r="D21" s="110"/>
      <c r="E21" s="110"/>
      <c r="F21" s="267"/>
      <c r="G21" s="457">
        <v>16</v>
      </c>
      <c r="H21" s="2690">
        <f>G21*30</f>
        <v>480</v>
      </c>
      <c r="I21" s="2680"/>
      <c r="J21" s="2479"/>
      <c r="K21" s="2480"/>
      <c r="L21" s="2479"/>
      <c r="M21" s="2696"/>
      <c r="N21" s="2704"/>
      <c r="O21" s="4023"/>
      <c r="P21" s="4024"/>
      <c r="Q21" s="2618"/>
      <c r="R21" s="3915"/>
      <c r="S21" s="3992"/>
      <c r="T21" s="197"/>
      <c r="U21" s="2613"/>
      <c r="V21" s="2614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5">
      <c r="A22" s="1615"/>
      <c r="B22" s="1630" t="s">
        <v>732</v>
      </c>
      <c r="C22" s="390"/>
      <c r="D22" s="110"/>
      <c r="E22" s="110"/>
      <c r="F22" s="267"/>
      <c r="G22" s="2670">
        <v>0</v>
      </c>
      <c r="H22" s="2689">
        <f>$G22*30</f>
        <v>0</v>
      </c>
      <c r="I22" s="2680"/>
      <c r="J22" s="2479"/>
      <c r="K22" s="2480"/>
      <c r="L22" s="2479"/>
      <c r="M22" s="2696"/>
      <c r="N22" s="2704"/>
      <c r="O22" s="4023"/>
      <c r="P22" s="4024"/>
      <c r="Q22" s="2618"/>
      <c r="R22" s="3915"/>
      <c r="S22" s="3992"/>
      <c r="T22" s="197"/>
      <c r="U22" s="2613"/>
      <c r="V22" s="2614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5">
      <c r="A23" s="1605" t="s">
        <v>616</v>
      </c>
      <c r="B23" s="1074" t="s">
        <v>56</v>
      </c>
      <c r="C23" s="390"/>
      <c r="D23" s="110"/>
      <c r="E23" s="110"/>
      <c r="F23" s="267"/>
      <c r="G23" s="457">
        <v>16</v>
      </c>
      <c r="H23" s="2690">
        <f>G23*30</f>
        <v>480</v>
      </c>
      <c r="I23" s="2681">
        <v>28</v>
      </c>
      <c r="J23" s="421">
        <v>20</v>
      </c>
      <c r="K23" s="2481"/>
      <c r="L23" s="421">
        <v>8</v>
      </c>
      <c r="M23" s="2696">
        <f>$H23-$I23</f>
        <v>452</v>
      </c>
      <c r="N23" s="2704"/>
      <c r="O23" s="4023"/>
      <c r="P23" s="4024"/>
      <c r="Q23" s="2618"/>
      <c r="R23" s="3915"/>
      <c r="S23" s="3992"/>
      <c r="T23" s="197"/>
      <c r="U23" s="2613"/>
      <c r="V23" s="2614"/>
      <c r="X23" s="58">
        <v>4</v>
      </c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5">
      <c r="A24" s="1605" t="s">
        <v>617</v>
      </c>
      <c r="B24" s="1074" t="s">
        <v>56</v>
      </c>
      <c r="C24" s="390">
        <v>1</v>
      </c>
      <c r="D24" s="110"/>
      <c r="E24" s="110"/>
      <c r="F24" s="267"/>
      <c r="G24" s="457">
        <v>6</v>
      </c>
      <c r="H24" s="2690">
        <f>$G24*30</f>
        <v>180</v>
      </c>
      <c r="I24" s="2682">
        <v>16</v>
      </c>
      <c r="J24" s="395" t="s">
        <v>123</v>
      </c>
      <c r="K24" s="2481"/>
      <c r="L24" s="395" t="s">
        <v>324</v>
      </c>
      <c r="M24" s="2696">
        <f>$H24-$I24</f>
        <v>164</v>
      </c>
      <c r="N24" s="2704" t="s">
        <v>456</v>
      </c>
      <c r="O24" s="4023"/>
      <c r="P24" s="4024"/>
      <c r="Q24" s="2618"/>
      <c r="R24" s="3915"/>
      <c r="S24" s="3992"/>
      <c r="T24" s="197"/>
      <c r="U24" s="2613"/>
      <c r="V24" s="2614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889</v>
      </c>
    </row>
    <row r="25" spans="1:65" s="58" customFormat="1" x14ac:dyDescent="0.25">
      <c r="A25" s="1605" t="s">
        <v>618</v>
      </c>
      <c r="B25" s="1074" t="s">
        <v>56</v>
      </c>
      <c r="C25" s="390">
        <v>2</v>
      </c>
      <c r="D25" s="110"/>
      <c r="E25" s="110"/>
      <c r="F25" s="267"/>
      <c r="G25" s="457">
        <v>10</v>
      </c>
      <c r="H25" s="2690">
        <f>$G25*30</f>
        <v>300</v>
      </c>
      <c r="I25" s="2682">
        <v>12</v>
      </c>
      <c r="J25" s="395" t="s">
        <v>125</v>
      </c>
      <c r="K25" s="2481"/>
      <c r="L25" s="395" t="s">
        <v>324</v>
      </c>
      <c r="M25" s="2696">
        <f>$H25-$I25</f>
        <v>288</v>
      </c>
      <c r="N25" s="2704"/>
      <c r="O25" s="3915" t="s">
        <v>111</v>
      </c>
      <c r="P25" s="4059"/>
      <c r="Q25" s="2618"/>
      <c r="R25" s="3915"/>
      <c r="S25" s="3992"/>
      <c r="T25" s="197"/>
      <c r="U25" s="2613"/>
      <c r="V25" s="2614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889</v>
      </c>
    </row>
    <row r="26" spans="1:65" ht="17.25" customHeight="1" x14ac:dyDescent="0.25">
      <c r="A26" s="1780" t="s">
        <v>627</v>
      </c>
      <c r="B26" s="1630" t="s">
        <v>619</v>
      </c>
      <c r="C26" s="2658"/>
      <c r="D26" s="1782"/>
      <c r="E26" s="1782"/>
      <c r="F26" s="2665"/>
      <c r="G26" s="457">
        <v>3</v>
      </c>
      <c r="H26" s="2690">
        <f>G26*30</f>
        <v>90</v>
      </c>
      <c r="I26" s="2683"/>
      <c r="J26" s="2482"/>
      <c r="K26" s="2482"/>
      <c r="L26" s="2482"/>
      <c r="M26" s="2697"/>
      <c r="N26" s="2703"/>
      <c r="O26" s="4074"/>
      <c r="P26" s="4075"/>
      <c r="Q26" s="2700"/>
      <c r="R26" s="4074"/>
      <c r="S26" s="4076"/>
      <c r="T26" s="247"/>
      <c r="U26" s="248"/>
      <c r="V26" s="249"/>
      <c r="AB26" s="1784">
        <v>1</v>
      </c>
      <c r="AC26" s="162" t="s">
        <v>620</v>
      </c>
      <c r="AD26" s="162" t="s">
        <v>621</v>
      </c>
      <c r="AE26" s="162">
        <v>3</v>
      </c>
      <c r="AF26" s="162" t="s">
        <v>622</v>
      </c>
      <c r="AG26" s="162" t="s">
        <v>623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customHeight="1" x14ac:dyDescent="0.25">
      <c r="A27" s="1785"/>
      <c r="B27" s="2661" t="s">
        <v>732</v>
      </c>
      <c r="C27" s="2658"/>
      <c r="D27" s="1782"/>
      <c r="E27" s="1782"/>
      <c r="F27" s="2665"/>
      <c r="G27" s="2670">
        <v>0</v>
      </c>
      <c r="H27" s="2689">
        <f>G27*30</f>
        <v>0</v>
      </c>
      <c r="I27" s="2684"/>
      <c r="J27" s="2482"/>
      <c r="K27" s="2482"/>
      <c r="L27" s="2482"/>
      <c r="M27" s="2697"/>
      <c r="N27" s="2704"/>
      <c r="O27" s="4023"/>
      <c r="P27" s="4024"/>
      <c r="Q27" s="2618"/>
      <c r="R27" s="3915"/>
      <c r="S27" s="3992"/>
      <c r="T27" s="197"/>
      <c r="U27" s="2613"/>
      <c r="V27" s="2614"/>
      <c r="AA27" s="1787" t="s">
        <v>624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5">
      <c r="A28" s="1846" t="s">
        <v>628</v>
      </c>
      <c r="B28" s="2945" t="s">
        <v>56</v>
      </c>
      <c r="C28" s="2658"/>
      <c r="D28" s="2554">
        <v>1</v>
      </c>
      <c r="E28" s="1782"/>
      <c r="F28" s="2665"/>
      <c r="G28" s="457">
        <v>3</v>
      </c>
      <c r="H28" s="2690">
        <f>G28*30</f>
        <v>90</v>
      </c>
      <c r="I28" s="2683">
        <v>4</v>
      </c>
      <c r="J28" s="2553" t="s">
        <v>114</v>
      </c>
      <c r="K28" s="2553"/>
      <c r="L28" s="2553"/>
      <c r="M28" s="2698">
        <f>H28-I28</f>
        <v>86</v>
      </c>
      <c r="N28" s="2704" t="s">
        <v>114</v>
      </c>
      <c r="O28" s="4023"/>
      <c r="P28" s="4024"/>
      <c r="Q28" s="2618"/>
      <c r="R28" s="3915"/>
      <c r="S28" s="3992"/>
      <c r="T28" s="197"/>
      <c r="U28" s="2613"/>
      <c r="V28" s="2614"/>
      <c r="AA28" s="1787" t="s">
        <v>625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626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890</v>
      </c>
    </row>
    <row r="29" spans="1:65" ht="18.75" customHeight="1" x14ac:dyDescent="0.25">
      <c r="A29" s="1605" t="s">
        <v>629</v>
      </c>
      <c r="B29" s="1630" t="s">
        <v>737</v>
      </c>
      <c r="C29" s="390"/>
      <c r="D29" s="110"/>
      <c r="E29" s="110"/>
      <c r="F29" s="267"/>
      <c r="G29" s="2670">
        <v>3</v>
      </c>
      <c r="H29" s="2689">
        <f>$G29*30</f>
        <v>90</v>
      </c>
      <c r="I29" s="2680"/>
      <c r="J29" s="2479"/>
      <c r="K29" s="2483"/>
      <c r="L29" s="2479"/>
      <c r="M29" s="2696"/>
      <c r="N29" s="2704"/>
      <c r="O29" s="4023"/>
      <c r="P29" s="4024"/>
      <c r="Q29" s="2618"/>
      <c r="R29" s="3915"/>
      <c r="S29" s="3992"/>
      <c r="T29" s="197"/>
      <c r="U29" s="2613"/>
      <c r="V29" s="2614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5">
      <c r="A30" s="1605" t="s">
        <v>630</v>
      </c>
      <c r="B30" s="1630" t="s">
        <v>752</v>
      </c>
      <c r="C30" s="390"/>
      <c r="D30" s="110"/>
      <c r="E30" s="110"/>
      <c r="F30" s="267"/>
      <c r="G30" s="457">
        <v>7.5</v>
      </c>
      <c r="H30" s="2690">
        <f>H31+H32</f>
        <v>225</v>
      </c>
      <c r="I30" s="2680"/>
      <c r="J30" s="2479"/>
      <c r="K30" s="2480"/>
      <c r="L30" s="2479"/>
      <c r="M30" s="2696"/>
      <c r="N30" s="2704"/>
      <c r="O30" s="4023"/>
      <c r="P30" s="4024"/>
      <c r="Q30" s="2618"/>
      <c r="R30" s="3915"/>
      <c r="S30" s="3992"/>
      <c r="T30" s="197"/>
      <c r="U30" s="2613"/>
      <c r="V30" s="2614"/>
      <c r="AK30" s="1687"/>
      <c r="AU30" s="29" t="s">
        <v>543</v>
      </c>
      <c r="AV30" s="1187">
        <f>SUMIF(AT$52:AT$86,2,G$52:G$86)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5">
      <c r="A31" s="1615"/>
      <c r="B31" s="1630" t="s">
        <v>732</v>
      </c>
      <c r="C31" s="390"/>
      <c r="D31" s="110"/>
      <c r="E31" s="110"/>
      <c r="F31" s="267"/>
      <c r="G31" s="2670">
        <v>1</v>
      </c>
      <c r="H31" s="2689">
        <f>$G31*30</f>
        <v>30</v>
      </c>
      <c r="I31" s="2680"/>
      <c r="J31" s="2479"/>
      <c r="K31" s="2480"/>
      <c r="L31" s="2479"/>
      <c r="M31" s="2696"/>
      <c r="N31" s="2704"/>
      <c r="O31" s="4023"/>
      <c r="P31" s="4024"/>
      <c r="Q31" s="2618"/>
      <c r="R31" s="3915"/>
      <c r="S31" s="3992"/>
      <c r="T31" s="197"/>
      <c r="U31" s="2613"/>
      <c r="V31" s="2614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5">
      <c r="A32" s="1605" t="s">
        <v>631</v>
      </c>
      <c r="B32" s="1074" t="s">
        <v>56</v>
      </c>
      <c r="C32" s="390">
        <v>1</v>
      </c>
      <c r="D32" s="110"/>
      <c r="E32" s="110"/>
      <c r="F32" s="267"/>
      <c r="G32" s="457">
        <v>6.5</v>
      </c>
      <c r="H32" s="2690">
        <f>$G32*30</f>
        <v>195</v>
      </c>
      <c r="I32" s="2682">
        <v>12</v>
      </c>
      <c r="J32" s="421" t="s">
        <v>114</v>
      </c>
      <c r="K32" s="395" t="s">
        <v>113</v>
      </c>
      <c r="L32" s="396"/>
      <c r="M32" s="2696">
        <f>$H32-$I32</f>
        <v>183</v>
      </c>
      <c r="N32" s="2704" t="s">
        <v>111</v>
      </c>
      <c r="O32" s="4023"/>
      <c r="P32" s="4024"/>
      <c r="Q32" s="2618"/>
      <c r="R32" s="3915"/>
      <c r="S32" s="3992"/>
      <c r="T32" s="197"/>
      <c r="U32" s="2613"/>
      <c r="V32" s="2614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891</v>
      </c>
    </row>
    <row r="33" spans="1:65" ht="31.2" x14ac:dyDescent="0.25">
      <c r="A33" s="1605" t="s">
        <v>632</v>
      </c>
      <c r="B33" s="1630" t="s">
        <v>753</v>
      </c>
      <c r="C33" s="390"/>
      <c r="D33" s="110"/>
      <c r="E33" s="110"/>
      <c r="F33" s="267"/>
      <c r="G33" s="457">
        <v>9</v>
      </c>
      <c r="H33" s="2690">
        <f>SUM(H$76:H$77)</f>
        <v>315</v>
      </c>
      <c r="I33" s="2680"/>
      <c r="J33" s="2479"/>
      <c r="K33" s="2480"/>
      <c r="L33" s="2479"/>
      <c r="M33" s="2696"/>
      <c r="N33" s="2704"/>
      <c r="O33" s="4023"/>
      <c r="P33" s="4024"/>
      <c r="Q33" s="2618"/>
      <c r="R33" s="3915"/>
      <c r="S33" s="3992"/>
      <c r="T33" s="197"/>
      <c r="U33" s="2613"/>
      <c r="V33" s="2614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5">
      <c r="A34" s="1615"/>
      <c r="B34" s="1630" t="s">
        <v>732</v>
      </c>
      <c r="C34" s="390"/>
      <c r="D34" s="110"/>
      <c r="E34" s="110"/>
      <c r="F34" s="267"/>
      <c r="G34" s="2670">
        <v>4</v>
      </c>
      <c r="H34" s="2689">
        <f>$G34*30</f>
        <v>120</v>
      </c>
      <c r="I34" s="2680"/>
      <c r="J34" s="2479"/>
      <c r="K34" s="2480"/>
      <c r="L34" s="2479"/>
      <c r="M34" s="2696"/>
      <c r="N34" s="2704"/>
      <c r="O34" s="4023"/>
      <c r="P34" s="4024"/>
      <c r="Q34" s="2618"/>
      <c r="R34" s="3915"/>
      <c r="S34" s="3992"/>
      <c r="T34" s="197"/>
      <c r="U34" s="2613"/>
      <c r="V34" s="2614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5">
      <c r="A35" s="1605" t="s">
        <v>633</v>
      </c>
      <c r="B35" s="1074" t="s">
        <v>56</v>
      </c>
      <c r="C35" s="390">
        <v>1</v>
      </c>
      <c r="D35" s="110"/>
      <c r="E35" s="110"/>
      <c r="F35" s="267"/>
      <c r="G35" s="457">
        <v>5</v>
      </c>
      <c r="H35" s="2690">
        <f>$G35*30</f>
        <v>150</v>
      </c>
      <c r="I35" s="2682">
        <v>4</v>
      </c>
      <c r="J35" s="395" t="s">
        <v>114</v>
      </c>
      <c r="K35" s="2481"/>
      <c r="L35" s="396"/>
      <c r="M35" s="2696">
        <f>$H35-$I35</f>
        <v>146</v>
      </c>
      <c r="N35" s="2704" t="s">
        <v>114</v>
      </c>
      <c r="O35" s="4023"/>
      <c r="P35" s="4024"/>
      <c r="Q35" s="2618"/>
      <c r="R35" s="3915"/>
      <c r="S35" s="3992"/>
      <c r="T35" s="197"/>
      <c r="U35" s="2613"/>
      <c r="V35" s="2614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891</v>
      </c>
    </row>
    <row r="36" spans="1:65" x14ac:dyDescent="0.25">
      <c r="A36" s="1605" t="s">
        <v>634</v>
      </c>
      <c r="B36" s="1630" t="s">
        <v>754</v>
      </c>
      <c r="C36" s="390"/>
      <c r="D36" s="110"/>
      <c r="E36" s="110"/>
      <c r="F36" s="267"/>
      <c r="G36" s="457">
        <v>6</v>
      </c>
      <c r="H36" s="2690">
        <f>SUM(H37+H38)</f>
        <v>180</v>
      </c>
      <c r="I36" s="2685"/>
      <c r="J36" s="2479"/>
      <c r="K36" s="2480"/>
      <c r="L36" s="2479"/>
      <c r="M36" s="2696"/>
      <c r="N36" s="2704"/>
      <c r="O36" s="4023"/>
      <c r="P36" s="4024"/>
      <c r="Q36" s="2618"/>
      <c r="R36" s="3915"/>
      <c r="S36" s="3992"/>
      <c r="T36" s="197"/>
      <c r="U36" s="2613"/>
      <c r="V36" s="2614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x14ac:dyDescent="0.25">
      <c r="A37" s="1611"/>
      <c r="B37" s="1630" t="s">
        <v>732</v>
      </c>
      <c r="C37" s="390"/>
      <c r="D37" s="110"/>
      <c r="E37" s="110"/>
      <c r="F37" s="267"/>
      <c r="G37" s="2670">
        <v>0</v>
      </c>
      <c r="H37" s="2689">
        <f>$G37*30</f>
        <v>0</v>
      </c>
      <c r="I37" s="2685"/>
      <c r="J37" s="2479"/>
      <c r="K37" s="2480"/>
      <c r="L37" s="2479"/>
      <c r="M37" s="2696"/>
      <c r="N37" s="2704"/>
      <c r="O37" s="4023"/>
      <c r="P37" s="4024"/>
      <c r="Q37" s="2618"/>
      <c r="R37" s="3915"/>
      <c r="S37" s="3992"/>
      <c r="T37" s="197"/>
      <c r="U37" s="2613"/>
      <c r="V37" s="2614"/>
      <c r="Y37" s="2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5">
      <c r="A38" s="1605" t="s">
        <v>635</v>
      </c>
      <c r="B38" s="1074" t="s">
        <v>56</v>
      </c>
      <c r="C38" s="390"/>
      <c r="D38" s="110"/>
      <c r="E38" s="110"/>
      <c r="F38" s="267"/>
      <c r="G38" s="457">
        <v>6</v>
      </c>
      <c r="H38" s="2690">
        <f>SUM(H39+H40)</f>
        <v>180</v>
      </c>
      <c r="I38" s="2681">
        <f>SUM(I39+I40)</f>
        <v>20</v>
      </c>
      <c r="J38" s="421">
        <v>16</v>
      </c>
      <c r="K38" s="2481"/>
      <c r="L38" s="421">
        <v>4</v>
      </c>
      <c r="M38" s="2696">
        <f>SUM(M39+M40)</f>
        <v>160</v>
      </c>
      <c r="N38" s="2704"/>
      <c r="O38" s="4023"/>
      <c r="P38" s="4024"/>
      <c r="Q38" s="2618"/>
      <c r="R38" s="3915"/>
      <c r="S38" s="3992"/>
      <c r="T38" s="197"/>
      <c r="U38" s="2613"/>
      <c r="V38" s="2614"/>
      <c r="Y38" s="2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5">
      <c r="A39" s="1605" t="s">
        <v>636</v>
      </c>
      <c r="B39" s="1074" t="s">
        <v>56</v>
      </c>
      <c r="C39" s="2659">
        <v>2</v>
      </c>
      <c r="D39" s="110"/>
      <c r="E39" s="110"/>
      <c r="F39" s="267"/>
      <c r="G39" s="457">
        <v>4</v>
      </c>
      <c r="H39" s="2690">
        <f t="shared" ref="H39:H49" si="4">$G39*30</f>
        <v>120</v>
      </c>
      <c r="I39" s="2682">
        <v>10</v>
      </c>
      <c r="J39" s="395" t="s">
        <v>125</v>
      </c>
      <c r="K39" s="421"/>
      <c r="L39" s="397" t="s">
        <v>126</v>
      </c>
      <c r="M39" s="2696">
        <f>$H39-$I39</f>
        <v>110</v>
      </c>
      <c r="N39" s="2704"/>
      <c r="O39" s="3915" t="s">
        <v>260</v>
      </c>
      <c r="P39" s="4059"/>
      <c r="Q39" s="2618"/>
      <c r="R39" s="3915"/>
      <c r="S39" s="3992"/>
      <c r="T39" s="197"/>
      <c r="U39" s="2613"/>
      <c r="V39" s="2614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892</v>
      </c>
    </row>
    <row r="40" spans="1:65" s="58" customFormat="1" x14ac:dyDescent="0.25">
      <c r="A40" s="1605" t="s">
        <v>637</v>
      </c>
      <c r="B40" s="1074" t="s">
        <v>56</v>
      </c>
      <c r="C40" s="2659">
        <v>3</v>
      </c>
      <c r="D40" s="110"/>
      <c r="E40" s="110"/>
      <c r="F40" s="267"/>
      <c r="G40" s="457">
        <v>2</v>
      </c>
      <c r="H40" s="2690">
        <f t="shared" si="4"/>
        <v>60</v>
      </c>
      <c r="I40" s="2682">
        <v>10</v>
      </c>
      <c r="J40" s="395" t="s">
        <v>125</v>
      </c>
      <c r="K40" s="421"/>
      <c r="L40" s="397" t="s">
        <v>126</v>
      </c>
      <c r="M40" s="2696">
        <f>$H40-$I40</f>
        <v>50</v>
      </c>
      <c r="N40" s="2704"/>
      <c r="O40" s="4023"/>
      <c r="P40" s="4024"/>
      <c r="Q40" s="2618" t="s">
        <v>260</v>
      </c>
      <c r="R40" s="3915"/>
      <c r="S40" s="3992"/>
      <c r="T40" s="197"/>
      <c r="U40" s="2613"/>
      <c r="V40" s="2614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5">
      <c r="A41" s="1605" t="s">
        <v>638</v>
      </c>
      <c r="B41" s="1630" t="s">
        <v>755</v>
      </c>
      <c r="C41" s="390"/>
      <c r="D41" s="110"/>
      <c r="E41" s="110"/>
      <c r="F41" s="267"/>
      <c r="G41" s="457">
        <v>11</v>
      </c>
      <c r="H41" s="2690">
        <f t="shared" si="4"/>
        <v>330</v>
      </c>
      <c r="I41" s="2685"/>
      <c r="J41" s="2479"/>
      <c r="K41" s="2480"/>
      <c r="L41" s="2479"/>
      <c r="M41" s="2696"/>
      <c r="N41" s="2704"/>
      <c r="O41" s="4023"/>
      <c r="P41" s="4024"/>
      <c r="Q41" s="2618"/>
      <c r="R41" s="3915"/>
      <c r="S41" s="3992"/>
      <c r="T41" s="197"/>
      <c r="U41" s="2613"/>
      <c r="V41" s="2614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5">
      <c r="A42" s="1615"/>
      <c r="B42" s="1630" t="s">
        <v>732</v>
      </c>
      <c r="C42" s="390"/>
      <c r="D42" s="110"/>
      <c r="E42" s="110"/>
      <c r="F42" s="267"/>
      <c r="G42" s="2670">
        <v>0.5</v>
      </c>
      <c r="H42" s="2689">
        <f t="shared" si="4"/>
        <v>15</v>
      </c>
      <c r="I42" s="2685"/>
      <c r="J42" s="2479"/>
      <c r="K42" s="2480"/>
      <c r="L42" s="2479"/>
      <c r="M42" s="2696"/>
      <c r="N42" s="2704"/>
      <c r="O42" s="4023"/>
      <c r="P42" s="4024"/>
      <c r="Q42" s="2618"/>
      <c r="R42" s="3915"/>
      <c r="S42" s="3992"/>
      <c r="T42" s="197"/>
      <c r="U42" s="2613"/>
      <c r="V42" s="2614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5">
      <c r="A43" s="1605" t="s">
        <v>639</v>
      </c>
      <c r="B43" s="1074" t="s">
        <v>56</v>
      </c>
      <c r="C43" s="390"/>
      <c r="D43" s="110"/>
      <c r="E43" s="110"/>
      <c r="F43" s="267"/>
      <c r="G43" s="457">
        <v>10.5</v>
      </c>
      <c r="H43" s="2690">
        <f t="shared" si="4"/>
        <v>315</v>
      </c>
      <c r="I43" s="2681">
        <v>28</v>
      </c>
      <c r="J43" s="421">
        <v>16</v>
      </c>
      <c r="K43" s="2481">
        <v>12</v>
      </c>
      <c r="L43" s="395"/>
      <c r="M43" s="2696">
        <f>$H43-$I43</f>
        <v>287</v>
      </c>
      <c r="N43" s="2704"/>
      <c r="O43" s="4023"/>
      <c r="P43" s="4024"/>
      <c r="Q43" s="2618"/>
      <c r="R43" s="3915"/>
      <c r="S43" s="3992"/>
      <c r="T43" s="197"/>
      <c r="U43" s="2613"/>
      <c r="V43" s="2614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5">
      <c r="A44" s="1605" t="s">
        <v>641</v>
      </c>
      <c r="B44" s="1074" t="s">
        <v>56</v>
      </c>
      <c r="C44" s="390"/>
      <c r="D44" s="108">
        <v>1</v>
      </c>
      <c r="E44" s="110"/>
      <c r="F44" s="267"/>
      <c r="G44" s="457">
        <v>4.5</v>
      </c>
      <c r="H44" s="2690">
        <f t="shared" si="4"/>
        <v>135</v>
      </c>
      <c r="I44" s="2682">
        <v>14</v>
      </c>
      <c r="J44" s="395" t="s">
        <v>125</v>
      </c>
      <c r="K44" s="2481" t="s">
        <v>124</v>
      </c>
      <c r="L44" s="395"/>
      <c r="M44" s="2696">
        <f>$H44-$I44</f>
        <v>121</v>
      </c>
      <c r="N44" s="2704" t="s">
        <v>127</v>
      </c>
      <c r="O44" s="4023"/>
      <c r="P44" s="4024"/>
      <c r="Q44" s="2618"/>
      <c r="R44" s="3915"/>
      <c r="S44" s="3992"/>
      <c r="T44" s="197"/>
      <c r="U44" s="2613"/>
      <c r="V44" s="2614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893</v>
      </c>
    </row>
    <row r="45" spans="1:65" s="58" customFormat="1" x14ac:dyDescent="0.25">
      <c r="A45" s="1605" t="s">
        <v>640</v>
      </c>
      <c r="B45" s="1074" t="s">
        <v>56</v>
      </c>
      <c r="C45" s="2659">
        <v>2</v>
      </c>
      <c r="D45" s="110"/>
      <c r="E45" s="110"/>
      <c r="F45" s="267"/>
      <c r="G45" s="457">
        <v>6</v>
      </c>
      <c r="H45" s="2690">
        <f t="shared" si="4"/>
        <v>180</v>
      </c>
      <c r="I45" s="2682">
        <v>14</v>
      </c>
      <c r="J45" s="395" t="s">
        <v>125</v>
      </c>
      <c r="K45" s="2481" t="s">
        <v>124</v>
      </c>
      <c r="L45" s="395"/>
      <c r="M45" s="2696">
        <f>$H45-$I45</f>
        <v>166</v>
      </c>
      <c r="N45" s="2704"/>
      <c r="O45" s="3915" t="s">
        <v>127</v>
      </c>
      <c r="P45" s="4059"/>
      <c r="Q45" s="2618"/>
      <c r="R45" s="3915"/>
      <c r="S45" s="3992"/>
      <c r="T45" s="197"/>
      <c r="U45" s="2613"/>
      <c r="V45" s="2614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893</v>
      </c>
    </row>
    <row r="46" spans="1:65" x14ac:dyDescent="0.25">
      <c r="A46" s="1605" t="s">
        <v>642</v>
      </c>
      <c r="B46" s="1630" t="s">
        <v>756</v>
      </c>
      <c r="C46" s="390"/>
      <c r="D46" s="110"/>
      <c r="E46" s="110"/>
      <c r="F46" s="267"/>
      <c r="G46" s="2671">
        <v>5</v>
      </c>
      <c r="H46" s="2690">
        <f t="shared" si="4"/>
        <v>150</v>
      </c>
      <c r="I46" s="2680"/>
      <c r="J46" s="2479"/>
      <c r="K46" s="2480"/>
      <c r="L46" s="2479"/>
      <c r="M46" s="2696"/>
      <c r="N46" s="2704"/>
      <c r="O46" s="4023"/>
      <c r="P46" s="4024"/>
      <c r="Q46" s="2618"/>
      <c r="R46" s="3915"/>
      <c r="S46" s="3992"/>
      <c r="T46" s="197"/>
      <c r="U46" s="2613"/>
      <c r="V46" s="2614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5">
      <c r="A47" s="1615"/>
      <c r="B47" s="1630" t="s">
        <v>732</v>
      </c>
      <c r="C47" s="390"/>
      <c r="D47" s="110"/>
      <c r="E47" s="110"/>
      <c r="F47" s="267"/>
      <c r="G47" s="2670">
        <v>2.5</v>
      </c>
      <c r="H47" s="2689">
        <f t="shared" si="4"/>
        <v>75</v>
      </c>
      <c r="I47" s="2680"/>
      <c r="J47" s="2479"/>
      <c r="K47" s="2480"/>
      <c r="L47" s="2479"/>
      <c r="M47" s="2696"/>
      <c r="N47" s="2704"/>
      <c r="O47" s="4023"/>
      <c r="P47" s="4024"/>
      <c r="Q47" s="2618"/>
      <c r="R47" s="3915"/>
      <c r="S47" s="3992"/>
      <c r="T47" s="197"/>
      <c r="U47" s="2613"/>
      <c r="V47" s="2614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thickBot="1" x14ac:dyDescent="0.3">
      <c r="A48" s="1613" t="s">
        <v>643</v>
      </c>
      <c r="B48" s="1646" t="s">
        <v>56</v>
      </c>
      <c r="C48" s="390"/>
      <c r="D48" s="110">
        <v>1</v>
      </c>
      <c r="E48" s="110"/>
      <c r="F48" s="267"/>
      <c r="G48" s="457">
        <v>2.5</v>
      </c>
      <c r="H48" s="2690">
        <f t="shared" si="4"/>
        <v>75</v>
      </c>
      <c r="I48" s="2682">
        <v>4</v>
      </c>
      <c r="J48" s="421">
        <v>4</v>
      </c>
      <c r="K48" s="2481"/>
      <c r="L48" s="421"/>
      <c r="M48" s="2696">
        <f>$H48-$I48</f>
        <v>71</v>
      </c>
      <c r="N48" s="2704" t="s">
        <v>114</v>
      </c>
      <c r="O48" s="4023"/>
      <c r="P48" s="4024"/>
      <c r="Q48" s="2618"/>
      <c r="R48" s="3915"/>
      <c r="S48" s="3992"/>
      <c r="T48" s="197"/>
      <c r="U48" s="2613"/>
      <c r="V48" s="2614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894</v>
      </c>
    </row>
    <row r="49" spans="1:65" ht="16.5" customHeight="1" thickBot="1" x14ac:dyDescent="0.3">
      <c r="A49" s="3453" t="s">
        <v>599</v>
      </c>
      <c r="B49" s="3595"/>
      <c r="C49" s="831"/>
      <c r="D49" s="2709"/>
      <c r="E49" s="2709"/>
      <c r="F49" s="2710"/>
      <c r="G49" s="2674">
        <f>G11+G14+G15+G16+G17+G20+G21+G26+G29+G30+G33+G36+G41+G46</f>
        <v>84.5</v>
      </c>
      <c r="H49" s="2711">
        <f t="shared" si="4"/>
        <v>2535</v>
      </c>
      <c r="I49" s="2712"/>
      <c r="J49" s="2713"/>
      <c r="K49" s="2713"/>
      <c r="L49" s="2713"/>
      <c r="M49" s="2714"/>
      <c r="N49" s="2715" t="s">
        <v>486</v>
      </c>
      <c r="O49" s="4068" t="s">
        <v>645</v>
      </c>
      <c r="P49" s="4069"/>
      <c r="Q49" s="2708" t="s">
        <v>260</v>
      </c>
      <c r="R49" s="4070">
        <f>SUM(R11:S20)</f>
        <v>0</v>
      </c>
      <c r="S49" s="4071"/>
      <c r="T49" s="2706">
        <f>SUM(T11:T20)</f>
        <v>0</v>
      </c>
      <c r="U49" s="835" t="s">
        <v>114</v>
      </c>
      <c r="V49" s="2707">
        <f>SUM(V11:V20)</f>
        <v>0</v>
      </c>
      <c r="AK49" s="1687"/>
    </row>
    <row r="50" spans="1:65" ht="17.25" customHeight="1" thickBot="1" x14ac:dyDescent="0.3">
      <c r="A50" s="3490" t="s">
        <v>738</v>
      </c>
      <c r="B50" s="3966"/>
      <c r="C50" s="208"/>
      <c r="D50" s="105"/>
      <c r="E50" s="105"/>
      <c r="F50" s="242"/>
      <c r="G50" s="2727">
        <f>G49-G51</f>
        <v>28.5</v>
      </c>
      <c r="H50" s="2728">
        <f>H49-H51</f>
        <v>855</v>
      </c>
      <c r="I50" s="2729"/>
      <c r="J50" s="2730"/>
      <c r="K50" s="2731"/>
      <c r="L50" s="2730"/>
      <c r="M50" s="2732"/>
      <c r="N50" s="2733"/>
      <c r="O50" s="4072"/>
      <c r="P50" s="4052"/>
      <c r="Q50" s="2726"/>
      <c r="R50" s="4073"/>
      <c r="S50" s="4054"/>
      <c r="T50" s="1128"/>
      <c r="U50" s="854"/>
      <c r="V50" s="852"/>
      <c r="AK50" s="1687"/>
    </row>
    <row r="51" spans="1:65" ht="17.25" customHeight="1" thickBot="1" x14ac:dyDescent="0.3">
      <c r="A51" s="3453" t="s">
        <v>600</v>
      </c>
      <c r="B51" s="3595"/>
      <c r="C51" s="800"/>
      <c r="D51" s="183"/>
      <c r="E51" s="183"/>
      <c r="F51" s="2615"/>
      <c r="G51" s="2719">
        <f>G13+G19+G23+G28+G32+G35+G38+G43+G48</f>
        <v>56</v>
      </c>
      <c r="H51" s="2720">
        <f>H13+H19+H23+H28+H32+H35+H38+H43+H48</f>
        <v>1680</v>
      </c>
      <c r="I51" s="2721">
        <f>I13+I19+I23+I28+I32+I35+I38+I43+I48</f>
        <v>108</v>
      </c>
      <c r="J51" s="2722">
        <v>72</v>
      </c>
      <c r="K51" s="2723">
        <v>20</v>
      </c>
      <c r="L51" s="2723">
        <v>16</v>
      </c>
      <c r="M51" s="2724">
        <f>H51-I51</f>
        <v>1572</v>
      </c>
      <c r="N51" s="2725" t="str">
        <f>N49</f>
        <v>44/14</v>
      </c>
      <c r="O51" s="4060" t="s">
        <v>645</v>
      </c>
      <c r="P51" s="4061"/>
      <c r="Q51" s="2718" t="str">
        <f>Q49</f>
        <v>8/2</v>
      </c>
      <c r="R51" s="4062">
        <f>R49</f>
        <v>0</v>
      </c>
      <c r="S51" s="4063"/>
      <c r="T51" s="1377">
        <f>T49</f>
        <v>0</v>
      </c>
      <c r="U51" s="2716" t="str">
        <f>U49</f>
        <v>4/0</v>
      </c>
      <c r="V51" s="2717">
        <f>V49</f>
        <v>0</v>
      </c>
      <c r="AK51" s="1687"/>
      <c r="BF51" s="1187">
        <f t="shared" ref="BF51:BK51" si="5">SUMIF(BF11:BF49,FALSE,$G11:$G49)</f>
        <v>30</v>
      </c>
      <c r="BG51" s="1187">
        <f t="shared" si="5"/>
        <v>20</v>
      </c>
      <c r="BH51" s="1187">
        <f t="shared" si="5"/>
        <v>2</v>
      </c>
      <c r="BI51" s="1187">
        <f t="shared" si="5"/>
        <v>0</v>
      </c>
      <c r="BJ51" s="1187">
        <f t="shared" si="5"/>
        <v>0</v>
      </c>
      <c r="BK51" s="1187">
        <f t="shared" si="5"/>
        <v>4</v>
      </c>
      <c r="BL51" s="1183">
        <f>SUM(BF51:BK51)</f>
        <v>56</v>
      </c>
    </row>
    <row r="52" spans="1:65" ht="20.25" customHeight="1" thickBot="1" x14ac:dyDescent="0.3">
      <c r="A52" s="3608" t="s">
        <v>644</v>
      </c>
      <c r="B52" s="3609"/>
      <c r="C52" s="3609"/>
      <c r="D52" s="3609"/>
      <c r="E52" s="3609"/>
      <c r="F52" s="3609"/>
      <c r="G52" s="3609"/>
      <c r="H52" s="3609"/>
      <c r="I52" s="3609"/>
      <c r="J52" s="3609"/>
      <c r="K52" s="3609"/>
      <c r="L52" s="3609"/>
      <c r="M52" s="3609"/>
      <c r="N52" s="3609"/>
      <c r="O52" s="3609"/>
      <c r="P52" s="3609"/>
      <c r="Q52" s="3609"/>
      <c r="R52" s="3609"/>
      <c r="S52" s="3609"/>
      <c r="T52" s="3609"/>
      <c r="U52" s="3609"/>
      <c r="V52" s="3609"/>
      <c r="W52" s="3609"/>
      <c r="X52" s="3609"/>
      <c r="Y52" s="3610"/>
      <c r="AK52" s="1687"/>
    </row>
    <row r="53" spans="1:65" ht="18" customHeight="1" x14ac:dyDescent="0.25">
      <c r="A53" s="1605" t="s">
        <v>143</v>
      </c>
      <c r="B53" s="1630" t="s">
        <v>519</v>
      </c>
      <c r="C53" s="390"/>
      <c r="D53" s="110">
        <v>4</v>
      </c>
      <c r="E53" s="110"/>
      <c r="F53" s="267"/>
      <c r="G53" s="2739">
        <v>3</v>
      </c>
      <c r="H53" s="2686">
        <f>$G53*30</f>
        <v>90</v>
      </c>
      <c r="I53" s="2682">
        <v>6</v>
      </c>
      <c r="J53" s="395" t="s">
        <v>114</v>
      </c>
      <c r="K53" s="421"/>
      <c r="L53" s="395" t="s">
        <v>126</v>
      </c>
      <c r="M53" s="2696">
        <f>$H53-$I53</f>
        <v>84</v>
      </c>
      <c r="N53" s="2754"/>
      <c r="O53" s="4064"/>
      <c r="P53" s="4065"/>
      <c r="Q53" s="2618"/>
      <c r="R53" s="4066" t="s">
        <v>122</v>
      </c>
      <c r="S53" s="4067"/>
      <c r="T53" s="698"/>
      <c r="U53" s="98"/>
      <c r="V53" s="98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10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5" ht="31.2" x14ac:dyDescent="0.25">
      <c r="A54" s="1605" t="s">
        <v>144</v>
      </c>
      <c r="B54" s="2734" t="s">
        <v>757</v>
      </c>
      <c r="C54" s="390"/>
      <c r="D54" s="110"/>
      <c r="E54" s="110"/>
      <c r="F54" s="267"/>
      <c r="G54" s="295">
        <v>10.5</v>
      </c>
      <c r="H54" s="2746">
        <f>SUM(H55+H56+H57)</f>
        <v>315</v>
      </c>
      <c r="I54" s="2680"/>
      <c r="J54" s="2479"/>
      <c r="K54" s="2483"/>
      <c r="L54" s="2479"/>
      <c r="M54" s="2696"/>
      <c r="N54" s="2704"/>
      <c r="O54" s="4023"/>
      <c r="P54" s="4024"/>
      <c r="Q54" s="2618"/>
      <c r="R54" s="3915"/>
      <c r="S54" s="4059"/>
      <c r="T54" s="2619"/>
      <c r="U54" s="93"/>
      <c r="V54" s="93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28.5</v>
      </c>
      <c r="BF54" s="29" t="b">
        <f t="shared" ref="BF54:BG86" si="6">ISBLANK(N54)</f>
        <v>1</v>
      </c>
      <c r="BG54" s="29" t="b">
        <f t="shared" si="6"/>
        <v>1</v>
      </c>
      <c r="BH54" s="29" t="b">
        <f t="shared" ref="BH54:BI86" si="7">ISBLANK(Q54)</f>
        <v>1</v>
      </c>
      <c r="BI54" s="29" t="b">
        <f t="shared" si="7"/>
        <v>1</v>
      </c>
      <c r="BJ54" s="29" t="b">
        <f t="shared" ref="BJ54:BK86" si="8">ISBLANK(T54)</f>
        <v>1</v>
      </c>
      <c r="BK54" s="29" t="b">
        <f t="shared" si="8"/>
        <v>1</v>
      </c>
    </row>
    <row r="55" spans="1:65" x14ac:dyDescent="0.25">
      <c r="A55" s="1615"/>
      <c r="B55" s="1630" t="s">
        <v>732</v>
      </c>
      <c r="C55" s="390"/>
      <c r="D55" s="110"/>
      <c r="E55" s="110"/>
      <c r="F55" s="267"/>
      <c r="G55" s="2740">
        <v>0.5</v>
      </c>
      <c r="H55" s="2689">
        <f>$G55*30</f>
        <v>15</v>
      </c>
      <c r="I55" s="2680"/>
      <c r="J55" s="2479"/>
      <c r="K55" s="2483"/>
      <c r="L55" s="2479"/>
      <c r="M55" s="2696"/>
      <c r="N55" s="2704"/>
      <c r="O55" s="4023"/>
      <c r="P55" s="4024"/>
      <c r="Q55" s="2618"/>
      <c r="R55" s="3915"/>
      <c r="S55" s="4059"/>
      <c r="T55" s="2619"/>
      <c r="U55" s="93"/>
      <c r="V55" s="93"/>
      <c r="AK55" s="1687"/>
      <c r="BD55" s="29" t="s">
        <v>30</v>
      </c>
      <c r="BE55" s="1183">
        <f>BJ87+BK87</f>
        <v>12</v>
      </c>
      <c r="BF55" s="29" t="b">
        <f t="shared" si="6"/>
        <v>1</v>
      </c>
      <c r="BG55" s="29" t="b">
        <f t="shared" si="6"/>
        <v>1</v>
      </c>
      <c r="BH55" s="29" t="b">
        <f t="shared" si="7"/>
        <v>1</v>
      </c>
      <c r="BI55" s="29" t="b">
        <f t="shared" si="7"/>
        <v>1</v>
      </c>
      <c r="BJ55" s="29" t="b">
        <f t="shared" si="8"/>
        <v>1</v>
      </c>
      <c r="BK55" s="29" t="b">
        <f t="shared" si="8"/>
        <v>1</v>
      </c>
    </row>
    <row r="56" spans="1:65" s="58" customFormat="1" x14ac:dyDescent="0.25">
      <c r="A56" s="1615" t="s">
        <v>455</v>
      </c>
      <c r="B56" s="1074" t="s">
        <v>56</v>
      </c>
      <c r="C56" s="390">
        <v>3</v>
      </c>
      <c r="D56" s="110"/>
      <c r="E56" s="110"/>
      <c r="F56" s="267"/>
      <c r="G56" s="295">
        <v>8</v>
      </c>
      <c r="H56" s="2690">
        <f>$G56*30</f>
        <v>240</v>
      </c>
      <c r="I56" s="2682">
        <v>16</v>
      </c>
      <c r="J56" s="395" t="s">
        <v>123</v>
      </c>
      <c r="K56" s="421"/>
      <c r="L56" s="397" t="s">
        <v>324</v>
      </c>
      <c r="M56" s="2696">
        <f>$H56-$I56</f>
        <v>224</v>
      </c>
      <c r="N56" s="2704"/>
      <c r="O56" s="4023"/>
      <c r="P56" s="4024"/>
      <c r="Q56" s="2618" t="s">
        <v>456</v>
      </c>
      <c r="R56" s="3915"/>
      <c r="S56" s="4059"/>
      <c r="T56" s="691"/>
      <c r="U56" s="98"/>
      <c r="V56" s="98"/>
      <c r="AK56" s="1689"/>
      <c r="AT56" s="58">
        <v>2</v>
      </c>
      <c r="BD56" s="29"/>
      <c r="BE56" s="1185">
        <f>SUM(BE53:BE55)</f>
        <v>50.5</v>
      </c>
      <c r="BF56" s="29" t="b">
        <f t="shared" si="6"/>
        <v>1</v>
      </c>
      <c r="BG56" s="29" t="b">
        <f t="shared" si="6"/>
        <v>1</v>
      </c>
      <c r="BH56" s="29" t="b">
        <f t="shared" si="7"/>
        <v>0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ht="31.2" x14ac:dyDescent="0.25">
      <c r="A57" s="1605"/>
      <c r="B57" s="2734" t="s">
        <v>646</v>
      </c>
      <c r="C57" s="390"/>
      <c r="D57" s="110"/>
      <c r="E57" s="110"/>
      <c r="F57" s="267"/>
      <c r="G57" s="295">
        <f>G58+G59</f>
        <v>2</v>
      </c>
      <c r="H57" s="2746">
        <f>SUM(H58+H59)</f>
        <v>60</v>
      </c>
      <c r="I57" s="2680"/>
      <c r="J57" s="2479"/>
      <c r="K57" s="2483"/>
      <c r="L57" s="145"/>
      <c r="M57" s="2696"/>
      <c r="N57" s="2704"/>
      <c r="O57" s="4023"/>
      <c r="P57" s="4024"/>
      <c r="Q57" s="2618"/>
      <c r="R57" s="3915"/>
      <c r="S57" s="4059"/>
      <c r="T57" s="2619"/>
      <c r="U57" s="93"/>
      <c r="V57" s="93"/>
      <c r="AK57" s="1689"/>
      <c r="BF57" s="29" t="b">
        <f t="shared" si="6"/>
        <v>1</v>
      </c>
      <c r="BG57" s="29" t="b">
        <f t="shared" si="6"/>
        <v>1</v>
      </c>
      <c r="BH57" s="29" t="b">
        <f t="shared" si="7"/>
        <v>1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x14ac:dyDescent="0.25">
      <c r="A58" s="1615"/>
      <c r="B58" s="1630" t="s">
        <v>732</v>
      </c>
      <c r="C58" s="390"/>
      <c r="D58" s="110"/>
      <c r="E58" s="110"/>
      <c r="F58" s="267"/>
      <c r="G58" s="2740">
        <v>0</v>
      </c>
      <c r="H58" s="2689">
        <f>$G58*30</f>
        <v>0</v>
      </c>
      <c r="I58" s="2680"/>
      <c r="J58" s="2479"/>
      <c r="K58" s="2483"/>
      <c r="L58" s="145"/>
      <c r="M58" s="2696"/>
      <c r="N58" s="2704"/>
      <c r="O58" s="4023"/>
      <c r="P58" s="4024"/>
      <c r="Q58" s="2618"/>
      <c r="R58" s="3915"/>
      <c r="S58" s="4059"/>
      <c r="T58" s="261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5">
      <c r="A59" s="1615" t="s">
        <v>647</v>
      </c>
      <c r="B59" s="1074" t="s">
        <v>56</v>
      </c>
      <c r="C59" s="390"/>
      <c r="D59" s="110"/>
      <c r="E59" s="108">
        <v>4</v>
      </c>
      <c r="F59" s="267"/>
      <c r="G59" s="295">
        <v>2</v>
      </c>
      <c r="H59" s="2690">
        <f>$G59*30</f>
        <v>60</v>
      </c>
      <c r="I59" s="2682">
        <v>8</v>
      </c>
      <c r="J59" s="395"/>
      <c r="K59" s="421"/>
      <c r="L59" s="397" t="s">
        <v>113</v>
      </c>
      <c r="M59" s="2696">
        <f>$H59-$I59</f>
        <v>52</v>
      </c>
      <c r="N59" s="2704"/>
      <c r="O59" s="4023"/>
      <c r="P59" s="4024"/>
      <c r="Q59" s="2618"/>
      <c r="R59" s="3915" t="s">
        <v>113</v>
      </c>
      <c r="S59" s="4059"/>
      <c r="T59" s="691"/>
      <c r="U59" s="98"/>
      <c r="V59" s="98"/>
      <c r="AK59" s="1689"/>
      <c r="AT59" s="58">
        <v>2</v>
      </c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0</v>
      </c>
      <c r="BJ59" s="29" t="b">
        <f t="shared" si="8"/>
        <v>1</v>
      </c>
      <c r="BK59" s="29" t="b">
        <f t="shared" si="8"/>
        <v>1</v>
      </c>
    </row>
    <row r="60" spans="1:65" s="58" customFormat="1" ht="31.2" x14ac:dyDescent="0.25">
      <c r="A60" s="1630" t="s">
        <v>145</v>
      </c>
      <c r="B60" s="1630" t="s">
        <v>648</v>
      </c>
      <c r="C60" s="390"/>
      <c r="D60" s="110"/>
      <c r="E60" s="108"/>
      <c r="F60" s="267"/>
      <c r="G60" s="295">
        <v>4</v>
      </c>
      <c r="H60" s="2747">
        <f>G60*30</f>
        <v>120</v>
      </c>
      <c r="I60" s="2682"/>
      <c r="J60" s="395"/>
      <c r="K60" s="421"/>
      <c r="L60" s="397"/>
      <c r="M60" s="2696"/>
      <c r="N60" s="2704"/>
      <c r="O60" s="4104"/>
      <c r="P60" s="4105"/>
      <c r="Q60" s="2618"/>
      <c r="R60" s="3992"/>
      <c r="S60" s="4106"/>
      <c r="T60" s="691"/>
      <c r="U60" s="98"/>
      <c r="V60" s="98"/>
      <c r="AK60" s="1689"/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1</v>
      </c>
      <c r="BJ60" s="29" t="b">
        <f t="shared" si="8"/>
        <v>1</v>
      </c>
      <c r="BK60" s="29" t="b">
        <f t="shared" si="8"/>
        <v>1</v>
      </c>
    </row>
    <row r="61" spans="1:65" s="58" customFormat="1" x14ac:dyDescent="0.25">
      <c r="A61" s="1615"/>
      <c r="B61" s="1630" t="s">
        <v>732</v>
      </c>
      <c r="C61" s="390"/>
      <c r="D61" s="110"/>
      <c r="E61" s="108"/>
      <c r="F61" s="267"/>
      <c r="G61" s="2740">
        <v>0</v>
      </c>
      <c r="H61" s="2748">
        <f>G61*30</f>
        <v>0</v>
      </c>
      <c r="I61" s="2682"/>
      <c r="J61" s="395"/>
      <c r="K61" s="421"/>
      <c r="L61" s="397"/>
      <c r="M61" s="2696"/>
      <c r="N61" s="2704"/>
      <c r="O61" s="4104"/>
      <c r="P61" s="4105"/>
      <c r="Q61" s="2618"/>
      <c r="R61" s="3992"/>
      <c r="S61" s="4106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ht="16.2" x14ac:dyDescent="0.25">
      <c r="A62" s="1615" t="s">
        <v>146</v>
      </c>
      <c r="B62" s="1074" t="s">
        <v>538</v>
      </c>
      <c r="C62" s="262"/>
      <c r="D62" s="90">
        <v>2</v>
      </c>
      <c r="E62" s="95"/>
      <c r="F62" s="2737"/>
      <c r="G62" s="2672">
        <v>4</v>
      </c>
      <c r="H62" s="2747">
        <f>G62*30</f>
        <v>120</v>
      </c>
      <c r="I62" s="2743">
        <v>6</v>
      </c>
      <c r="J62" s="395" t="s">
        <v>114</v>
      </c>
      <c r="K62" s="395"/>
      <c r="L62" s="396" t="s">
        <v>126</v>
      </c>
      <c r="M62" s="2695">
        <f>H62-I62</f>
        <v>114</v>
      </c>
      <c r="N62" s="2755"/>
      <c r="O62" s="3915" t="s">
        <v>122</v>
      </c>
      <c r="P62" s="4059"/>
      <c r="Q62" s="2618"/>
      <c r="R62" s="3992"/>
      <c r="S62" s="4106"/>
      <c r="T62" s="691"/>
      <c r="U62" s="98"/>
      <c r="V62" s="98"/>
      <c r="AK62" s="1689"/>
      <c r="BF62" s="29" t="b">
        <f t="shared" si="6"/>
        <v>1</v>
      </c>
      <c r="BG62" s="29" t="b">
        <f t="shared" si="6"/>
        <v>0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  <c r="BM62" s="58" t="s">
        <v>895</v>
      </c>
    </row>
    <row r="63" spans="1:65" s="58" customFormat="1" x14ac:dyDescent="0.25">
      <c r="A63" s="1605" t="s">
        <v>147</v>
      </c>
      <c r="B63" s="1630" t="s">
        <v>112</v>
      </c>
      <c r="C63" s="390"/>
      <c r="D63" s="110">
        <v>2</v>
      </c>
      <c r="E63" s="110"/>
      <c r="F63" s="267"/>
      <c r="G63" s="2672">
        <v>3</v>
      </c>
      <c r="H63" s="2690">
        <f>$G63*30</f>
        <v>90</v>
      </c>
      <c r="I63" s="2682">
        <v>8</v>
      </c>
      <c r="J63" s="395" t="s">
        <v>125</v>
      </c>
      <c r="K63" s="421"/>
      <c r="L63" s="396"/>
      <c r="M63" s="2696">
        <f>$H63-$I63</f>
        <v>82</v>
      </c>
      <c r="N63" s="2704"/>
      <c r="O63" s="3915" t="s">
        <v>125</v>
      </c>
      <c r="P63" s="4059"/>
      <c r="Q63" s="2618"/>
      <c r="R63" s="3915"/>
      <c r="S63" s="4059"/>
      <c r="T63" s="2619"/>
      <c r="U63" s="93"/>
      <c r="V63" s="93"/>
      <c r="AK63" s="1689"/>
      <c r="AT63" s="58">
        <v>1</v>
      </c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890</v>
      </c>
    </row>
    <row r="64" spans="1:65" s="58" customFormat="1" x14ac:dyDescent="0.25">
      <c r="A64" s="1630" t="s">
        <v>148</v>
      </c>
      <c r="B64" s="2735" t="s">
        <v>649</v>
      </c>
      <c r="C64" s="1800"/>
      <c r="D64" s="2500" t="s">
        <v>544</v>
      </c>
      <c r="E64" s="2500"/>
      <c r="F64" s="2738"/>
      <c r="G64" s="1803">
        <v>3</v>
      </c>
      <c r="H64" s="2747">
        <f>G64*30</f>
        <v>90</v>
      </c>
      <c r="I64" s="2682">
        <v>4</v>
      </c>
      <c r="J64" s="395" t="s">
        <v>114</v>
      </c>
      <c r="K64" s="421"/>
      <c r="L64" s="395"/>
      <c r="M64" s="2695">
        <f>H64-I64</f>
        <v>86</v>
      </c>
      <c r="N64" s="2704"/>
      <c r="O64" s="4104"/>
      <c r="P64" s="4105"/>
      <c r="Q64" s="2618"/>
      <c r="R64" s="3992"/>
      <c r="S64" s="4106"/>
      <c r="T64" s="691"/>
      <c r="U64" s="93" t="s">
        <v>114</v>
      </c>
      <c r="V64" s="98"/>
      <c r="AK64" s="1689"/>
      <c r="BF64" s="29" t="b">
        <f t="shared" si="6"/>
        <v>1</v>
      </c>
      <c r="BG64" s="29" t="b">
        <f t="shared" si="6"/>
        <v>1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0</v>
      </c>
    </row>
    <row r="65" spans="1:65" x14ac:dyDescent="0.25">
      <c r="A65" s="1605" t="s">
        <v>150</v>
      </c>
      <c r="B65" s="1630" t="s">
        <v>758</v>
      </c>
      <c r="C65" s="390"/>
      <c r="D65" s="110"/>
      <c r="E65" s="110"/>
      <c r="F65" s="267"/>
      <c r="G65" s="2672">
        <v>7.5</v>
      </c>
      <c r="H65" s="2749">
        <f>SUM(H$66:H$67)</f>
        <v>225</v>
      </c>
      <c r="I65" s="2685"/>
      <c r="J65" s="2479"/>
      <c r="K65" s="2480"/>
      <c r="L65" s="2479"/>
      <c r="M65" s="2696"/>
      <c r="N65" s="2704"/>
      <c r="O65" s="4023"/>
      <c r="P65" s="4024"/>
      <c r="Q65" s="2618"/>
      <c r="R65" s="3915"/>
      <c r="S65" s="4059"/>
      <c r="T65" s="2619"/>
      <c r="U65" s="93"/>
      <c r="V65" s="93"/>
      <c r="AK65" s="1687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1</v>
      </c>
    </row>
    <row r="66" spans="1:65" x14ac:dyDescent="0.25">
      <c r="A66" s="1615"/>
      <c r="B66" s="1630" t="s">
        <v>732</v>
      </c>
      <c r="C66" s="390"/>
      <c r="D66" s="110"/>
      <c r="E66" s="110"/>
      <c r="F66" s="267"/>
      <c r="G66" s="2673">
        <v>2.5</v>
      </c>
      <c r="H66" s="2689">
        <f>$G66*30</f>
        <v>75</v>
      </c>
      <c r="I66" s="2685"/>
      <c r="J66" s="2479"/>
      <c r="K66" s="2480"/>
      <c r="L66" s="2479"/>
      <c r="M66" s="2696"/>
      <c r="N66" s="2704"/>
      <c r="O66" s="4023"/>
      <c r="P66" s="4024"/>
      <c r="Q66" s="2618"/>
      <c r="R66" s="3915"/>
      <c r="S66" s="4059"/>
      <c r="T66" s="261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5" s="58" customFormat="1" x14ac:dyDescent="0.25">
      <c r="A67" s="1605" t="s">
        <v>162</v>
      </c>
      <c r="B67" s="1074" t="s">
        <v>56</v>
      </c>
      <c r="C67" s="2659">
        <v>3</v>
      </c>
      <c r="D67" s="110"/>
      <c r="E67" s="110"/>
      <c r="F67" s="267"/>
      <c r="G67" s="2672">
        <v>5</v>
      </c>
      <c r="H67" s="2690">
        <f>$G67*30</f>
        <v>150</v>
      </c>
      <c r="I67" s="2744">
        <v>14</v>
      </c>
      <c r="J67" s="395" t="s">
        <v>125</v>
      </c>
      <c r="K67" s="2481"/>
      <c r="L67" s="395" t="s">
        <v>122</v>
      </c>
      <c r="M67" s="2696">
        <f>$H67-$I67</f>
        <v>136</v>
      </c>
      <c r="N67" s="2704"/>
      <c r="O67" s="4023"/>
      <c r="P67" s="4024"/>
      <c r="Q67" s="2618" t="s">
        <v>468</v>
      </c>
      <c r="R67" s="3915"/>
      <c r="S67" s="4059"/>
      <c r="T67" s="2619"/>
      <c r="U67" s="93"/>
      <c r="V67" s="93"/>
      <c r="AK67" s="1689"/>
      <c r="AT67" s="58">
        <v>2</v>
      </c>
      <c r="BF67" s="29" t="b">
        <f t="shared" si="6"/>
        <v>1</v>
      </c>
      <c r="BG67" s="29" t="b">
        <f t="shared" si="6"/>
        <v>1</v>
      </c>
      <c r="BH67" s="29" t="b">
        <f t="shared" si="7"/>
        <v>0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5" s="58" customFormat="1" ht="19.5" customHeight="1" x14ac:dyDescent="0.25">
      <c r="A68" s="1630" t="s">
        <v>151</v>
      </c>
      <c r="B68" s="2735" t="s">
        <v>650</v>
      </c>
      <c r="C68" s="1800"/>
      <c r="D68" s="2558">
        <v>4</v>
      </c>
      <c r="E68" s="2500"/>
      <c r="F68" s="2738"/>
      <c r="G68" s="1803">
        <v>3</v>
      </c>
      <c r="H68" s="2747">
        <f>G68*30</f>
        <v>90</v>
      </c>
      <c r="I68" s="2682">
        <v>4</v>
      </c>
      <c r="J68" s="395" t="s">
        <v>114</v>
      </c>
      <c r="K68" s="421"/>
      <c r="L68" s="395"/>
      <c r="M68" s="2695">
        <f>H68-I68</f>
        <v>86</v>
      </c>
      <c r="N68" s="2704"/>
      <c r="O68" s="4023"/>
      <c r="P68" s="3902"/>
      <c r="Q68" s="2753"/>
      <c r="R68" s="4023" t="s">
        <v>114</v>
      </c>
      <c r="S68" s="3902"/>
      <c r="T68" s="2757"/>
      <c r="U68" s="98"/>
      <c r="V68" s="98"/>
      <c r="AK68" s="1689"/>
      <c r="BF68" s="29" t="b">
        <f t="shared" si="6"/>
        <v>1</v>
      </c>
      <c r="BG68" s="29" t="b">
        <f t="shared" si="6"/>
        <v>1</v>
      </c>
      <c r="BH68" s="29" t="b">
        <f t="shared" si="7"/>
        <v>1</v>
      </c>
      <c r="BI68" s="29" t="b">
        <f t="shared" si="7"/>
        <v>0</v>
      </c>
      <c r="BJ68" s="29" t="b">
        <f t="shared" si="8"/>
        <v>1</v>
      </c>
      <c r="BK68" s="29" t="b">
        <f t="shared" si="8"/>
        <v>1</v>
      </c>
    </row>
    <row r="69" spans="1:65" ht="31.2" x14ac:dyDescent="0.25">
      <c r="A69" s="1605" t="s">
        <v>153</v>
      </c>
      <c r="B69" s="1630" t="s">
        <v>156</v>
      </c>
      <c r="C69" s="390"/>
      <c r="D69" s="110"/>
      <c r="E69" s="110"/>
      <c r="F69" s="267"/>
      <c r="G69" s="2672">
        <v>6</v>
      </c>
      <c r="H69" s="2747">
        <f>G69*30</f>
        <v>180</v>
      </c>
      <c r="I69" s="2680"/>
      <c r="J69" s="2479"/>
      <c r="K69" s="2483"/>
      <c r="L69" s="2479"/>
      <c r="M69" s="2696"/>
      <c r="N69" s="2704"/>
      <c r="O69" s="4023"/>
      <c r="P69" s="4024"/>
      <c r="Q69" s="2618"/>
      <c r="R69" s="3915"/>
      <c r="S69" s="4059"/>
      <c r="T69" s="2619"/>
      <c r="U69" s="93"/>
      <c r="V69" s="93"/>
      <c r="AK69" s="1687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1</v>
      </c>
      <c r="BJ69" s="29" t="b">
        <f t="shared" si="8"/>
        <v>1</v>
      </c>
      <c r="BK69" s="29" t="b">
        <f t="shared" si="8"/>
        <v>1</v>
      </c>
    </row>
    <row r="70" spans="1:65" ht="32.25" customHeight="1" x14ac:dyDescent="0.25">
      <c r="A70" s="1605"/>
      <c r="B70" s="1630" t="s">
        <v>739</v>
      </c>
      <c r="C70" s="390"/>
      <c r="D70" s="110"/>
      <c r="E70" s="110"/>
      <c r="F70" s="267"/>
      <c r="G70" s="2673">
        <v>2</v>
      </c>
      <c r="H70" s="2689">
        <f t="shared" ref="H70:H75" si="9">$G70*30</f>
        <v>60</v>
      </c>
      <c r="I70" s="2680"/>
      <c r="J70" s="2479"/>
      <c r="K70" s="2483"/>
      <c r="L70" s="2479"/>
      <c r="M70" s="2696"/>
      <c r="N70" s="2704"/>
      <c r="O70" s="4023"/>
      <c r="P70" s="4024"/>
      <c r="Q70" s="2618"/>
      <c r="R70" s="3915"/>
      <c r="S70" s="4059"/>
      <c r="T70" s="261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5" ht="31.2" x14ac:dyDescent="0.25">
      <c r="A71" s="1605"/>
      <c r="B71" s="1630" t="s">
        <v>740</v>
      </c>
      <c r="C71" s="390"/>
      <c r="D71" s="110"/>
      <c r="E71" s="110"/>
      <c r="F71" s="267"/>
      <c r="G71" s="2673">
        <v>0.5</v>
      </c>
      <c r="H71" s="2689">
        <f t="shared" si="9"/>
        <v>15</v>
      </c>
      <c r="I71" s="2680"/>
      <c r="J71" s="2479"/>
      <c r="K71" s="2483"/>
      <c r="L71" s="2479"/>
      <c r="M71" s="2696"/>
      <c r="N71" s="2704"/>
      <c r="O71" s="4023"/>
      <c r="P71" s="4024"/>
      <c r="Q71" s="2618"/>
      <c r="R71" s="3915"/>
      <c r="S71" s="4059"/>
      <c r="T71" s="261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5" s="58" customFormat="1" x14ac:dyDescent="0.25">
      <c r="A72" s="1605" t="s">
        <v>270</v>
      </c>
      <c r="B72" s="1074" t="s">
        <v>56</v>
      </c>
      <c r="C72" s="2659">
        <v>5</v>
      </c>
      <c r="D72" s="110"/>
      <c r="E72" s="110"/>
      <c r="F72" s="267"/>
      <c r="G72" s="2672">
        <v>2.5</v>
      </c>
      <c r="H72" s="2690">
        <f t="shared" si="9"/>
        <v>75</v>
      </c>
      <c r="I72" s="2682">
        <v>4</v>
      </c>
      <c r="J72" s="395" t="s">
        <v>114</v>
      </c>
      <c r="K72" s="421"/>
      <c r="L72" s="396"/>
      <c r="M72" s="2696">
        <f>$H72-$I72</f>
        <v>71</v>
      </c>
      <c r="N72" s="2704"/>
      <c r="O72" s="4023"/>
      <c r="P72" s="4024"/>
      <c r="Q72" s="2618"/>
      <c r="R72" s="3915"/>
      <c r="S72" s="4059"/>
      <c r="T72" s="2619" t="s">
        <v>114</v>
      </c>
      <c r="U72" s="123"/>
      <c r="V72" s="93"/>
      <c r="Z72" s="58" t="s">
        <v>567</v>
      </c>
      <c r="AK72" s="1689"/>
      <c r="AT72" s="58">
        <v>3</v>
      </c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0</v>
      </c>
      <c r="BK72" s="29" t="b">
        <f t="shared" si="8"/>
        <v>1</v>
      </c>
    </row>
    <row r="73" spans="1:65" s="58" customFormat="1" ht="31.2" x14ac:dyDescent="0.25">
      <c r="A73" s="1605" t="s">
        <v>651</v>
      </c>
      <c r="B73" s="1630" t="s">
        <v>759</v>
      </c>
      <c r="C73" s="2659"/>
      <c r="D73" s="109"/>
      <c r="E73" s="109"/>
      <c r="F73" s="1774"/>
      <c r="G73" s="295">
        <f>G74+G75</f>
        <v>3</v>
      </c>
      <c r="H73" s="2690">
        <f t="shared" si="9"/>
        <v>90</v>
      </c>
      <c r="I73" s="2680"/>
      <c r="J73" s="2479"/>
      <c r="K73" s="2483"/>
      <c r="L73" s="2479"/>
      <c r="M73" s="2751"/>
      <c r="N73" s="2704"/>
      <c r="O73" s="4023"/>
      <c r="P73" s="4024"/>
      <c r="Q73" s="2618"/>
      <c r="R73" s="3915"/>
      <c r="S73" s="4059"/>
      <c r="T73" s="2619"/>
      <c r="U73" s="93"/>
      <c r="V73" s="93"/>
      <c r="Z73" s="3590" t="s">
        <v>30</v>
      </c>
      <c r="AA73" s="3590"/>
      <c r="AB73" s="3590"/>
      <c r="AC73" s="3590"/>
      <c r="AD73" s="3590" t="s">
        <v>31</v>
      </c>
      <c r="AE73" s="3590"/>
      <c r="AF73" s="3590"/>
      <c r="AG73" s="3590"/>
      <c r="AH73" s="3590" t="s">
        <v>32</v>
      </c>
      <c r="AI73" s="3590"/>
      <c r="AJ73" s="3590"/>
      <c r="AK73" s="3601"/>
      <c r="AL73" s="1680" t="s">
        <v>511</v>
      </c>
      <c r="AM73" s="1177" t="s">
        <v>512</v>
      </c>
      <c r="AN73" s="1581" t="s">
        <v>503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1</v>
      </c>
      <c r="BK73" s="29" t="b">
        <f t="shared" si="8"/>
        <v>1</v>
      </c>
    </row>
    <row r="74" spans="1:65" s="58" customFormat="1" x14ac:dyDescent="0.25">
      <c r="A74" s="1605"/>
      <c r="B74" s="1630" t="s">
        <v>732</v>
      </c>
      <c r="C74" s="2659"/>
      <c r="D74" s="109"/>
      <c r="E74" s="109"/>
      <c r="F74" s="1774"/>
      <c r="G74" s="2740">
        <v>0</v>
      </c>
      <c r="H74" s="2689">
        <f t="shared" si="9"/>
        <v>0</v>
      </c>
      <c r="I74" s="2680"/>
      <c r="J74" s="2479"/>
      <c r="K74" s="2483"/>
      <c r="L74" s="2479"/>
      <c r="M74" s="2751"/>
      <c r="N74" s="2704"/>
      <c r="O74" s="4023"/>
      <c r="P74" s="4024"/>
      <c r="Q74" s="2618"/>
      <c r="R74" s="3915"/>
      <c r="S74" s="4059"/>
      <c r="T74" s="2619"/>
      <c r="U74" s="93"/>
      <c r="V74" s="93"/>
      <c r="Z74" s="3590" t="s">
        <v>562</v>
      </c>
      <c r="AA74" s="3590"/>
      <c r="AB74" s="3590" t="s">
        <v>563</v>
      </c>
      <c r="AC74" s="3590"/>
      <c r="AD74" s="3590" t="s">
        <v>564</v>
      </c>
      <c r="AE74" s="3590"/>
      <c r="AF74" s="3590" t="s">
        <v>565</v>
      </c>
      <c r="AG74" s="3590"/>
      <c r="AH74" s="3590" t="s">
        <v>506</v>
      </c>
      <c r="AI74" s="3590"/>
      <c r="AJ74" s="3590" t="s">
        <v>508</v>
      </c>
      <c r="AK74" s="3601"/>
      <c r="AL74" s="1680"/>
      <c r="AM74" s="1177"/>
      <c r="AN74" s="1581"/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5" s="58" customFormat="1" x14ac:dyDescent="0.25">
      <c r="A75" s="1605" t="s">
        <v>652</v>
      </c>
      <c r="B75" s="1646" t="s">
        <v>56</v>
      </c>
      <c r="C75" s="2659"/>
      <c r="D75" s="108">
        <v>5</v>
      </c>
      <c r="E75" s="109"/>
      <c r="F75" s="1774"/>
      <c r="G75" s="295">
        <v>3</v>
      </c>
      <c r="H75" s="2690">
        <f t="shared" si="9"/>
        <v>90</v>
      </c>
      <c r="I75" s="2682">
        <v>4</v>
      </c>
      <c r="J75" s="395" t="s">
        <v>114</v>
      </c>
      <c r="K75" s="421"/>
      <c r="L75" s="396"/>
      <c r="M75" s="2695">
        <f>H75-I75</f>
        <v>86</v>
      </c>
      <c r="N75" s="2704"/>
      <c r="O75" s="4023"/>
      <c r="P75" s="4024"/>
      <c r="Q75" s="2618"/>
      <c r="R75" s="3915"/>
      <c r="S75" s="4059"/>
      <c r="T75" s="2619" t="s">
        <v>114</v>
      </c>
      <c r="U75" s="93"/>
      <c r="V75" s="93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0</v>
      </c>
      <c r="BK75" s="29" t="b">
        <f t="shared" si="8"/>
        <v>1</v>
      </c>
    </row>
    <row r="76" spans="1:65" s="58" customFormat="1" ht="17.25" customHeight="1" x14ac:dyDescent="0.25">
      <c r="A76" s="1605" t="s">
        <v>658</v>
      </c>
      <c r="B76" s="1630" t="s">
        <v>653</v>
      </c>
      <c r="C76" s="390"/>
      <c r="D76" s="110">
        <v>4</v>
      </c>
      <c r="E76" s="110"/>
      <c r="F76" s="267"/>
      <c r="G76" s="2672">
        <v>3</v>
      </c>
      <c r="H76" s="2690">
        <f>$G76*30</f>
        <v>90</v>
      </c>
      <c r="I76" s="2682">
        <v>4</v>
      </c>
      <c r="J76" s="395" t="s">
        <v>114</v>
      </c>
      <c r="K76" s="421"/>
      <c r="L76" s="396"/>
      <c r="M76" s="2696">
        <f>$H76-$I76</f>
        <v>86</v>
      </c>
      <c r="N76" s="2704"/>
      <c r="O76" s="4023"/>
      <c r="P76" s="4024"/>
      <c r="Q76" s="2618"/>
      <c r="R76" s="3915" t="s">
        <v>114</v>
      </c>
      <c r="S76" s="4059"/>
      <c r="T76" s="2619"/>
      <c r="U76" s="93"/>
      <c r="V76" s="93"/>
      <c r="AK76" s="1689"/>
      <c r="AT76" s="58">
        <v>2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0</v>
      </c>
      <c r="BJ76" s="29" t="b">
        <f t="shared" si="8"/>
        <v>1</v>
      </c>
      <c r="BK76" s="29" t="b">
        <f t="shared" si="8"/>
        <v>1</v>
      </c>
    </row>
    <row r="77" spans="1:65" s="58" customFormat="1" x14ac:dyDescent="0.25">
      <c r="A77" s="1605" t="s">
        <v>659</v>
      </c>
      <c r="B77" s="2736" t="s">
        <v>975</v>
      </c>
      <c r="C77" s="390"/>
      <c r="D77" s="110"/>
      <c r="E77" s="110"/>
      <c r="F77" s="267"/>
      <c r="G77" s="2672">
        <v>7.5</v>
      </c>
      <c r="H77" s="2747">
        <f t="shared" ref="H77:H86" si="10">G77*30</f>
        <v>225</v>
      </c>
      <c r="I77" s="2682"/>
      <c r="J77" s="395"/>
      <c r="K77" s="2481"/>
      <c r="L77" s="396"/>
      <c r="M77" s="2696"/>
      <c r="N77" s="2704"/>
      <c r="O77" s="4023"/>
      <c r="P77" s="4024"/>
      <c r="Q77" s="2618"/>
      <c r="R77" s="3915"/>
      <c r="S77" s="4059"/>
      <c r="T77" s="2619"/>
      <c r="U77" s="93"/>
      <c r="V77" s="93"/>
      <c r="AK77" s="1689"/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1</v>
      </c>
      <c r="BJ77" s="29" t="b">
        <f t="shared" si="8"/>
        <v>1</v>
      </c>
      <c r="BK77" s="29" t="b">
        <f t="shared" si="8"/>
        <v>1</v>
      </c>
    </row>
    <row r="78" spans="1:65" x14ac:dyDescent="0.25">
      <c r="A78" s="1605"/>
      <c r="B78" s="1630" t="s">
        <v>741</v>
      </c>
      <c r="C78" s="390"/>
      <c r="D78" s="110"/>
      <c r="E78" s="110"/>
      <c r="F78" s="267"/>
      <c r="G78" s="2673">
        <v>0</v>
      </c>
      <c r="H78" s="2748">
        <f t="shared" si="10"/>
        <v>0</v>
      </c>
      <c r="I78" s="2685"/>
      <c r="J78" s="2479"/>
      <c r="K78" s="2480"/>
      <c r="L78" s="2479"/>
      <c r="M78" s="2696"/>
      <c r="N78" s="2704"/>
      <c r="O78" s="4023"/>
      <c r="P78" s="4024"/>
      <c r="Q78" s="2618"/>
      <c r="R78" s="3915"/>
      <c r="S78" s="4059"/>
      <c r="T78" s="2619"/>
      <c r="U78" s="93"/>
      <c r="V78" s="93"/>
      <c r="AK78" s="1687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5" x14ac:dyDescent="0.25">
      <c r="A79" s="1615" t="s">
        <v>660</v>
      </c>
      <c r="B79" s="1074" t="s">
        <v>538</v>
      </c>
      <c r="C79" s="390"/>
      <c r="D79" s="110"/>
      <c r="E79" s="110"/>
      <c r="F79" s="267"/>
      <c r="G79" s="2672">
        <v>7.5</v>
      </c>
      <c r="H79" s="2747">
        <f t="shared" si="10"/>
        <v>225</v>
      </c>
      <c r="I79" s="2745">
        <v>32</v>
      </c>
      <c r="J79" s="395" t="s">
        <v>667</v>
      </c>
      <c r="K79" s="2480"/>
      <c r="L79" s="2479"/>
      <c r="M79" s="2695">
        <f>H79-I79</f>
        <v>193</v>
      </c>
      <c r="N79" s="2704"/>
      <c r="O79" s="4023"/>
      <c r="P79" s="4024"/>
      <c r="Q79" s="2618"/>
      <c r="R79" s="3915"/>
      <c r="S79" s="4059"/>
      <c r="T79" s="261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5" s="58" customFormat="1" ht="31.2" x14ac:dyDescent="0.25">
      <c r="A80" s="1605" t="s">
        <v>661</v>
      </c>
      <c r="B80" s="2736" t="s">
        <v>976</v>
      </c>
      <c r="C80" s="2659">
        <v>2</v>
      </c>
      <c r="D80" s="110"/>
      <c r="E80" s="110"/>
      <c r="F80" s="267"/>
      <c r="G80" s="1803">
        <v>3</v>
      </c>
      <c r="H80" s="2747">
        <f t="shared" si="10"/>
        <v>90</v>
      </c>
      <c r="I80" s="2682">
        <v>8</v>
      </c>
      <c r="J80" s="395" t="s">
        <v>125</v>
      </c>
      <c r="K80" s="421"/>
      <c r="L80" s="395"/>
      <c r="M80" s="2695">
        <f>H80-I80</f>
        <v>82</v>
      </c>
      <c r="N80" s="2704"/>
      <c r="O80" s="4023" t="s">
        <v>125</v>
      </c>
      <c r="P80" s="4024"/>
      <c r="Q80" s="2618"/>
      <c r="R80" s="3915"/>
      <c r="S80" s="4059"/>
      <c r="T80" s="2619"/>
      <c r="U80" s="93"/>
      <c r="V80" s="93"/>
      <c r="AK80" s="1689"/>
      <c r="BF80" s="29" t="b">
        <f t="shared" si="6"/>
        <v>1</v>
      </c>
      <c r="BG80" s="29" t="b">
        <f t="shared" si="6"/>
        <v>0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  <c r="BM80" s="58" t="s">
        <v>890</v>
      </c>
    </row>
    <row r="81" spans="1:64" ht="31.2" x14ac:dyDescent="0.25">
      <c r="A81" s="1605" t="s">
        <v>662</v>
      </c>
      <c r="B81" s="2736" t="s">
        <v>977</v>
      </c>
      <c r="C81" s="390"/>
      <c r="D81" s="110">
        <v>3</v>
      </c>
      <c r="E81" s="110"/>
      <c r="F81" s="267"/>
      <c r="G81" s="2741">
        <v>1.5</v>
      </c>
      <c r="H81" s="2747">
        <f t="shared" si="10"/>
        <v>45</v>
      </c>
      <c r="I81" s="2682">
        <v>8</v>
      </c>
      <c r="J81" s="395" t="s">
        <v>125</v>
      </c>
      <c r="K81" s="421"/>
      <c r="L81" s="395"/>
      <c r="M81" s="2695">
        <f>H81-I81</f>
        <v>37</v>
      </c>
      <c r="N81" s="2704"/>
      <c r="O81" s="4023"/>
      <c r="P81" s="4024"/>
      <c r="Q81" s="2753" t="s">
        <v>125</v>
      </c>
      <c r="R81" s="3915"/>
      <c r="S81" s="4059"/>
      <c r="T81" s="2619"/>
      <c r="U81" s="93"/>
      <c r="V81" s="93"/>
      <c r="AK81" s="1687"/>
      <c r="BF81" s="29" t="b">
        <f t="shared" si="6"/>
        <v>1</v>
      </c>
      <c r="BG81" s="29" t="b">
        <f t="shared" si="6"/>
        <v>1</v>
      </c>
      <c r="BH81" s="29" t="b">
        <f t="shared" si="7"/>
        <v>0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</row>
    <row r="82" spans="1:64" ht="45.75" customHeight="1" x14ac:dyDescent="0.25">
      <c r="A82" s="1605" t="s">
        <v>663</v>
      </c>
      <c r="B82" s="2736" t="s">
        <v>978</v>
      </c>
      <c r="C82" s="390"/>
      <c r="D82" s="110">
        <v>3</v>
      </c>
      <c r="E82" s="110"/>
      <c r="F82" s="267"/>
      <c r="G82" s="2741">
        <v>1.5</v>
      </c>
      <c r="H82" s="2747">
        <f t="shared" si="10"/>
        <v>45</v>
      </c>
      <c r="I82" s="2682">
        <v>8</v>
      </c>
      <c r="J82" s="395" t="s">
        <v>125</v>
      </c>
      <c r="K82" s="421"/>
      <c r="L82" s="395"/>
      <c r="M82" s="2695">
        <f>H82-I82</f>
        <v>37</v>
      </c>
      <c r="N82" s="2704"/>
      <c r="O82" s="4023"/>
      <c r="P82" s="4024"/>
      <c r="Q82" s="2753" t="s">
        <v>125</v>
      </c>
      <c r="R82" s="3915"/>
      <c r="S82" s="4059"/>
      <c r="T82" s="261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64" ht="57.75" customHeight="1" x14ac:dyDescent="0.25">
      <c r="A83" s="1605" t="s">
        <v>664</v>
      </c>
      <c r="B83" s="2736" t="s">
        <v>979</v>
      </c>
      <c r="C83" s="390"/>
      <c r="D83" s="110">
        <v>4</v>
      </c>
      <c r="E83" s="110"/>
      <c r="F83" s="267"/>
      <c r="G83" s="2741">
        <v>1.5</v>
      </c>
      <c r="H83" s="2747">
        <f t="shared" si="10"/>
        <v>45</v>
      </c>
      <c r="I83" s="2682">
        <v>8</v>
      </c>
      <c r="J83" s="395" t="s">
        <v>125</v>
      </c>
      <c r="K83" s="421"/>
      <c r="L83" s="395"/>
      <c r="M83" s="2695">
        <f>H83-I83</f>
        <v>37</v>
      </c>
      <c r="N83" s="2704"/>
      <c r="O83" s="4023"/>
      <c r="P83" s="4024"/>
      <c r="Q83" s="2618"/>
      <c r="R83" s="3915" t="s">
        <v>125</v>
      </c>
      <c r="S83" s="4059"/>
      <c r="T83" s="261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1</v>
      </c>
      <c r="BI83" s="29" t="b">
        <f t="shared" si="7"/>
        <v>0</v>
      </c>
      <c r="BJ83" s="29" t="b">
        <f t="shared" si="8"/>
        <v>1</v>
      </c>
      <c r="BK83" s="29" t="b">
        <f t="shared" si="8"/>
        <v>1</v>
      </c>
    </row>
    <row r="84" spans="1:64" s="58" customFormat="1" ht="31.2" x14ac:dyDescent="0.25">
      <c r="A84" s="1605" t="s">
        <v>665</v>
      </c>
      <c r="B84" s="2735" t="s">
        <v>761</v>
      </c>
      <c r="C84" s="797"/>
      <c r="D84" s="90"/>
      <c r="E84" s="90"/>
      <c r="F84" s="1774"/>
      <c r="G84" s="1803">
        <v>3.5</v>
      </c>
      <c r="H84" s="2741">
        <f t="shared" si="10"/>
        <v>105</v>
      </c>
      <c r="I84" s="2678"/>
      <c r="J84" s="455"/>
      <c r="K84" s="144"/>
      <c r="L84" s="455"/>
      <c r="M84" s="2752"/>
      <c r="N84" s="2704"/>
      <c r="O84" s="4023"/>
      <c r="P84" s="4024"/>
      <c r="Q84" s="2618"/>
      <c r="R84" s="3915"/>
      <c r="S84" s="4059"/>
      <c r="T84" s="2619"/>
      <c r="U84" s="93"/>
      <c r="V84" s="93"/>
      <c r="AK84" s="1689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1</v>
      </c>
      <c r="BJ84" s="29" t="b">
        <f t="shared" si="8"/>
        <v>1</v>
      </c>
      <c r="BK84" s="29" t="b">
        <f t="shared" si="8"/>
        <v>1</v>
      </c>
    </row>
    <row r="85" spans="1:64" s="58" customFormat="1" x14ac:dyDescent="0.25">
      <c r="A85" s="1605"/>
      <c r="B85" s="1630" t="s">
        <v>732</v>
      </c>
      <c r="C85" s="797"/>
      <c r="D85" s="90"/>
      <c r="E85" s="90"/>
      <c r="F85" s="1774"/>
      <c r="G85" s="2742">
        <v>0</v>
      </c>
      <c r="H85" s="2750">
        <f t="shared" si="10"/>
        <v>0</v>
      </c>
      <c r="I85" s="2678"/>
      <c r="J85" s="455"/>
      <c r="K85" s="144"/>
      <c r="L85" s="455"/>
      <c r="M85" s="2752"/>
      <c r="N85" s="2704"/>
      <c r="O85" s="4023"/>
      <c r="P85" s="4024"/>
      <c r="Q85" s="2618"/>
      <c r="R85" s="3915"/>
      <c r="S85" s="4059"/>
      <c r="T85" s="2619"/>
      <c r="U85" s="93"/>
      <c r="V85" s="93"/>
      <c r="Z85" s="3590"/>
      <c r="AA85" s="3590"/>
      <c r="AB85" s="3590"/>
      <c r="AC85" s="3590"/>
      <c r="AD85" s="3590"/>
      <c r="AE85" s="3590"/>
      <c r="AF85" s="3590"/>
      <c r="AG85" s="3590"/>
      <c r="AH85" s="3590"/>
      <c r="AI85" s="3590"/>
      <c r="AJ85" s="3590"/>
      <c r="AK85" s="3601"/>
      <c r="AL85" s="1680"/>
      <c r="AM85" s="1177"/>
      <c r="AN85" s="1581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1</v>
      </c>
      <c r="BK85" s="29" t="b">
        <f t="shared" si="8"/>
        <v>1</v>
      </c>
    </row>
    <row r="86" spans="1:64" s="58" customFormat="1" ht="16.2" thickBot="1" x14ac:dyDescent="0.3">
      <c r="A86" s="1605" t="s">
        <v>666</v>
      </c>
      <c r="B86" s="1074" t="s">
        <v>56</v>
      </c>
      <c r="C86" s="1648"/>
      <c r="D86" s="89">
        <v>5</v>
      </c>
      <c r="E86" s="103"/>
      <c r="F86" s="2759"/>
      <c r="G86" s="1851">
        <v>3.5</v>
      </c>
      <c r="H86" s="1816">
        <f t="shared" si="10"/>
        <v>105</v>
      </c>
      <c r="I86" s="2760">
        <v>8</v>
      </c>
      <c r="J86" s="2761" t="s">
        <v>114</v>
      </c>
      <c r="K86" s="1366" t="s">
        <v>114</v>
      </c>
      <c r="L86" s="2762"/>
      <c r="M86" s="1844">
        <f>H86-I86</f>
        <v>97</v>
      </c>
      <c r="N86" s="2763"/>
      <c r="O86" s="4055"/>
      <c r="P86" s="4056"/>
      <c r="Q86" s="2758"/>
      <c r="R86" s="4057"/>
      <c r="S86" s="4058"/>
      <c r="T86" s="689" t="s">
        <v>125</v>
      </c>
      <c r="U86" s="2616"/>
      <c r="V86" s="93"/>
      <c r="Z86" s="3590"/>
      <c r="AA86" s="3590"/>
      <c r="AB86" s="3590"/>
      <c r="AC86" s="3590"/>
      <c r="AD86" s="3590"/>
      <c r="AE86" s="3590"/>
      <c r="AF86" s="3590"/>
      <c r="AG86" s="3590"/>
      <c r="AH86" s="3590"/>
      <c r="AI86" s="3590"/>
      <c r="AJ86" s="3590"/>
      <c r="AK86" s="3601"/>
      <c r="AL86" s="1680"/>
      <c r="AM86" s="1177"/>
      <c r="AN86" s="1581"/>
      <c r="BF86" s="29" t="b">
        <f t="shared" si="6"/>
        <v>1</v>
      </c>
      <c r="BG86" s="29" t="b">
        <f t="shared" si="6"/>
        <v>1</v>
      </c>
      <c r="BH86" s="29" t="b">
        <f t="shared" si="7"/>
        <v>1</v>
      </c>
      <c r="BI86" s="29" t="b">
        <f t="shared" si="7"/>
        <v>1</v>
      </c>
      <c r="BJ86" s="29" t="b">
        <f t="shared" si="8"/>
        <v>0</v>
      </c>
      <c r="BK86" s="29" t="b">
        <f t="shared" si="8"/>
        <v>1</v>
      </c>
    </row>
    <row r="87" spans="1:64" ht="17.25" customHeight="1" thickBot="1" x14ac:dyDescent="0.3">
      <c r="A87" s="3453" t="s">
        <v>592</v>
      </c>
      <c r="B87" s="4036"/>
      <c r="C87" s="208"/>
      <c r="D87" s="105"/>
      <c r="E87" s="105"/>
      <c r="F87" s="242"/>
      <c r="G87" s="2765">
        <f>G53+G54+G60+G63+G64+G65+G68+G69+G73+G76+G77+G84</f>
        <v>57</v>
      </c>
      <c r="H87" s="2766">
        <f>H53+H54+H60+H63+H64+H65+H68+H69+H73+H76+H77+H84</f>
        <v>1710</v>
      </c>
      <c r="I87" s="2767"/>
      <c r="J87" s="2768"/>
      <c r="K87" s="2768"/>
      <c r="L87" s="2769"/>
      <c r="M87" s="2770"/>
      <c r="N87" s="2771"/>
      <c r="O87" s="3962" t="s">
        <v>671</v>
      </c>
      <c r="P87" s="3963"/>
      <c r="Q87" s="2764" t="s">
        <v>672</v>
      </c>
      <c r="R87" s="4048" t="s">
        <v>581</v>
      </c>
      <c r="S87" s="4049"/>
      <c r="T87" s="712" t="s">
        <v>673</v>
      </c>
      <c r="U87" s="2617" t="s">
        <v>114</v>
      </c>
      <c r="V87" s="4050">
        <f>SUM(V52:V86)</f>
        <v>0</v>
      </c>
      <c r="W87" s="3848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1">SUMIF(BF53:BF86,FALSE,$G53:$G86)</f>
        <v>0</v>
      </c>
      <c r="BG87" s="1187">
        <f t="shared" si="11"/>
        <v>10</v>
      </c>
      <c r="BH87" s="1187">
        <f t="shared" si="11"/>
        <v>16</v>
      </c>
      <c r="BI87" s="1187">
        <f t="shared" si="11"/>
        <v>12.5</v>
      </c>
      <c r="BJ87" s="1187">
        <f t="shared" si="11"/>
        <v>9</v>
      </c>
      <c r="BK87" s="1187">
        <f t="shared" si="11"/>
        <v>3</v>
      </c>
      <c r="BL87" s="1183">
        <f>SUM(BF87:BK87)</f>
        <v>50.5</v>
      </c>
    </row>
    <row r="88" spans="1:64" ht="18" customHeight="1" thickBot="1" x14ac:dyDescent="0.3">
      <c r="A88" s="3490" t="s">
        <v>742</v>
      </c>
      <c r="B88" s="3491"/>
      <c r="C88" s="845"/>
      <c r="D88" s="105"/>
      <c r="E88" s="105"/>
      <c r="F88" s="242"/>
      <c r="G88" s="2727">
        <f>G87-G89</f>
        <v>6.5</v>
      </c>
      <c r="H88" s="2728">
        <f>H87-H89</f>
        <v>195</v>
      </c>
      <c r="I88" s="2729"/>
      <c r="J88" s="2730"/>
      <c r="K88" s="2731"/>
      <c r="L88" s="2730"/>
      <c r="M88" s="2732"/>
      <c r="N88" s="2774"/>
      <c r="O88" s="4051"/>
      <c r="P88" s="4052"/>
      <c r="Q88" s="2773"/>
      <c r="R88" s="4053"/>
      <c r="S88" s="4054"/>
      <c r="T88" s="853"/>
      <c r="U88" s="854"/>
      <c r="V88" s="854"/>
      <c r="W88" s="27">
        <f>30*G88</f>
        <v>195</v>
      </c>
      <c r="AK88" s="1687"/>
    </row>
    <row r="89" spans="1:64" ht="20.25" customHeight="1" thickBot="1" x14ac:dyDescent="0.3">
      <c r="A89" s="3453" t="s">
        <v>593</v>
      </c>
      <c r="B89" s="3595"/>
      <c r="C89" s="800"/>
      <c r="D89" s="183"/>
      <c r="E89" s="183"/>
      <c r="F89" s="2615"/>
      <c r="G89" s="2719">
        <f>G53+G56+G59+G62+G63+G64+G67+G68+G72+G75+G76+G79+G86</f>
        <v>50.5</v>
      </c>
      <c r="H89" s="2772">
        <f>H53+H56+H59+H62+H63+H64+H67+H68+H72+H75+H76+H79+H86</f>
        <v>1515</v>
      </c>
      <c r="I89" s="2666">
        <f>I53+I56+I59+I62+I63+I64+I67+I68+I72+I75+I76+I79+I86</f>
        <v>118</v>
      </c>
      <c r="J89" s="2653" t="s">
        <v>668</v>
      </c>
      <c r="K89" s="2653" t="s">
        <v>53</v>
      </c>
      <c r="L89" s="2653">
        <v>22</v>
      </c>
      <c r="M89" s="2724">
        <f>H89-I89</f>
        <v>1397</v>
      </c>
      <c r="N89" s="2777"/>
      <c r="O89" s="3962" t="str">
        <f>O87</f>
        <v>20/2</v>
      </c>
      <c r="P89" s="4029"/>
      <c r="Q89" s="2764" t="str">
        <f>Q87</f>
        <v>40/6</v>
      </c>
      <c r="R89" s="4030" t="str">
        <f>R87</f>
        <v>24/6</v>
      </c>
      <c r="S89" s="4031"/>
      <c r="T89" s="2776" t="str">
        <f>T87</f>
        <v>16/0</v>
      </c>
      <c r="U89" s="1091" t="str">
        <f>U87</f>
        <v>4/0</v>
      </c>
      <c r="V89" s="2775">
        <f>V87</f>
        <v>0</v>
      </c>
      <c r="W89" s="27">
        <f>30*G89</f>
        <v>1515</v>
      </c>
      <c r="AK89" s="1687"/>
    </row>
    <row r="90" spans="1:64" s="30" customFormat="1" ht="18.75" customHeight="1" thickBot="1" x14ac:dyDescent="0.3">
      <c r="A90" s="3854" t="s">
        <v>591</v>
      </c>
      <c r="B90" s="3855"/>
      <c r="C90" s="3855"/>
      <c r="D90" s="3855"/>
      <c r="E90" s="3855"/>
      <c r="F90" s="3855"/>
      <c r="G90" s="3855"/>
      <c r="H90" s="3855"/>
      <c r="I90" s="3855"/>
      <c r="J90" s="3855"/>
      <c r="K90" s="3855"/>
      <c r="L90" s="3855"/>
      <c r="M90" s="3855"/>
      <c r="N90" s="3855"/>
      <c r="O90" s="3855"/>
      <c r="P90" s="3855"/>
      <c r="Q90" s="3855"/>
      <c r="R90" s="3855"/>
      <c r="S90" s="3855"/>
      <c r="T90" s="3855"/>
      <c r="U90" s="3855"/>
      <c r="V90" s="3597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5">
      <c r="A91" s="1596" t="s">
        <v>585</v>
      </c>
      <c r="B91" s="2547" t="s">
        <v>743</v>
      </c>
      <c r="C91" s="2785"/>
      <c r="D91" s="1589"/>
      <c r="E91" s="1589"/>
      <c r="F91" s="1632"/>
      <c r="G91" s="2787">
        <v>3</v>
      </c>
      <c r="H91" s="2787">
        <f>30*G91</f>
        <v>90</v>
      </c>
      <c r="I91" s="2827"/>
      <c r="J91" s="2828"/>
      <c r="K91" s="2829"/>
      <c r="L91" s="2828"/>
      <c r="M91" s="2826">
        <f>H91-I91</f>
        <v>90</v>
      </c>
      <c r="N91"/>
      <c r="O91" s="4044"/>
      <c r="P91" s="4045"/>
      <c r="Q91" s="2825"/>
      <c r="R91" s="4046"/>
      <c r="S91" s="4047"/>
      <c r="T91" s="1655"/>
      <c r="U91" s="1588"/>
      <c r="V91" s="1588"/>
      <c r="AK91" s="1698"/>
      <c r="BD91" s="30" t="s">
        <v>866</v>
      </c>
      <c r="BF91" s="603"/>
      <c r="BG91" s="603"/>
      <c r="BH91" s="603"/>
      <c r="BI91" s="603"/>
      <c r="BJ91" s="603"/>
      <c r="BK91" s="603"/>
    </row>
    <row r="92" spans="1:64" s="30" customFormat="1" ht="36" customHeight="1" thickBot="1" x14ac:dyDescent="0.3">
      <c r="A92" s="1605" t="s">
        <v>587</v>
      </c>
      <c r="B92" s="2548" t="s">
        <v>744</v>
      </c>
      <c r="C92" s="2786"/>
      <c r="D92" s="880"/>
      <c r="E92" s="880"/>
      <c r="F92" s="1590"/>
      <c r="G92" s="2787">
        <v>4.5</v>
      </c>
      <c r="H92" s="2787">
        <f>30*G92</f>
        <v>135</v>
      </c>
      <c r="I92" s="2790">
        <f>SUM(J92:L92)</f>
        <v>0</v>
      </c>
      <c r="J92" s="2485"/>
      <c r="K92" s="2813"/>
      <c r="L92" s="2485"/>
      <c r="M92" s="2791">
        <f>H92-I92</f>
        <v>135</v>
      </c>
      <c r="N92" s="2783"/>
      <c r="O92" s="3918"/>
      <c r="P92" s="4038"/>
      <c r="Q92" s="2783"/>
      <c r="R92" s="3918"/>
      <c r="S92" s="4038"/>
      <c r="T92" s="2626"/>
      <c r="U92" s="880"/>
      <c r="V92" s="880"/>
      <c r="AK92" s="1698"/>
      <c r="BD92" s="30" t="s">
        <v>542</v>
      </c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3">
      <c r="A93" s="1605" t="s">
        <v>669</v>
      </c>
      <c r="B93" s="2549" t="s">
        <v>670</v>
      </c>
      <c r="C93" s="2814"/>
      <c r="D93" s="2815" t="s">
        <v>545</v>
      </c>
      <c r="E93" s="2812"/>
      <c r="F93" s="2816"/>
      <c r="G93" s="2817">
        <v>5</v>
      </c>
      <c r="H93" s="2817">
        <f>30*G93</f>
        <v>150</v>
      </c>
      <c r="I93" s="2818">
        <f>SUM(J93:L93)</f>
        <v>0</v>
      </c>
      <c r="J93" s="2813"/>
      <c r="K93" s="2833"/>
      <c r="L93" s="2813"/>
      <c r="M93" s="2819">
        <f>H93-I93</f>
        <v>150</v>
      </c>
      <c r="N93" s="2820"/>
      <c r="O93" s="4039"/>
      <c r="P93" s="4040"/>
      <c r="Q93" s="2820"/>
      <c r="R93" s="4039"/>
      <c r="S93" s="4040"/>
      <c r="T93" s="2628"/>
      <c r="U93" s="2812"/>
      <c r="V93" s="2812"/>
      <c r="AK93" s="1698"/>
      <c r="BD93" s="30" t="s">
        <v>543</v>
      </c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35">
      <c r="A94" s="3453" t="s">
        <v>590</v>
      </c>
      <c r="B94" s="4036"/>
      <c r="C94" s="2809"/>
      <c r="D94" s="887"/>
      <c r="E94" s="887"/>
      <c r="F94" s="950"/>
      <c r="G94" s="2810">
        <f t="shared" ref="G94:M94" si="12">G91+G93+G92</f>
        <v>12.5</v>
      </c>
      <c r="H94" s="2811">
        <f t="shared" si="12"/>
        <v>375</v>
      </c>
      <c r="I94" s="2805">
        <f t="shared" si="12"/>
        <v>0</v>
      </c>
      <c r="J94" s="2801">
        <f t="shared" si="12"/>
        <v>0</v>
      </c>
      <c r="K94" s="2801">
        <f t="shared" si="12"/>
        <v>0</v>
      </c>
      <c r="L94" s="2801">
        <f t="shared" si="12"/>
        <v>0</v>
      </c>
      <c r="M94" s="2806">
        <f t="shared" si="12"/>
        <v>375</v>
      </c>
      <c r="N94" s="2797">
        <f>SUM(N91:N93)</f>
        <v>0</v>
      </c>
      <c r="O94" s="4041">
        <f>SUM(O91:P93)</f>
        <v>0</v>
      </c>
      <c r="P94" s="3970"/>
      <c r="Q94" s="2797">
        <f>SUM(Q91:Q93)</f>
        <v>0</v>
      </c>
      <c r="R94" s="4042">
        <f>SUM(R91:S93)</f>
        <v>0</v>
      </c>
      <c r="S94" s="4043"/>
      <c r="T94" s="1747">
        <f>SUM(T91:T93)</f>
        <v>0</v>
      </c>
      <c r="U94" s="1748">
        <f>SUM(U91:U93)</f>
        <v>0</v>
      </c>
      <c r="V94" s="1748">
        <f>SUM(V91:V93)</f>
        <v>0</v>
      </c>
      <c r="AK94" s="1698"/>
      <c r="BD94" s="30" t="s">
        <v>30</v>
      </c>
      <c r="BE94" s="1184">
        <f>G93+G99</f>
        <v>12.5</v>
      </c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35">
      <c r="A95" s="3490" t="s">
        <v>745</v>
      </c>
      <c r="B95" s="3966"/>
      <c r="C95" s="1662"/>
      <c r="D95" s="892"/>
      <c r="E95" s="892"/>
      <c r="F95" s="951"/>
      <c r="G95" s="2797">
        <f>G91+G92</f>
        <v>7.5</v>
      </c>
      <c r="H95" s="2797">
        <f>H91+H92</f>
        <v>225</v>
      </c>
      <c r="I95" s="2807"/>
      <c r="J95" s="2799"/>
      <c r="K95" s="2799"/>
      <c r="L95" s="2799"/>
      <c r="M95" s="2800"/>
      <c r="N95" s="2808"/>
      <c r="O95" s="4032"/>
      <c r="P95" s="3973"/>
      <c r="Q95" s="2797"/>
      <c r="R95" s="4032"/>
      <c r="S95" s="3973"/>
      <c r="T95" s="1662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35">
      <c r="A96" s="3453" t="s">
        <v>594</v>
      </c>
      <c r="B96" s="4036"/>
      <c r="C96" s="2802"/>
      <c r="D96" s="2803"/>
      <c r="E96" s="2803"/>
      <c r="F96" s="891"/>
      <c r="G96" s="2804">
        <f t="shared" ref="G96:M96" si="13">G93</f>
        <v>5</v>
      </c>
      <c r="H96" s="2772">
        <f t="shared" si="13"/>
        <v>150</v>
      </c>
      <c r="I96" s="2805">
        <f t="shared" si="13"/>
        <v>0</v>
      </c>
      <c r="J96" s="2801">
        <f t="shared" si="13"/>
        <v>0</v>
      </c>
      <c r="K96" s="2801">
        <f t="shared" si="13"/>
        <v>0</v>
      </c>
      <c r="L96" s="2801">
        <f t="shared" si="13"/>
        <v>0</v>
      </c>
      <c r="M96" s="2806">
        <f t="shared" si="13"/>
        <v>150</v>
      </c>
      <c r="N96" s="2797">
        <f>N94</f>
        <v>0</v>
      </c>
      <c r="O96" s="4037">
        <f>O94</f>
        <v>0</v>
      </c>
      <c r="P96" s="3973"/>
      <c r="Q96" s="2822">
        <f>Q94</f>
        <v>0</v>
      </c>
      <c r="R96" s="4032">
        <f>R94</f>
        <v>0</v>
      </c>
      <c r="S96" s="3973"/>
      <c r="T96" s="1747">
        <f>T94</f>
        <v>0</v>
      </c>
      <c r="U96" s="1748">
        <f>U94</f>
        <v>0</v>
      </c>
      <c r="V96" s="1748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75" ht="16.2" thickBot="1" x14ac:dyDescent="0.35">
      <c r="A97" s="1712"/>
      <c r="B97" s="2589"/>
      <c r="C97" s="2784"/>
      <c r="D97" s="2784"/>
      <c r="E97" s="2784"/>
      <c r="F97" s="2784"/>
      <c r="G97" s="2605"/>
      <c r="H97" s="2793"/>
      <c r="I97" s="2798"/>
      <c r="J97" s="2799"/>
      <c r="K97" s="2799"/>
      <c r="L97" s="2799"/>
      <c r="M97" s="2799"/>
      <c r="N97" s="2800"/>
      <c r="O97" s="4107"/>
      <c r="P97" s="4108"/>
      <c r="Q97" s="2797"/>
      <c r="R97" s="4107"/>
      <c r="S97" s="4108"/>
      <c r="T97" s="2794"/>
      <c r="U97" s="2795"/>
      <c r="V97" s="2796"/>
      <c r="AK97" s="1687"/>
    </row>
    <row r="98" spans="1:75" s="30" customFormat="1" ht="18.75" customHeight="1" thickBot="1" x14ac:dyDescent="0.3">
      <c r="A98" s="3854" t="s">
        <v>613</v>
      </c>
      <c r="B98" s="3855"/>
      <c r="C98" s="3855"/>
      <c r="D98" s="3855"/>
      <c r="E98" s="3855"/>
      <c r="F98" s="3855"/>
      <c r="G98" s="3855"/>
      <c r="H98" s="3855"/>
      <c r="I98" s="3855"/>
      <c r="J98" s="3855"/>
      <c r="K98" s="3855"/>
      <c r="L98" s="3855"/>
      <c r="M98" s="3855"/>
      <c r="N98" s="3855"/>
      <c r="O98" s="3855"/>
      <c r="P98" s="3855"/>
      <c r="Q98" s="3855"/>
      <c r="R98" s="3855"/>
      <c r="S98" s="3855"/>
      <c r="T98" s="3855"/>
      <c r="U98" s="3855"/>
      <c r="V98" s="3597"/>
      <c r="AK98" s="1698"/>
      <c r="BF98" s="603"/>
      <c r="BG98" s="603"/>
      <c r="BH98" s="603"/>
      <c r="BI98" s="603"/>
      <c r="BJ98" s="603"/>
      <c r="BK98" s="603"/>
    </row>
    <row r="99" spans="1:75" s="30" customFormat="1" ht="18.75" customHeight="1" thickBot="1" x14ac:dyDescent="0.35">
      <c r="A99" t="s">
        <v>595</v>
      </c>
      <c r="B99" s="2575" t="s">
        <v>612</v>
      </c>
      <c r="C99" s="2848" t="s">
        <v>729</v>
      </c>
      <c r="D99" s="2654"/>
      <c r="E99" s="1137"/>
      <c r="F99" s="951"/>
      <c r="G99" s="2808">
        <v>7.5</v>
      </c>
      <c r="H99" s="2808">
        <f>30*G99</f>
        <v>225</v>
      </c>
      <c r="I99" s="2807">
        <f>SUM(J99:L99)</f>
        <v>0</v>
      </c>
      <c r="J99" s="2799"/>
      <c r="K99" s="2799"/>
      <c r="L99" s="2799"/>
      <c r="M99" s="2800">
        <f>H99-I99</f>
        <v>225</v>
      </c>
      <c r="N99" s="2807"/>
      <c r="O99" s="4109"/>
      <c r="P99" s="4110"/>
      <c r="Q99" s="2807"/>
      <c r="R99" s="4109"/>
      <c r="S99" s="4110"/>
      <c r="T99" s="2627"/>
      <c r="U99" s="892"/>
      <c r="V99" s="892"/>
      <c r="AK99" s="1698"/>
      <c r="BF99" s="603"/>
      <c r="BG99" s="603"/>
      <c r="BH99" s="603"/>
      <c r="BI99" s="603"/>
      <c r="BJ99" s="603"/>
      <c r="BK99" s="603"/>
      <c r="BV99" s="2831"/>
    </row>
    <row r="100" spans="1:75" s="30" customFormat="1" ht="16.5" customHeight="1" thickBot="1" x14ac:dyDescent="0.35">
      <c r="A100" s="4111" t="s">
        <v>596</v>
      </c>
      <c r="B100" s="4112"/>
      <c r="C100" s="887"/>
      <c r="D100" s="887"/>
      <c r="E100" s="887"/>
      <c r="F100" s="950"/>
      <c r="G100" s="2834">
        <f t="shared" ref="G100:O100" si="14">G99</f>
        <v>7.5</v>
      </c>
      <c r="H100" s="2835">
        <f t="shared" si="14"/>
        <v>225</v>
      </c>
      <c r="I100" s="2805">
        <f t="shared" si="14"/>
        <v>0</v>
      </c>
      <c r="J100" s="2801">
        <f t="shared" si="14"/>
        <v>0</v>
      </c>
      <c r="K100" s="2801">
        <f t="shared" si="14"/>
        <v>0</v>
      </c>
      <c r="L100" s="2801">
        <f t="shared" si="14"/>
        <v>0</v>
      </c>
      <c r="M100" s="2836">
        <f t="shared" si="14"/>
        <v>225</v>
      </c>
      <c r="N100" s="2805">
        <f t="shared" si="14"/>
        <v>0</v>
      </c>
      <c r="O100" s="3969">
        <f t="shared" si="14"/>
        <v>0</v>
      </c>
      <c r="P100" s="4033"/>
      <c r="Q100" s="2805">
        <f>Q99</f>
        <v>0</v>
      </c>
      <c r="R100" s="3969">
        <f>R99</f>
        <v>0</v>
      </c>
      <c r="S100" s="4033"/>
      <c r="T100" s="1747">
        <f>T99</f>
        <v>0</v>
      </c>
      <c r="U100" s="1748">
        <f>U99</f>
        <v>0</v>
      </c>
      <c r="V100" s="1748">
        <f>V99</f>
        <v>0</v>
      </c>
      <c r="AK100" s="1698"/>
      <c r="BF100" s="603"/>
      <c r="BG100" s="603"/>
      <c r="BH100" s="603"/>
      <c r="BI100" s="603"/>
      <c r="BJ100" s="603"/>
      <c r="BK100" s="603"/>
      <c r="BV100" s="2831"/>
    </row>
    <row r="101" spans="1:75" s="30" customFormat="1" ht="16.5" customHeight="1" thickBot="1" x14ac:dyDescent="0.35">
      <c r="A101" s="3490" t="s">
        <v>746</v>
      </c>
      <c r="B101" s="3491"/>
      <c r="C101" s="1662"/>
      <c r="D101" s="892"/>
      <c r="E101" s="892"/>
      <c r="F101" s="951"/>
      <c r="G101" s="2808">
        <v>0</v>
      </c>
      <c r="H101" s="2808">
        <v>0</v>
      </c>
      <c r="I101" s="2807"/>
      <c r="J101" s="2799"/>
      <c r="K101" s="2799"/>
      <c r="L101" s="2799"/>
      <c r="M101" s="2800"/>
      <c r="N101" s="2808"/>
      <c r="O101" s="4032"/>
      <c r="P101" s="3973"/>
      <c r="Q101" s="2797"/>
      <c r="R101" s="4032"/>
      <c r="S101" s="3973"/>
      <c r="T101" s="1662"/>
      <c r="U101" s="892"/>
      <c r="V101" s="951"/>
      <c r="AK101" s="1698"/>
      <c r="BF101" s="603"/>
      <c r="BG101" s="603"/>
      <c r="BH101" s="603"/>
      <c r="BI101" s="603"/>
      <c r="BJ101" s="603"/>
      <c r="BK101" s="603"/>
      <c r="BV101" s="2831"/>
    </row>
    <row r="102" spans="1:75" s="30" customFormat="1" ht="16.5" customHeight="1" thickBot="1" x14ac:dyDescent="0.35">
      <c r="A102" s="3485" t="s">
        <v>597</v>
      </c>
      <c r="B102" s="3486"/>
      <c r="C102" s="887"/>
      <c r="D102" s="887"/>
      <c r="E102" s="887"/>
      <c r="F102" s="950"/>
      <c r="G102" s="2837">
        <f t="shared" ref="G102:M102" si="15">G99</f>
        <v>7.5</v>
      </c>
      <c r="H102" s="2837">
        <f t="shared" si="15"/>
        <v>225</v>
      </c>
      <c r="I102" s="2805">
        <f t="shared" si="15"/>
        <v>0</v>
      </c>
      <c r="J102" s="2801">
        <f t="shared" si="15"/>
        <v>0</v>
      </c>
      <c r="K102" s="2801">
        <f t="shared" si="15"/>
        <v>0</v>
      </c>
      <c r="L102" s="2801">
        <f t="shared" si="15"/>
        <v>0</v>
      </c>
      <c r="M102" s="2836">
        <f t="shared" si="15"/>
        <v>225</v>
      </c>
      <c r="N102" s="2805">
        <f>N100</f>
        <v>0</v>
      </c>
      <c r="O102" s="3969">
        <f>O100</f>
        <v>0</v>
      </c>
      <c r="P102" s="4033"/>
      <c r="Q102" s="2805">
        <f>Q100</f>
        <v>0</v>
      </c>
      <c r="R102" s="3969">
        <f>R100</f>
        <v>0</v>
      </c>
      <c r="S102" s="4033"/>
      <c r="T102" s="1747">
        <f>T100</f>
        <v>0</v>
      </c>
      <c r="U102" s="1748">
        <f>U100</f>
        <v>0</v>
      </c>
      <c r="V102" s="1748">
        <f>V100</f>
        <v>0</v>
      </c>
      <c r="AK102" s="1698"/>
      <c r="BF102" s="603"/>
      <c r="BG102" s="603"/>
      <c r="BH102" s="603"/>
      <c r="BI102" s="603"/>
      <c r="BJ102" s="603"/>
      <c r="BK102" s="603"/>
      <c r="BV102" s="2831"/>
    </row>
    <row r="103" spans="1:75" ht="20.25" customHeight="1" thickBot="1" x14ac:dyDescent="0.35">
      <c r="A103" s="3483" t="s">
        <v>598</v>
      </c>
      <c r="B103" s="4114"/>
      <c r="C103" s="208"/>
      <c r="D103" s="105"/>
      <c r="E103" s="105"/>
      <c r="F103" s="209"/>
      <c r="G103" s="2838">
        <f t="shared" ref="G103:M105" si="16">G49+G87+G94+G100</f>
        <v>161.5</v>
      </c>
      <c r="H103" s="2839">
        <f t="shared" si="16"/>
        <v>4845</v>
      </c>
      <c r="I103" s="2840"/>
      <c r="J103" s="2769"/>
      <c r="K103" s="2769"/>
      <c r="L103" s="2769"/>
      <c r="M103" s="2800"/>
      <c r="N103" s="2841" t="s">
        <v>486</v>
      </c>
      <c r="O103" s="3962" t="s">
        <v>486</v>
      </c>
      <c r="P103" s="3963"/>
      <c r="Q103" s="2764" t="s">
        <v>674</v>
      </c>
      <c r="R103" s="3962" t="s">
        <v>581</v>
      </c>
      <c r="S103" s="3963"/>
      <c r="T103" s="712" t="s">
        <v>673</v>
      </c>
      <c r="U103" s="1137" t="s">
        <v>125</v>
      </c>
      <c r="V103" s="1751">
        <f>V49+V87+V94+V100</f>
        <v>0</v>
      </c>
      <c r="AK103" s="1687"/>
      <c r="BV103" s="2832"/>
    </row>
    <row r="104" spans="1:75" ht="20.25" customHeight="1" thickBot="1" x14ac:dyDescent="0.35">
      <c r="A104" s="3490" t="s">
        <v>747</v>
      </c>
      <c r="B104" s="3966"/>
      <c r="C104" s="208"/>
      <c r="D104" s="105"/>
      <c r="E104" s="105"/>
      <c r="F104" s="209"/>
      <c r="G104" s="2847">
        <f t="shared" si="16"/>
        <v>42.5</v>
      </c>
      <c r="H104" s="2808">
        <f t="shared" si="16"/>
        <v>1275</v>
      </c>
      <c r="I104" s="2807"/>
      <c r="J104" s="2799"/>
      <c r="K104" s="2799"/>
      <c r="L104" s="2799"/>
      <c r="M104" s="2800"/>
      <c r="N104" s="2841"/>
      <c r="O104" s="4048"/>
      <c r="P104" s="4049"/>
      <c r="Q104" s="2764"/>
      <c r="R104" s="3962"/>
      <c r="S104" s="3963"/>
      <c r="T104" s="712"/>
      <c r="U104" s="2621"/>
      <c r="V104" s="852"/>
      <c r="AK104" s="1687"/>
      <c r="BV104" s="2832"/>
    </row>
    <row r="105" spans="1:75" ht="20.25" customHeight="1" thickBot="1" x14ac:dyDescent="0.3">
      <c r="A105" s="3483" t="s">
        <v>450</v>
      </c>
      <c r="B105" s="3839"/>
      <c r="C105" s="800"/>
      <c r="D105" s="183"/>
      <c r="E105" s="183"/>
      <c r="F105" s="1372"/>
      <c r="G105" s="2719">
        <f t="shared" si="16"/>
        <v>119</v>
      </c>
      <c r="H105" s="2843">
        <f t="shared" si="16"/>
        <v>3570</v>
      </c>
      <c r="I105" s="2844">
        <f t="shared" si="16"/>
        <v>226</v>
      </c>
      <c r="J105" s="2845">
        <f t="shared" si="16"/>
        <v>164</v>
      </c>
      <c r="K105" s="2845">
        <f t="shared" si="16"/>
        <v>24</v>
      </c>
      <c r="L105" s="2845">
        <f t="shared" si="16"/>
        <v>38</v>
      </c>
      <c r="M105" s="2846">
        <f t="shared" si="16"/>
        <v>3344</v>
      </c>
      <c r="N105" s="2842" t="str">
        <f>N103</f>
        <v>44/14</v>
      </c>
      <c r="O105" s="3962" t="str">
        <f>O103</f>
        <v>44/14</v>
      </c>
      <c r="P105" s="4029"/>
      <c r="Q105" s="2764" t="str">
        <f>Q103</f>
        <v>48/8</v>
      </c>
      <c r="R105" s="4030" t="str">
        <f>R103</f>
        <v>24/6</v>
      </c>
      <c r="S105" s="4031"/>
      <c r="T105" s="2776" t="str">
        <f>T103</f>
        <v>16/0</v>
      </c>
      <c r="U105" s="2625" t="str">
        <f>U103</f>
        <v>8/0</v>
      </c>
      <c r="V105" s="2775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  <c r="BV105" s="2832"/>
    </row>
    <row r="106" spans="1:75" s="30" customFormat="1" ht="16.5" customHeight="1" thickBot="1" x14ac:dyDescent="0.3">
      <c r="A106" s="3670"/>
      <c r="B106" s="3671"/>
      <c r="C106" s="3671"/>
      <c r="D106" s="3671"/>
      <c r="E106" s="3671"/>
      <c r="F106" s="3671"/>
      <c r="G106" s="3672"/>
      <c r="H106" s="3672"/>
      <c r="I106" s="3672"/>
      <c r="J106" s="3672"/>
      <c r="K106" s="3672"/>
      <c r="L106" s="3672"/>
      <c r="M106" s="3672"/>
      <c r="N106" s="3671"/>
      <c r="O106" s="3671"/>
      <c r="P106" s="3671"/>
      <c r="Q106" s="3671"/>
      <c r="R106" s="3671"/>
      <c r="S106" s="3671"/>
      <c r="T106" s="3671"/>
      <c r="U106" s="3671"/>
      <c r="V106" s="3673"/>
      <c r="AK106" s="1698"/>
      <c r="BF106" s="603"/>
      <c r="BG106" s="603"/>
      <c r="BH106" s="603"/>
      <c r="BI106" s="603"/>
      <c r="BJ106" s="603"/>
      <c r="BK106" s="603"/>
    </row>
    <row r="107" spans="1:75" ht="20.25" customHeight="1" thickBot="1" x14ac:dyDescent="0.3">
      <c r="A107" s="3674" t="s">
        <v>159</v>
      </c>
      <c r="B107" s="3675"/>
      <c r="C107" s="3675"/>
      <c r="D107" s="3675"/>
      <c r="E107" s="3675"/>
      <c r="F107" s="3675"/>
      <c r="G107" s="3675"/>
      <c r="H107" s="3675"/>
      <c r="I107" s="3675"/>
      <c r="J107" s="3675"/>
      <c r="K107" s="3675"/>
      <c r="L107" s="3675"/>
      <c r="M107" s="3675"/>
      <c r="N107" s="3675"/>
      <c r="O107" s="3675"/>
      <c r="P107" s="3675"/>
      <c r="Q107" s="3675"/>
      <c r="R107" s="3675"/>
      <c r="S107" s="3675"/>
      <c r="T107" s="3675"/>
      <c r="U107" s="3675"/>
      <c r="V107" s="3676"/>
      <c r="AK107" s="1687"/>
    </row>
    <row r="108" spans="1:75" ht="20.25" customHeight="1" thickBot="1" x14ac:dyDescent="0.3">
      <c r="A108" s="3663" t="s">
        <v>675</v>
      </c>
      <c r="B108" s="3668"/>
      <c r="C108" s="3668"/>
      <c r="D108" s="3668"/>
      <c r="E108" s="3668"/>
      <c r="F108" s="3668"/>
      <c r="G108" s="3668"/>
      <c r="H108" s="3668"/>
      <c r="I108" s="3668"/>
      <c r="J108" s="3668"/>
      <c r="K108" s="3668"/>
      <c r="L108" s="3668"/>
      <c r="M108" s="3668"/>
      <c r="N108" s="3668"/>
      <c r="O108" s="3668"/>
      <c r="P108" s="3668"/>
      <c r="Q108" s="3668"/>
      <c r="R108" s="3668"/>
      <c r="S108" s="3668"/>
      <c r="T108" s="3668"/>
      <c r="U108" s="3668"/>
      <c r="V108" s="3669"/>
      <c r="AK108" s="1687"/>
    </row>
    <row r="109" spans="1:75" ht="20.25" customHeight="1" thickBot="1" x14ac:dyDescent="0.3">
      <c r="A109" s="3663" t="s">
        <v>720</v>
      </c>
      <c r="B109" s="4034"/>
      <c r="C109" s="3664"/>
      <c r="D109" s="3664"/>
      <c r="E109" s="3664"/>
      <c r="F109" s="3664"/>
      <c r="G109" s="3664"/>
      <c r="H109" s="3664"/>
      <c r="I109" s="3664"/>
      <c r="J109" s="3664"/>
      <c r="K109" s="3664"/>
      <c r="L109" s="3664"/>
      <c r="M109" s="3664"/>
      <c r="N109" s="3664"/>
      <c r="O109" s="3664"/>
      <c r="P109" s="3664"/>
      <c r="Q109" s="3664"/>
      <c r="R109" s="3664"/>
      <c r="S109" s="3664"/>
      <c r="T109" s="3664"/>
      <c r="U109" s="3664"/>
      <c r="V109" s="3665"/>
      <c r="AK109" s="1687"/>
    </row>
    <row r="110" spans="1:75" s="58" customFormat="1" ht="20.25" customHeight="1" x14ac:dyDescent="0.3">
      <c r="A110" s="2954" t="s">
        <v>677</v>
      </c>
      <c r="B110" s="2854" t="s">
        <v>554</v>
      </c>
      <c r="C110" s="2862">
        <v>3</v>
      </c>
      <c r="D110" s="2610"/>
      <c r="E110" s="2610"/>
      <c r="F110" s="2863"/>
      <c r="G110" s="3050">
        <v>5</v>
      </c>
      <c r="H110" s="3039">
        <f>$G110*30</f>
        <v>150</v>
      </c>
      <c r="I110" s="3040">
        <v>10</v>
      </c>
      <c r="J110" s="3041" t="s">
        <v>125</v>
      </c>
      <c r="K110" s="3041"/>
      <c r="L110" s="3041" t="s">
        <v>126</v>
      </c>
      <c r="M110" s="3042">
        <f>$H110-$I110</f>
        <v>140</v>
      </c>
      <c r="N110" s="2908"/>
      <c r="O110" s="3911"/>
      <c r="P110" s="3912"/>
      <c r="Q110" s="2861" t="s">
        <v>260</v>
      </c>
      <c r="R110" s="3911"/>
      <c r="S110" s="4035"/>
      <c r="T110" s="2908"/>
      <c r="U110" s="2610"/>
      <c r="V110" s="2863"/>
      <c r="AK110" s="1689"/>
      <c r="AT110" s="58">
        <v>2</v>
      </c>
      <c r="BC110" s="58" t="s">
        <v>868</v>
      </c>
      <c r="BD110" s="58" t="s">
        <v>542</v>
      </c>
      <c r="BE110" s="1185">
        <f>BF149+BG149</f>
        <v>0</v>
      </c>
      <c r="BF110" s="29" t="b">
        <f t="shared" ref="BF110:BF148" si="17">ISBLANK(N110)</f>
        <v>1</v>
      </c>
      <c r="BG110" s="29" t="b">
        <f t="shared" ref="BG110:BG148" si="18">ISBLANK(O110)</f>
        <v>1</v>
      </c>
      <c r="BH110" s="29" t="b">
        <f t="shared" ref="BH110:BH148" si="19">ISBLANK(Q110)</f>
        <v>0</v>
      </c>
      <c r="BI110" s="29" t="b">
        <f t="shared" ref="BI110:BI148" si="20">ISBLANK(R110)</f>
        <v>1</v>
      </c>
      <c r="BJ110" s="29" t="b">
        <f t="shared" ref="BJ110:BJ148" si="21">ISBLANK(T110)</f>
        <v>1</v>
      </c>
      <c r="BK110" s="29" t="b">
        <f t="shared" ref="BK110:BK148" si="22">ISBLANK(U110)</f>
        <v>1</v>
      </c>
    </row>
    <row r="111" spans="1:75" ht="32.25" customHeight="1" x14ac:dyDescent="0.3">
      <c r="A111" s="2953" t="s">
        <v>679</v>
      </c>
      <c r="B111" s="2855" t="s">
        <v>678</v>
      </c>
      <c r="C111" s="2864"/>
      <c r="D111" s="2643"/>
      <c r="E111" s="2643"/>
      <c r="F111" s="2865"/>
      <c r="G111" s="3051">
        <v>3.5</v>
      </c>
      <c r="H111" s="2788">
        <f>G111*30</f>
        <v>105</v>
      </c>
      <c r="I111" s="2636"/>
      <c r="J111" s="2579"/>
      <c r="K111" s="2579"/>
      <c r="L111" s="2579"/>
      <c r="M111" s="2635"/>
      <c r="N111" s="2875"/>
      <c r="O111" s="3901"/>
      <c r="P111" s="3916"/>
      <c r="Q111" s="2636"/>
      <c r="R111" s="3901"/>
      <c r="S111" s="3980"/>
      <c r="T111" s="2875"/>
      <c r="U111" s="2643"/>
      <c r="V111" s="2865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  <c r="BC111" s="58" t="s">
        <v>868</v>
      </c>
      <c r="BD111" s="58" t="s">
        <v>543</v>
      </c>
      <c r="BE111" s="1183">
        <f>BH149+BI149</f>
        <v>29.5</v>
      </c>
      <c r="BF111" s="29" t="b">
        <f t="shared" si="17"/>
        <v>1</v>
      </c>
      <c r="BG111" s="29" t="b">
        <f t="shared" si="18"/>
        <v>1</v>
      </c>
      <c r="BH111" s="29" t="b">
        <f t="shared" si="19"/>
        <v>1</v>
      </c>
      <c r="BI111" s="29" t="b">
        <f t="shared" si="20"/>
        <v>1</v>
      </c>
      <c r="BJ111" s="29" t="b">
        <f t="shared" si="21"/>
        <v>1</v>
      </c>
      <c r="BK111" s="29" t="b">
        <f t="shared" si="22"/>
        <v>1</v>
      </c>
      <c r="BW111" s="1183">
        <f>G110+G111+G114+G115+G118+G121+G128+G131+G134+G137+G140+G143+G146</f>
        <v>78.5</v>
      </c>
    </row>
    <row r="112" spans="1:75" ht="20.25" customHeight="1" x14ac:dyDescent="0.3">
      <c r="A112" s="2953"/>
      <c r="B112" s="2856" t="s">
        <v>732</v>
      </c>
      <c r="C112" s="2864"/>
      <c r="D112" s="2643"/>
      <c r="E112" s="2643"/>
      <c r="F112" s="2865"/>
      <c r="G112" s="3051">
        <v>0.5</v>
      </c>
      <c r="H112" s="2788">
        <f>G112*30</f>
        <v>15</v>
      </c>
      <c r="I112" s="2636"/>
      <c r="J112" s="2579"/>
      <c r="K112" s="2579"/>
      <c r="L112" s="2579"/>
      <c r="M112" s="2635"/>
      <c r="N112" s="2875"/>
      <c r="O112" s="3901"/>
      <c r="P112" s="3916"/>
      <c r="Q112" s="2636"/>
      <c r="R112" s="3901"/>
      <c r="S112" s="3980"/>
      <c r="T112" s="2875"/>
      <c r="U112" s="2643"/>
      <c r="V112" s="2865"/>
      <c r="Z112" s="3590"/>
      <c r="AA112" s="3590"/>
      <c r="AB112" s="3590"/>
      <c r="AC112" s="3590"/>
      <c r="AD112" s="3590"/>
      <c r="AE112" s="3590"/>
      <c r="AF112" s="3590"/>
      <c r="AG112" s="3590"/>
      <c r="AH112" s="3590"/>
      <c r="AI112" s="3590"/>
      <c r="AJ112" s="3590"/>
      <c r="AK112" s="3601"/>
      <c r="AL112" s="1680"/>
      <c r="AM112" s="1177"/>
      <c r="AN112" s="1581"/>
      <c r="AU112" s="29"/>
      <c r="AV112" s="1187"/>
      <c r="BC112" s="58" t="s">
        <v>868</v>
      </c>
      <c r="BD112" s="58" t="s">
        <v>30</v>
      </c>
      <c r="BE112" s="1183">
        <f>BJ149+BK149</f>
        <v>31.5</v>
      </c>
      <c r="BF112" s="29" t="b">
        <f t="shared" si="17"/>
        <v>1</v>
      </c>
      <c r="BG112" s="29" t="b">
        <f t="shared" si="18"/>
        <v>1</v>
      </c>
      <c r="BH112" s="29" t="b">
        <f t="shared" si="19"/>
        <v>1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</row>
    <row r="113" spans="1:63" x14ac:dyDescent="0.3">
      <c r="A113" s="2953" t="s">
        <v>680</v>
      </c>
      <c r="B113" s="3037" t="s">
        <v>56</v>
      </c>
      <c r="C113" s="2864"/>
      <c r="D113" s="2643">
        <v>3</v>
      </c>
      <c r="E113" s="2643"/>
      <c r="F113" s="2865"/>
      <c r="G113" s="3052">
        <v>3</v>
      </c>
      <c r="H113" s="3036">
        <f>G113*30</f>
        <v>90</v>
      </c>
      <c r="I113" s="3035">
        <v>6</v>
      </c>
      <c r="J113" s="2780" t="s">
        <v>114</v>
      </c>
      <c r="K113" s="2780"/>
      <c r="L113" s="2780" t="s">
        <v>126</v>
      </c>
      <c r="M113" s="3038">
        <f>H113-I113</f>
        <v>84</v>
      </c>
      <c r="N113" s="2875"/>
      <c r="O113" s="3901"/>
      <c r="P113" s="3916"/>
      <c r="Q113" s="2636" t="s">
        <v>122</v>
      </c>
      <c r="R113" s="3901"/>
      <c r="S113" s="3980"/>
      <c r="T113" s="2875"/>
      <c r="U113" s="2643"/>
      <c r="V113" s="2865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  <c r="BC113" s="58" t="s">
        <v>868</v>
      </c>
      <c r="BE113" s="1183">
        <f>SUM(BE110:BE112)</f>
        <v>61</v>
      </c>
      <c r="BF113" s="29" t="b">
        <f t="shared" si="17"/>
        <v>1</v>
      </c>
      <c r="BG113" s="29" t="b">
        <f t="shared" si="18"/>
        <v>1</v>
      </c>
      <c r="BH113" s="29" t="b">
        <f t="shared" si="19"/>
        <v>0</v>
      </c>
      <c r="BI113" s="29" t="b">
        <f t="shared" si="20"/>
        <v>1</v>
      </c>
      <c r="BJ113" s="29" t="b">
        <f t="shared" si="21"/>
        <v>1</v>
      </c>
      <c r="BK113" s="29" t="b">
        <f t="shared" si="22"/>
        <v>1</v>
      </c>
    </row>
    <row r="114" spans="1:63" x14ac:dyDescent="0.3">
      <c r="A114" s="2955" t="s">
        <v>682</v>
      </c>
      <c r="B114" s="202" t="s">
        <v>681</v>
      </c>
      <c r="C114" s="2864"/>
      <c r="D114" s="2643">
        <v>4</v>
      </c>
      <c r="E114" s="2643"/>
      <c r="F114" s="2865"/>
      <c r="G114" s="3052">
        <v>3</v>
      </c>
      <c r="H114" s="3036">
        <f>G114*30</f>
        <v>90</v>
      </c>
      <c r="I114" s="3035">
        <v>8</v>
      </c>
      <c r="J114" s="2780" t="s">
        <v>125</v>
      </c>
      <c r="K114" s="2780"/>
      <c r="L114" s="2780"/>
      <c r="M114" s="3038">
        <f>H114-I114</f>
        <v>82</v>
      </c>
      <c r="N114" s="2875"/>
      <c r="O114" s="3901"/>
      <c r="P114" s="3916"/>
      <c r="Q114" s="2636"/>
      <c r="R114" s="3901" t="s">
        <v>125</v>
      </c>
      <c r="S114" s="3980"/>
      <c r="T114" s="2704"/>
      <c r="U114" s="2643"/>
      <c r="V114" s="2629"/>
      <c r="AK114" s="1687"/>
      <c r="BC114" s="58" t="s">
        <v>867</v>
      </c>
      <c r="BF114" s="29" t="b">
        <f t="shared" si="17"/>
        <v>1</v>
      </c>
      <c r="BG114" s="29" t="b">
        <f t="shared" si="18"/>
        <v>1</v>
      </c>
      <c r="BH114" s="29" t="b">
        <f t="shared" si="19"/>
        <v>1</v>
      </c>
      <c r="BI114" s="29" t="b">
        <f t="shared" si="20"/>
        <v>0</v>
      </c>
      <c r="BJ114" s="29" t="b">
        <f t="shared" si="21"/>
        <v>1</v>
      </c>
      <c r="BK114" s="29" t="b">
        <f t="shared" si="22"/>
        <v>1</v>
      </c>
    </row>
    <row r="115" spans="1:63" s="1163" customFormat="1" x14ac:dyDescent="0.25">
      <c r="A115" s="269" t="s">
        <v>683</v>
      </c>
      <c r="B115" s="202" t="s">
        <v>74</v>
      </c>
      <c r="C115" s="2866"/>
      <c r="D115" s="2631" t="s">
        <v>544</v>
      </c>
      <c r="E115" s="240"/>
      <c r="F115" s="2867"/>
      <c r="G115" s="2884">
        <v>8</v>
      </c>
      <c r="H115" s="2750">
        <f>G115*30</f>
        <v>240</v>
      </c>
      <c r="I115" s="2679"/>
      <c r="J115" s="2484"/>
      <c r="K115" s="240"/>
      <c r="L115" s="396"/>
      <c r="M115" s="2695"/>
      <c r="N115" s="2704"/>
      <c r="O115" s="4023"/>
      <c r="P115" s="4024"/>
      <c r="Q115" s="2637"/>
      <c r="R115" s="3915"/>
      <c r="S115" s="3992"/>
      <c r="T115" s="2912"/>
      <c r="U115" s="2633"/>
      <c r="V115" s="262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C115" s="58" t="s">
        <v>867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1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5">
      <c r="A116" s="269"/>
      <c r="B116" s="202" t="s">
        <v>732</v>
      </c>
      <c r="C116" s="2866"/>
      <c r="D116" s="2631"/>
      <c r="E116" s="240"/>
      <c r="F116" s="2867"/>
      <c r="G116" s="2884">
        <v>2.5</v>
      </c>
      <c r="H116" s="2750">
        <v>150</v>
      </c>
      <c r="I116" s="2679"/>
      <c r="J116" s="2484"/>
      <c r="K116" s="240"/>
      <c r="L116" s="396"/>
      <c r="M116" s="2695"/>
      <c r="N116" s="2704"/>
      <c r="O116" s="4104"/>
      <c r="P116" s="4105"/>
      <c r="Q116" s="2637"/>
      <c r="R116" s="3992"/>
      <c r="S116" s="3994"/>
      <c r="T116" s="2912"/>
      <c r="U116" s="2633"/>
      <c r="V116" s="262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C116" s="58" t="s">
        <v>867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1</v>
      </c>
    </row>
    <row r="117" spans="1:63" s="1163" customFormat="1" x14ac:dyDescent="0.25">
      <c r="A117" s="269" t="s">
        <v>723</v>
      </c>
      <c r="B117" s="2944" t="s">
        <v>56</v>
      </c>
      <c r="C117" s="2866"/>
      <c r="D117" s="2631"/>
      <c r="E117" s="240"/>
      <c r="F117" s="2867"/>
      <c r="G117" s="2883">
        <v>5.5</v>
      </c>
      <c r="H117" s="2741">
        <v>90</v>
      </c>
      <c r="I117" s="2679">
        <v>8</v>
      </c>
      <c r="J117" s="2484" t="s">
        <v>125</v>
      </c>
      <c r="K117" s="240"/>
      <c r="L117" s="396"/>
      <c r="M117" s="2695">
        <f>H117-I117</f>
        <v>82</v>
      </c>
      <c r="N117" s="2704"/>
      <c r="O117" s="4104"/>
      <c r="P117" s="4105"/>
      <c r="Q117" s="2637"/>
      <c r="R117" s="3992"/>
      <c r="S117" s="3994"/>
      <c r="T117" s="2912"/>
      <c r="U117" s="2633" t="s">
        <v>125</v>
      </c>
      <c r="V117" s="262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C117" s="58" t="s">
        <v>867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0</v>
      </c>
    </row>
    <row r="118" spans="1:63" ht="31.2" x14ac:dyDescent="0.3">
      <c r="A118" s="269" t="s">
        <v>684</v>
      </c>
      <c r="B118" s="202" t="s">
        <v>40</v>
      </c>
      <c r="C118" s="2866"/>
      <c r="D118" s="2631"/>
      <c r="E118" s="2631"/>
      <c r="F118" s="2868"/>
      <c r="G118" s="3053">
        <v>8</v>
      </c>
      <c r="H118" s="2750">
        <f>G118*30</f>
        <v>240</v>
      </c>
      <c r="I118" s="2700"/>
      <c r="J118" s="455"/>
      <c r="K118" s="144"/>
      <c r="L118" s="455"/>
      <c r="M118" s="2752"/>
      <c r="N118" s="2704"/>
      <c r="O118" s="4023"/>
      <c r="P118" s="4024"/>
      <c r="Q118" s="2637"/>
      <c r="R118" s="3915"/>
      <c r="S118" s="3992"/>
      <c r="T118" s="2912"/>
      <c r="U118" s="2633"/>
      <c r="V118" s="262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  <c r="BC118" s="58" t="s">
        <v>867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1</v>
      </c>
    </row>
    <row r="119" spans="1:63" x14ac:dyDescent="0.3">
      <c r="A119" s="272"/>
      <c r="B119" s="202" t="s">
        <v>732</v>
      </c>
      <c r="C119" s="2866"/>
      <c r="D119" s="2631"/>
      <c r="E119" s="2631"/>
      <c r="F119" s="2868"/>
      <c r="G119" s="3053">
        <v>0</v>
      </c>
      <c r="H119" s="2750">
        <f>G119*30</f>
        <v>0</v>
      </c>
      <c r="I119" s="2700"/>
      <c r="J119" s="455"/>
      <c r="K119" s="144"/>
      <c r="L119" s="455"/>
      <c r="M119" s="2752"/>
      <c r="N119" s="2704"/>
      <c r="O119" s="4023"/>
      <c r="P119" s="4024"/>
      <c r="Q119" s="2637"/>
      <c r="R119" s="3915"/>
      <c r="S119" s="3992"/>
      <c r="T119" s="2912"/>
      <c r="U119" s="2633"/>
      <c r="V119" s="262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  <c r="BC119" s="58" t="s">
        <v>867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1</v>
      </c>
      <c r="BK119" s="29" t="b">
        <f t="shared" si="22"/>
        <v>1</v>
      </c>
    </row>
    <row r="120" spans="1:63" x14ac:dyDescent="0.25">
      <c r="A120" s="269" t="s">
        <v>685</v>
      </c>
      <c r="B120" s="2944" t="s">
        <v>56</v>
      </c>
      <c r="C120" s="2866">
        <v>5</v>
      </c>
      <c r="D120" s="2631"/>
      <c r="E120" s="2631"/>
      <c r="F120" s="2868"/>
      <c r="G120" s="2883">
        <v>8</v>
      </c>
      <c r="H120" s="2741">
        <f>G120*30</f>
        <v>240</v>
      </c>
      <c r="I120" s="2682">
        <v>10</v>
      </c>
      <c r="J120" s="395" t="s">
        <v>125</v>
      </c>
      <c r="K120" s="421"/>
      <c r="L120" s="397" t="s">
        <v>126</v>
      </c>
      <c r="M120" s="2695">
        <f>H120-I120</f>
        <v>230</v>
      </c>
      <c r="N120" s="2704"/>
      <c r="O120" s="4023"/>
      <c r="P120" s="4024"/>
      <c r="Q120" s="2637"/>
      <c r="R120" s="3915"/>
      <c r="S120" s="3992"/>
      <c r="T120" s="2912" t="s">
        <v>260</v>
      </c>
      <c r="U120" s="2633"/>
      <c r="V120" s="262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  <c r="BC120" s="58" t="s">
        <v>867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0</v>
      </c>
      <c r="BK120" s="29" t="b">
        <f t="shared" si="22"/>
        <v>1</v>
      </c>
    </row>
    <row r="121" spans="1:63" ht="31.2" x14ac:dyDescent="0.25">
      <c r="A121" s="269" t="s">
        <v>686</v>
      </c>
      <c r="B121" s="202" t="s">
        <v>41</v>
      </c>
      <c r="C121" s="2866"/>
      <c r="D121" s="2620"/>
      <c r="E121" s="2620"/>
      <c r="F121" s="2756"/>
      <c r="G121" s="2884">
        <v>6</v>
      </c>
      <c r="H121" s="2748">
        <f>G121*30</f>
        <v>180</v>
      </c>
      <c r="I121" s="2700"/>
      <c r="J121" s="455"/>
      <c r="K121" s="144"/>
      <c r="L121" s="455"/>
      <c r="M121" s="2752"/>
      <c r="N121" s="2704"/>
      <c r="O121" s="4023"/>
      <c r="P121" s="4024"/>
      <c r="Q121" s="2637"/>
      <c r="R121" s="3915"/>
      <c r="S121" s="3992"/>
      <c r="T121" s="2912"/>
      <c r="U121" s="2633"/>
      <c r="V121" s="262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  <c r="BC121" s="58" t="s">
        <v>867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1</v>
      </c>
      <c r="BK121" s="29" t="b">
        <f t="shared" si="22"/>
        <v>1</v>
      </c>
    </row>
    <row r="122" spans="1:63" hidden="1" x14ac:dyDescent="0.3">
      <c r="A122" s="272"/>
      <c r="B122" s="202"/>
      <c r="C122" s="2866"/>
      <c r="D122" s="2620"/>
      <c r="E122" s="2620"/>
      <c r="F122" s="2756"/>
      <c r="G122" s="3053"/>
      <c r="H122" s="2750"/>
      <c r="I122" s="2700"/>
      <c r="J122" s="455"/>
      <c r="K122" s="144"/>
      <c r="L122" s="455"/>
      <c r="M122" s="2752"/>
      <c r="N122" s="2704"/>
      <c r="O122" s="4023"/>
      <c r="P122" s="4024"/>
      <c r="Q122" s="2637"/>
      <c r="R122" s="3915"/>
      <c r="S122" s="3992"/>
      <c r="T122" s="2912"/>
      <c r="U122" s="2633"/>
      <c r="V122" s="262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867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x14ac:dyDescent="0.3">
      <c r="A123" s="272"/>
      <c r="B123" s="202" t="s">
        <v>732</v>
      </c>
      <c r="C123" s="2866"/>
      <c r="D123" s="2620"/>
      <c r="E123" s="2620"/>
      <c r="F123" s="2756"/>
      <c r="G123" s="3053">
        <v>0</v>
      </c>
      <c r="H123" s="2750">
        <v>60</v>
      </c>
      <c r="I123" s="2700"/>
      <c r="J123" s="455"/>
      <c r="K123" s="144"/>
      <c r="L123" s="455"/>
      <c r="M123" s="2752"/>
      <c r="N123" s="2704"/>
      <c r="O123" s="4104"/>
      <c r="P123" s="4105"/>
      <c r="Q123" s="2637"/>
      <c r="R123" s="3992"/>
      <c r="S123" s="3994"/>
      <c r="T123" s="2912"/>
      <c r="U123" s="2633"/>
      <c r="V123" s="262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  <c r="BC123" s="58" t="s">
        <v>867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1</v>
      </c>
      <c r="BK123" s="29" t="b">
        <f t="shared" si="22"/>
        <v>1</v>
      </c>
    </row>
    <row r="124" spans="1:63" x14ac:dyDescent="0.3">
      <c r="A124" s="269" t="s">
        <v>687</v>
      </c>
      <c r="B124" s="2944" t="s">
        <v>56</v>
      </c>
      <c r="C124" s="2866">
        <v>5</v>
      </c>
      <c r="D124" s="2620"/>
      <c r="E124" s="2620"/>
      <c r="F124" s="2756"/>
      <c r="G124" s="3054">
        <v>5</v>
      </c>
      <c r="H124" s="2741">
        <f>G124*30</f>
        <v>150</v>
      </c>
      <c r="I124" s="3043">
        <v>14</v>
      </c>
      <c r="J124" s="396" t="s">
        <v>125</v>
      </c>
      <c r="K124" s="240" t="s">
        <v>573</v>
      </c>
      <c r="L124" s="396"/>
      <c r="M124" s="2695">
        <f>H124-I124</f>
        <v>136</v>
      </c>
      <c r="N124" s="2704"/>
      <c r="O124" s="4023"/>
      <c r="P124" s="4024"/>
      <c r="Q124" s="2637"/>
      <c r="R124" s="3915"/>
      <c r="S124" s="3992"/>
      <c r="T124" s="2912" t="s">
        <v>574</v>
      </c>
      <c r="U124" s="2633"/>
      <c r="V124" s="262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  <c r="BC124" s="58" t="s">
        <v>867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0</v>
      </c>
      <c r="BK124" s="29" t="b">
        <f t="shared" si="22"/>
        <v>1</v>
      </c>
    </row>
    <row r="125" spans="1:63" hidden="1" x14ac:dyDescent="0.3">
      <c r="A125" s="269"/>
      <c r="B125" s="202"/>
      <c r="C125" s="2866"/>
      <c r="D125" s="2620"/>
      <c r="E125" s="2620"/>
      <c r="F125" s="2756"/>
      <c r="G125" s="3053"/>
      <c r="H125" s="2750"/>
      <c r="I125" s="2700"/>
      <c r="J125" s="455"/>
      <c r="K125" s="144"/>
      <c r="L125" s="455"/>
      <c r="M125" s="2752"/>
      <c r="N125" s="2704"/>
      <c r="O125" s="4023"/>
      <c r="P125" s="4024"/>
      <c r="Q125" s="2637"/>
      <c r="R125" s="3915"/>
      <c r="S125" s="3992"/>
      <c r="T125" s="2912"/>
      <c r="U125" s="2633"/>
      <c r="V125" s="262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  <c r="BC125" s="58" t="s">
        <v>867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1</v>
      </c>
      <c r="BK125" s="29" t="b">
        <f t="shared" si="22"/>
        <v>1</v>
      </c>
    </row>
    <row r="126" spans="1:63" hidden="1" x14ac:dyDescent="0.3">
      <c r="A126" s="272"/>
      <c r="B126" s="202"/>
      <c r="C126" s="2866"/>
      <c r="D126" s="2620"/>
      <c r="E126" s="2620"/>
      <c r="F126" s="2756"/>
      <c r="G126" s="3053"/>
      <c r="H126" s="2750"/>
      <c r="I126" s="2700"/>
      <c r="J126" s="455"/>
      <c r="K126" s="144"/>
      <c r="L126" s="455"/>
      <c r="M126" s="2752"/>
      <c r="N126" s="2704"/>
      <c r="O126" s="4023"/>
      <c r="P126" s="4024"/>
      <c r="Q126" s="2637"/>
      <c r="R126" s="3915"/>
      <c r="S126" s="3992"/>
      <c r="T126" s="2912"/>
      <c r="U126" s="2633"/>
      <c r="V126" s="262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  <c r="BC126" s="58" t="s">
        <v>867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1</v>
      </c>
    </row>
    <row r="127" spans="1:63" ht="31.2" x14ac:dyDescent="0.3">
      <c r="A127" s="269" t="s">
        <v>724</v>
      </c>
      <c r="B127" s="202" t="s">
        <v>83</v>
      </c>
      <c r="C127" s="2866"/>
      <c r="D127" s="2620"/>
      <c r="E127" s="2620"/>
      <c r="F127" s="2756" t="s">
        <v>544</v>
      </c>
      <c r="G127" s="3054">
        <v>1</v>
      </c>
      <c r="H127" s="2741">
        <f t="shared" ref="H127:H133" si="23">G127*30</f>
        <v>30</v>
      </c>
      <c r="I127" s="3043">
        <v>4</v>
      </c>
      <c r="J127" s="396"/>
      <c r="K127" s="240"/>
      <c r="L127" s="396" t="s">
        <v>460</v>
      </c>
      <c r="M127" s="2695">
        <f>H127-I127</f>
        <v>26</v>
      </c>
      <c r="N127" s="2704"/>
      <c r="O127" s="4023"/>
      <c r="P127" s="4024"/>
      <c r="Q127" s="2637"/>
      <c r="R127" s="3915"/>
      <c r="S127" s="3992"/>
      <c r="T127" s="2912"/>
      <c r="U127" s="2633" t="s">
        <v>114</v>
      </c>
      <c r="V127" s="262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  <c r="BC127" s="58" t="s">
        <v>867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0</v>
      </c>
    </row>
    <row r="128" spans="1:63" ht="31.2" x14ac:dyDescent="0.3">
      <c r="A128" s="269" t="s">
        <v>688</v>
      </c>
      <c r="B128" s="202" t="s">
        <v>42</v>
      </c>
      <c r="C128" s="2866"/>
      <c r="D128" s="2631"/>
      <c r="E128" s="2631"/>
      <c r="F128" s="2868"/>
      <c r="G128" s="3053">
        <v>5</v>
      </c>
      <c r="H128" s="2750">
        <f t="shared" si="23"/>
        <v>150</v>
      </c>
      <c r="I128" s="2700"/>
      <c r="J128" s="455"/>
      <c r="K128" s="144"/>
      <c r="L128" s="455"/>
      <c r="M128" s="2752"/>
      <c r="N128" s="2704"/>
      <c r="O128" s="4023"/>
      <c r="P128" s="4024"/>
      <c r="Q128" s="2637"/>
      <c r="R128" s="3915"/>
      <c r="S128" s="3992"/>
      <c r="T128" s="2912"/>
      <c r="U128" s="2633"/>
      <c r="V128" s="262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  <c r="BC128" s="58" t="s">
        <v>867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1</v>
      </c>
    </row>
    <row r="129" spans="1:63" x14ac:dyDescent="0.3">
      <c r="A129" s="272"/>
      <c r="B129" s="202" t="s">
        <v>732</v>
      </c>
      <c r="C129" s="2866"/>
      <c r="D129" s="2631"/>
      <c r="E129" s="2631"/>
      <c r="F129" s="2868"/>
      <c r="G129" s="3053">
        <v>3</v>
      </c>
      <c r="H129" s="2750">
        <f t="shared" si="23"/>
        <v>90</v>
      </c>
      <c r="I129" s="2853"/>
      <c r="J129" s="396"/>
      <c r="K129" s="240"/>
      <c r="L129" s="396"/>
      <c r="M129" s="2695"/>
      <c r="N129" s="2704"/>
      <c r="O129" s="4023"/>
      <c r="P129" s="4024"/>
      <c r="Q129" s="2637"/>
      <c r="R129" s="3915"/>
      <c r="S129" s="3992"/>
      <c r="T129" s="2912"/>
      <c r="U129" s="2633"/>
      <c r="V129" s="262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  <c r="BC129" s="58" t="s">
        <v>867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1</v>
      </c>
    </row>
    <row r="130" spans="1:63" s="30" customFormat="1" ht="18" customHeight="1" x14ac:dyDescent="0.3">
      <c r="A130" s="269" t="s">
        <v>725</v>
      </c>
      <c r="B130" s="2944" t="s">
        <v>56</v>
      </c>
      <c r="C130" s="2866" t="s">
        <v>544</v>
      </c>
      <c r="D130" s="2620"/>
      <c r="E130" s="2620"/>
      <c r="F130" s="2756"/>
      <c r="G130" s="2883">
        <v>2</v>
      </c>
      <c r="H130" s="2741">
        <f t="shared" si="23"/>
        <v>60</v>
      </c>
      <c r="I130" s="2853">
        <v>14</v>
      </c>
      <c r="J130" s="396" t="s">
        <v>125</v>
      </c>
      <c r="K130" s="240" t="s">
        <v>54</v>
      </c>
      <c r="L130" s="396"/>
      <c r="M130" s="2695">
        <f>H130-I130</f>
        <v>46</v>
      </c>
      <c r="N130" s="2704"/>
      <c r="O130" s="4023"/>
      <c r="P130" s="4024"/>
      <c r="Q130" s="2637"/>
      <c r="R130" s="3915"/>
      <c r="S130" s="3992"/>
      <c r="T130" s="2912"/>
      <c r="U130" s="2633" t="s">
        <v>127</v>
      </c>
      <c r="V130" s="262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C130" s="58" t="s">
        <v>867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0</v>
      </c>
    </row>
    <row r="131" spans="1:63" ht="31.2" x14ac:dyDescent="0.3">
      <c r="A131" s="269" t="s">
        <v>689</v>
      </c>
      <c r="B131" s="202" t="s">
        <v>407</v>
      </c>
      <c r="C131" s="2866"/>
      <c r="D131" s="2631"/>
      <c r="E131" s="2631"/>
      <c r="F131" s="2868"/>
      <c r="G131" s="3053">
        <v>8</v>
      </c>
      <c r="H131" s="2750">
        <f t="shared" si="23"/>
        <v>240</v>
      </c>
      <c r="I131" s="2700"/>
      <c r="J131" s="455"/>
      <c r="K131" s="455"/>
      <c r="L131" s="455"/>
      <c r="M131" s="2752"/>
      <c r="N131" s="2704"/>
      <c r="O131" s="4023"/>
      <c r="P131" s="4024"/>
      <c r="Q131" s="2637"/>
      <c r="R131" s="3915"/>
      <c r="S131" s="3992"/>
      <c r="T131" s="2912"/>
      <c r="U131" s="2633"/>
      <c r="V131" s="262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  <c r="BC131" s="58" t="s">
        <v>867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1</v>
      </c>
    </row>
    <row r="132" spans="1:63" x14ac:dyDescent="0.3">
      <c r="A132" s="2956"/>
      <c r="B132" s="202" t="s">
        <v>732</v>
      </c>
      <c r="C132" s="2866"/>
      <c r="D132" s="2631"/>
      <c r="E132" s="2631"/>
      <c r="F132" s="2868"/>
      <c r="G132" s="3053">
        <v>0</v>
      </c>
      <c r="H132" s="2750">
        <f t="shared" si="23"/>
        <v>0</v>
      </c>
      <c r="I132" s="2700"/>
      <c r="J132" s="455"/>
      <c r="K132" s="455"/>
      <c r="L132" s="455"/>
      <c r="M132" s="2752"/>
      <c r="N132" s="2704"/>
      <c r="O132" s="4023"/>
      <c r="P132" s="4024"/>
      <c r="Q132" s="2637"/>
      <c r="R132" s="3915"/>
      <c r="S132" s="3992"/>
      <c r="T132" s="2912"/>
      <c r="U132" s="2633"/>
      <c r="V132" s="262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  <c r="BC132" s="58" t="s">
        <v>867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1</v>
      </c>
      <c r="BJ132" s="29" t="b">
        <f t="shared" si="21"/>
        <v>1</v>
      </c>
      <c r="BK132" s="29" t="b">
        <f t="shared" si="22"/>
        <v>1</v>
      </c>
    </row>
    <row r="133" spans="1:63" x14ac:dyDescent="0.3">
      <c r="A133" s="273" t="s">
        <v>690</v>
      </c>
      <c r="B133" s="3028" t="s">
        <v>56</v>
      </c>
      <c r="C133" s="2866">
        <v>4</v>
      </c>
      <c r="D133" s="2631"/>
      <c r="E133" s="2631"/>
      <c r="F133" s="2868"/>
      <c r="G133" s="3054">
        <v>8</v>
      </c>
      <c r="H133" s="2741">
        <f t="shared" si="23"/>
        <v>240</v>
      </c>
      <c r="I133" s="2888">
        <v>8</v>
      </c>
      <c r="J133" s="3044" t="s">
        <v>125</v>
      </c>
      <c r="K133" s="240"/>
      <c r="L133" s="3044"/>
      <c r="M133" s="2695">
        <f>H133-I133</f>
        <v>232</v>
      </c>
      <c r="N133" s="2704"/>
      <c r="O133" s="4023"/>
      <c r="P133" s="4024"/>
      <c r="Q133" s="2637"/>
      <c r="R133" s="3915" t="s">
        <v>125</v>
      </c>
      <c r="S133" s="3992"/>
      <c r="T133" s="2912"/>
      <c r="U133" s="2633"/>
      <c r="V133" s="2623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  <c r="BC133" s="58" t="s">
        <v>867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0</v>
      </c>
      <c r="BJ133" s="29" t="b">
        <f t="shared" si="21"/>
        <v>1</v>
      </c>
      <c r="BK133" s="29" t="b">
        <f t="shared" si="22"/>
        <v>1</v>
      </c>
    </row>
    <row r="134" spans="1:63" ht="31.2" x14ac:dyDescent="0.3">
      <c r="A134" s="269" t="s">
        <v>691</v>
      </c>
      <c r="B134" s="202" t="s">
        <v>44</v>
      </c>
      <c r="C134" s="2866"/>
      <c r="D134" s="2631"/>
      <c r="E134" s="2631"/>
      <c r="F134" s="2868"/>
      <c r="G134" s="3053">
        <v>6</v>
      </c>
      <c r="H134" s="2741">
        <f>H135+H136</f>
        <v>180</v>
      </c>
      <c r="I134" s="2700"/>
      <c r="J134" s="455"/>
      <c r="K134" s="144"/>
      <c r="L134" s="455"/>
      <c r="M134" s="2752"/>
      <c r="N134" s="2704"/>
      <c r="O134" s="4023"/>
      <c r="P134" s="4024"/>
      <c r="Q134" s="2637"/>
      <c r="R134" s="3915"/>
      <c r="S134" s="3992"/>
      <c r="T134" s="2912"/>
      <c r="U134" s="2633"/>
      <c r="V134" s="2623"/>
      <c r="Z134" s="3590" t="s">
        <v>30</v>
      </c>
      <c r="AA134" s="3590"/>
      <c r="AB134" s="3590"/>
      <c r="AC134" s="3590"/>
      <c r="AD134" s="3590" t="s">
        <v>31</v>
      </c>
      <c r="AE134" s="3590"/>
      <c r="AF134" s="3590"/>
      <c r="AG134" s="3590"/>
      <c r="AH134" s="3590" t="s">
        <v>32</v>
      </c>
      <c r="AI134" s="3590"/>
      <c r="AJ134" s="3590"/>
      <c r="AK134" s="3601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  <c r="BC134" s="58" t="s">
        <v>867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1</v>
      </c>
      <c r="BJ134" s="29" t="b">
        <f t="shared" si="21"/>
        <v>1</v>
      </c>
      <c r="BK134" s="29" t="b">
        <f t="shared" si="22"/>
        <v>1</v>
      </c>
    </row>
    <row r="135" spans="1:63" x14ac:dyDescent="0.3">
      <c r="A135" s="2957"/>
      <c r="B135" s="202" t="s">
        <v>732</v>
      </c>
      <c r="C135" s="2866"/>
      <c r="D135" s="2631"/>
      <c r="E135" s="2631"/>
      <c r="F135" s="2868"/>
      <c r="G135" s="3053">
        <v>4.5</v>
      </c>
      <c r="H135" s="2750">
        <f t="shared" ref="H135:H142" si="24">G135*30</f>
        <v>135</v>
      </c>
      <c r="I135" s="2700"/>
      <c r="J135" s="455"/>
      <c r="K135" s="144"/>
      <c r="L135" s="455"/>
      <c r="M135" s="2752"/>
      <c r="N135" s="2704"/>
      <c r="O135" s="4023"/>
      <c r="P135" s="4024"/>
      <c r="Q135" s="2637"/>
      <c r="R135" s="3915"/>
      <c r="S135" s="3992"/>
      <c r="T135" s="2912"/>
      <c r="U135" s="2633"/>
      <c r="V135" s="2623"/>
      <c r="Z135" s="3590" t="s">
        <v>506</v>
      </c>
      <c r="AA135" s="3590"/>
      <c r="AB135" s="3590" t="s">
        <v>508</v>
      </c>
      <c r="AC135" s="3590"/>
      <c r="AD135" s="3590" t="s">
        <v>509</v>
      </c>
      <c r="AE135" s="3590"/>
      <c r="AF135" s="3590" t="s">
        <v>510</v>
      </c>
      <c r="AG135" s="3590"/>
      <c r="AH135" s="3590" t="s">
        <v>513</v>
      </c>
      <c r="AI135" s="3590"/>
      <c r="AJ135" s="3590" t="s">
        <v>514</v>
      </c>
      <c r="AK135" s="3601"/>
      <c r="AL135" s="1680"/>
      <c r="AM135" s="1177"/>
      <c r="AN135" s="1187"/>
      <c r="AU135" s="29" t="s">
        <v>543</v>
      </c>
      <c r="AV135" s="1187" t="e">
        <f>SUMIF(#REF!,2,#REF!)</f>
        <v>#REF!</v>
      </c>
      <c r="BC135" s="58" t="s">
        <v>867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1</v>
      </c>
    </row>
    <row r="136" spans="1:63" x14ac:dyDescent="0.3">
      <c r="A136" s="269" t="s">
        <v>692</v>
      </c>
      <c r="B136" s="2944" t="s">
        <v>56</v>
      </c>
      <c r="C136" s="2866"/>
      <c r="D136" s="2631" t="s">
        <v>544</v>
      </c>
      <c r="E136" s="2631"/>
      <c r="F136" s="2868"/>
      <c r="G136" s="3054">
        <v>1.5</v>
      </c>
      <c r="H136" s="2741">
        <f t="shared" si="24"/>
        <v>45</v>
      </c>
      <c r="I136" s="2853">
        <v>8</v>
      </c>
      <c r="J136" s="2484" t="s">
        <v>125</v>
      </c>
      <c r="K136" s="240"/>
      <c r="L136" s="2484"/>
      <c r="M136" s="2695">
        <f>H136-I136</f>
        <v>37</v>
      </c>
      <c r="N136" s="2704"/>
      <c r="O136" s="4023"/>
      <c r="P136" s="4024"/>
      <c r="Q136" s="2637"/>
      <c r="R136" s="3915"/>
      <c r="S136" s="3992"/>
      <c r="T136" s="2912"/>
      <c r="U136" s="2633" t="s">
        <v>125</v>
      </c>
      <c r="V136" s="2623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  <c r="BC136" s="58" t="s">
        <v>867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0</v>
      </c>
    </row>
    <row r="137" spans="1:63" ht="18.75" customHeight="1" x14ac:dyDescent="0.25">
      <c r="A137" s="269" t="s">
        <v>693</v>
      </c>
      <c r="B137" s="202" t="s">
        <v>762</v>
      </c>
      <c r="C137" s="2866"/>
      <c r="D137" s="2631"/>
      <c r="E137" s="2631"/>
      <c r="F137" s="2868"/>
      <c r="G137" s="2884">
        <f>G138+G139</f>
        <v>6</v>
      </c>
      <c r="H137" s="2750">
        <f t="shared" si="24"/>
        <v>180</v>
      </c>
      <c r="I137" s="2700"/>
      <c r="J137" s="455"/>
      <c r="K137" s="455"/>
      <c r="L137" s="455"/>
      <c r="M137" s="2752"/>
      <c r="N137" s="2704"/>
      <c r="O137" s="4023"/>
      <c r="P137" s="4024"/>
      <c r="Q137" s="2637"/>
      <c r="R137" s="3915"/>
      <c r="S137" s="3992"/>
      <c r="T137" s="2912"/>
      <c r="U137" s="2633"/>
      <c r="V137" s="262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  <c r="BC137" s="58" t="s">
        <v>867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1</v>
      </c>
    </row>
    <row r="138" spans="1:63" x14ac:dyDescent="0.3">
      <c r="A138" s="2956"/>
      <c r="B138" s="202" t="s">
        <v>732</v>
      </c>
      <c r="C138" s="2866"/>
      <c r="D138" s="2631"/>
      <c r="E138" s="2631"/>
      <c r="F138" s="2868"/>
      <c r="G138" s="3053">
        <v>0</v>
      </c>
      <c r="H138" s="2750">
        <f t="shared" si="24"/>
        <v>0</v>
      </c>
      <c r="I138" s="2700"/>
      <c r="J138" s="455"/>
      <c r="K138" s="455"/>
      <c r="L138" s="455"/>
      <c r="M138" s="2752"/>
      <c r="N138" s="2704"/>
      <c r="O138" s="4023"/>
      <c r="P138" s="4024"/>
      <c r="Q138" s="2637"/>
      <c r="R138" s="3915"/>
      <c r="S138" s="3992"/>
      <c r="T138" s="2912"/>
      <c r="U138" s="2633"/>
      <c r="V138" s="262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  <c r="BC138" s="58" t="s">
        <v>867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1</v>
      </c>
      <c r="BJ138" s="29" t="b">
        <f t="shared" si="21"/>
        <v>1</v>
      </c>
      <c r="BK138" s="29" t="b">
        <f t="shared" si="22"/>
        <v>1</v>
      </c>
    </row>
    <row r="139" spans="1:63" s="58" customFormat="1" x14ac:dyDescent="0.3">
      <c r="A139" s="269" t="s">
        <v>694</v>
      </c>
      <c r="B139" s="2944" t="s">
        <v>56</v>
      </c>
      <c r="C139" s="2866">
        <v>4</v>
      </c>
      <c r="D139" s="2631"/>
      <c r="E139" s="2631"/>
      <c r="F139" s="2868"/>
      <c r="G139" s="3054">
        <v>6</v>
      </c>
      <c r="H139" s="2741">
        <f t="shared" si="24"/>
        <v>180</v>
      </c>
      <c r="I139" s="2682">
        <v>10</v>
      </c>
      <c r="J139" s="395" t="s">
        <v>125</v>
      </c>
      <c r="K139" s="421"/>
      <c r="L139" s="397" t="s">
        <v>126</v>
      </c>
      <c r="M139" s="2695">
        <f>H139-I139</f>
        <v>170</v>
      </c>
      <c r="N139" s="2704"/>
      <c r="O139" s="4023"/>
      <c r="P139" s="4024"/>
      <c r="Q139" s="2637"/>
      <c r="R139" s="3915" t="s">
        <v>260</v>
      </c>
      <c r="S139" s="3992"/>
      <c r="T139" s="2913"/>
      <c r="U139" s="2633"/>
      <c r="V139" s="262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C139" s="58" t="s">
        <v>867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0</v>
      </c>
      <c r="BJ139" s="29" t="b">
        <f t="shared" si="21"/>
        <v>1</v>
      </c>
      <c r="BK139" s="29" t="b">
        <f t="shared" si="22"/>
        <v>1</v>
      </c>
    </row>
    <row r="140" spans="1:63" x14ac:dyDescent="0.3">
      <c r="A140" s="269" t="s">
        <v>695</v>
      </c>
      <c r="B140" s="202" t="s">
        <v>43</v>
      </c>
      <c r="C140" s="2866"/>
      <c r="D140" s="2620"/>
      <c r="E140" s="2620"/>
      <c r="F140" s="2756"/>
      <c r="G140" s="3053">
        <v>6</v>
      </c>
      <c r="H140" s="2750">
        <f t="shared" si="24"/>
        <v>180</v>
      </c>
      <c r="I140" s="2700"/>
      <c r="J140" s="455"/>
      <c r="K140" s="144"/>
      <c r="L140" s="455"/>
      <c r="M140" s="2752"/>
      <c r="N140" s="2704"/>
      <c r="O140" s="4023"/>
      <c r="P140" s="4024"/>
      <c r="Q140" s="2637"/>
      <c r="R140" s="3915"/>
      <c r="S140" s="3992"/>
      <c r="T140" s="2912"/>
      <c r="U140" s="2633"/>
      <c r="V140" s="262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  <c r="BC140" s="58" t="s">
        <v>867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1</v>
      </c>
      <c r="BJ140" s="29" t="b">
        <f t="shared" si="21"/>
        <v>1</v>
      </c>
      <c r="BK140" s="29" t="b">
        <f t="shared" si="22"/>
        <v>1</v>
      </c>
    </row>
    <row r="141" spans="1:63" x14ac:dyDescent="0.3">
      <c r="A141" s="272"/>
      <c r="B141" s="202" t="s">
        <v>732</v>
      </c>
      <c r="C141" s="2866"/>
      <c r="D141" s="2620"/>
      <c r="E141" s="2620"/>
      <c r="F141" s="2756"/>
      <c r="G141" s="3053">
        <v>0</v>
      </c>
      <c r="H141" s="2750">
        <f t="shared" si="24"/>
        <v>0</v>
      </c>
      <c r="I141" s="2700"/>
      <c r="J141" s="455"/>
      <c r="K141" s="144"/>
      <c r="L141" s="455"/>
      <c r="M141" s="2752"/>
      <c r="N141" s="2704"/>
      <c r="O141" s="4023"/>
      <c r="P141" s="4024"/>
      <c r="Q141" s="2637"/>
      <c r="R141" s="3915"/>
      <c r="S141" s="3992"/>
      <c r="T141" s="2912"/>
      <c r="U141" s="2633"/>
      <c r="V141" s="262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  <c r="BC141" s="58" t="s">
        <v>867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1</v>
      </c>
      <c r="BK141" s="29" t="b">
        <f t="shared" si="22"/>
        <v>1</v>
      </c>
    </row>
    <row r="142" spans="1:63" x14ac:dyDescent="0.3">
      <c r="A142" s="269" t="s">
        <v>696</v>
      </c>
      <c r="B142" s="2944" t="s">
        <v>56</v>
      </c>
      <c r="C142" s="2866"/>
      <c r="D142" s="2620">
        <v>5</v>
      </c>
      <c r="E142" s="2620"/>
      <c r="F142" s="2756"/>
      <c r="G142" s="2883">
        <v>6</v>
      </c>
      <c r="H142" s="2741">
        <f t="shared" si="24"/>
        <v>180</v>
      </c>
      <c r="I142" s="3043">
        <v>8</v>
      </c>
      <c r="J142" s="396" t="s">
        <v>569</v>
      </c>
      <c r="K142" s="240"/>
      <c r="L142" s="396" t="s">
        <v>126</v>
      </c>
      <c r="M142" s="2695">
        <f>H142-I142</f>
        <v>172</v>
      </c>
      <c r="N142" s="2704"/>
      <c r="O142" s="4023"/>
      <c r="P142" s="4024"/>
      <c r="Q142" s="2637"/>
      <c r="R142" s="3915"/>
      <c r="S142" s="3992"/>
      <c r="T142" s="2912" t="s">
        <v>570</v>
      </c>
      <c r="U142" s="2633"/>
      <c r="V142" s="262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  <c r="BC142" s="58" t="s">
        <v>867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0</v>
      </c>
      <c r="BK142" s="29" t="b">
        <f t="shared" si="22"/>
        <v>1</v>
      </c>
    </row>
    <row r="143" spans="1:63" x14ac:dyDescent="0.25">
      <c r="A143" s="269" t="s">
        <v>697</v>
      </c>
      <c r="B143" s="202" t="s">
        <v>763</v>
      </c>
      <c r="C143" s="2866"/>
      <c r="D143" s="2631"/>
      <c r="E143" s="2631"/>
      <c r="F143" s="2868"/>
      <c r="G143" s="2884">
        <f>G144+G145</f>
        <v>6</v>
      </c>
      <c r="H143" s="2750">
        <v>180</v>
      </c>
      <c r="I143" s="2700"/>
      <c r="J143" s="455"/>
      <c r="K143" s="455"/>
      <c r="L143" s="455"/>
      <c r="M143" s="2752"/>
      <c r="N143" s="2704"/>
      <c r="O143" s="4023"/>
      <c r="P143" s="4024"/>
      <c r="Q143" s="2637"/>
      <c r="R143" s="3915"/>
      <c r="S143" s="3992"/>
      <c r="T143" s="2912"/>
      <c r="U143" s="2633"/>
      <c r="V143" s="262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  <c r="BC143" s="58" t="s">
        <v>867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1</v>
      </c>
      <c r="BK143" s="29" t="b">
        <f t="shared" si="22"/>
        <v>1</v>
      </c>
    </row>
    <row r="144" spans="1:63" x14ac:dyDescent="0.25">
      <c r="A144" s="272"/>
      <c r="B144" s="202" t="s">
        <v>732</v>
      </c>
      <c r="C144" s="2866"/>
      <c r="D144" s="2631"/>
      <c r="E144" s="2631"/>
      <c r="F144" s="2868"/>
      <c r="G144" s="2884">
        <v>1.5</v>
      </c>
      <c r="H144" s="2750">
        <f>G144*30</f>
        <v>45</v>
      </c>
      <c r="I144" s="2700"/>
      <c r="J144" s="455"/>
      <c r="K144" s="455"/>
      <c r="L144" s="455"/>
      <c r="M144" s="2752"/>
      <c r="N144" s="2704"/>
      <c r="O144" s="4023"/>
      <c r="P144" s="4024"/>
      <c r="Q144" s="2637"/>
      <c r="R144" s="3915"/>
      <c r="S144" s="3992"/>
      <c r="T144" s="2912"/>
      <c r="U144" s="2633"/>
      <c r="V144" s="262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  <c r="BC144" s="58" t="s">
        <v>867</v>
      </c>
      <c r="BF144" s="29" t="b">
        <f t="shared" si="17"/>
        <v>1</v>
      </c>
      <c r="BG144" s="29" t="b">
        <f t="shared" si="18"/>
        <v>1</v>
      </c>
      <c r="BH144" s="29" t="b">
        <f t="shared" si="19"/>
        <v>1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74" s="58" customFormat="1" x14ac:dyDescent="0.25">
      <c r="A145" s="269" t="s">
        <v>698</v>
      </c>
      <c r="B145" s="2944" t="s">
        <v>56</v>
      </c>
      <c r="C145" s="2866">
        <v>3</v>
      </c>
      <c r="D145" s="2631"/>
      <c r="E145" s="2631"/>
      <c r="F145" s="2868"/>
      <c r="G145" s="2883">
        <v>4.5</v>
      </c>
      <c r="H145" s="2741">
        <f>G145*30</f>
        <v>135</v>
      </c>
      <c r="I145" s="2682">
        <v>12</v>
      </c>
      <c r="J145" s="395" t="s">
        <v>125</v>
      </c>
      <c r="K145" s="397" t="s">
        <v>126</v>
      </c>
      <c r="L145" s="397" t="s">
        <v>126</v>
      </c>
      <c r="M145" s="2695">
        <f>H145-I145</f>
        <v>123</v>
      </c>
      <c r="N145" s="2704"/>
      <c r="O145" s="4023"/>
      <c r="P145" s="4024"/>
      <c r="Q145" s="2637" t="s">
        <v>111</v>
      </c>
      <c r="R145" s="3915"/>
      <c r="S145" s="3992"/>
      <c r="T145" s="2912"/>
      <c r="U145" s="2633"/>
      <c r="V145" s="262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C145" s="58" t="s">
        <v>867</v>
      </c>
      <c r="BF145" s="29" t="b">
        <f t="shared" si="17"/>
        <v>1</v>
      </c>
      <c r="BG145" s="29" t="b">
        <f t="shared" si="18"/>
        <v>1</v>
      </c>
      <c r="BH145" s="29" t="b">
        <f t="shared" si="19"/>
        <v>0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74" ht="31.2" x14ac:dyDescent="0.3">
      <c r="A146" s="273" t="s">
        <v>699</v>
      </c>
      <c r="B146" s="2550" t="s">
        <v>701</v>
      </c>
      <c r="C146" s="2866"/>
      <c r="D146" s="2631"/>
      <c r="E146" s="2631"/>
      <c r="F146" s="2867"/>
      <c r="G146" s="2884">
        <v>8</v>
      </c>
      <c r="H146" s="2750">
        <f>G146*30</f>
        <v>240</v>
      </c>
      <c r="I146" s="2679"/>
      <c r="J146" s="421"/>
      <c r="K146" s="240"/>
      <c r="L146" s="421"/>
      <c r="M146" s="2695"/>
      <c r="N146" s="2704"/>
      <c r="O146" s="4001"/>
      <c r="P146" s="4002"/>
      <c r="Q146" s="2641"/>
      <c r="R146" s="4001"/>
      <c r="S146" s="4003"/>
      <c r="T146" s="2912"/>
      <c r="U146" s="2633"/>
      <c r="V146" s="2623"/>
      <c r="AK146" s="1687"/>
      <c r="BC146" s="58" t="s">
        <v>867</v>
      </c>
      <c r="BF146" s="29" t="b">
        <f t="shared" si="17"/>
        <v>1</v>
      </c>
      <c r="BG146" s="29" t="b">
        <f t="shared" si="18"/>
        <v>1</v>
      </c>
      <c r="BH146" s="29" t="b">
        <f t="shared" si="19"/>
        <v>1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74" ht="19.5" customHeight="1" x14ac:dyDescent="0.3">
      <c r="A147" s="272"/>
      <c r="B147" s="202" t="s">
        <v>732</v>
      </c>
      <c r="C147" s="2869"/>
      <c r="D147" s="2611"/>
      <c r="E147" s="2611"/>
      <c r="F147" s="2870"/>
      <c r="G147" s="3053">
        <v>5.5</v>
      </c>
      <c r="H147" s="2893">
        <f>G147*30</f>
        <v>165</v>
      </c>
      <c r="I147" s="2889"/>
      <c r="J147" s="2612"/>
      <c r="K147" s="2533"/>
      <c r="L147" s="2612"/>
      <c r="M147" s="2901"/>
      <c r="N147" s="2909"/>
      <c r="O147" s="4025"/>
      <c r="P147" s="4026"/>
      <c r="Q147" s="2907"/>
      <c r="R147" s="4027"/>
      <c r="S147" s="4028"/>
      <c r="T147" s="2914"/>
      <c r="U147" s="2638"/>
      <c r="V147" s="2915"/>
      <c r="AK147" s="1687"/>
      <c r="BC147" s="58" t="s">
        <v>867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1</v>
      </c>
    </row>
    <row r="148" spans="1:74" customFormat="1" ht="16.2" thickBot="1" x14ac:dyDescent="0.35">
      <c r="A148" s="2958" t="s">
        <v>700</v>
      </c>
      <c r="B148" s="3029" t="s">
        <v>56</v>
      </c>
      <c r="C148" s="2973"/>
      <c r="D148" s="2974" t="s">
        <v>544</v>
      </c>
      <c r="E148" s="2974"/>
      <c r="F148" s="2971"/>
      <c r="G148" s="3055">
        <v>2.5</v>
      </c>
      <c r="H148" s="3045">
        <f>G148*30</f>
        <v>75</v>
      </c>
      <c r="I148" s="3046">
        <v>12</v>
      </c>
      <c r="J148" s="3047" t="s">
        <v>114</v>
      </c>
      <c r="K148" s="3048" t="s">
        <v>702</v>
      </c>
      <c r="L148" s="3048"/>
      <c r="M148" s="3049">
        <f>H148-I148</f>
        <v>63</v>
      </c>
      <c r="N148" s="2973"/>
      <c r="O148" s="4009"/>
      <c r="P148" s="4010"/>
      <c r="Q148" s="2972"/>
      <c r="R148" s="4011"/>
      <c r="S148" s="4012"/>
      <c r="T148" s="2969"/>
      <c r="U148" s="2970" t="s">
        <v>603</v>
      </c>
      <c r="V148" s="2971"/>
      <c r="BC148" t="s">
        <v>867</v>
      </c>
      <c r="BF148" t="b">
        <f t="shared" si="17"/>
        <v>1</v>
      </c>
      <c r="BG148" t="b">
        <f t="shared" si="18"/>
        <v>1</v>
      </c>
      <c r="BH148" t="b">
        <f t="shared" si="19"/>
        <v>1</v>
      </c>
      <c r="BI148" t="b">
        <f t="shared" si="20"/>
        <v>1</v>
      </c>
      <c r="BJ148" t="b">
        <f t="shared" si="21"/>
        <v>1</v>
      </c>
      <c r="BK148" t="b">
        <f t="shared" si="22"/>
        <v>0</v>
      </c>
    </row>
    <row r="149" spans="1:74" ht="16.2" hidden="1" thickBot="1" x14ac:dyDescent="0.35">
      <c r="A149" s="4013" t="s">
        <v>764</v>
      </c>
      <c r="B149" s="4014"/>
      <c r="C149" s="2962"/>
      <c r="D149" s="2963"/>
      <c r="E149" s="2963"/>
      <c r="F149" s="2964"/>
      <c r="G149" s="3056">
        <f>G110+G111+G114+G115+G118+G121+G128+G131+G134+G137+G140+G143+G146</f>
        <v>78.5</v>
      </c>
      <c r="H149" s="2965">
        <f>H110+H111+H114+H115+H118+H121+H128+H131+H134+H137+H140+H143+H146</f>
        <v>2355</v>
      </c>
      <c r="I149" s="2961"/>
      <c r="J149" s="2966"/>
      <c r="K149" s="2966"/>
      <c r="L149" s="2966"/>
      <c r="M149" s="2967"/>
      <c r="N149" s="2968"/>
      <c r="O149" s="4015"/>
      <c r="P149" s="4016"/>
      <c r="Q149" s="2961"/>
      <c r="R149" s="4017"/>
      <c r="S149" s="4018"/>
      <c r="T149" s="2959"/>
      <c r="U149" s="2960"/>
      <c r="V149" s="2874"/>
      <c r="AK149" s="1687"/>
      <c r="BF149" s="1187">
        <f t="shared" ref="BF149:BK149" si="25">SUMIF(BF110:BF148,FALSE,$G110:$G148)</f>
        <v>0</v>
      </c>
      <c r="BG149" s="1187">
        <f t="shared" si="25"/>
        <v>0</v>
      </c>
      <c r="BH149" s="1187">
        <f t="shared" si="25"/>
        <v>12.5</v>
      </c>
      <c r="BI149" s="1187">
        <f t="shared" si="25"/>
        <v>17</v>
      </c>
      <c r="BJ149" s="1187">
        <f t="shared" si="25"/>
        <v>19</v>
      </c>
      <c r="BK149" s="1187">
        <f t="shared" si="25"/>
        <v>12.5</v>
      </c>
      <c r="BL149" s="27">
        <f>SUM(BF149:BK149)</f>
        <v>61</v>
      </c>
    </row>
    <row r="150" spans="1:74" ht="16.2" hidden="1" thickBot="1" x14ac:dyDescent="0.35">
      <c r="A150" s="4019" t="s">
        <v>748</v>
      </c>
      <c r="B150" s="4020"/>
      <c r="C150" s="2869"/>
      <c r="D150" s="2533"/>
      <c r="E150" s="2533"/>
      <c r="F150" s="2872"/>
      <c r="G150" s="3057">
        <f>G149-G151</f>
        <v>17.5</v>
      </c>
      <c r="H150" s="2894">
        <f>H149-H151</f>
        <v>600</v>
      </c>
      <c r="I150"/>
      <c r="J150" s="2532"/>
      <c r="K150" s="2532"/>
      <c r="L150" s="2532"/>
      <c r="M150" s="2902"/>
      <c r="N150" s="2871"/>
      <c r="O150" s="4021"/>
      <c r="P150" s="4022"/>
      <c r="Q150" s="2853"/>
      <c r="R150" s="4001"/>
      <c r="S150" s="4003"/>
      <c r="T150" s="2914"/>
      <c r="U150" s="2638"/>
      <c r="V150" s="2874"/>
      <c r="AK150" s="1687"/>
    </row>
    <row r="151" spans="1:74" ht="16.2" hidden="1" thickBot="1" x14ac:dyDescent="0.35">
      <c r="A151" s="4004" t="s">
        <v>728</v>
      </c>
      <c r="B151" s="4005"/>
      <c r="C151" s="2857"/>
      <c r="D151" s="2873"/>
      <c r="E151" s="2873"/>
      <c r="F151" s="2874"/>
      <c r="G151" s="3057">
        <f>G110+G113+G114+G117+G120+G124+G127+G130+G133+G136+G139+G142+G145+G148</f>
        <v>61</v>
      </c>
      <c r="H151" s="2895">
        <f>H110+H113+H114+H117+H120+H124+H127+H130+H133+H136+H139+H142+H145+H148</f>
        <v>1755</v>
      </c>
      <c r="I151" s="2890">
        <f>I110+I113+I114+I117+I120+I124+I127+I130+I133+I136+I139+I142+I145+I148</f>
        <v>132</v>
      </c>
      <c r="J151" s="2609">
        <v>94</v>
      </c>
      <c r="K151" s="2609" t="s">
        <v>721</v>
      </c>
      <c r="L151" s="2609" t="s">
        <v>578</v>
      </c>
      <c r="M151" s="2903">
        <f>M110+M113+M114+M117+M120+M124+M127+M130+M133+M136+M139+M142+M145+M148</f>
        <v>1623</v>
      </c>
      <c r="N151" s="2910"/>
      <c r="O151" s="4006"/>
      <c r="P151" s="4007"/>
      <c r="Q151" t="s">
        <v>470</v>
      </c>
      <c r="R151" s="4008" t="s">
        <v>765</v>
      </c>
      <c r="S151" s="4008"/>
      <c r="T151" s="2857" t="s">
        <v>766</v>
      </c>
      <c r="U151" s="2873" t="s">
        <v>767</v>
      </c>
      <c r="V151" s="2874"/>
      <c r="AK151" s="1687"/>
    </row>
    <row r="152" spans="1:74" s="978" customFormat="1" ht="31.2" x14ac:dyDescent="0.3">
      <c r="A152" s="2953" t="s">
        <v>703</v>
      </c>
      <c r="B152" s="2946" t="s">
        <v>794</v>
      </c>
      <c r="C152" s="2875"/>
      <c r="D152" s="2630"/>
      <c r="E152" s="2630"/>
      <c r="F152" s="2792"/>
      <c r="G152" s="3051">
        <f>SUM(G153:G154)</f>
        <v>6</v>
      </c>
      <c r="H152" s="2788">
        <f>SUM(H153:H154)</f>
        <v>180</v>
      </c>
      <c r="I152" s="2636"/>
      <c r="J152" s="2579"/>
      <c r="K152" s="2579"/>
      <c r="L152" s="2579"/>
      <c r="M152" s="2635"/>
      <c r="N152" s="2875"/>
      <c r="O152" s="3901"/>
      <c r="P152" s="3916"/>
      <c r="Q152" s="2636"/>
      <c r="R152" s="3901"/>
      <c r="S152" s="3980"/>
      <c r="T152" s="2875"/>
      <c r="U152" s="2630"/>
      <c r="V152" s="2792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SUMIF(AT$198:AT$256,1,G$198:G$256)</f>
        <v>0</v>
      </c>
      <c r="BC152" s="978" t="s">
        <v>869</v>
      </c>
      <c r="BD152" s="58" t="s">
        <v>542</v>
      </c>
      <c r="BE152" s="1587">
        <f>BF205+BG205</f>
        <v>0</v>
      </c>
      <c r="BF152" s="29" t="b">
        <f t="shared" ref="BF152:BF203" si="26">ISBLANK(N152)</f>
        <v>1</v>
      </c>
      <c r="BG152" s="29" t="b">
        <f t="shared" ref="BG152:BG204" si="27">ISBLANK(O152)</f>
        <v>1</v>
      </c>
      <c r="BH152" s="29" t="b">
        <f t="shared" ref="BH152:BH204" si="28">ISBLANK(Q152)</f>
        <v>1</v>
      </c>
      <c r="BI152" s="29" t="b">
        <f t="shared" ref="BI152:BI204" si="29">ISBLANK(R152)</f>
        <v>1</v>
      </c>
      <c r="BJ152" s="29" t="b">
        <f t="shared" ref="BJ152:BJ204" si="30">ISBLANK(T152)</f>
        <v>1</v>
      </c>
      <c r="BK152" s="29" t="b">
        <f t="shared" ref="BK152:BK204" si="31">ISBLANK(U152)</f>
        <v>1</v>
      </c>
    </row>
    <row r="153" spans="1:74" s="978" customFormat="1" ht="20.25" customHeight="1" x14ac:dyDescent="0.3">
      <c r="A153" s="2953"/>
      <c r="B153" s="2947" t="s">
        <v>732</v>
      </c>
      <c r="C153" s="2875"/>
      <c r="D153" s="2630"/>
      <c r="E153" s="2630"/>
      <c r="F153" s="2792"/>
      <c r="G153" s="3051">
        <v>2</v>
      </c>
      <c r="H153" s="2788">
        <f>G153*30</f>
        <v>60</v>
      </c>
      <c r="I153" s="2636"/>
      <c r="J153" s="2579"/>
      <c r="K153" s="2579"/>
      <c r="L153" s="2579"/>
      <c r="M153" s="2635"/>
      <c r="N153" s="2875"/>
      <c r="O153" s="3901"/>
      <c r="P153" s="3916"/>
      <c r="Q153" s="2636"/>
      <c r="R153" s="3901"/>
      <c r="S153" s="3980"/>
      <c r="T153" s="2875"/>
      <c r="U153" s="2630"/>
      <c r="V153" s="2792"/>
      <c r="Y153" s="977"/>
      <c r="Z153" s="977"/>
      <c r="AC153" s="977"/>
      <c r="AD153" s="977"/>
      <c r="AK153" s="1697"/>
      <c r="BC153" s="978" t="s">
        <v>869</v>
      </c>
      <c r="BD153" s="58" t="s">
        <v>543</v>
      </c>
      <c r="BE153" s="1587">
        <f>BH207+BI207</f>
        <v>25</v>
      </c>
      <c r="BF153" s="29" t="b">
        <f t="shared" si="26"/>
        <v>1</v>
      </c>
      <c r="BG153" s="29" t="b">
        <f t="shared" si="27"/>
        <v>1</v>
      </c>
      <c r="BH153" s="29" t="b">
        <f t="shared" si="28"/>
        <v>1</v>
      </c>
      <c r="BI153" s="29" t="b">
        <f t="shared" si="29"/>
        <v>1</v>
      </c>
      <c r="BJ153" s="29" t="b">
        <f t="shared" si="30"/>
        <v>1</v>
      </c>
      <c r="BK153" s="29" t="b">
        <f t="shared" si="31"/>
        <v>1</v>
      </c>
      <c r="BV153" s="978">
        <f>G154+G157+G163+G166+G167+G174+G180+G186+G189+G192+G196+G199+G200+G204+G110+G113</f>
        <v>61</v>
      </c>
    </row>
    <row r="154" spans="1:74" s="978" customFormat="1" ht="20.25" customHeight="1" x14ac:dyDescent="0.3">
      <c r="A154" s="2953" t="s">
        <v>802</v>
      </c>
      <c r="B154" s="3030" t="s">
        <v>56</v>
      </c>
      <c r="C154" s="2875"/>
      <c r="D154" s="2630" t="s">
        <v>544</v>
      </c>
      <c r="E154" s="2630"/>
      <c r="F154" s="2792"/>
      <c r="G154" s="3052">
        <v>4</v>
      </c>
      <c r="H154" s="3036">
        <f>G154*30</f>
        <v>120</v>
      </c>
      <c r="I154" s="3035">
        <v>8</v>
      </c>
      <c r="J154" s="2780" t="s">
        <v>114</v>
      </c>
      <c r="K154" s="2780" t="s">
        <v>324</v>
      </c>
      <c r="L154" s="2780"/>
      <c r="M154" s="3038">
        <f>$H154-$I154</f>
        <v>112</v>
      </c>
      <c r="N154" s="2875"/>
      <c r="O154" s="3901"/>
      <c r="P154" s="3916"/>
      <c r="Q154" s="2636"/>
      <c r="R154" s="3901"/>
      <c r="S154" s="3980"/>
      <c r="T154" s="2875"/>
      <c r="U154" s="2630" t="s">
        <v>113</v>
      </c>
      <c r="V154" s="2792"/>
      <c r="Y154" s="977"/>
      <c r="Z154" s="977"/>
      <c r="AC154" s="977"/>
      <c r="AD154" s="977"/>
      <c r="AK154" s="1697"/>
      <c r="AT154" s="978">
        <v>3</v>
      </c>
      <c r="BC154" s="978" t="s">
        <v>869</v>
      </c>
      <c r="BD154" s="58" t="s">
        <v>30</v>
      </c>
      <c r="BE154" s="1587">
        <f>BJ207+BK207</f>
        <v>34.5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0</v>
      </c>
      <c r="BV154" s="1587">
        <f>G153+G156+G162+G165+G173+G179+G185+G188+G191+G195+G198+G203+G112</f>
        <v>17.5</v>
      </c>
    </row>
    <row r="155" spans="1:74" s="978" customFormat="1" x14ac:dyDescent="0.3">
      <c r="A155" s="2953" t="s">
        <v>704</v>
      </c>
      <c r="B155" s="2947" t="s">
        <v>973</v>
      </c>
      <c r="C155" s="2875"/>
      <c r="D155" s="2630"/>
      <c r="E155" s="2630"/>
      <c r="F155" s="2792"/>
      <c r="G155" s="3051">
        <f>SUM(G156:G157)</f>
        <v>6</v>
      </c>
      <c r="H155" s="2788">
        <f>SUM(H156:H157)</f>
        <v>180</v>
      </c>
      <c r="I155" s="2636"/>
      <c r="J155" s="2579"/>
      <c r="K155" s="2579"/>
      <c r="L155" s="2579"/>
      <c r="M155" s="2635"/>
      <c r="N155" s="2875"/>
      <c r="O155" s="3901"/>
      <c r="P155" s="3916"/>
      <c r="Q155" s="2636"/>
      <c r="R155" s="3901"/>
      <c r="S155" s="3980"/>
      <c r="T155" s="2875"/>
      <c r="U155" s="2630"/>
      <c r="V155" s="2792"/>
      <c r="Y155" s="977"/>
      <c r="Z155" s="977"/>
      <c r="AC155" s="977"/>
      <c r="AD155" s="977"/>
      <c r="AK155" s="1697"/>
      <c r="AU155" s="897" t="s">
        <v>543</v>
      </c>
      <c r="AV155" s="1188">
        <f>SUMIF(AT$198:AT$256,2,G$198:G$256)</f>
        <v>0</v>
      </c>
      <c r="BC155" s="978" t="s">
        <v>869</v>
      </c>
      <c r="BE155" s="1587">
        <f>SUM(BE152:BE154)</f>
        <v>59.5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1</v>
      </c>
    </row>
    <row r="156" spans="1:74" s="978" customFormat="1" ht="20.25" customHeight="1" x14ac:dyDescent="0.3">
      <c r="A156" s="2953"/>
      <c r="B156" s="2947" t="s">
        <v>732</v>
      </c>
      <c r="C156" s="2875"/>
      <c r="D156" s="2630"/>
      <c r="E156" s="2630"/>
      <c r="F156" s="2792"/>
      <c r="G156" s="3051">
        <v>2</v>
      </c>
      <c r="H156" s="2788">
        <f>G156*30</f>
        <v>60</v>
      </c>
      <c r="I156" s="2636"/>
      <c r="J156" s="2579"/>
      <c r="K156" s="2579"/>
      <c r="L156" s="2579"/>
      <c r="M156" s="2635"/>
      <c r="N156" s="2875"/>
      <c r="O156" s="3901"/>
      <c r="P156" s="3916"/>
      <c r="Q156" s="2636"/>
      <c r="R156" s="3901"/>
      <c r="S156" s="3980"/>
      <c r="T156" s="2875"/>
      <c r="U156" s="2630"/>
      <c r="V156" s="2792"/>
      <c r="Y156" s="977"/>
      <c r="Z156" s="977"/>
      <c r="AC156" s="977"/>
      <c r="AD156" s="977"/>
      <c r="AK156" s="1697"/>
      <c r="AU156" s="897" t="s">
        <v>30</v>
      </c>
      <c r="AV156" s="1188">
        <f>SUMIF(AT$198:AT$256,3,G$198:G$256)</f>
        <v>14.5</v>
      </c>
      <c r="BC156" s="978" t="s">
        <v>869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74" s="978" customFormat="1" ht="20.25" customHeight="1" x14ac:dyDescent="0.3">
      <c r="A157" s="2953" t="s">
        <v>705</v>
      </c>
      <c r="B157" s="3030" t="s">
        <v>56</v>
      </c>
      <c r="C157" s="2875"/>
      <c r="D157" s="2630">
        <v>4</v>
      </c>
      <c r="E157" s="2630"/>
      <c r="F157" s="2792"/>
      <c r="G157" s="3052">
        <v>4</v>
      </c>
      <c r="H157" s="3036">
        <f>G157*30</f>
        <v>120</v>
      </c>
      <c r="I157" s="3035">
        <v>4</v>
      </c>
      <c r="J157" s="2780" t="s">
        <v>575</v>
      </c>
      <c r="K157" s="2780"/>
      <c r="L157" s="2780" t="s">
        <v>575</v>
      </c>
      <c r="M157" s="3038">
        <f>$H157-$I157</f>
        <v>116</v>
      </c>
      <c r="N157" s="2875"/>
      <c r="O157" s="3901"/>
      <c r="P157" s="3916"/>
      <c r="Q157" s="2636"/>
      <c r="R157" s="3901" t="s">
        <v>114</v>
      </c>
      <c r="S157" s="3980"/>
      <c r="T157" s="2875"/>
      <c r="U157" s="2630"/>
      <c r="V157" s="2792"/>
      <c r="Y157" s="977"/>
      <c r="Z157" s="977"/>
      <c r="AC157" s="977"/>
      <c r="AD157" s="977"/>
      <c r="AK157" s="1697"/>
      <c r="AU157" s="897"/>
      <c r="AV157" s="1677">
        <f>SUM(AV152:AV156)</f>
        <v>14.5</v>
      </c>
      <c r="BC157" s="978" t="s">
        <v>869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0</v>
      </c>
      <c r="BJ157" s="29" t="b">
        <f t="shared" si="30"/>
        <v>1</v>
      </c>
      <c r="BK157" s="29" t="b">
        <f t="shared" si="31"/>
        <v>1</v>
      </c>
    </row>
    <row r="158" spans="1:74" s="978" customFormat="1" ht="31.5" hidden="1" customHeight="1" x14ac:dyDescent="0.3">
      <c r="A158" s="2953"/>
      <c r="B158" s="2947"/>
      <c r="C158" s="2875"/>
      <c r="D158" s="2630"/>
      <c r="E158" s="2630"/>
      <c r="F158" s="2792"/>
      <c r="G158" s="3051"/>
      <c r="H158" s="2788"/>
      <c r="I158" s="2636"/>
      <c r="J158" s="2579"/>
      <c r="K158" s="2579"/>
      <c r="L158" s="2579"/>
      <c r="M158" s="2635"/>
      <c r="N158" s="2875"/>
      <c r="O158" s="3901"/>
      <c r="P158" s="3916"/>
      <c r="Q158" s="2636"/>
      <c r="R158" s="3901"/>
      <c r="S158" s="3980"/>
      <c r="T158" s="2875"/>
      <c r="U158" s="2630"/>
      <c r="V158" s="2792"/>
      <c r="Y158" s="977"/>
      <c r="Z158" s="977"/>
      <c r="AC158" s="977"/>
      <c r="AD158" s="977"/>
      <c r="AK158" s="1697"/>
      <c r="AT158" s="978">
        <v>2</v>
      </c>
      <c r="AV158" s="1678"/>
      <c r="BC158" s="978" t="s">
        <v>869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1</v>
      </c>
      <c r="BJ158" s="29" t="b">
        <f t="shared" si="30"/>
        <v>1</v>
      </c>
      <c r="BK158" s="29" t="b">
        <f t="shared" si="31"/>
        <v>1</v>
      </c>
    </row>
    <row r="159" spans="1:74" s="978" customFormat="1" ht="31.5" hidden="1" customHeight="1" x14ac:dyDescent="0.3">
      <c r="A159" s="2953"/>
      <c r="B159" s="2947"/>
      <c r="C159" s="2875"/>
      <c r="D159" s="2630"/>
      <c r="E159" s="2630"/>
      <c r="F159" s="2792"/>
      <c r="G159" s="3051"/>
      <c r="H159" s="2788"/>
      <c r="I159" s="2636"/>
      <c r="J159" s="2579"/>
      <c r="K159" s="2579"/>
      <c r="L159" s="2579"/>
      <c r="M159" s="2635"/>
      <c r="N159" s="2875"/>
      <c r="O159" s="3901"/>
      <c r="P159" s="3916"/>
      <c r="Q159" s="2636"/>
      <c r="R159" s="3901"/>
      <c r="S159" s="3980"/>
      <c r="T159" s="2875"/>
      <c r="U159" s="2630"/>
      <c r="V159" s="2792"/>
      <c r="Y159" s="977"/>
      <c r="Z159" s="977"/>
      <c r="AC159" s="977"/>
      <c r="AD159" s="977"/>
      <c r="AK159" s="1697"/>
      <c r="AT159" s="978">
        <v>3</v>
      </c>
      <c r="BC159" s="978" t="s">
        <v>869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1</v>
      </c>
    </row>
    <row r="160" spans="1:74" s="978" customFormat="1" ht="32.25" hidden="1" customHeight="1" x14ac:dyDescent="0.3">
      <c r="A160" s="2953"/>
      <c r="B160" s="2947"/>
      <c r="C160" s="2875"/>
      <c r="D160" s="2630"/>
      <c r="E160" s="2630"/>
      <c r="F160" s="2792"/>
      <c r="G160" s="3051"/>
      <c r="H160" s="2788"/>
      <c r="I160" s="2636"/>
      <c r="J160" s="2579"/>
      <c r="K160" s="2579"/>
      <c r="L160" s="2579"/>
      <c r="M160" s="2635"/>
      <c r="N160" s="2875"/>
      <c r="O160" s="3901"/>
      <c r="P160" s="3916"/>
      <c r="Q160" s="2636"/>
      <c r="R160" s="3901"/>
      <c r="S160" s="3980"/>
      <c r="T160" s="2875"/>
      <c r="U160" s="2630"/>
      <c r="V160" s="2792"/>
      <c r="Y160" s="977"/>
      <c r="Z160" s="977"/>
      <c r="AC160" s="977"/>
      <c r="AD160" s="977"/>
      <c r="AK160" s="1697"/>
      <c r="AT160" s="978">
        <v>3</v>
      </c>
      <c r="BC160" s="978" t="s">
        <v>869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ht="31.2" x14ac:dyDescent="0.3">
      <c r="A161" s="2953" t="s">
        <v>706</v>
      </c>
      <c r="B161" s="2947" t="s">
        <v>971</v>
      </c>
      <c r="C161" s="2875"/>
      <c r="D161" s="2630"/>
      <c r="E161" s="2630"/>
      <c r="F161" s="2792"/>
      <c r="G161" s="3051">
        <f>SUM(G162:G163)</f>
        <v>6</v>
      </c>
      <c r="H161" s="2788">
        <f>SUM(H162:H163)</f>
        <v>180</v>
      </c>
      <c r="I161" s="2636"/>
      <c r="J161" s="2579"/>
      <c r="K161" s="2579"/>
      <c r="L161" s="2579"/>
      <c r="M161" s="2635"/>
      <c r="N161" s="2875"/>
      <c r="O161" s="3901"/>
      <c r="P161" s="3916"/>
      <c r="Q161" s="2636"/>
      <c r="R161" s="3901"/>
      <c r="S161" s="3980"/>
      <c r="T161" s="2875"/>
      <c r="U161" s="2630"/>
      <c r="V161" s="2792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  <c r="BC161" s="978" t="s">
        <v>869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s="978" customFormat="1" ht="20.25" customHeight="1" x14ac:dyDescent="0.3">
      <c r="A162" s="2953"/>
      <c r="B162" s="2947" t="s">
        <v>732</v>
      </c>
      <c r="C162" s="2875"/>
      <c r="D162" s="2630"/>
      <c r="E162" s="2630"/>
      <c r="F162" s="2792"/>
      <c r="G162" s="3051">
        <v>2</v>
      </c>
      <c r="H162" s="2788">
        <f t="shared" ref="H162:H167" si="32">$G162*30</f>
        <v>60</v>
      </c>
      <c r="I162" s="2636"/>
      <c r="J162" s="2579"/>
      <c r="K162" s="2579"/>
      <c r="L162" s="2579"/>
      <c r="M162" s="2635"/>
      <c r="N162" s="2875"/>
      <c r="O162" s="3901"/>
      <c r="P162" s="3916"/>
      <c r="Q162" s="2636"/>
      <c r="R162" s="3901"/>
      <c r="S162" s="3980"/>
      <c r="T162" s="2875"/>
      <c r="U162" s="2630"/>
      <c r="V162" s="2792"/>
      <c r="Y162" s="977"/>
      <c r="Z162" s="977"/>
      <c r="AC162" s="977"/>
      <c r="AD162" s="977"/>
      <c r="AK162" s="1697"/>
      <c r="BC162" s="978" t="s">
        <v>869</v>
      </c>
      <c r="BF162" s="29" t="b">
        <f t="shared" si="26"/>
        <v>1</v>
      </c>
      <c r="BG162" s="29" t="b">
        <f t="shared" si="27"/>
        <v>1</v>
      </c>
      <c r="BH162" s="29" t="b">
        <f t="shared" si="28"/>
        <v>1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3">
      <c r="A163" s="2953" t="s">
        <v>803</v>
      </c>
      <c r="B163" s="3030" t="s">
        <v>56</v>
      </c>
      <c r="C163" s="2875"/>
      <c r="D163" s="2630">
        <v>5</v>
      </c>
      <c r="E163" s="2630"/>
      <c r="F163" s="2792"/>
      <c r="G163" s="3052">
        <v>4</v>
      </c>
      <c r="H163" s="3036">
        <f t="shared" si="32"/>
        <v>120</v>
      </c>
      <c r="I163" s="3035">
        <v>8</v>
      </c>
      <c r="J163" s="2780" t="s">
        <v>114</v>
      </c>
      <c r="K163" s="2780" t="s">
        <v>324</v>
      </c>
      <c r="L163" s="2780"/>
      <c r="M163" s="3038">
        <f>$H163-$I163</f>
        <v>112</v>
      </c>
      <c r="N163" s="2875"/>
      <c r="O163" s="3901"/>
      <c r="P163" s="3916"/>
      <c r="Q163" s="2636"/>
      <c r="R163" s="3901"/>
      <c r="S163" s="3980"/>
      <c r="T163" s="2875" t="s">
        <v>113</v>
      </c>
      <c r="U163" s="2630"/>
      <c r="V163" s="2792"/>
      <c r="Y163" s="977"/>
      <c r="Z163" s="977"/>
      <c r="AC163" s="977"/>
      <c r="AD163" s="977"/>
      <c r="AK163" s="1697"/>
      <c r="AT163" s="978">
        <v>2</v>
      </c>
      <c r="BC163" s="978" t="s">
        <v>869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0</v>
      </c>
      <c r="BK163" s="29" t="b">
        <f t="shared" si="31"/>
        <v>1</v>
      </c>
    </row>
    <row r="164" spans="1:63" s="978" customFormat="1" ht="31.2" x14ac:dyDescent="0.3">
      <c r="A164" s="2953" t="s">
        <v>707</v>
      </c>
      <c r="B164" s="2947" t="s">
        <v>968</v>
      </c>
      <c r="C164" s="2875"/>
      <c r="D164" s="2630"/>
      <c r="E164" s="2630"/>
      <c r="F164" s="2792"/>
      <c r="G164" s="3051">
        <f>SUM(G165:G167)</f>
        <v>7.5</v>
      </c>
      <c r="H164" s="2788">
        <f t="shared" si="32"/>
        <v>225</v>
      </c>
      <c r="I164" s="2636"/>
      <c r="J164" s="2579"/>
      <c r="K164" s="2579"/>
      <c r="L164" s="2579"/>
      <c r="M164" s="2635"/>
      <c r="N164" s="2875"/>
      <c r="O164" s="3901"/>
      <c r="P164" s="3916"/>
      <c r="Q164" s="2636"/>
      <c r="R164" s="3901"/>
      <c r="S164" s="3980"/>
      <c r="T164" s="2875"/>
      <c r="U164" s="2630"/>
      <c r="V164" s="2792"/>
      <c r="Y164" s="977"/>
      <c r="Z164" s="977"/>
      <c r="AC164" s="977"/>
      <c r="AD164" s="977"/>
      <c r="AK164" s="1697"/>
      <c r="AT164" s="978">
        <v>3</v>
      </c>
      <c r="BC164" s="978" t="s">
        <v>869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1</v>
      </c>
      <c r="BK164" s="29" t="b">
        <f t="shared" si="31"/>
        <v>1</v>
      </c>
    </row>
    <row r="165" spans="1:63" s="978" customFormat="1" ht="20.25" customHeight="1" x14ac:dyDescent="0.3">
      <c r="A165" s="2953"/>
      <c r="B165" s="2947" t="s">
        <v>732</v>
      </c>
      <c r="C165" s="2875"/>
      <c r="D165" s="2630"/>
      <c r="E165" s="2630"/>
      <c r="F165" s="2792"/>
      <c r="G165" s="3051">
        <v>2</v>
      </c>
      <c r="H165" s="2788">
        <f t="shared" si="32"/>
        <v>60</v>
      </c>
      <c r="I165" s="2636"/>
      <c r="J165" s="2579"/>
      <c r="K165" s="2579"/>
      <c r="L165" s="2579"/>
      <c r="M165" s="2635"/>
      <c r="N165" s="2875"/>
      <c r="O165" s="3901"/>
      <c r="P165" s="3916"/>
      <c r="Q165" s="2636"/>
      <c r="R165" s="3901"/>
      <c r="S165" s="3980"/>
      <c r="T165" s="2875"/>
      <c r="U165" s="2630"/>
      <c r="V165" s="2792"/>
      <c r="Y165" s="977"/>
      <c r="Z165" s="977"/>
      <c r="AC165" s="977"/>
      <c r="AD165" s="977"/>
      <c r="AK165" s="1697"/>
      <c r="BC165" s="978" t="s">
        <v>869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1</v>
      </c>
      <c r="BK165" s="29" t="b">
        <f t="shared" si="31"/>
        <v>1</v>
      </c>
    </row>
    <row r="166" spans="1:63" s="978" customFormat="1" ht="20.25" customHeight="1" x14ac:dyDescent="0.3">
      <c r="A166" s="2953" t="s">
        <v>711</v>
      </c>
      <c r="B166" s="3030" t="s">
        <v>56</v>
      </c>
      <c r="C166" s="2875">
        <v>5</v>
      </c>
      <c r="D166" s="2630"/>
      <c r="E166" s="2630"/>
      <c r="F166" s="2792"/>
      <c r="G166" s="3052">
        <v>4</v>
      </c>
      <c r="H166" s="3036">
        <f t="shared" si="32"/>
        <v>120</v>
      </c>
      <c r="I166" s="3035">
        <v>12</v>
      </c>
      <c r="J166" s="2780" t="s">
        <v>125</v>
      </c>
      <c r="K166" s="2780"/>
      <c r="L166" s="2780" t="s">
        <v>324</v>
      </c>
      <c r="M166" s="3038">
        <f>$H166-$I166</f>
        <v>108</v>
      </c>
      <c r="N166" s="2875"/>
      <c r="O166" s="3901"/>
      <c r="P166" s="3916"/>
      <c r="Q166" s="2636"/>
      <c r="R166" s="3901"/>
      <c r="S166" s="3980"/>
      <c r="T166" s="2875" t="s">
        <v>111</v>
      </c>
      <c r="U166" s="2630"/>
      <c r="V166" s="2792"/>
      <c r="Y166" s="977"/>
      <c r="Z166" s="977"/>
      <c r="AC166" s="977"/>
      <c r="AD166" s="977"/>
      <c r="AK166" s="1697"/>
      <c r="AT166" s="978">
        <v>2</v>
      </c>
      <c r="BC166" s="978" t="s">
        <v>869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0</v>
      </c>
      <c r="BK166" s="29" t="b">
        <f t="shared" si="31"/>
        <v>1</v>
      </c>
    </row>
    <row r="167" spans="1:63" s="978" customFormat="1" ht="31.2" x14ac:dyDescent="0.3">
      <c r="A167" s="2953"/>
      <c r="B167" s="2947" t="s">
        <v>969</v>
      </c>
      <c r="C167" s="2875"/>
      <c r="D167" s="2630"/>
      <c r="E167" s="2630" t="s">
        <v>544</v>
      </c>
      <c r="F167" s="2792"/>
      <c r="G167" s="3052">
        <v>1.5</v>
      </c>
      <c r="H167" s="3036">
        <f t="shared" si="32"/>
        <v>45</v>
      </c>
      <c r="I167" s="3035">
        <v>4</v>
      </c>
      <c r="J167" s="2780"/>
      <c r="K167" s="2780"/>
      <c r="L167" s="2780" t="s">
        <v>114</v>
      </c>
      <c r="M167" s="3038">
        <f>H167-I167</f>
        <v>41</v>
      </c>
      <c r="N167" s="2875"/>
      <c r="O167" s="3901"/>
      <c r="P167" s="3916"/>
      <c r="Q167" s="2636"/>
      <c r="R167" s="3901"/>
      <c r="S167" s="3980"/>
      <c r="T167" s="2875"/>
      <c r="U167" s="2630" t="s">
        <v>114</v>
      </c>
      <c r="V167" s="2792"/>
      <c r="Y167" s="977"/>
      <c r="Z167" s="977"/>
      <c r="AC167" s="977"/>
      <c r="AD167" s="977"/>
      <c r="AK167" s="1697"/>
      <c r="BF167" s="29"/>
      <c r="BG167" s="29"/>
      <c r="BH167" s="29"/>
      <c r="BI167" s="29"/>
      <c r="BJ167" s="29"/>
      <c r="BK167" s="29"/>
    </row>
    <row r="168" spans="1:63" s="978" customFormat="1" ht="20.25" hidden="1" customHeight="1" x14ac:dyDescent="0.3">
      <c r="A168" s="2953"/>
      <c r="B168" s="2947"/>
      <c r="C168" s="2875"/>
      <c r="D168" s="2630"/>
      <c r="E168" s="2630"/>
      <c r="F168" s="2792"/>
      <c r="G168" s="3051"/>
      <c r="H168" s="2788"/>
      <c r="I168" s="2636"/>
      <c r="J168" s="2579"/>
      <c r="K168" s="2579"/>
      <c r="L168" s="2579"/>
      <c r="M168" s="2635"/>
      <c r="N168" s="2875"/>
      <c r="O168" s="3901"/>
      <c r="P168" s="3916"/>
      <c r="Q168" s="2636"/>
      <c r="R168" s="3901"/>
      <c r="S168" s="3980"/>
      <c r="T168" s="2875"/>
      <c r="U168" s="2630"/>
      <c r="V168" s="2792"/>
      <c r="Y168" s="977"/>
      <c r="Z168" s="977"/>
      <c r="AC168" s="977"/>
      <c r="AD168" s="977"/>
      <c r="AK168" s="1697"/>
      <c r="BC168" s="978" t="s">
        <v>869</v>
      </c>
      <c r="BF168" s="29" t="b">
        <f t="shared" si="26"/>
        <v>1</v>
      </c>
      <c r="BG168" s="29" t="b">
        <f t="shared" si="27"/>
        <v>1</v>
      </c>
      <c r="BH168" s="29" t="b">
        <f t="shared" si="28"/>
        <v>1</v>
      </c>
      <c r="BI168" s="29" t="b">
        <f t="shared" si="29"/>
        <v>1</v>
      </c>
      <c r="BJ168" s="29" t="b">
        <f t="shared" si="30"/>
        <v>1</v>
      </c>
      <c r="BK168" s="29" t="b">
        <f t="shared" si="31"/>
        <v>1</v>
      </c>
    </row>
    <row r="169" spans="1:63" s="978" customFormat="1" ht="20.25" hidden="1" customHeight="1" x14ac:dyDescent="0.3">
      <c r="A169" s="2953"/>
      <c r="B169" s="2947"/>
      <c r="C169" s="2875"/>
      <c r="D169" s="2630"/>
      <c r="E169" s="2630"/>
      <c r="F169" s="2792"/>
      <c r="G169" s="3051"/>
      <c r="H169" s="2788"/>
      <c r="I169" s="2636"/>
      <c r="J169" s="2579"/>
      <c r="K169" s="2579"/>
      <c r="L169" s="2579"/>
      <c r="M169" s="2635"/>
      <c r="N169" s="2875"/>
      <c r="O169" s="3901"/>
      <c r="P169" s="3916"/>
      <c r="Q169" s="2636"/>
      <c r="R169" s="3901"/>
      <c r="S169" s="3980"/>
      <c r="T169" s="2875"/>
      <c r="U169" s="2630"/>
      <c r="V169" s="2792"/>
      <c r="Y169" s="977"/>
      <c r="Z169" s="977"/>
      <c r="AC169" s="977"/>
      <c r="AD169" s="977"/>
      <c r="AK169" s="1697"/>
      <c r="BC169" s="978" t="s">
        <v>869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hidden="1" customHeight="1" x14ac:dyDescent="0.3">
      <c r="A170" s="2953"/>
      <c r="B170" s="2947"/>
      <c r="C170" s="2875"/>
      <c r="D170" s="2630"/>
      <c r="E170" s="2630"/>
      <c r="F170" s="2792"/>
      <c r="G170" s="3051"/>
      <c r="H170" s="2788"/>
      <c r="I170" s="2636"/>
      <c r="J170" s="2579"/>
      <c r="K170" s="2579"/>
      <c r="L170" s="2579"/>
      <c r="M170" s="2635"/>
      <c r="N170" s="2875"/>
      <c r="O170" s="3901"/>
      <c r="P170" s="3916"/>
      <c r="Q170" s="2636"/>
      <c r="R170" s="3901"/>
      <c r="S170" s="3980"/>
      <c r="T170" s="2875"/>
      <c r="U170" s="2630"/>
      <c r="V170" s="2792"/>
      <c r="Y170" s="977"/>
      <c r="Z170" s="977"/>
      <c r="AC170" s="977"/>
      <c r="AD170" s="977"/>
      <c r="AK170" s="1697"/>
      <c r="AT170" s="978">
        <v>2</v>
      </c>
      <c r="BC170" s="978" t="s">
        <v>869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34.5" hidden="1" customHeight="1" x14ac:dyDescent="0.3">
      <c r="A171" s="2953"/>
      <c r="B171" s="2947"/>
      <c r="C171" s="2875"/>
      <c r="D171" s="2630"/>
      <c r="E171" s="2630"/>
      <c r="F171" s="2792"/>
      <c r="G171" s="3051"/>
      <c r="H171" s="2788"/>
      <c r="I171" s="2636"/>
      <c r="J171" s="2579"/>
      <c r="K171" s="2579"/>
      <c r="L171" s="2579"/>
      <c r="M171" s="2635"/>
      <c r="N171" s="2875"/>
      <c r="O171" s="3901"/>
      <c r="P171" s="3916"/>
      <c r="Q171" s="2636"/>
      <c r="R171" s="3901"/>
      <c r="S171" s="3980"/>
      <c r="T171" s="2875"/>
      <c r="U171" s="2630"/>
      <c r="V171" s="2792"/>
      <c r="Y171" s="977"/>
      <c r="Z171" s="977"/>
      <c r="AC171" s="977"/>
      <c r="AD171" s="977"/>
      <c r="AK171" s="1697"/>
      <c r="BC171" s="978" t="s">
        <v>869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31.2" x14ac:dyDescent="0.3">
      <c r="A172" s="2953" t="s">
        <v>712</v>
      </c>
      <c r="B172" s="2947" t="s">
        <v>970</v>
      </c>
      <c r="C172" s="2875"/>
      <c r="D172" s="2630"/>
      <c r="E172" s="2630"/>
      <c r="F172" s="2792"/>
      <c r="G172" s="3051">
        <f>SUM(G173:G174)</f>
        <v>7</v>
      </c>
      <c r="H172" s="2788">
        <f>SUM(H173:H174)</f>
        <v>210</v>
      </c>
      <c r="I172" s="2636"/>
      <c r="J172" s="2579"/>
      <c r="K172" s="2579"/>
      <c r="L172" s="2579"/>
      <c r="M172" s="2635"/>
      <c r="N172" s="2875"/>
      <c r="O172" s="3901"/>
      <c r="P172" s="3916"/>
      <c r="Q172" s="2636"/>
      <c r="R172" s="3901"/>
      <c r="S172" s="3980"/>
      <c r="T172" s="2875"/>
      <c r="U172" s="2630"/>
      <c r="V172" s="2792"/>
      <c r="Y172" s="977"/>
      <c r="Z172" s="977"/>
      <c r="AC172" s="977"/>
      <c r="AD172" s="977"/>
      <c r="AK172" s="1697"/>
      <c r="BC172" s="978" t="s">
        <v>869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1</v>
      </c>
      <c r="BJ172" s="29" t="b">
        <f t="shared" si="30"/>
        <v>1</v>
      </c>
      <c r="BK172" s="29" t="b">
        <f t="shared" si="31"/>
        <v>1</v>
      </c>
    </row>
    <row r="173" spans="1:63" s="978" customFormat="1" ht="20.25" customHeight="1" x14ac:dyDescent="0.3">
      <c r="A173" s="2953"/>
      <c r="B173" s="2948" t="s">
        <v>732</v>
      </c>
      <c r="C173" s="2875"/>
      <c r="D173" s="2630"/>
      <c r="E173" s="2630"/>
      <c r="F173" s="2792"/>
      <c r="G173" s="3051">
        <v>2</v>
      </c>
      <c r="H173" s="2788">
        <f>G173*30</f>
        <v>60</v>
      </c>
      <c r="I173" s="2636"/>
      <c r="J173" s="2579"/>
      <c r="K173" s="2579"/>
      <c r="L173" s="2579"/>
      <c r="M173" s="2635"/>
      <c r="N173" s="2875"/>
      <c r="O173" s="3901"/>
      <c r="P173" s="3916"/>
      <c r="Q173" s="2636"/>
      <c r="R173" s="3901"/>
      <c r="S173" s="3980"/>
      <c r="T173" s="2875"/>
      <c r="U173" s="2630"/>
      <c r="V173" s="2792"/>
      <c r="Y173" s="977"/>
      <c r="Z173" s="977"/>
      <c r="AC173" s="977"/>
      <c r="AD173" s="977"/>
      <c r="AK173" s="1697"/>
      <c r="BC173" s="978" t="s">
        <v>869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customHeight="1" x14ac:dyDescent="0.3">
      <c r="A174" s="2953" t="s">
        <v>804</v>
      </c>
      <c r="B174" s="3031" t="s">
        <v>56</v>
      </c>
      <c r="C174" s="2875"/>
      <c r="D174" s="2630">
        <v>4</v>
      </c>
      <c r="E174" s="2630"/>
      <c r="F174" s="2792"/>
      <c r="G174" s="3052">
        <v>5</v>
      </c>
      <c r="H174" s="3036">
        <f>G174*30</f>
        <v>150</v>
      </c>
      <c r="I174" s="3035">
        <v>12</v>
      </c>
      <c r="J174" s="2780" t="s">
        <v>114</v>
      </c>
      <c r="K174" s="2780"/>
      <c r="L174" s="2780" t="s">
        <v>324</v>
      </c>
      <c r="M174" s="3038">
        <f>$H174-$I174</f>
        <v>138</v>
      </c>
      <c r="N174" s="2875"/>
      <c r="O174" s="3901"/>
      <c r="P174" s="3916"/>
      <c r="Q174" s="2636"/>
      <c r="R174" s="3901" t="s">
        <v>113</v>
      </c>
      <c r="S174" s="3980"/>
      <c r="T174" s="2875"/>
      <c r="U174" s="2630"/>
      <c r="V174" s="2792"/>
      <c r="Y174" s="977"/>
      <c r="Z174" s="977"/>
      <c r="AC174" s="977"/>
      <c r="AD174" s="977"/>
      <c r="AK174" s="1697"/>
      <c r="AT174" s="978">
        <v>2</v>
      </c>
      <c r="BC174" s="978" t="s">
        <v>869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0</v>
      </c>
      <c r="BJ174" s="29" t="b">
        <f t="shared" si="30"/>
        <v>1</v>
      </c>
      <c r="BK174" s="29" t="b">
        <f t="shared" si="31"/>
        <v>1</v>
      </c>
    </row>
    <row r="175" spans="1:63" s="978" customFormat="1" ht="31.5" hidden="1" customHeight="1" x14ac:dyDescent="0.3">
      <c r="A175" s="2953"/>
      <c r="B175" s="2948"/>
      <c r="C175" s="2875"/>
      <c r="D175" s="2630"/>
      <c r="E175" s="2630"/>
      <c r="F175" s="2792"/>
      <c r="G175" s="3051"/>
      <c r="H175" s="2788"/>
      <c r="I175" s="2636"/>
      <c r="J175" s="2579"/>
      <c r="K175" s="2579"/>
      <c r="L175" s="2579"/>
      <c r="M175" s="2635"/>
      <c r="N175" s="2875"/>
      <c r="O175" s="3901"/>
      <c r="P175" s="3916"/>
      <c r="Q175" s="2636"/>
      <c r="R175" s="3901"/>
      <c r="S175" s="3980"/>
      <c r="T175" s="2875"/>
      <c r="U175" s="2630"/>
      <c r="V175" s="2792"/>
      <c r="Y175" s="977"/>
      <c r="Z175" s="977"/>
      <c r="AC175" s="977"/>
      <c r="AD175" s="977"/>
      <c r="AK175" s="1697"/>
      <c r="BC175" s="978" t="s">
        <v>869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1</v>
      </c>
      <c r="BJ175" s="29" t="b">
        <f t="shared" si="30"/>
        <v>1</v>
      </c>
      <c r="BK175" s="29" t="b">
        <f t="shared" si="31"/>
        <v>1</v>
      </c>
    </row>
    <row r="176" spans="1:63" s="978" customFormat="1" ht="20.25" hidden="1" customHeight="1" x14ac:dyDescent="0.3">
      <c r="A176" s="2953"/>
      <c r="B176" s="2948"/>
      <c r="C176" s="2875"/>
      <c r="D176" s="2630"/>
      <c r="E176" s="2630"/>
      <c r="F176" s="2792"/>
      <c r="G176" s="3051"/>
      <c r="H176" s="2788"/>
      <c r="I176" s="2636"/>
      <c r="J176" s="2579"/>
      <c r="K176" s="2579"/>
      <c r="L176" s="2579"/>
      <c r="M176" s="2635"/>
      <c r="N176" s="2875"/>
      <c r="O176" s="3901"/>
      <c r="P176" s="3916"/>
      <c r="Q176" s="2636"/>
      <c r="R176" s="3901"/>
      <c r="S176" s="3980"/>
      <c r="T176" s="2875"/>
      <c r="U176" s="2630"/>
      <c r="V176" s="2792"/>
      <c r="Y176" s="977"/>
      <c r="Z176" s="977"/>
      <c r="AC176" s="977"/>
      <c r="AD176" s="977"/>
      <c r="AK176" s="1697"/>
      <c r="BC176" s="978" t="s">
        <v>869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hidden="1" customHeight="1" x14ac:dyDescent="0.3">
      <c r="A177" s="2953"/>
      <c r="B177" s="2948"/>
      <c r="C177" s="2875"/>
      <c r="D177" s="2630"/>
      <c r="E177" s="2630"/>
      <c r="F177" s="2792"/>
      <c r="G177" s="3051"/>
      <c r="H177" s="2788"/>
      <c r="I177" s="2636"/>
      <c r="J177" s="2579"/>
      <c r="K177" s="2579"/>
      <c r="L177" s="2579"/>
      <c r="M177" s="2635"/>
      <c r="N177" s="2875"/>
      <c r="O177" s="3901"/>
      <c r="P177" s="3916"/>
      <c r="Q177" s="2636"/>
      <c r="R177" s="3901"/>
      <c r="S177" s="3980"/>
      <c r="T177" s="2875"/>
      <c r="U177" s="2630"/>
      <c r="V177" s="2792"/>
      <c r="Y177" s="977"/>
      <c r="Z177" s="977"/>
      <c r="AC177" s="977"/>
      <c r="AD177" s="977"/>
      <c r="AK177" s="1697"/>
      <c r="AT177" s="978">
        <v>3</v>
      </c>
      <c r="BC177" s="978" t="s">
        <v>869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31.5" customHeight="1" x14ac:dyDescent="0.3">
      <c r="A178" s="2953" t="s">
        <v>714</v>
      </c>
      <c r="B178" s="2947" t="s">
        <v>967</v>
      </c>
      <c r="C178" s="2875"/>
      <c r="D178" s="2630"/>
      <c r="E178" s="2630"/>
      <c r="F178" s="2792"/>
      <c r="G178" s="3051">
        <f>G179+G180</f>
        <v>6</v>
      </c>
      <c r="H178" s="2788">
        <f>H179+H180</f>
        <v>180</v>
      </c>
      <c r="I178" s="2636"/>
      <c r="J178" s="2579"/>
      <c r="K178" s="2579"/>
      <c r="L178" s="2579"/>
      <c r="M178" s="2635"/>
      <c r="N178" s="2875"/>
      <c r="O178" s="3901"/>
      <c r="P178" s="3916"/>
      <c r="Q178" s="2636"/>
      <c r="R178" s="3901"/>
      <c r="S178" s="3980"/>
      <c r="T178" s="2875"/>
      <c r="U178" s="2630"/>
      <c r="V178" s="2792"/>
      <c r="Y178" s="977"/>
      <c r="Z178" s="977"/>
      <c r="AC178" s="977"/>
      <c r="AD178" s="977"/>
      <c r="AK178" s="1697"/>
      <c r="BC178" s="978" t="s">
        <v>869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1</v>
      </c>
      <c r="BK178" s="29" t="b">
        <f t="shared" si="31"/>
        <v>1</v>
      </c>
    </row>
    <row r="179" spans="1:63" s="978" customFormat="1" ht="20.25" customHeight="1" x14ac:dyDescent="0.3">
      <c r="A179" s="2953"/>
      <c r="B179" s="2948" t="s">
        <v>732</v>
      </c>
      <c r="C179" s="2875"/>
      <c r="D179" s="2630"/>
      <c r="E179" s="2630"/>
      <c r="F179" s="2792"/>
      <c r="G179" s="3051">
        <v>1</v>
      </c>
      <c r="H179" s="2788">
        <f>$G179*30</f>
        <v>30</v>
      </c>
      <c r="I179" s="2636"/>
      <c r="J179" s="2579"/>
      <c r="K179" s="2579"/>
      <c r="L179" s="2579"/>
      <c r="M179" s="2635"/>
      <c r="N179" s="2875"/>
      <c r="O179" s="3901"/>
      <c r="P179" s="3916"/>
      <c r="Q179" s="2636"/>
      <c r="R179" s="3901"/>
      <c r="S179" s="3980"/>
      <c r="T179" s="2875"/>
      <c r="U179" s="2630"/>
      <c r="V179" s="2792"/>
      <c r="Y179" s="977"/>
      <c r="Z179" s="977"/>
      <c r="AC179" s="977"/>
      <c r="AD179" s="977"/>
      <c r="AK179" s="1697"/>
      <c r="AT179" s="978">
        <v>3</v>
      </c>
      <c r="BC179" s="978" t="s">
        <v>869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customHeight="1" x14ac:dyDescent="0.3">
      <c r="A180" s="2953" t="s">
        <v>715</v>
      </c>
      <c r="B180" s="3031" t="s">
        <v>56</v>
      </c>
      <c r="C180" s="2875">
        <v>5</v>
      </c>
      <c r="D180" s="2630"/>
      <c r="E180" s="2630"/>
      <c r="F180" s="2792"/>
      <c r="G180" s="3052">
        <v>5</v>
      </c>
      <c r="H180" s="3036">
        <f>$G180*30</f>
        <v>150</v>
      </c>
      <c r="I180" s="3035">
        <v>12</v>
      </c>
      <c r="J180" s="2780" t="s">
        <v>125</v>
      </c>
      <c r="K180" s="2780"/>
      <c r="L180" s="2780" t="s">
        <v>324</v>
      </c>
      <c r="M180" s="3038">
        <f>$H180-$I180</f>
        <v>138</v>
      </c>
      <c r="N180" s="2875"/>
      <c r="O180" s="3901"/>
      <c r="P180" s="3916"/>
      <c r="Q180" s="2636"/>
      <c r="R180" s="3901"/>
      <c r="S180" s="3980"/>
      <c r="T180" s="2875" t="s">
        <v>111</v>
      </c>
      <c r="U180" s="2630"/>
      <c r="V180" s="2792"/>
      <c r="Y180" s="977"/>
      <c r="Z180" s="977"/>
      <c r="AC180" s="977"/>
      <c r="AD180" s="977"/>
      <c r="AK180" s="1697"/>
      <c r="AT180" s="978">
        <v>3</v>
      </c>
      <c r="BC180" s="978" t="s">
        <v>869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0</v>
      </c>
      <c r="BK180" s="29" t="b">
        <f t="shared" si="31"/>
        <v>1</v>
      </c>
    </row>
    <row r="181" spans="1:63" s="978" customFormat="1" ht="21.75" hidden="1" customHeight="1" x14ac:dyDescent="0.3">
      <c r="A181" s="2953"/>
      <c r="B181" s="2948"/>
      <c r="C181" s="2875"/>
      <c r="D181" s="2630"/>
      <c r="E181" s="2630"/>
      <c r="F181" s="2792"/>
      <c r="G181" s="3051"/>
      <c r="H181" s="2788"/>
      <c r="I181" s="2636"/>
      <c r="J181" s="2579"/>
      <c r="K181" s="2579"/>
      <c r="L181" s="2579"/>
      <c r="M181" s="2635"/>
      <c r="N181" s="2875"/>
      <c r="O181" s="3901"/>
      <c r="P181" s="3916"/>
      <c r="Q181" s="2636"/>
      <c r="R181" s="3901"/>
      <c r="S181" s="3980"/>
      <c r="T181" s="2875"/>
      <c r="U181" s="2630"/>
      <c r="V181" s="2792"/>
      <c r="Y181" s="977"/>
      <c r="Z181" s="977"/>
      <c r="AC181" s="977"/>
      <c r="AD181" s="977"/>
      <c r="AK181" s="1697"/>
      <c r="BC181" s="978" t="s">
        <v>869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1</v>
      </c>
      <c r="BJ181" s="29" t="b">
        <f t="shared" si="30"/>
        <v>1</v>
      </c>
      <c r="BK181" s="29" t="b">
        <f t="shared" si="31"/>
        <v>1</v>
      </c>
    </row>
    <row r="182" spans="1:63" s="978" customFormat="1" ht="20.25" hidden="1" customHeight="1" x14ac:dyDescent="0.3">
      <c r="A182" s="2953"/>
      <c r="B182" s="2948"/>
      <c r="C182" s="2875"/>
      <c r="D182" s="2630"/>
      <c r="E182" s="2630"/>
      <c r="F182" s="2792"/>
      <c r="G182" s="3051"/>
      <c r="H182" s="2788"/>
      <c r="I182" s="2636"/>
      <c r="J182" s="2579"/>
      <c r="K182" s="2579"/>
      <c r="L182" s="2579"/>
      <c r="M182" s="2635"/>
      <c r="N182" s="2875"/>
      <c r="O182" s="3901"/>
      <c r="P182" s="3916"/>
      <c r="Q182" s="2636"/>
      <c r="R182" s="3901"/>
      <c r="S182" s="3980"/>
      <c r="T182" s="2875"/>
      <c r="U182" s="2630"/>
      <c r="V182" s="2792"/>
      <c r="Y182" s="977"/>
      <c r="Z182" s="977"/>
      <c r="AC182" s="977"/>
      <c r="AD182" s="977"/>
      <c r="AK182" s="1697"/>
      <c r="BC182" s="978" t="s">
        <v>869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hidden="1" customHeight="1" x14ac:dyDescent="0.3">
      <c r="A183" s="2953"/>
      <c r="B183" s="2948"/>
      <c r="C183" s="2875"/>
      <c r="D183" s="2630"/>
      <c r="E183" s="2630"/>
      <c r="F183" s="2792"/>
      <c r="G183" s="3051"/>
      <c r="H183" s="2788"/>
      <c r="I183" s="2636"/>
      <c r="J183" s="2579"/>
      <c r="K183" s="2579"/>
      <c r="L183" s="2579"/>
      <c r="M183" s="2635"/>
      <c r="N183" s="2875"/>
      <c r="O183" s="3901"/>
      <c r="P183" s="3916"/>
      <c r="Q183" s="2636"/>
      <c r="R183" s="3901"/>
      <c r="S183" s="3980"/>
      <c r="T183" s="2875"/>
      <c r="U183" s="2630"/>
      <c r="V183" s="2792"/>
      <c r="Y183" s="977"/>
      <c r="Z183" s="977"/>
      <c r="AC183" s="977"/>
      <c r="AD183" s="977"/>
      <c r="AK183" s="1697"/>
      <c r="AT183" s="978">
        <v>2</v>
      </c>
      <c r="BC183" s="978" t="s">
        <v>869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58" customFormat="1" ht="31.2" x14ac:dyDescent="0.3">
      <c r="A184" s="2953" t="s">
        <v>717</v>
      </c>
      <c r="B184" s="2947" t="s">
        <v>972</v>
      </c>
      <c r="C184" s="2875"/>
      <c r="D184" s="2630"/>
      <c r="E184" s="2630"/>
      <c r="F184" s="2792"/>
      <c r="G184" s="3051">
        <f>SUM(G185:G186)</f>
        <v>5</v>
      </c>
      <c r="H184" s="2788">
        <f>SUM(H185:H186)</f>
        <v>150</v>
      </c>
      <c r="I184" s="2636"/>
      <c r="J184" s="2579"/>
      <c r="K184" s="2579"/>
      <c r="L184" s="2579"/>
      <c r="M184" s="2635"/>
      <c r="N184" s="2875"/>
      <c r="O184" s="3901"/>
      <c r="P184" s="3916"/>
      <c r="Q184" s="2636"/>
      <c r="R184" s="3901"/>
      <c r="S184" s="3980"/>
      <c r="T184" s="2875"/>
      <c r="U184" s="2630"/>
      <c r="V184" s="2792"/>
      <c r="AK184" s="1689"/>
      <c r="AT184" s="58">
        <v>2</v>
      </c>
      <c r="BC184" s="978" t="s">
        <v>869</v>
      </c>
      <c r="BF184" s="29" t="b">
        <f t="shared" si="26"/>
        <v>1</v>
      </c>
      <c r="BG184" s="29" t="b">
        <f t="shared" si="27"/>
        <v>1</v>
      </c>
      <c r="BH184" s="29" t="b">
        <f t="shared" si="28"/>
        <v>1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978" customFormat="1" ht="20.25" customHeight="1" x14ac:dyDescent="0.3">
      <c r="A185" s="2953"/>
      <c r="B185" s="2948" t="s">
        <v>732</v>
      </c>
      <c r="C185" s="2875"/>
      <c r="D185" s="2630"/>
      <c r="E185" s="2630"/>
      <c r="F185" s="2792"/>
      <c r="G185" s="3051">
        <v>1</v>
      </c>
      <c r="H185" s="2788">
        <f>G185*30</f>
        <v>30</v>
      </c>
      <c r="I185" s="2636"/>
      <c r="J185" s="2579"/>
      <c r="K185" s="2579"/>
      <c r="L185" s="2579"/>
      <c r="M185" s="2635"/>
      <c r="N185" s="2875"/>
      <c r="O185" s="3901"/>
      <c r="P185" s="3916"/>
      <c r="Q185" s="2636"/>
      <c r="R185" s="3901"/>
      <c r="S185" s="3980"/>
      <c r="T185" s="2875"/>
      <c r="U185" s="2630"/>
      <c r="V185" s="2792"/>
      <c r="Y185" s="977"/>
      <c r="Z185" s="977"/>
      <c r="AC185" s="977"/>
      <c r="AD185" s="977"/>
      <c r="AK185" s="1697"/>
      <c r="BC185" s="978" t="s">
        <v>869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3">
      <c r="A186" s="2953" t="s">
        <v>718</v>
      </c>
      <c r="B186" s="3031" t="s">
        <v>56</v>
      </c>
      <c r="C186" s="2875"/>
      <c r="D186" s="2630">
        <v>3</v>
      </c>
      <c r="E186" s="2630"/>
      <c r="F186" s="2792"/>
      <c r="G186" s="3052">
        <v>4</v>
      </c>
      <c r="H186" s="3036">
        <f>G186*30</f>
        <v>120</v>
      </c>
      <c r="I186" s="3035">
        <v>4</v>
      </c>
      <c r="J186" s="2780" t="s">
        <v>575</v>
      </c>
      <c r="K186" s="2780"/>
      <c r="L186" s="2780" t="s">
        <v>575</v>
      </c>
      <c r="M186" s="3038">
        <f>$H186-$I186</f>
        <v>116</v>
      </c>
      <c r="N186" s="2875"/>
      <c r="O186" s="3980"/>
      <c r="P186" s="4113"/>
      <c r="Q186" s="2636" t="s">
        <v>114</v>
      </c>
      <c r="R186" s="3901"/>
      <c r="S186" s="3980"/>
      <c r="T186" s="2875"/>
      <c r="U186" s="2630"/>
      <c r="V186" s="2792"/>
      <c r="Y186" s="977"/>
      <c r="Z186" s="977"/>
      <c r="AC186" s="977"/>
      <c r="AD186" s="977"/>
      <c r="AK186" s="1697"/>
      <c r="AT186" s="978">
        <v>2</v>
      </c>
      <c r="BC186" s="978" t="s">
        <v>869</v>
      </c>
      <c r="BF186" s="29" t="b">
        <f t="shared" si="26"/>
        <v>1</v>
      </c>
      <c r="BG186" s="29" t="b">
        <f t="shared" si="27"/>
        <v>1</v>
      </c>
      <c r="BH186" s="29" t="b">
        <f t="shared" si="28"/>
        <v>0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58" customFormat="1" ht="20.25" customHeight="1" x14ac:dyDescent="0.3">
      <c r="A187" s="2953" t="s">
        <v>719</v>
      </c>
      <c r="B187" s="2948" t="s">
        <v>965</v>
      </c>
      <c r="C187" s="2875"/>
      <c r="D187" s="2630"/>
      <c r="E187" s="2630"/>
      <c r="F187" s="2792"/>
      <c r="G187" s="3051">
        <f>SUM(G188:G189)</f>
        <v>5</v>
      </c>
      <c r="H187" s="2788">
        <f>SUM(H188:H189)</f>
        <v>150</v>
      </c>
      <c r="I187" s="2636"/>
      <c r="J187" s="2579"/>
      <c r="K187" s="2579"/>
      <c r="L187" s="2579"/>
      <c r="M187" s="2635"/>
      <c r="N187" s="2875"/>
      <c r="O187" s="3901"/>
      <c r="P187" s="3916"/>
      <c r="Q187" s="2636"/>
      <c r="R187" s="3901"/>
      <c r="S187" s="3980"/>
      <c r="T187" s="2875"/>
      <c r="U187" s="2630"/>
      <c r="V187" s="2792"/>
      <c r="AK187" s="1689"/>
      <c r="AT187" s="58">
        <v>2</v>
      </c>
      <c r="BC187" s="978" t="s">
        <v>869</v>
      </c>
      <c r="BF187" s="29" t="b">
        <f t="shared" si="26"/>
        <v>1</v>
      </c>
      <c r="BG187" s="29" t="b">
        <f t="shared" si="27"/>
        <v>1</v>
      </c>
      <c r="BH187" s="29" t="b">
        <f t="shared" si="28"/>
        <v>1</v>
      </c>
      <c r="BI187" s="29" t="b">
        <f t="shared" si="29"/>
        <v>1</v>
      </c>
      <c r="BJ187" s="29" t="b">
        <f t="shared" si="30"/>
        <v>1</v>
      </c>
      <c r="BK187" s="29" t="b">
        <f t="shared" si="31"/>
        <v>1</v>
      </c>
    </row>
    <row r="188" spans="1:63" s="978" customFormat="1" ht="20.25" customHeight="1" x14ac:dyDescent="0.3">
      <c r="A188" s="2953"/>
      <c r="B188" s="2948" t="s">
        <v>732</v>
      </c>
      <c r="C188" s="2875"/>
      <c r="D188" s="2630"/>
      <c r="E188" s="2630"/>
      <c r="F188" s="2792"/>
      <c r="G188" s="3051">
        <v>1</v>
      </c>
      <c r="H188" s="2788">
        <f>G188*30</f>
        <v>30</v>
      </c>
      <c r="I188" s="2636"/>
      <c r="J188" s="2579"/>
      <c r="K188" s="2579"/>
      <c r="L188" s="2579"/>
      <c r="M188" s="2635"/>
      <c r="N188" s="2875"/>
      <c r="O188" s="3901"/>
      <c r="P188" s="3916"/>
      <c r="Q188" s="2636"/>
      <c r="R188" s="3901"/>
      <c r="S188" s="3980"/>
      <c r="T188" s="2875"/>
      <c r="U188" s="2630"/>
      <c r="V188" s="2792"/>
      <c r="Y188" s="977"/>
      <c r="Z188" s="977"/>
      <c r="AC188" s="977"/>
      <c r="AD188" s="977"/>
      <c r="AK188" s="1697"/>
      <c r="BC188" s="978" t="s">
        <v>869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customHeight="1" x14ac:dyDescent="0.3">
      <c r="A189" s="2953" t="s">
        <v>807</v>
      </c>
      <c r="B189" s="3031" t="s">
        <v>56</v>
      </c>
      <c r="C189" s="2875" t="s">
        <v>544</v>
      </c>
      <c r="D189" s="2630"/>
      <c r="E189" s="2630"/>
      <c r="F189" s="2792"/>
      <c r="G189" s="3052">
        <v>4</v>
      </c>
      <c r="H189" s="3036">
        <f>G189*30</f>
        <v>120</v>
      </c>
      <c r="I189" s="3035">
        <v>8</v>
      </c>
      <c r="J189" s="2780" t="s">
        <v>114</v>
      </c>
      <c r="K189" s="2780"/>
      <c r="L189" s="2780" t="s">
        <v>324</v>
      </c>
      <c r="M189" s="3038">
        <f>$H189-$I189</f>
        <v>112</v>
      </c>
      <c r="N189" s="2875"/>
      <c r="O189" s="3901"/>
      <c r="P189" s="3916"/>
      <c r="Q189" s="2636"/>
      <c r="R189" s="3901"/>
      <c r="S189" s="3980"/>
      <c r="T189" s="2875"/>
      <c r="U189" s="2630" t="s">
        <v>113</v>
      </c>
      <c r="V189" s="2792"/>
      <c r="Y189" s="977"/>
      <c r="Z189" s="977"/>
      <c r="AC189" s="977"/>
      <c r="AD189" s="977"/>
      <c r="AK189" s="1697"/>
      <c r="AT189" s="978">
        <v>2</v>
      </c>
      <c r="BC189" s="978" t="s">
        <v>869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0</v>
      </c>
    </row>
    <row r="190" spans="1:63" s="58" customFormat="1" ht="36.75" customHeight="1" x14ac:dyDescent="0.3">
      <c r="A190" s="2953" t="s">
        <v>808</v>
      </c>
      <c r="B190" s="2947" t="s">
        <v>966</v>
      </c>
      <c r="C190" s="2875"/>
      <c r="D190" s="2630"/>
      <c r="E190" s="2630"/>
      <c r="F190" s="2792"/>
      <c r="G190" s="3051">
        <f>SUM(G191:G192)</f>
        <v>5</v>
      </c>
      <c r="H190" s="2788">
        <f>SUM(H191:H192)</f>
        <v>150</v>
      </c>
      <c r="I190" s="2636"/>
      <c r="J190" s="2579"/>
      <c r="K190" s="2579"/>
      <c r="L190" s="2579"/>
      <c r="M190" s="2635"/>
      <c r="N190" s="2875"/>
      <c r="O190" s="3901"/>
      <c r="P190" s="3916"/>
      <c r="Q190" s="2636"/>
      <c r="R190" s="3901"/>
      <c r="S190" s="3980"/>
      <c r="T190" s="2875"/>
      <c r="U190" s="2630"/>
      <c r="V190" s="2792"/>
      <c r="AK190" s="1689"/>
      <c r="AT190" s="58">
        <v>2</v>
      </c>
      <c r="BC190" s="978" t="s">
        <v>869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1</v>
      </c>
      <c r="BK190" s="29" t="b">
        <f t="shared" si="31"/>
        <v>1</v>
      </c>
    </row>
    <row r="191" spans="1:63" s="978" customFormat="1" ht="20.25" customHeight="1" x14ac:dyDescent="0.3">
      <c r="A191" s="2953"/>
      <c r="B191" s="2948" t="s">
        <v>732</v>
      </c>
      <c r="C191" s="2875"/>
      <c r="D191" s="2630"/>
      <c r="E191" s="2630"/>
      <c r="F191" s="2792"/>
      <c r="G191" s="3051">
        <v>1</v>
      </c>
      <c r="H191" s="2788">
        <f>G191*30</f>
        <v>30</v>
      </c>
      <c r="I191" s="2636"/>
      <c r="J191" s="2579"/>
      <c r="K191" s="2579"/>
      <c r="L191" s="2579"/>
      <c r="M191" s="2635"/>
      <c r="N191" s="2875"/>
      <c r="O191" s="3901"/>
      <c r="P191" s="3916"/>
      <c r="Q191" s="2636"/>
      <c r="R191" s="3901"/>
      <c r="S191" s="3980"/>
      <c r="T191" s="2875"/>
      <c r="U191" s="2630"/>
      <c r="V191" s="2792"/>
      <c r="Y191" s="977"/>
      <c r="Z191" s="977"/>
      <c r="AC191" s="977"/>
      <c r="AD191" s="977"/>
      <c r="AK191" s="1697"/>
      <c r="BC191" s="978" t="s">
        <v>869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20.25" customHeight="1" x14ac:dyDescent="0.3">
      <c r="A192" s="2953" t="s">
        <v>809</v>
      </c>
      <c r="B192" s="3031" t="s">
        <v>56</v>
      </c>
      <c r="C192" s="2875"/>
      <c r="D192" s="2630">
        <v>5</v>
      </c>
      <c r="E192" s="2630"/>
      <c r="F192" s="2792"/>
      <c r="G192" s="3052">
        <v>4</v>
      </c>
      <c r="H192" s="3036">
        <f>G192*30</f>
        <v>120</v>
      </c>
      <c r="I192" s="3035">
        <v>8</v>
      </c>
      <c r="J192" s="2780" t="s">
        <v>114</v>
      </c>
      <c r="K192" s="2780"/>
      <c r="L192" s="2780" t="s">
        <v>324</v>
      </c>
      <c r="M192" s="3038">
        <f>$H192-$I192</f>
        <v>112</v>
      </c>
      <c r="N192" s="2875"/>
      <c r="O192" s="3901"/>
      <c r="P192" s="3916"/>
      <c r="Q192" s="2636"/>
      <c r="R192" s="3901"/>
      <c r="S192" s="3980"/>
      <c r="T192" s="2875" t="s">
        <v>113</v>
      </c>
      <c r="U192" s="2630"/>
      <c r="V192" s="27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T192" s="978">
        <v>2</v>
      </c>
      <c r="BC192" s="978" t="s">
        <v>869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0</v>
      </c>
      <c r="BK192" s="29" t="b">
        <f t="shared" si="31"/>
        <v>1</v>
      </c>
    </row>
    <row r="193" spans="1:64" s="978" customFormat="1" ht="18" hidden="1" customHeight="1" x14ac:dyDescent="0.3">
      <c r="A193" s="2953"/>
      <c r="B193" s="2948"/>
      <c r="C193" s="2875"/>
      <c r="D193" s="2630"/>
      <c r="E193" s="2630"/>
      <c r="F193" s="2792"/>
      <c r="G193" s="3051"/>
      <c r="H193" s="2788"/>
      <c r="I193" s="2636"/>
      <c r="J193" s="2579"/>
      <c r="K193" s="2579"/>
      <c r="L193" s="2579"/>
      <c r="M193" s="2635"/>
      <c r="N193" s="2875"/>
      <c r="O193" s="3901"/>
      <c r="P193" s="3916"/>
      <c r="Q193" s="2636"/>
      <c r="R193" s="3901"/>
      <c r="S193" s="3980"/>
      <c r="T193" s="2875"/>
      <c r="U193" s="2630"/>
      <c r="V193" s="2792"/>
      <c r="Y193" s="977"/>
      <c r="Z193" s="977"/>
      <c r="AC193" s="977"/>
      <c r="AD193" s="977"/>
      <c r="AK193" s="1697"/>
      <c r="BC193" s="978" t="s">
        <v>869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1</v>
      </c>
      <c r="BK193" s="29" t="b">
        <f t="shared" si="31"/>
        <v>1</v>
      </c>
    </row>
    <row r="194" spans="1:64" s="978" customFormat="1" ht="31.5" customHeight="1" x14ac:dyDescent="0.3">
      <c r="A194" s="2953" t="s">
        <v>811</v>
      </c>
      <c r="B194" s="2947" t="s">
        <v>964</v>
      </c>
      <c r="C194" s="2875"/>
      <c r="D194" s="2630"/>
      <c r="E194" s="2630"/>
      <c r="F194" s="2792"/>
      <c r="G194" s="3051">
        <f>SUM(G195:G196)</f>
        <v>5</v>
      </c>
      <c r="H194" s="2788">
        <f>SUM(H195:H196)</f>
        <v>150</v>
      </c>
      <c r="I194" s="2636"/>
      <c r="J194" s="2579"/>
      <c r="K194" s="2579"/>
      <c r="L194" s="2579"/>
      <c r="M194" s="2635"/>
      <c r="N194" s="2875"/>
      <c r="O194" s="3901"/>
      <c r="P194" s="3916"/>
      <c r="Q194" s="2636"/>
      <c r="R194" s="3901"/>
      <c r="S194" s="3980"/>
      <c r="T194" s="2875"/>
      <c r="U194" s="2630"/>
      <c r="V194" s="2792"/>
      <c r="Y194" s="977"/>
      <c r="Z194" s="977"/>
      <c r="AC194" s="977"/>
      <c r="AD194" s="977"/>
      <c r="AK194" s="1697"/>
      <c r="BC194" s="978" t="s">
        <v>869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1</v>
      </c>
      <c r="BJ194" s="29" t="b">
        <f t="shared" si="30"/>
        <v>1</v>
      </c>
      <c r="BK194" s="29" t="b">
        <f t="shared" si="31"/>
        <v>1</v>
      </c>
    </row>
    <row r="195" spans="1:64" s="978" customFormat="1" ht="17.25" customHeight="1" x14ac:dyDescent="0.3">
      <c r="A195" s="2953"/>
      <c r="B195" s="2948" t="s">
        <v>732</v>
      </c>
      <c r="C195" s="2875"/>
      <c r="D195" s="2630"/>
      <c r="E195" s="2630"/>
      <c r="F195" s="2792"/>
      <c r="G195" s="3051">
        <v>1</v>
      </c>
      <c r="H195" s="2788">
        <f>G195*30</f>
        <v>30</v>
      </c>
      <c r="I195" s="2636"/>
      <c r="J195" s="2579"/>
      <c r="K195" s="2579"/>
      <c r="L195" s="2579"/>
      <c r="M195" s="2635"/>
      <c r="N195" s="2875"/>
      <c r="O195" s="3901"/>
      <c r="P195" s="3916"/>
      <c r="Q195" s="2636"/>
      <c r="R195" s="3901"/>
      <c r="S195" s="3980"/>
      <c r="T195" s="2875"/>
      <c r="U195" s="2630"/>
      <c r="V195" s="2792"/>
      <c r="Y195" s="977"/>
      <c r="Z195" s="977"/>
      <c r="AC195" s="977"/>
      <c r="AD195" s="977"/>
      <c r="AK195" s="1697"/>
      <c r="BC195" s="978" t="s">
        <v>869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16.5" customHeight="1" x14ac:dyDescent="0.3">
      <c r="A196" s="2953" t="s">
        <v>812</v>
      </c>
      <c r="B196" s="3031" t="s">
        <v>56</v>
      </c>
      <c r="C196" s="2875">
        <v>4</v>
      </c>
      <c r="D196" s="2630"/>
      <c r="E196" s="2630"/>
      <c r="F196" s="2792"/>
      <c r="G196" s="3052">
        <v>4</v>
      </c>
      <c r="H196" s="3036">
        <f>G196*30</f>
        <v>120</v>
      </c>
      <c r="I196" s="3035">
        <v>12</v>
      </c>
      <c r="J196" s="2780" t="s">
        <v>125</v>
      </c>
      <c r="K196" s="2780"/>
      <c r="L196" s="2780" t="s">
        <v>324</v>
      </c>
      <c r="M196" s="3038">
        <f>$H196-$I196</f>
        <v>108</v>
      </c>
      <c r="N196" s="2875"/>
      <c r="O196" s="3901"/>
      <c r="P196" s="3916"/>
      <c r="Q196" s="2636"/>
      <c r="R196" s="3901" t="s">
        <v>111</v>
      </c>
      <c r="S196" s="3980"/>
      <c r="T196" s="2875"/>
      <c r="U196" s="2630"/>
      <c r="V196" s="2792"/>
      <c r="Y196" s="977"/>
      <c r="Z196" s="977"/>
      <c r="AC196" s="977"/>
      <c r="AD196" s="977"/>
      <c r="AK196" s="1697"/>
      <c r="AT196" s="978">
        <v>2</v>
      </c>
      <c r="BC196" s="978" t="s">
        <v>869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0</v>
      </c>
      <c r="BJ196" s="29" t="b">
        <f t="shared" si="30"/>
        <v>1</v>
      </c>
      <c r="BK196" s="29" t="b">
        <f t="shared" si="31"/>
        <v>1</v>
      </c>
    </row>
    <row r="197" spans="1:64" s="978" customFormat="1" x14ac:dyDescent="0.3">
      <c r="A197" s="2953" t="s">
        <v>813</v>
      </c>
      <c r="B197" s="2948" t="s">
        <v>962</v>
      </c>
      <c r="C197" s="2875"/>
      <c r="D197" s="2630"/>
      <c r="E197" s="2630"/>
      <c r="F197" s="2792"/>
      <c r="G197" s="3051">
        <f>SUM(G198:G200)</f>
        <v>6.5</v>
      </c>
      <c r="H197" s="2788">
        <f>SUM(H198:H200)</f>
        <v>195</v>
      </c>
      <c r="I197" s="2636"/>
      <c r="J197" s="2579"/>
      <c r="K197" s="2579"/>
      <c r="L197" s="2579"/>
      <c r="M197" s="2635"/>
      <c r="N197" s="2875"/>
      <c r="O197" s="3901"/>
      <c r="P197" s="3916"/>
      <c r="Q197" s="2636"/>
      <c r="R197" s="3901"/>
      <c r="S197" s="3980"/>
      <c r="T197" s="2875"/>
      <c r="U197" s="2630"/>
      <c r="V197" s="2792"/>
      <c r="Y197" s="977"/>
      <c r="Z197" s="977"/>
      <c r="AC197" s="977"/>
      <c r="AD197" s="977"/>
      <c r="AK197" s="1697"/>
      <c r="BC197" s="978" t="s">
        <v>869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1</v>
      </c>
      <c r="BJ197" s="29" t="b">
        <f t="shared" si="30"/>
        <v>1</v>
      </c>
      <c r="BK197" s="29" t="b">
        <f t="shared" si="31"/>
        <v>1</v>
      </c>
    </row>
    <row r="198" spans="1:64" s="978" customFormat="1" x14ac:dyDescent="0.3">
      <c r="A198" s="2953"/>
      <c r="B198" s="2948" t="s">
        <v>732</v>
      </c>
      <c r="C198" s="2875"/>
      <c r="D198" s="2630"/>
      <c r="E198" s="2630"/>
      <c r="F198" s="2792"/>
      <c r="G198" s="3051">
        <v>1</v>
      </c>
      <c r="H198" s="2788">
        <f>$G198*30</f>
        <v>30</v>
      </c>
      <c r="I198" s="2636"/>
      <c r="J198" s="2579"/>
      <c r="K198" s="2579"/>
      <c r="L198" s="2579"/>
      <c r="M198" s="2635"/>
      <c r="N198" s="2875"/>
      <c r="O198" s="3901"/>
      <c r="P198" s="3916"/>
      <c r="Q198" s="2636"/>
      <c r="R198" s="3901"/>
      <c r="S198" s="3980"/>
      <c r="T198" s="2875"/>
      <c r="U198" s="2630"/>
      <c r="V198" s="2792"/>
      <c r="Y198" s="977"/>
      <c r="Z198" s="977"/>
      <c r="AC198" s="977"/>
      <c r="AD198" s="977"/>
      <c r="AK198" s="1697"/>
      <c r="BC198" s="978" t="s">
        <v>869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1</v>
      </c>
    </row>
    <row r="199" spans="1:64" s="978" customFormat="1" ht="20.25" customHeight="1" x14ac:dyDescent="0.3">
      <c r="A199" s="2953" t="s">
        <v>814</v>
      </c>
      <c r="B199" s="3031" t="s">
        <v>56</v>
      </c>
      <c r="C199" s="2875"/>
      <c r="D199" s="2630">
        <v>5</v>
      </c>
      <c r="E199" s="2630"/>
      <c r="F199" s="2792"/>
      <c r="G199" s="3052">
        <v>4</v>
      </c>
      <c r="H199" s="3036">
        <f>$G199*30</f>
        <v>120</v>
      </c>
      <c r="I199" s="3035">
        <v>8</v>
      </c>
      <c r="J199" s="2780"/>
      <c r="K199" s="2780"/>
      <c r="L199" s="2780" t="s">
        <v>113</v>
      </c>
      <c r="M199" s="3038">
        <f>$H199-$I199</f>
        <v>112</v>
      </c>
      <c r="N199" s="2875"/>
      <c r="O199" s="3901"/>
      <c r="P199" s="3916"/>
      <c r="Q199" s="2636"/>
      <c r="R199" s="3901"/>
      <c r="S199" s="3980"/>
      <c r="T199" s="2875" t="s">
        <v>113</v>
      </c>
      <c r="U199" s="2630"/>
      <c r="V199" s="2792"/>
      <c r="Y199" s="977"/>
      <c r="Z199" s="977"/>
      <c r="AC199" s="977"/>
      <c r="AD199" s="977"/>
      <c r="AK199" s="1697"/>
      <c r="AT199" s="978">
        <v>3</v>
      </c>
      <c r="BC199" s="978" t="s">
        <v>869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0</v>
      </c>
      <c r="BK199" s="29" t="b">
        <f t="shared" si="31"/>
        <v>1</v>
      </c>
    </row>
    <row r="200" spans="1:64" s="978" customFormat="1" ht="31.5" customHeight="1" x14ac:dyDescent="0.3">
      <c r="A200" s="2953" t="s">
        <v>815</v>
      </c>
      <c r="B200" s="2947" t="s">
        <v>963</v>
      </c>
      <c r="C200" s="2875"/>
      <c r="D200" s="2630"/>
      <c r="E200" s="2630"/>
      <c r="F200" s="2792" t="s">
        <v>544</v>
      </c>
      <c r="G200" s="3051">
        <v>1.5</v>
      </c>
      <c r="H200" s="2788">
        <f>$G200*30</f>
        <v>45</v>
      </c>
      <c r="I200" s="2636">
        <v>4</v>
      </c>
      <c r="J200" s="2579"/>
      <c r="K200" s="2579"/>
      <c r="L200" s="2579" t="s">
        <v>114</v>
      </c>
      <c r="M200" s="2635">
        <f>$H200-$I200</f>
        <v>41</v>
      </c>
      <c r="N200" s="2875"/>
      <c r="O200" s="3901"/>
      <c r="P200" s="3916"/>
      <c r="Q200" s="2636"/>
      <c r="R200" s="3901"/>
      <c r="S200" s="3980"/>
      <c r="T200" s="2875"/>
      <c r="U200" s="2630" t="s">
        <v>114</v>
      </c>
      <c r="V200" s="2792"/>
      <c r="Y200" s="977"/>
      <c r="Z200" s="977"/>
      <c r="AC200" s="977"/>
      <c r="AD200" s="977"/>
      <c r="AK200" s="1697"/>
      <c r="AT200" s="978">
        <v>3</v>
      </c>
      <c r="BC200" s="978" t="s">
        <v>869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1</v>
      </c>
      <c r="BK200" s="29" t="b">
        <f t="shared" si="31"/>
        <v>0</v>
      </c>
    </row>
    <row r="201" spans="1:64" s="978" customFormat="1" ht="33" customHeight="1" x14ac:dyDescent="0.3">
      <c r="A201" s="2953" t="s">
        <v>816</v>
      </c>
      <c r="B201" s="2947" t="s">
        <v>961</v>
      </c>
      <c r="C201" s="2875"/>
      <c r="D201" s="2630"/>
      <c r="E201" s="2630"/>
      <c r="F201" s="2792"/>
      <c r="G201" s="3051">
        <f>SUM(G203:G204)</f>
        <v>5</v>
      </c>
      <c r="H201" s="2788">
        <f>SUM(H203:H204)</f>
        <v>150</v>
      </c>
      <c r="I201" s="2636"/>
      <c r="J201" s="2579"/>
      <c r="K201" s="2579"/>
      <c r="L201" s="2579"/>
      <c r="M201" s="2635"/>
      <c r="N201" s="2875"/>
      <c r="O201" s="3901"/>
      <c r="P201" s="3916"/>
      <c r="Q201" s="2636"/>
      <c r="R201" s="3901"/>
      <c r="S201" s="3980"/>
      <c r="T201" s="2875"/>
      <c r="U201" s="2630"/>
      <c r="V201" s="2792"/>
      <c r="Y201" s="977"/>
      <c r="Z201" s="977"/>
      <c r="AC201" s="977"/>
      <c r="AD201" s="977"/>
      <c r="AK201" s="1697"/>
      <c r="AT201" s="978">
        <v>3</v>
      </c>
      <c r="BC201" s="978" t="s">
        <v>869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1</v>
      </c>
    </row>
    <row r="202" spans="1:64" s="1163" customFormat="1" ht="17.25" hidden="1" customHeight="1" x14ac:dyDescent="0.3">
      <c r="A202" s="2953"/>
      <c r="B202" s="2948"/>
      <c r="C202" s="2875"/>
      <c r="D202" s="2630"/>
      <c r="E202" s="2630"/>
      <c r="F202" s="2792"/>
      <c r="G202" s="3051"/>
      <c r="H202" s="2788"/>
      <c r="I202" s="2636"/>
      <c r="J202" s="2579"/>
      <c r="K202" s="2579"/>
      <c r="L202" s="2579"/>
      <c r="M202" s="2635"/>
      <c r="N202" s="2875"/>
      <c r="O202" s="3901"/>
      <c r="P202" s="3916"/>
      <c r="Q202" s="2636"/>
      <c r="R202" s="3901"/>
      <c r="S202" s="3980"/>
      <c r="T202" s="2875"/>
      <c r="U202" s="2630"/>
      <c r="V202" s="2792"/>
      <c r="AK202" s="1692"/>
      <c r="BC202" s="978" t="s">
        <v>869</v>
      </c>
      <c r="BF202" s="29" t="b">
        <f t="shared" si="26"/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1</v>
      </c>
    </row>
    <row r="203" spans="1:64" s="978" customFormat="1" ht="17.25" customHeight="1" x14ac:dyDescent="0.3">
      <c r="A203" s="2953"/>
      <c r="B203" s="2948" t="s">
        <v>732</v>
      </c>
      <c r="C203" s="2875"/>
      <c r="D203" s="2630"/>
      <c r="E203" s="2630"/>
      <c r="F203" s="2792"/>
      <c r="G203" s="3051">
        <v>1</v>
      </c>
      <c r="H203" s="2788">
        <f>$G203*30</f>
        <v>30</v>
      </c>
      <c r="I203" s="2636"/>
      <c r="J203" s="2579"/>
      <c r="K203" s="2579"/>
      <c r="L203" s="2579"/>
      <c r="M203" s="2635"/>
      <c r="N203" s="2875"/>
      <c r="O203" s="3901"/>
      <c r="P203" s="3916"/>
      <c r="Q203" s="2636"/>
      <c r="R203" s="3901"/>
      <c r="S203" s="3980"/>
      <c r="T203" s="2875"/>
      <c r="U203" s="2630"/>
      <c r="V203" s="2792"/>
      <c r="Y203" s="977"/>
      <c r="Z203" s="977"/>
      <c r="AC203" s="977"/>
      <c r="AD203" s="977"/>
      <c r="AK203" s="1697"/>
      <c r="BC203" s="978" t="s">
        <v>869</v>
      </c>
      <c r="BF203" s="29" t="b">
        <f t="shared" si="26"/>
        <v>1</v>
      </c>
      <c r="BG203" s="29" t="b">
        <f t="shared" si="27"/>
        <v>1</v>
      </c>
      <c r="BH203" s="29" t="b">
        <f t="shared" si="28"/>
        <v>1</v>
      </c>
      <c r="BI203" s="29" t="b">
        <f t="shared" si="29"/>
        <v>1</v>
      </c>
      <c r="BJ203" s="29" t="b">
        <f t="shared" si="30"/>
        <v>1</v>
      </c>
      <c r="BK203" s="29" t="b">
        <f t="shared" si="31"/>
        <v>1</v>
      </c>
    </row>
    <row r="204" spans="1:64" s="978" customFormat="1" ht="20.25" customHeight="1" thickBot="1" x14ac:dyDescent="0.35">
      <c r="A204" s="2953" t="s">
        <v>817</v>
      </c>
      <c r="B204" s="3031" t="s">
        <v>56</v>
      </c>
      <c r="C204" s="2875" t="s">
        <v>544</v>
      </c>
      <c r="D204" s="2630"/>
      <c r="E204" s="2630"/>
      <c r="F204" s="2792"/>
      <c r="G204" s="3052">
        <v>4</v>
      </c>
      <c r="H204" s="3036">
        <f>$G204*30</f>
        <v>120</v>
      </c>
      <c r="I204" s="3035">
        <v>12</v>
      </c>
      <c r="J204" s="2780" t="s">
        <v>125</v>
      </c>
      <c r="K204" s="2780"/>
      <c r="L204" s="2780" t="s">
        <v>324</v>
      </c>
      <c r="M204" s="3038">
        <f>$H204-$I204</f>
        <v>108</v>
      </c>
      <c r="N204" s="2875"/>
      <c r="O204" s="3901"/>
      <c r="P204" s="3916"/>
      <c r="Q204" s="2636"/>
      <c r="R204" s="3901"/>
      <c r="S204" s="3980"/>
      <c r="T204" s="2875"/>
      <c r="U204" s="2630" t="s">
        <v>111</v>
      </c>
      <c r="V204" s="2792"/>
      <c r="Y204" s="977"/>
      <c r="Z204" s="977"/>
      <c r="AC204" s="977"/>
      <c r="AD204" s="977"/>
      <c r="AK204" s="1697"/>
      <c r="AT204" s="978">
        <v>3</v>
      </c>
      <c r="BC204" s="978" t="s">
        <v>869</v>
      </c>
      <c r="BF204" s="29" t="b">
        <f>ISBLANK(N204)</f>
        <v>1</v>
      </c>
      <c r="BG204" s="29" t="b">
        <f t="shared" si="27"/>
        <v>1</v>
      </c>
      <c r="BH204" s="29" t="b">
        <f t="shared" si="28"/>
        <v>1</v>
      </c>
      <c r="BI204" s="29" t="b">
        <f t="shared" si="29"/>
        <v>1</v>
      </c>
      <c r="BJ204" s="29" t="b">
        <f t="shared" si="30"/>
        <v>1</v>
      </c>
      <c r="BK204" s="29" t="b">
        <f t="shared" si="31"/>
        <v>0</v>
      </c>
    </row>
    <row r="205" spans="1:64" s="1163" customFormat="1" ht="17.25" hidden="1" customHeight="1" thickBot="1" x14ac:dyDescent="0.35">
      <c r="A205" s="2953" t="s">
        <v>768</v>
      </c>
      <c r="B205" s="2948"/>
      <c r="C205" s="2869"/>
      <c r="D205" s="2873"/>
      <c r="E205" s="2533"/>
      <c r="F205" s="2792"/>
      <c r="G205" s="3051">
        <f>G110+G111+G152+G155+G161+G164+G168+G171+G178+G181+G184+G187+G190+G193</f>
        <v>55</v>
      </c>
      <c r="H205" s="2788">
        <f>H110+H111+H152+H155+H161+H164+H168+H171+H178+H181+H184+H187+H190+H193</f>
        <v>1650</v>
      </c>
      <c r="I205" s="2636"/>
      <c r="J205" s="2579"/>
      <c r="K205" s="2579"/>
      <c r="L205" s="2579"/>
      <c r="M205" s="2635"/>
      <c r="N205" s="2875"/>
      <c r="O205" s="3901"/>
      <c r="P205" s="3916"/>
      <c r="Q205" s="2636"/>
      <c r="R205" s="3901"/>
      <c r="S205" s="3980"/>
      <c r="T205" s="2875"/>
      <c r="U205" s="2630"/>
      <c r="V205" s="2792"/>
      <c r="AK205" s="1692"/>
      <c r="BD205" s="27" t="s">
        <v>870</v>
      </c>
      <c r="BE205" s="27"/>
      <c r="BF205" s="1187">
        <f t="shared" ref="BF205:BK205" si="33">SUMIF(BF152:BF204,FALSE,$G152:$G204)</f>
        <v>0</v>
      </c>
      <c r="BG205" s="1187">
        <f t="shared" si="33"/>
        <v>0</v>
      </c>
      <c r="BH205" s="2379">
        <f t="shared" si="33"/>
        <v>4</v>
      </c>
      <c r="BI205" s="2379">
        <f t="shared" si="33"/>
        <v>13</v>
      </c>
      <c r="BJ205" s="2379">
        <f t="shared" si="33"/>
        <v>21</v>
      </c>
      <c r="BK205" s="2379">
        <f t="shared" si="33"/>
        <v>13.5</v>
      </c>
      <c r="BL205" s="27">
        <f>SUM(BF205:BK205)</f>
        <v>51.5</v>
      </c>
    </row>
    <row r="206" spans="1:64" s="1163" customFormat="1" ht="17.25" hidden="1" customHeight="1" thickBot="1" x14ac:dyDescent="0.35">
      <c r="A206" s="2953" t="s">
        <v>748</v>
      </c>
      <c r="B206" s="2948"/>
      <c r="C206" s="2869"/>
      <c r="D206" s="2873"/>
      <c r="E206" s="2533"/>
      <c r="F206" s="2872"/>
      <c r="G206" s="3057">
        <f>SUMIF($B$110:$B$113,"на базі фахової передвищої освіти",G$110:G$113)+SUMIF($B$152:$B$204,"на базі фахової передвищої освіти",G$152:G$204)</f>
        <v>17.5</v>
      </c>
      <c r="H206" s="2894">
        <f>SUMIF($B$110:$B$113,"на базі фахової передвищої освіти",H$110:H$113)+SUMIF($B$152:$B$204,"на базі фахової передвищої освіти",H$152:H$204)</f>
        <v>525</v>
      </c>
      <c r="I206" s="2853"/>
      <c r="J206" s="2532"/>
      <c r="K206" s="2532"/>
      <c r="L206" s="2532"/>
      <c r="M206" s="2902"/>
      <c r="N206" s="2871"/>
      <c r="O206" s="4001"/>
      <c r="P206" s="4002"/>
      <c r="Q206" s="2853"/>
      <c r="R206" s="4001"/>
      <c r="S206" s="4003"/>
      <c r="T206" s="2857"/>
      <c r="U206" s="2873"/>
      <c r="V206" s="2874"/>
      <c r="AK206" s="1692"/>
      <c r="BD206" s="27" t="s">
        <v>871</v>
      </c>
      <c r="BE206" s="27"/>
      <c r="BF206" s="29"/>
      <c r="BG206" s="29"/>
      <c r="BH206" s="2379">
        <f>G110+G113</f>
        <v>8</v>
      </c>
      <c r="BI206" s="2379"/>
      <c r="BJ206" s="2379"/>
      <c r="BK206" s="2379"/>
      <c r="BL206" s="27"/>
    </row>
    <row r="207" spans="1:64" s="1163" customFormat="1" ht="17.25" hidden="1" customHeight="1" thickBot="1" x14ac:dyDescent="0.35">
      <c r="A207" s="2975" t="s">
        <v>728</v>
      </c>
      <c r="B207" s="2949"/>
      <c r="C207" s="2876"/>
      <c r="D207" s="2873"/>
      <c r="E207" s="2648"/>
      <c r="F207" s="2877"/>
      <c r="G207" s="3058">
        <f>SUMIF($B$110:$B$113,"на базі академії",G$110:G$113)+SUMIF($B$152:$B$204,"на базі академії",G$152:G$204)+G110+G200</f>
        <v>59.5</v>
      </c>
      <c r="H207" s="2895">
        <f>SUMIF($B$110:$B$113,"на базі академії",H$110:H$113)+SUMIF($B$152:$B$204,"на базі академії",H$152:H$204)+H110+H200</f>
        <v>1785</v>
      </c>
      <c r="I207" s="2890">
        <f>SUMIF($B$110:$B$113,"на базі академії",I$110:I$113)+SUMIF($B$152:$B$204,"на базі академії",I$152:I$204)+I110+I200</f>
        <v>128</v>
      </c>
      <c r="J207" s="2609">
        <v>88</v>
      </c>
      <c r="K207" s="2609">
        <v>12</v>
      </c>
      <c r="L207" s="2609">
        <v>52</v>
      </c>
      <c r="M207" s="2903">
        <f>SUMIF($B$110:$B$113,"на базі академії",M$110:M$113)+SUMIF($B$152:$B$204,"на базі академії",M$152:M$204)+M110+M200</f>
        <v>1657</v>
      </c>
      <c r="N207" s="2910"/>
      <c r="O207" s="3998"/>
      <c r="P207" s="3999"/>
      <c r="Q207" s="2890" t="s">
        <v>470</v>
      </c>
      <c r="R207" s="3998" t="s">
        <v>801</v>
      </c>
      <c r="S207" s="4000"/>
      <c r="T207" s="2857" t="s">
        <v>767</v>
      </c>
      <c r="U207" s="2873" t="s">
        <v>767</v>
      </c>
      <c r="V207" s="2874"/>
      <c r="AK207" s="1692"/>
      <c r="BD207" s="27" t="s">
        <v>872</v>
      </c>
      <c r="BF207" s="29">
        <f t="shared" ref="BF207:BK207" si="34">BF205+BF206</f>
        <v>0</v>
      </c>
      <c r="BG207" s="29">
        <f t="shared" si="34"/>
        <v>0</v>
      </c>
      <c r="BH207" s="2379">
        <f t="shared" si="34"/>
        <v>12</v>
      </c>
      <c r="BI207" s="2379">
        <f t="shared" si="34"/>
        <v>13</v>
      </c>
      <c r="BJ207" s="2379">
        <f t="shared" si="34"/>
        <v>21</v>
      </c>
      <c r="BK207" s="2379">
        <f t="shared" si="34"/>
        <v>13.5</v>
      </c>
      <c r="BL207" s="27">
        <f>SUM(BF207:BK207)</f>
        <v>59.5</v>
      </c>
    </row>
    <row r="208" spans="1:64" customFormat="1" ht="18.75" customHeight="1" x14ac:dyDescent="0.3">
      <c r="A208" s="2954" t="s">
        <v>818</v>
      </c>
      <c r="B208" s="2950" t="s">
        <v>770</v>
      </c>
      <c r="C208" s="2878"/>
      <c r="D208" s="2651"/>
      <c r="E208" s="2650"/>
      <c r="F208" s="2879"/>
      <c r="G208" s="3059">
        <f>SUM(G209:G210)</f>
        <v>3</v>
      </c>
      <c r="H208" s="2896">
        <f t="shared" ref="H208:H230" si="35">G208*30</f>
        <v>90</v>
      </c>
      <c r="I208" s="2852"/>
      <c r="J208" s="2649"/>
      <c r="K208" s="2649"/>
      <c r="L208" s="2649"/>
      <c r="M208" s="2904"/>
      <c r="N208" s="2878"/>
      <c r="O208" s="3995"/>
      <c r="P208" s="3996"/>
      <c r="Q208" s="2852"/>
      <c r="R208" s="3995"/>
      <c r="S208" s="3997"/>
      <c r="T208" s="2878"/>
      <c r="U208" s="2650"/>
      <c r="V208" s="2916"/>
      <c r="BC208" t="s">
        <v>626</v>
      </c>
      <c r="BF208" t="b">
        <f>ISBLANK(N208)</f>
        <v>1</v>
      </c>
      <c r="BG208" t="b">
        <f>ISBLANK(O208)</f>
        <v>1</v>
      </c>
      <c r="BH208" t="b">
        <f>ISBLANK(Q208)</f>
        <v>1</v>
      </c>
      <c r="BI208" t="b">
        <f>ISBLANK(R208)</f>
        <v>1</v>
      </c>
      <c r="BJ208" t="b">
        <f>ISBLANK(T208)</f>
        <v>1</v>
      </c>
      <c r="BK208" t="b">
        <f>ISBLANK(U208)</f>
        <v>1</v>
      </c>
    </row>
    <row r="209" spans="1:63" ht="16.5" customHeight="1" x14ac:dyDescent="0.3">
      <c r="A209" s="2953"/>
      <c r="B209" s="2948" t="s">
        <v>732</v>
      </c>
      <c r="C209" s="1628"/>
      <c r="D209" s="2640"/>
      <c r="E209" s="95"/>
      <c r="F209" s="760"/>
      <c r="G209" s="3051">
        <v>1</v>
      </c>
      <c r="H209" s="2788">
        <f t="shared" si="35"/>
        <v>30</v>
      </c>
      <c r="I209" s="2682"/>
      <c r="J209" s="395"/>
      <c r="K209" s="421"/>
      <c r="L209" s="396"/>
      <c r="M209" s="2646"/>
      <c r="N209" s="2755"/>
      <c r="O209" s="3901"/>
      <c r="P209" s="3916"/>
      <c r="Q209" s="420"/>
      <c r="R209" s="3901"/>
      <c r="S209" s="3993"/>
      <c r="T209" s="229"/>
      <c r="U209" s="2622"/>
      <c r="V209" s="2623"/>
      <c r="AK209" s="1687"/>
      <c r="BC209" s="27" t="s">
        <v>626</v>
      </c>
      <c r="BD209" s="58" t="s">
        <v>542</v>
      </c>
      <c r="BE209" s="1183">
        <f>BF257+BG257</f>
        <v>0</v>
      </c>
      <c r="BF209" s="29" t="b">
        <f t="shared" ref="BF209:BF256" si="36">ISBLANK(N209)</f>
        <v>1</v>
      </c>
      <c r="BG209" s="29" t="b">
        <f t="shared" ref="BG209:BG256" si="37">ISBLANK(O209)</f>
        <v>1</v>
      </c>
      <c r="BH209" s="29" t="b">
        <f t="shared" ref="BH209:BH256" si="38">ISBLANK(Q209)</f>
        <v>1</v>
      </c>
      <c r="BI209" s="29" t="b">
        <f t="shared" ref="BI209:BI256" si="39">ISBLANK(R209)</f>
        <v>1</v>
      </c>
      <c r="BJ209" s="29" t="b">
        <f t="shared" ref="BJ209:BJ256" si="40">ISBLANK(T209)</f>
        <v>1</v>
      </c>
      <c r="BK209" s="29" t="b">
        <f t="shared" ref="BK209:BK256" si="41">ISBLANK(U209)</f>
        <v>1</v>
      </c>
    </row>
    <row r="210" spans="1:63" ht="16.5" customHeight="1" x14ac:dyDescent="0.3">
      <c r="A210" s="2953" t="s">
        <v>819</v>
      </c>
      <c r="B210" s="3031" t="s">
        <v>56</v>
      </c>
      <c r="C210" s="1628"/>
      <c r="D210" s="2296" t="s">
        <v>544</v>
      </c>
      <c r="E210" s="95"/>
      <c r="F210" s="760"/>
      <c r="G210" s="2886">
        <v>2</v>
      </c>
      <c r="H210" s="2747">
        <f t="shared" si="35"/>
        <v>60</v>
      </c>
      <c r="I210" s="2682">
        <v>8</v>
      </c>
      <c r="J210" s="395" t="s">
        <v>114</v>
      </c>
      <c r="K210" s="396" t="s">
        <v>114</v>
      </c>
      <c r="L210" s="395"/>
      <c r="M210" s="2696">
        <f>H210-I210</f>
        <v>52</v>
      </c>
      <c r="N210" s="2755"/>
      <c r="O210" s="3901"/>
      <c r="P210" s="3916"/>
      <c r="Q210" s="420"/>
      <c r="R210" s="3901"/>
      <c r="S210" s="3993"/>
      <c r="T210" s="197"/>
      <c r="U210" s="2622" t="s">
        <v>125</v>
      </c>
      <c r="V210" s="2623"/>
      <c r="AK210" s="1687"/>
      <c r="BC210" s="27" t="s">
        <v>626</v>
      </c>
      <c r="BD210" s="58" t="s">
        <v>543</v>
      </c>
      <c r="BE210" s="1183">
        <f>BH257+BI257</f>
        <v>29.5</v>
      </c>
      <c r="BF210" s="29" t="b">
        <f t="shared" si="36"/>
        <v>1</v>
      </c>
      <c r="BG210" s="29" t="b">
        <f t="shared" si="37"/>
        <v>1</v>
      </c>
      <c r="BH210" s="29" t="b">
        <f t="shared" si="38"/>
        <v>1</v>
      </c>
      <c r="BI210" s="29" t="b">
        <f t="shared" si="39"/>
        <v>1</v>
      </c>
      <c r="BJ210" s="29" t="b">
        <f t="shared" si="40"/>
        <v>1</v>
      </c>
      <c r="BK210" s="29" t="b">
        <f t="shared" si="41"/>
        <v>0</v>
      </c>
    </row>
    <row r="211" spans="1:63" ht="16.5" customHeight="1" x14ac:dyDescent="0.3">
      <c r="A211" s="2953" t="s">
        <v>820</v>
      </c>
      <c r="B211" s="2948" t="s">
        <v>771</v>
      </c>
      <c r="C211" s="1628"/>
      <c r="D211" s="2640"/>
      <c r="E211" s="95"/>
      <c r="F211" s="760"/>
      <c r="G211" s="3079">
        <v>4</v>
      </c>
      <c r="H211" s="2748">
        <f t="shared" si="35"/>
        <v>120</v>
      </c>
      <c r="I211" s="2680"/>
      <c r="J211" s="2479"/>
      <c r="K211" s="455"/>
      <c r="L211" s="2479"/>
      <c r="M211" s="2635"/>
      <c r="N211" s="2755"/>
      <c r="O211" s="3901"/>
      <c r="P211" s="3916"/>
      <c r="Q211" s="2636"/>
      <c r="R211" s="3915"/>
      <c r="S211" s="3992"/>
      <c r="T211" s="229"/>
      <c r="U211" s="2622"/>
      <c r="V211" s="2623"/>
      <c r="AK211" s="1687"/>
      <c r="BC211" s="27" t="s">
        <v>626</v>
      </c>
      <c r="BD211" s="58" t="s">
        <v>30</v>
      </c>
      <c r="BE211" s="1183">
        <f>BJ257+BK257</f>
        <v>31.5</v>
      </c>
      <c r="BF211" s="29" t="b">
        <f t="shared" si="36"/>
        <v>1</v>
      </c>
      <c r="BG211" s="29" t="b">
        <f t="shared" si="37"/>
        <v>1</v>
      </c>
      <c r="BH211" s="29" t="b">
        <f t="shared" si="38"/>
        <v>1</v>
      </c>
      <c r="BI211" s="29" t="b">
        <f t="shared" si="39"/>
        <v>1</v>
      </c>
      <c r="BJ211" s="29" t="b">
        <f t="shared" si="40"/>
        <v>1</v>
      </c>
      <c r="BK211" s="29" t="b">
        <f t="shared" si="41"/>
        <v>1</v>
      </c>
    </row>
    <row r="212" spans="1:63" ht="16.5" hidden="1" customHeight="1" x14ac:dyDescent="0.3">
      <c r="A212" s="2953"/>
      <c r="B212" s="2948" t="s">
        <v>732</v>
      </c>
      <c r="C212" s="1628"/>
      <c r="D212" s="2640"/>
      <c r="E212" s="95"/>
      <c r="F212" s="760"/>
      <c r="G212" s="3051">
        <v>0</v>
      </c>
      <c r="H212" s="2788">
        <f t="shared" si="35"/>
        <v>0</v>
      </c>
      <c r="I212" s="2680"/>
      <c r="J212" s="2479"/>
      <c r="K212" s="455"/>
      <c r="L212" s="2479"/>
      <c r="M212" s="2635"/>
      <c r="N212" s="2755"/>
      <c r="O212" s="3901"/>
      <c r="P212" s="3916"/>
      <c r="Q212" s="2636"/>
      <c r="R212" s="3915"/>
      <c r="S212" s="3992"/>
      <c r="T212" s="229"/>
      <c r="U212" s="2622"/>
      <c r="V212" s="2623"/>
      <c r="AK212" s="1687"/>
      <c r="BC212" s="27" t="s">
        <v>626</v>
      </c>
      <c r="BE212" s="1183">
        <f>SUM(BE209:BE211)</f>
        <v>61</v>
      </c>
      <c r="BF212" s="29" t="b">
        <f t="shared" si="36"/>
        <v>1</v>
      </c>
      <c r="BG212" s="29" t="b">
        <f t="shared" si="37"/>
        <v>1</v>
      </c>
      <c r="BH212" s="29" t="b">
        <f t="shared" si="38"/>
        <v>1</v>
      </c>
      <c r="BI212" s="29" t="b">
        <f t="shared" si="39"/>
        <v>1</v>
      </c>
      <c r="BJ212" s="29" t="b">
        <f t="shared" si="40"/>
        <v>1</v>
      </c>
      <c r="BK212" s="29" t="b">
        <f t="shared" si="41"/>
        <v>1</v>
      </c>
    </row>
    <row r="213" spans="1:63" ht="16.5" customHeight="1" x14ac:dyDescent="0.3">
      <c r="A213" s="2953" t="s">
        <v>821</v>
      </c>
      <c r="B213" s="3031" t="s">
        <v>56</v>
      </c>
      <c r="C213" s="1628"/>
      <c r="D213" s="2640">
        <v>4</v>
      </c>
      <c r="E213" s="95"/>
      <c r="F213" s="760"/>
      <c r="G213" s="2886">
        <v>4</v>
      </c>
      <c r="H213" s="2747">
        <f t="shared" si="35"/>
        <v>120</v>
      </c>
      <c r="I213" s="2743">
        <v>12</v>
      </c>
      <c r="J213" s="395" t="s">
        <v>125</v>
      </c>
      <c r="K213" s="395" t="s">
        <v>324</v>
      </c>
      <c r="L213" s="396"/>
      <c r="M213" s="2695">
        <f>H213-I213</f>
        <v>108</v>
      </c>
      <c r="N213" s="2755"/>
      <c r="O213" s="3901"/>
      <c r="P213" s="3916"/>
      <c r="Q213" s="420"/>
      <c r="R213" s="3915" t="s">
        <v>111</v>
      </c>
      <c r="S213" s="3992"/>
      <c r="T213" s="229"/>
      <c r="U213" s="2622"/>
      <c r="V213" s="2623"/>
      <c r="AK213" s="1687"/>
      <c r="BC213" s="27" t="s">
        <v>626</v>
      </c>
      <c r="BF213" s="29" t="b">
        <f t="shared" si="36"/>
        <v>1</v>
      </c>
      <c r="BG213" s="29" t="b">
        <f t="shared" si="37"/>
        <v>1</v>
      </c>
      <c r="BH213" s="29" t="b">
        <f t="shared" si="38"/>
        <v>1</v>
      </c>
      <c r="BI213" s="29" t="b">
        <f t="shared" si="39"/>
        <v>0</v>
      </c>
      <c r="BJ213" s="29" t="b">
        <f t="shared" si="40"/>
        <v>1</v>
      </c>
      <c r="BK213" s="29" t="b">
        <f t="shared" si="41"/>
        <v>1</v>
      </c>
    </row>
    <row r="214" spans="1:63" ht="16.5" customHeight="1" x14ac:dyDescent="0.3">
      <c r="A214" s="2953" t="s">
        <v>822</v>
      </c>
      <c r="B214" s="2948" t="s">
        <v>772</v>
      </c>
      <c r="C214" s="1664"/>
      <c r="D214" s="2640"/>
      <c r="E214" s="2640"/>
      <c r="F214" s="742"/>
      <c r="G214" s="3079">
        <f>SUM(G215:G216)</f>
        <v>6</v>
      </c>
      <c r="H214" s="2748">
        <f t="shared" si="35"/>
        <v>180</v>
      </c>
      <c r="I214" s="2680"/>
      <c r="J214" s="2479"/>
      <c r="K214" s="455"/>
      <c r="L214" s="2479"/>
      <c r="M214" s="2635"/>
      <c r="N214" s="2755"/>
      <c r="O214" s="3901"/>
      <c r="P214" s="3916"/>
      <c r="Q214" s="2636"/>
      <c r="R214" s="3915"/>
      <c r="S214" s="3992"/>
      <c r="T214" s="229"/>
      <c r="U214" s="2622"/>
      <c r="V214" s="2623"/>
      <c r="AK214" s="1687"/>
      <c r="BC214" s="27" t="s">
        <v>626</v>
      </c>
      <c r="BF214" s="29" t="b">
        <f t="shared" si="36"/>
        <v>1</v>
      </c>
      <c r="BG214" s="29" t="b">
        <f t="shared" si="37"/>
        <v>1</v>
      </c>
      <c r="BH214" s="29" t="b">
        <f t="shared" si="38"/>
        <v>1</v>
      </c>
      <c r="BI214" s="29" t="b">
        <f t="shared" si="39"/>
        <v>1</v>
      </c>
      <c r="BJ214" s="29" t="b">
        <f t="shared" si="40"/>
        <v>1</v>
      </c>
      <c r="BK214" s="29" t="b">
        <f t="shared" si="41"/>
        <v>1</v>
      </c>
    </row>
    <row r="215" spans="1:63" ht="16.5" customHeight="1" x14ac:dyDescent="0.3">
      <c r="A215" s="2953"/>
      <c r="B215" s="2948" t="s">
        <v>732</v>
      </c>
      <c r="C215" s="1664"/>
      <c r="D215" s="2640"/>
      <c r="E215" s="2640"/>
      <c r="F215" s="742"/>
      <c r="G215" s="3051">
        <v>3</v>
      </c>
      <c r="H215" s="2788">
        <f t="shared" si="35"/>
        <v>90</v>
      </c>
      <c r="I215" s="2680"/>
      <c r="J215" s="2479"/>
      <c r="K215" s="455"/>
      <c r="L215" s="2479"/>
      <c r="M215" s="2635"/>
      <c r="N215" s="2755"/>
      <c r="O215" s="3901"/>
      <c r="P215" s="3916"/>
      <c r="Q215" s="2636"/>
      <c r="R215" s="3915"/>
      <c r="S215" s="3992"/>
      <c r="T215" s="229"/>
      <c r="U215" s="2622"/>
      <c r="V215" s="2623"/>
      <c r="AK215" s="1687"/>
      <c r="BC215" s="27" t="s">
        <v>626</v>
      </c>
      <c r="BF215" s="29" t="b">
        <f t="shared" si="36"/>
        <v>1</v>
      </c>
      <c r="BG215" s="29" t="b">
        <f t="shared" si="37"/>
        <v>1</v>
      </c>
      <c r="BH215" s="29" t="b">
        <f t="shared" si="38"/>
        <v>1</v>
      </c>
      <c r="BI215" s="29" t="b">
        <f t="shared" si="39"/>
        <v>1</v>
      </c>
      <c r="BJ215" s="29" t="b">
        <f t="shared" si="40"/>
        <v>1</v>
      </c>
      <c r="BK215" s="29" t="b">
        <f t="shared" si="41"/>
        <v>1</v>
      </c>
    </row>
    <row r="216" spans="1:63" ht="16.5" customHeight="1" x14ac:dyDescent="0.3">
      <c r="A216" s="2953" t="s">
        <v>823</v>
      </c>
      <c r="B216" s="3031" t="s">
        <v>56</v>
      </c>
      <c r="C216" s="1664" t="s">
        <v>544</v>
      </c>
      <c r="D216" s="2640"/>
      <c r="E216" s="2640"/>
      <c r="F216" s="742"/>
      <c r="G216" s="2886">
        <v>3</v>
      </c>
      <c r="H216" s="2747">
        <f t="shared" si="35"/>
        <v>90</v>
      </c>
      <c r="I216" s="2682">
        <v>8</v>
      </c>
      <c r="J216" s="395" t="s">
        <v>114</v>
      </c>
      <c r="K216" s="396" t="s">
        <v>324</v>
      </c>
      <c r="L216" s="395"/>
      <c r="M216" s="2696">
        <f>H216-I216</f>
        <v>82</v>
      </c>
      <c r="N216" s="2755"/>
      <c r="O216" s="3901"/>
      <c r="P216" s="3916"/>
      <c r="Q216" s="420"/>
      <c r="R216" s="3901"/>
      <c r="S216" s="3993"/>
      <c r="T216" s="229"/>
      <c r="U216" s="2622" t="s">
        <v>113</v>
      </c>
      <c r="V216" s="2623"/>
      <c r="AK216" s="1687"/>
      <c r="BC216" s="27" t="s">
        <v>626</v>
      </c>
      <c r="BF216" s="29" t="b">
        <f t="shared" si="36"/>
        <v>1</v>
      </c>
      <c r="BG216" s="29" t="b">
        <f t="shared" si="37"/>
        <v>1</v>
      </c>
      <c r="BH216" s="29" t="b">
        <f t="shared" si="38"/>
        <v>1</v>
      </c>
      <c r="BI216" s="29" t="b">
        <f t="shared" si="39"/>
        <v>1</v>
      </c>
      <c r="BJ216" s="29" t="b">
        <f t="shared" si="40"/>
        <v>1</v>
      </c>
      <c r="BK216" s="29" t="b">
        <f t="shared" si="41"/>
        <v>0</v>
      </c>
    </row>
    <row r="217" spans="1:63" ht="16.5" customHeight="1" x14ac:dyDescent="0.3">
      <c r="A217" s="2953" t="s">
        <v>825</v>
      </c>
      <c r="B217" s="2948" t="s">
        <v>350</v>
      </c>
      <c r="C217" s="1664"/>
      <c r="D217" s="2640"/>
      <c r="E217" s="2640"/>
      <c r="F217" s="742"/>
      <c r="G217" s="3051">
        <v>9</v>
      </c>
      <c r="H217" s="2788">
        <f t="shared" si="35"/>
        <v>270</v>
      </c>
      <c r="I217" s="2680"/>
      <c r="J217" s="2479"/>
      <c r="K217" s="455"/>
      <c r="L217" s="2479"/>
      <c r="M217" s="2635"/>
      <c r="N217" s="2755"/>
      <c r="O217" s="3901"/>
      <c r="P217" s="3916"/>
      <c r="Q217" s="2636"/>
      <c r="R217" s="3901"/>
      <c r="S217" s="3993"/>
      <c r="T217" s="229"/>
      <c r="U217" s="2622"/>
      <c r="V217" s="2623"/>
      <c r="AK217" s="1687"/>
      <c r="BC217" s="27" t="s">
        <v>626</v>
      </c>
      <c r="BF217" s="29" t="b">
        <f t="shared" si="36"/>
        <v>1</v>
      </c>
      <c r="BG217" s="29" t="b">
        <f t="shared" si="37"/>
        <v>1</v>
      </c>
      <c r="BH217" s="29" t="b">
        <f t="shared" si="38"/>
        <v>1</v>
      </c>
      <c r="BI217" s="29" t="b">
        <f t="shared" si="39"/>
        <v>1</v>
      </c>
      <c r="BJ217" s="29" t="b">
        <f t="shared" si="40"/>
        <v>1</v>
      </c>
      <c r="BK217" s="29" t="b">
        <f t="shared" si="41"/>
        <v>1</v>
      </c>
    </row>
    <row r="218" spans="1:63" ht="16.5" customHeight="1" x14ac:dyDescent="0.3">
      <c r="A218" s="2953"/>
      <c r="B218" s="2948" t="s">
        <v>732</v>
      </c>
      <c r="C218" s="1664"/>
      <c r="D218" s="2640"/>
      <c r="E218" s="2640"/>
      <c r="F218" s="742"/>
      <c r="G218" s="3051">
        <v>2</v>
      </c>
      <c r="H218" s="2788">
        <f t="shared" si="35"/>
        <v>60</v>
      </c>
      <c r="I218" s="2680"/>
      <c r="J218" s="2479"/>
      <c r="K218" s="455"/>
      <c r="L218" s="2479"/>
      <c r="M218" s="2635"/>
      <c r="N218" s="2755"/>
      <c r="O218" s="3901"/>
      <c r="P218" s="3916"/>
      <c r="Q218" s="2636"/>
      <c r="R218" s="3901"/>
      <c r="S218" s="3993"/>
      <c r="T218" s="229"/>
      <c r="U218" s="2622"/>
      <c r="V218" s="2623"/>
      <c r="AK218" s="1687"/>
      <c r="BC218" s="27" t="s">
        <v>626</v>
      </c>
      <c r="BF218" s="29" t="b">
        <f t="shared" si="36"/>
        <v>1</v>
      </c>
      <c r="BG218" s="29" t="b">
        <f t="shared" si="37"/>
        <v>1</v>
      </c>
      <c r="BH218" s="29" t="b">
        <f t="shared" si="38"/>
        <v>1</v>
      </c>
      <c r="BI218" s="29" t="b">
        <f t="shared" si="39"/>
        <v>1</v>
      </c>
      <c r="BJ218" s="29" t="b">
        <f t="shared" si="40"/>
        <v>1</v>
      </c>
      <c r="BK218" s="29" t="b">
        <f t="shared" si="41"/>
        <v>1</v>
      </c>
    </row>
    <row r="219" spans="1:63" ht="16.5" customHeight="1" x14ac:dyDescent="0.3">
      <c r="A219" s="2953" t="s">
        <v>824</v>
      </c>
      <c r="B219" s="3031" t="s">
        <v>56</v>
      </c>
      <c r="C219" s="1664">
        <v>5</v>
      </c>
      <c r="D219" s="2640"/>
      <c r="E219" s="2640"/>
      <c r="F219" s="742"/>
      <c r="G219" s="2886">
        <v>7</v>
      </c>
      <c r="H219" s="2747">
        <f t="shared" si="35"/>
        <v>210</v>
      </c>
      <c r="I219" s="3035" t="s">
        <v>81</v>
      </c>
      <c r="J219" s="421" t="s">
        <v>123</v>
      </c>
      <c r="K219" s="395"/>
      <c r="L219" s="396"/>
      <c r="M219" s="2696">
        <f>H219-I219</f>
        <v>198</v>
      </c>
      <c r="N219" s="2755"/>
      <c r="O219" s="3901"/>
      <c r="P219" s="3916"/>
      <c r="Q219" s="420"/>
      <c r="R219" s="3901"/>
      <c r="S219" s="3993"/>
      <c r="T219" s="197" t="s">
        <v>123</v>
      </c>
      <c r="U219" s="2622"/>
      <c r="V219" s="2623"/>
      <c r="AK219" s="1687"/>
      <c r="BC219" s="27" t="s">
        <v>626</v>
      </c>
      <c r="BF219" s="29" t="b">
        <f t="shared" si="36"/>
        <v>1</v>
      </c>
      <c r="BG219" s="29" t="b">
        <f t="shared" si="37"/>
        <v>1</v>
      </c>
      <c r="BH219" s="29" t="b">
        <f t="shared" si="38"/>
        <v>1</v>
      </c>
      <c r="BI219" s="29" t="b">
        <f t="shared" si="39"/>
        <v>1</v>
      </c>
      <c r="BJ219" s="29" t="b">
        <f t="shared" si="40"/>
        <v>0</v>
      </c>
      <c r="BK219" s="29" t="b">
        <f t="shared" si="41"/>
        <v>1</v>
      </c>
    </row>
    <row r="220" spans="1:63" ht="16.5" customHeight="1" x14ac:dyDescent="0.3">
      <c r="A220" s="2953" t="s">
        <v>826</v>
      </c>
      <c r="B220" s="2948" t="s">
        <v>773</v>
      </c>
      <c r="C220" s="1664"/>
      <c r="D220" s="2640"/>
      <c r="E220" s="2640"/>
      <c r="F220" s="742"/>
      <c r="G220" s="3079">
        <f>SUM(G221:G222)</f>
        <v>3</v>
      </c>
      <c r="H220" s="2748">
        <f t="shared" si="35"/>
        <v>90</v>
      </c>
      <c r="I220" s="2743"/>
      <c r="J220" s="395"/>
      <c r="K220" s="395"/>
      <c r="L220" s="396"/>
      <c r="M220" s="2696"/>
      <c r="N220" s="2755"/>
      <c r="O220" s="3901"/>
      <c r="P220" s="3916"/>
      <c r="Q220" s="420"/>
      <c r="R220" s="3901"/>
      <c r="S220" s="3993"/>
      <c r="T220" s="229"/>
      <c r="U220" s="2622"/>
      <c r="V220" s="2623"/>
      <c r="AK220" s="1687"/>
      <c r="BC220" s="27" t="s">
        <v>626</v>
      </c>
      <c r="BF220" s="29" t="b">
        <f t="shared" si="36"/>
        <v>1</v>
      </c>
      <c r="BG220" s="29" t="b">
        <f t="shared" si="37"/>
        <v>1</v>
      </c>
      <c r="BH220" s="29" t="b">
        <f t="shared" si="38"/>
        <v>1</v>
      </c>
      <c r="BI220" s="29" t="b">
        <f t="shared" si="39"/>
        <v>1</v>
      </c>
      <c r="BJ220" s="29" t="b">
        <f t="shared" si="40"/>
        <v>1</v>
      </c>
      <c r="BK220" s="29" t="b">
        <f t="shared" si="41"/>
        <v>1</v>
      </c>
    </row>
    <row r="221" spans="1:63" ht="16.5" customHeight="1" x14ac:dyDescent="0.3">
      <c r="A221" s="2953"/>
      <c r="B221" s="2948" t="s">
        <v>732</v>
      </c>
      <c r="C221" s="1664"/>
      <c r="D221" s="2640"/>
      <c r="E221" s="2640"/>
      <c r="F221" s="742"/>
      <c r="G221" s="3051">
        <v>1.5</v>
      </c>
      <c r="H221" s="2788">
        <f t="shared" si="35"/>
        <v>45</v>
      </c>
      <c r="I221" s="2743"/>
      <c r="J221" s="395"/>
      <c r="K221" s="395"/>
      <c r="L221" s="396"/>
      <c r="M221" s="2696"/>
      <c r="N221" s="2755"/>
      <c r="O221" s="3901"/>
      <c r="P221" s="3916"/>
      <c r="Q221" s="420"/>
      <c r="R221" s="3901"/>
      <c r="S221" s="3993"/>
      <c r="T221" s="229"/>
      <c r="U221" s="2622"/>
      <c r="V221" s="2623"/>
      <c r="AK221" s="1687"/>
      <c r="BC221" s="27" t="s">
        <v>626</v>
      </c>
      <c r="BF221" s="29" t="b">
        <f t="shared" si="36"/>
        <v>1</v>
      </c>
      <c r="BG221" s="29" t="b">
        <f t="shared" si="37"/>
        <v>1</v>
      </c>
      <c r="BH221" s="29" t="b">
        <f t="shared" si="38"/>
        <v>1</v>
      </c>
      <c r="BI221" s="29" t="b">
        <f t="shared" si="39"/>
        <v>1</v>
      </c>
      <c r="BJ221" s="29" t="b">
        <f t="shared" si="40"/>
        <v>1</v>
      </c>
      <c r="BK221" s="29" t="b">
        <f t="shared" si="41"/>
        <v>1</v>
      </c>
    </row>
    <row r="222" spans="1:63" ht="16.5" customHeight="1" x14ac:dyDescent="0.3">
      <c r="A222" s="2953" t="s">
        <v>827</v>
      </c>
      <c r="B222" s="3031" t="s">
        <v>56</v>
      </c>
      <c r="C222" s="1664"/>
      <c r="D222" s="2640" t="s">
        <v>544</v>
      </c>
      <c r="E222" s="2640"/>
      <c r="F222" s="742"/>
      <c r="G222" s="2886">
        <v>1.5</v>
      </c>
      <c r="H222" s="2747">
        <f t="shared" si="35"/>
        <v>45</v>
      </c>
      <c r="I222" s="2682">
        <v>8</v>
      </c>
      <c r="J222" s="395" t="s">
        <v>114</v>
      </c>
      <c r="K222" s="396" t="s">
        <v>324</v>
      </c>
      <c r="L222" s="395"/>
      <c r="M222" s="2696">
        <f>H222-I222</f>
        <v>37</v>
      </c>
      <c r="N222" s="2755"/>
      <c r="O222" s="3901"/>
      <c r="P222" s="3916"/>
      <c r="Q222" s="420"/>
      <c r="R222" s="3901"/>
      <c r="S222" s="3993"/>
      <c r="T222" s="229"/>
      <c r="U222" s="2622" t="s">
        <v>113</v>
      </c>
      <c r="V222" s="2623"/>
      <c r="AK222" s="1687"/>
      <c r="BC222" s="27" t="s">
        <v>626</v>
      </c>
      <c r="BF222" s="29" t="b">
        <f t="shared" si="36"/>
        <v>1</v>
      </c>
      <c r="BG222" s="29" t="b">
        <f t="shared" si="37"/>
        <v>1</v>
      </c>
      <c r="BH222" s="29" t="b">
        <f t="shared" si="38"/>
        <v>1</v>
      </c>
      <c r="BI222" s="29" t="b">
        <f t="shared" si="39"/>
        <v>1</v>
      </c>
      <c r="BJ222" s="29" t="b">
        <f t="shared" si="40"/>
        <v>1</v>
      </c>
      <c r="BK222" s="29" t="b">
        <f t="shared" si="41"/>
        <v>0</v>
      </c>
    </row>
    <row r="223" spans="1:63" ht="16.5" customHeight="1" x14ac:dyDescent="0.3">
      <c r="A223" s="2953" t="s">
        <v>828</v>
      </c>
      <c r="B223" s="2948" t="s">
        <v>365</v>
      </c>
      <c r="C223" s="1664"/>
      <c r="D223" s="2640"/>
      <c r="E223" s="95"/>
      <c r="F223" s="760"/>
      <c r="G223" s="3079">
        <f>SUM(G224:G225)</f>
        <v>7</v>
      </c>
      <c r="H223" s="2748">
        <f t="shared" si="35"/>
        <v>210</v>
      </c>
      <c r="I223" s="2743"/>
      <c r="J223" s="395"/>
      <c r="K223" s="395"/>
      <c r="L223" s="396"/>
      <c r="M223" s="2696"/>
      <c r="N223" s="2755"/>
      <c r="O223" s="3901"/>
      <c r="P223" s="3916"/>
      <c r="Q223" s="420"/>
      <c r="R223" s="3901"/>
      <c r="S223" s="3993"/>
      <c r="T223" s="229"/>
      <c r="U223" s="2622"/>
      <c r="V223" s="2623"/>
      <c r="AK223" s="1687"/>
      <c r="BC223" s="27" t="s">
        <v>626</v>
      </c>
      <c r="BF223" s="29" t="b">
        <f t="shared" si="36"/>
        <v>1</v>
      </c>
      <c r="BG223" s="29" t="b">
        <f t="shared" si="37"/>
        <v>1</v>
      </c>
      <c r="BH223" s="29" t="b">
        <f t="shared" si="38"/>
        <v>1</v>
      </c>
      <c r="BI223" s="29" t="b">
        <f t="shared" si="39"/>
        <v>1</v>
      </c>
      <c r="BJ223" s="29" t="b">
        <f t="shared" si="40"/>
        <v>1</v>
      </c>
      <c r="BK223" s="29" t="b">
        <f t="shared" si="41"/>
        <v>1</v>
      </c>
    </row>
    <row r="224" spans="1:63" ht="16.5" customHeight="1" x14ac:dyDescent="0.3">
      <c r="A224" s="2953"/>
      <c r="B224" s="2948" t="s">
        <v>732</v>
      </c>
      <c r="C224" s="1664"/>
      <c r="D224" s="2640"/>
      <c r="E224" s="95"/>
      <c r="F224" s="760"/>
      <c r="G224" s="3051">
        <v>2</v>
      </c>
      <c r="H224" s="2788">
        <f t="shared" si="35"/>
        <v>60</v>
      </c>
      <c r="I224" s="2743"/>
      <c r="J224" s="395"/>
      <c r="K224" s="395"/>
      <c r="L224" s="396"/>
      <c r="M224" s="2696"/>
      <c r="N224" s="2755"/>
      <c r="O224" s="3901"/>
      <c r="P224" s="3916"/>
      <c r="Q224" s="420"/>
      <c r="R224" s="3901"/>
      <c r="S224" s="3993"/>
      <c r="T224" s="229"/>
      <c r="U224" s="2622"/>
      <c r="V224" s="2623"/>
      <c r="AK224" s="1687"/>
      <c r="BC224" s="27" t="s">
        <v>626</v>
      </c>
      <c r="BF224" s="29" t="b">
        <f t="shared" si="36"/>
        <v>1</v>
      </c>
      <c r="BG224" s="29" t="b">
        <f t="shared" si="37"/>
        <v>1</v>
      </c>
      <c r="BH224" s="29" t="b">
        <f t="shared" si="38"/>
        <v>1</v>
      </c>
      <c r="BI224" s="29" t="b">
        <f t="shared" si="39"/>
        <v>1</v>
      </c>
      <c r="BJ224" s="29" t="b">
        <f t="shared" si="40"/>
        <v>1</v>
      </c>
      <c r="BK224" s="29" t="b">
        <f t="shared" si="41"/>
        <v>1</v>
      </c>
    </row>
    <row r="225" spans="1:63" ht="16.5" customHeight="1" x14ac:dyDescent="0.3">
      <c r="A225" s="2953"/>
      <c r="B225" s="3031" t="s">
        <v>56</v>
      </c>
      <c r="C225" s="1664"/>
      <c r="D225" s="2640"/>
      <c r="E225" s="95"/>
      <c r="F225" s="760"/>
      <c r="G225" s="2886">
        <f>SUM(G226:G227)</f>
        <v>5</v>
      </c>
      <c r="H225" s="2747">
        <f t="shared" si="35"/>
        <v>150</v>
      </c>
      <c r="I225" s="2744">
        <v>16</v>
      </c>
      <c r="J225" s="421">
        <v>8</v>
      </c>
      <c r="K225" s="2484">
        <v>2</v>
      </c>
      <c r="L225" s="421">
        <v>6</v>
      </c>
      <c r="M225" s="2696">
        <f>SUM(M226:M227)</f>
        <v>134</v>
      </c>
      <c r="N225" s="2875"/>
      <c r="O225" s="3901"/>
      <c r="P225" s="3916"/>
      <c r="Q225" s="2645"/>
      <c r="R225" s="3901"/>
      <c r="S225" s="3980"/>
      <c r="T225" s="1039"/>
      <c r="U225" s="769"/>
      <c r="V225" s="2623"/>
      <c r="AK225" s="1687"/>
      <c r="BC225" s="27" t="s">
        <v>626</v>
      </c>
      <c r="BF225" s="29" t="b">
        <f t="shared" si="36"/>
        <v>1</v>
      </c>
      <c r="BG225" s="29" t="b">
        <f t="shared" si="37"/>
        <v>1</v>
      </c>
      <c r="BH225" s="29" t="b">
        <f t="shared" si="38"/>
        <v>1</v>
      </c>
      <c r="BI225" s="29" t="b">
        <f t="shared" si="39"/>
        <v>1</v>
      </c>
      <c r="BJ225" s="29" t="b">
        <f t="shared" si="40"/>
        <v>1</v>
      </c>
      <c r="BK225" s="29" t="b">
        <f t="shared" si="41"/>
        <v>1</v>
      </c>
    </row>
    <row r="226" spans="1:63" ht="16.5" customHeight="1" x14ac:dyDescent="0.3">
      <c r="A226" s="2953" t="s">
        <v>829</v>
      </c>
      <c r="B226" s="2948" t="s">
        <v>365</v>
      </c>
      <c r="C226" s="1664">
        <v>5</v>
      </c>
      <c r="D226" s="2640"/>
      <c r="E226" s="95"/>
      <c r="F226" s="760"/>
      <c r="G226" s="2886">
        <v>4.5</v>
      </c>
      <c r="H226" s="2747">
        <f t="shared" si="35"/>
        <v>135</v>
      </c>
      <c r="I226" s="2743">
        <v>12</v>
      </c>
      <c r="J226" s="395" t="s">
        <v>125</v>
      </c>
      <c r="K226" s="395" t="s">
        <v>126</v>
      </c>
      <c r="L226" s="395" t="s">
        <v>126</v>
      </c>
      <c r="M226" s="2695">
        <f>H226-I226</f>
        <v>123</v>
      </c>
      <c r="N226" s="2875"/>
      <c r="O226" s="3901"/>
      <c r="P226" s="3916"/>
      <c r="Q226" s="2645"/>
      <c r="R226" s="3901"/>
      <c r="S226" s="3980"/>
      <c r="T226" s="1679" t="s">
        <v>111</v>
      </c>
      <c r="U226" s="2624"/>
      <c r="V226" s="2623"/>
      <c r="AK226" s="1687"/>
      <c r="BC226" s="27" t="s">
        <v>626</v>
      </c>
      <c r="BF226" s="29" t="b">
        <f t="shared" si="36"/>
        <v>1</v>
      </c>
      <c r="BG226" s="29" t="b">
        <f t="shared" si="37"/>
        <v>1</v>
      </c>
      <c r="BH226" s="29" t="b">
        <f t="shared" si="38"/>
        <v>1</v>
      </c>
      <c r="BI226" s="29" t="b">
        <f t="shared" si="39"/>
        <v>1</v>
      </c>
      <c r="BJ226" s="29" t="b">
        <f t="shared" si="40"/>
        <v>0</v>
      </c>
      <c r="BK226" s="29" t="b">
        <f t="shared" si="41"/>
        <v>1</v>
      </c>
    </row>
    <row r="227" spans="1:63" ht="16.5" customHeight="1" x14ac:dyDescent="0.3">
      <c r="A227" s="2953" t="s">
        <v>830</v>
      </c>
      <c r="B227" s="2948" t="s">
        <v>774</v>
      </c>
      <c r="C227" s="1664"/>
      <c r="D227" s="2640"/>
      <c r="E227" s="95"/>
      <c r="F227" s="206" t="s">
        <v>544</v>
      </c>
      <c r="G227" s="2886">
        <v>0.5</v>
      </c>
      <c r="H227" s="2747">
        <f t="shared" si="35"/>
        <v>15</v>
      </c>
      <c r="I227" s="2743">
        <v>4</v>
      </c>
      <c r="J227" s="397"/>
      <c r="K227" s="397"/>
      <c r="L227" s="395" t="s">
        <v>114</v>
      </c>
      <c r="M227" s="2695">
        <f>H227-I227</f>
        <v>11</v>
      </c>
      <c r="N227" s="2875"/>
      <c r="O227" s="3901"/>
      <c r="P227" s="3916"/>
      <c r="Q227" s="2645"/>
      <c r="R227" s="3901"/>
      <c r="S227" s="3980"/>
      <c r="T227" s="1679"/>
      <c r="U227" s="2624" t="s">
        <v>114</v>
      </c>
      <c r="V227" s="2623"/>
      <c r="AK227" s="1687"/>
      <c r="BC227" s="27" t="s">
        <v>626</v>
      </c>
      <c r="BF227" s="29" t="b">
        <f t="shared" si="36"/>
        <v>1</v>
      </c>
      <c r="BG227" s="29" t="b">
        <f t="shared" si="37"/>
        <v>1</v>
      </c>
      <c r="BH227" s="29" t="b">
        <f t="shared" si="38"/>
        <v>1</v>
      </c>
      <c r="BI227" s="29" t="b">
        <f t="shared" si="39"/>
        <v>1</v>
      </c>
      <c r="BJ227" s="29" t="b">
        <f t="shared" si="40"/>
        <v>1</v>
      </c>
      <c r="BK227" s="29" t="b">
        <f t="shared" si="41"/>
        <v>0</v>
      </c>
    </row>
    <row r="228" spans="1:63" ht="16.5" customHeight="1" x14ac:dyDescent="0.3">
      <c r="A228" s="2953" t="s">
        <v>831</v>
      </c>
      <c r="B228" s="2948" t="s">
        <v>358</v>
      </c>
      <c r="C228" s="1628"/>
      <c r="D228" s="2640"/>
      <c r="E228" s="95"/>
      <c r="F228" s="760"/>
      <c r="G228" s="3079">
        <f>SUM(G229:G230)</f>
        <v>9.5</v>
      </c>
      <c r="H228" s="2748">
        <f t="shared" si="35"/>
        <v>285</v>
      </c>
      <c r="I228" s="2743"/>
      <c r="J228" s="395"/>
      <c r="K228" s="395"/>
      <c r="L228" s="396"/>
      <c r="M228" s="2696"/>
      <c r="N228" s="2755"/>
      <c r="O228" s="3901"/>
      <c r="P228" s="3916"/>
      <c r="Q228" s="420"/>
      <c r="R228" s="3901"/>
      <c r="S228" s="3980"/>
      <c r="T228" s="229"/>
      <c r="U228" s="2622"/>
      <c r="V228" s="2623"/>
      <c r="AK228" s="1687"/>
      <c r="BC228" s="27" t="s">
        <v>626</v>
      </c>
      <c r="BF228" s="29" t="b">
        <f t="shared" si="36"/>
        <v>1</v>
      </c>
      <c r="BG228" s="29" t="b">
        <f t="shared" si="37"/>
        <v>1</v>
      </c>
      <c r="BH228" s="29" t="b">
        <f t="shared" si="38"/>
        <v>1</v>
      </c>
      <c r="BI228" s="29" t="b">
        <f t="shared" si="39"/>
        <v>1</v>
      </c>
      <c r="BJ228" s="29" t="b">
        <f t="shared" si="40"/>
        <v>1</v>
      </c>
      <c r="BK228" s="29" t="b">
        <f t="shared" si="41"/>
        <v>1</v>
      </c>
    </row>
    <row r="229" spans="1:63" ht="16.5" hidden="1" customHeight="1" x14ac:dyDescent="0.3">
      <c r="A229" s="2953"/>
      <c r="B229" s="2948" t="s">
        <v>732</v>
      </c>
      <c r="C229" s="1628"/>
      <c r="D229" s="2640"/>
      <c r="E229" s="95"/>
      <c r="F229" s="760"/>
      <c r="G229" s="3051">
        <v>0</v>
      </c>
      <c r="H229" s="2748"/>
      <c r="I229" s="2743"/>
      <c r="J229" s="395"/>
      <c r="K229" s="395"/>
      <c r="L229" s="396"/>
      <c r="M229" s="2696"/>
      <c r="N229" s="2755"/>
      <c r="O229" s="3901"/>
      <c r="P229" s="3916"/>
      <c r="Q229" s="420"/>
      <c r="R229" s="3901"/>
      <c r="S229" s="3980"/>
      <c r="T229" s="229"/>
      <c r="U229" s="2622"/>
      <c r="V229" s="2623"/>
      <c r="AK229" s="1687"/>
      <c r="BC229" s="27" t="s">
        <v>626</v>
      </c>
      <c r="BF229" s="29" t="b">
        <f t="shared" si="36"/>
        <v>1</v>
      </c>
      <c r="BG229" s="29" t="b">
        <f t="shared" si="37"/>
        <v>1</v>
      </c>
      <c r="BH229" s="29" t="b">
        <f t="shared" si="38"/>
        <v>1</v>
      </c>
      <c r="BI229" s="29" t="b">
        <f t="shared" si="39"/>
        <v>1</v>
      </c>
      <c r="BJ229" s="29" t="b">
        <f t="shared" si="40"/>
        <v>1</v>
      </c>
      <c r="BK229" s="29" t="b">
        <f t="shared" si="41"/>
        <v>1</v>
      </c>
    </row>
    <row r="230" spans="1:63" ht="18" customHeight="1" x14ac:dyDescent="0.3">
      <c r="A230" s="2953"/>
      <c r="B230" s="3031" t="s">
        <v>56</v>
      </c>
      <c r="C230" s="1664"/>
      <c r="D230" s="2640"/>
      <c r="E230" s="2640"/>
      <c r="F230" s="742"/>
      <c r="G230" s="2886">
        <f>SUM(G231:G233)</f>
        <v>9.5</v>
      </c>
      <c r="H230" s="2747">
        <f t="shared" si="35"/>
        <v>285</v>
      </c>
      <c r="I230" s="3035" t="s">
        <v>780</v>
      </c>
      <c r="J230" s="421">
        <v>12</v>
      </c>
      <c r="K230" s="395" t="s">
        <v>53</v>
      </c>
      <c r="L230" s="2484">
        <v>4</v>
      </c>
      <c r="M230" s="2696">
        <f>H230-I230</f>
        <v>265</v>
      </c>
      <c r="N230" s="2755"/>
      <c r="O230" s="3901"/>
      <c r="P230" s="3916"/>
      <c r="Q230" s="420"/>
      <c r="R230" s="3901"/>
      <c r="S230" s="3980"/>
      <c r="T230" s="229"/>
      <c r="U230" s="2622"/>
      <c r="V230" s="2623"/>
      <c r="AK230" s="1687"/>
      <c r="BC230" s="27" t="s">
        <v>626</v>
      </c>
      <c r="BF230" s="29" t="b">
        <f t="shared" si="36"/>
        <v>1</v>
      </c>
      <c r="BG230" s="29" t="b">
        <f t="shared" si="37"/>
        <v>1</v>
      </c>
      <c r="BH230" s="29" t="b">
        <f t="shared" si="38"/>
        <v>1</v>
      </c>
      <c r="BI230" s="29" t="b">
        <f t="shared" si="39"/>
        <v>1</v>
      </c>
      <c r="BJ230" s="29" t="b">
        <f t="shared" si="40"/>
        <v>1</v>
      </c>
      <c r="BK230" s="29" t="b">
        <f t="shared" si="41"/>
        <v>1</v>
      </c>
    </row>
    <row r="231" spans="1:63" ht="18" customHeight="1" x14ac:dyDescent="0.3">
      <c r="A231" s="2953" t="s">
        <v>832</v>
      </c>
      <c r="B231" s="3031" t="s">
        <v>358</v>
      </c>
      <c r="C231" s="1664"/>
      <c r="D231" s="2640">
        <v>3</v>
      </c>
      <c r="E231" s="2640"/>
      <c r="F231" s="742"/>
      <c r="G231" s="2886">
        <v>5</v>
      </c>
      <c r="H231" s="2747">
        <f>G231*30</f>
        <v>150</v>
      </c>
      <c r="I231" s="2743">
        <v>8</v>
      </c>
      <c r="J231" s="395" t="s">
        <v>569</v>
      </c>
      <c r="K231" s="395" t="s">
        <v>575</v>
      </c>
      <c r="L231" s="396"/>
      <c r="M231" s="2696">
        <f>H231-I231</f>
        <v>142</v>
      </c>
      <c r="N231" s="2755"/>
      <c r="O231" s="3901"/>
      <c r="P231" s="3916"/>
      <c r="Q231" s="2636" t="s">
        <v>125</v>
      </c>
      <c r="R231" s="3901"/>
      <c r="S231" s="3980"/>
      <c r="T231" s="229"/>
      <c r="U231" s="2622"/>
      <c r="V231" s="2623"/>
      <c r="AK231" s="1687"/>
      <c r="BC231" s="27" t="s">
        <v>626</v>
      </c>
      <c r="BF231" s="29" t="b">
        <f t="shared" si="36"/>
        <v>1</v>
      </c>
      <c r="BG231" s="29" t="b">
        <f t="shared" si="37"/>
        <v>1</v>
      </c>
      <c r="BH231" s="29" t="b">
        <f t="shared" si="38"/>
        <v>0</v>
      </c>
      <c r="BI231" s="29" t="b">
        <f t="shared" si="39"/>
        <v>1</v>
      </c>
      <c r="BJ231" s="29" t="b">
        <f t="shared" si="40"/>
        <v>1</v>
      </c>
      <c r="BK231" s="29" t="b">
        <f t="shared" si="41"/>
        <v>1</v>
      </c>
    </row>
    <row r="232" spans="1:63" ht="18" customHeight="1" x14ac:dyDescent="0.3">
      <c r="A232" s="2953" t="s">
        <v>833</v>
      </c>
      <c r="B232" s="1840" t="s">
        <v>358</v>
      </c>
      <c r="C232" s="1664">
        <v>4</v>
      </c>
      <c r="D232" s="2640"/>
      <c r="E232" s="2640"/>
      <c r="F232" s="742"/>
      <c r="G232" s="2886">
        <v>3.5</v>
      </c>
      <c r="H232" s="2747">
        <f t="shared" ref="H232:H256" si="42">G232*30</f>
        <v>105</v>
      </c>
      <c r="I232" s="2743">
        <v>8</v>
      </c>
      <c r="J232" s="395" t="s">
        <v>569</v>
      </c>
      <c r="K232" s="395" t="s">
        <v>575</v>
      </c>
      <c r="L232" s="396"/>
      <c r="M232" s="2696">
        <f>H232-I232</f>
        <v>97</v>
      </c>
      <c r="N232" s="2755"/>
      <c r="O232" s="3901"/>
      <c r="P232" s="3916"/>
      <c r="Q232" s="2636"/>
      <c r="R232" s="3901" t="s">
        <v>125</v>
      </c>
      <c r="S232" s="3980"/>
      <c r="T232" s="229"/>
      <c r="U232" s="2622"/>
      <c r="V232" s="2623"/>
      <c r="AK232" s="1687"/>
      <c r="BC232" s="27" t="s">
        <v>626</v>
      </c>
      <c r="BF232" s="29" t="b">
        <f t="shared" si="36"/>
        <v>1</v>
      </c>
      <c r="BG232" s="29" t="b">
        <f t="shared" si="37"/>
        <v>1</v>
      </c>
      <c r="BH232" s="29" t="b">
        <f t="shared" si="38"/>
        <v>1</v>
      </c>
      <c r="BI232" s="29" t="b">
        <f t="shared" si="39"/>
        <v>0</v>
      </c>
      <c r="BJ232" s="29" t="b">
        <f t="shared" si="40"/>
        <v>1</v>
      </c>
      <c r="BK232" s="29" t="b">
        <f t="shared" si="41"/>
        <v>1</v>
      </c>
    </row>
    <row r="233" spans="1:63" ht="18" customHeight="1" x14ac:dyDescent="0.3">
      <c r="A233" s="2953" t="s">
        <v>834</v>
      </c>
      <c r="B233" s="1840" t="s">
        <v>361</v>
      </c>
      <c r="C233" s="1664"/>
      <c r="D233" s="2640"/>
      <c r="E233" s="2640"/>
      <c r="F233" s="206">
        <v>4</v>
      </c>
      <c r="G233" s="2886">
        <v>1</v>
      </c>
      <c r="H233" s="2747">
        <f t="shared" si="42"/>
        <v>30</v>
      </c>
      <c r="I233" s="2743">
        <v>4</v>
      </c>
      <c r="J233" s="395"/>
      <c r="K233" s="395"/>
      <c r="L233" s="396" t="s">
        <v>114</v>
      </c>
      <c r="M233" s="2696">
        <f>H233-I233</f>
        <v>26</v>
      </c>
      <c r="N233" s="2755"/>
      <c r="O233" s="3901"/>
      <c r="P233" s="3916"/>
      <c r="Q233" s="2636"/>
      <c r="R233" s="3901" t="s">
        <v>114</v>
      </c>
      <c r="S233" s="3980"/>
      <c r="T233" s="229"/>
      <c r="U233" s="2622"/>
      <c r="V233" s="2623"/>
      <c r="AK233" s="1687"/>
      <c r="BC233" s="27" t="s">
        <v>626</v>
      </c>
      <c r="BF233" s="29" t="b">
        <f t="shared" si="36"/>
        <v>1</v>
      </c>
      <c r="BG233" s="29" t="b">
        <f t="shared" si="37"/>
        <v>1</v>
      </c>
      <c r="BH233" s="29" t="b">
        <f t="shared" si="38"/>
        <v>1</v>
      </c>
      <c r="BI233" s="29" t="b">
        <f t="shared" si="39"/>
        <v>0</v>
      </c>
      <c r="BJ233" s="29" t="b">
        <f t="shared" si="40"/>
        <v>1</v>
      </c>
      <c r="BK233" s="29" t="b">
        <f t="shared" si="41"/>
        <v>1</v>
      </c>
    </row>
    <row r="234" spans="1:63" ht="30.75" customHeight="1" x14ac:dyDescent="0.3">
      <c r="A234" s="2953" t="s">
        <v>835</v>
      </c>
      <c r="B234" s="1798" t="s">
        <v>370</v>
      </c>
      <c r="C234" s="1628"/>
      <c r="D234" s="2640"/>
      <c r="E234" s="95"/>
      <c r="F234" s="760"/>
      <c r="G234" s="3079">
        <f>SUM(G235:G236)</f>
        <v>11</v>
      </c>
      <c r="H234" s="2748">
        <f t="shared" si="42"/>
        <v>330</v>
      </c>
      <c r="I234" s="2743"/>
      <c r="J234" s="395"/>
      <c r="K234" s="395"/>
      <c r="L234" s="396"/>
      <c r="M234" s="2696"/>
      <c r="N234" s="2755"/>
      <c r="O234" s="3901"/>
      <c r="P234" s="3916"/>
      <c r="Q234" s="2636"/>
      <c r="R234" s="3992"/>
      <c r="S234" s="3994"/>
      <c r="T234" s="229"/>
      <c r="U234" s="2622"/>
      <c r="V234" s="2623"/>
      <c r="AK234" s="1687"/>
      <c r="BC234" s="27" t="s">
        <v>626</v>
      </c>
      <c r="BF234" s="29" t="b">
        <f t="shared" si="36"/>
        <v>1</v>
      </c>
      <c r="BG234" s="29" t="b">
        <f t="shared" si="37"/>
        <v>1</v>
      </c>
      <c r="BH234" s="29" t="b">
        <f t="shared" si="38"/>
        <v>1</v>
      </c>
      <c r="BI234" s="29" t="b">
        <f t="shared" si="39"/>
        <v>1</v>
      </c>
      <c r="BJ234" s="29" t="b">
        <f t="shared" si="40"/>
        <v>1</v>
      </c>
      <c r="BK234" s="29" t="b">
        <f t="shared" si="41"/>
        <v>1</v>
      </c>
    </row>
    <row r="235" spans="1:63" ht="18" customHeight="1" x14ac:dyDescent="0.3">
      <c r="A235" s="2953"/>
      <c r="B235" s="1798" t="s">
        <v>732</v>
      </c>
      <c r="C235" s="1628"/>
      <c r="D235" s="2640"/>
      <c r="E235" s="95"/>
      <c r="F235" s="760"/>
      <c r="G235" s="3051">
        <v>0.5</v>
      </c>
      <c r="H235" s="2788">
        <f t="shared" si="42"/>
        <v>15</v>
      </c>
      <c r="I235" s="2743"/>
      <c r="J235" s="395"/>
      <c r="K235" s="395"/>
      <c r="L235" s="396"/>
      <c r="M235" s="2696"/>
      <c r="N235" s="2755"/>
      <c r="O235" s="3901"/>
      <c r="P235" s="3916"/>
      <c r="Q235" s="2636"/>
      <c r="R235" s="3992"/>
      <c r="S235" s="3994"/>
      <c r="T235" s="229"/>
      <c r="U235" s="2622"/>
      <c r="V235" s="2623"/>
      <c r="AK235" s="1687"/>
      <c r="BC235" s="27" t="s">
        <v>626</v>
      </c>
      <c r="BF235" s="29" t="b">
        <f t="shared" si="36"/>
        <v>1</v>
      </c>
      <c r="BG235" s="29" t="b">
        <f t="shared" si="37"/>
        <v>1</v>
      </c>
      <c r="BH235" s="29" t="b">
        <f t="shared" si="38"/>
        <v>1</v>
      </c>
      <c r="BI235" s="29" t="b">
        <f t="shared" si="39"/>
        <v>1</v>
      </c>
      <c r="BJ235" s="29" t="b">
        <f t="shared" si="40"/>
        <v>1</v>
      </c>
      <c r="BK235" s="29" t="b">
        <f t="shared" si="41"/>
        <v>1</v>
      </c>
    </row>
    <row r="236" spans="1:63" ht="18" customHeight="1" x14ac:dyDescent="0.3">
      <c r="A236" s="2953"/>
      <c r="B236" s="1840" t="s">
        <v>56</v>
      </c>
      <c r="C236" s="1664"/>
      <c r="D236" s="2640"/>
      <c r="E236" s="2640"/>
      <c r="F236" s="742"/>
      <c r="G236" s="2886">
        <v>10.5</v>
      </c>
      <c r="H236" s="2747">
        <f t="shared" si="42"/>
        <v>315</v>
      </c>
      <c r="I236" s="2743">
        <v>20</v>
      </c>
      <c r="J236" s="421">
        <v>10</v>
      </c>
      <c r="K236" s="421">
        <v>6</v>
      </c>
      <c r="L236" s="2484">
        <v>4</v>
      </c>
      <c r="M236" s="2696">
        <f>H236-I236</f>
        <v>295</v>
      </c>
      <c r="N236" s="2755"/>
      <c r="O236" s="3901"/>
      <c r="P236" s="3916"/>
      <c r="Q236" s="420"/>
      <c r="R236" s="3901"/>
      <c r="S236" s="3980"/>
      <c r="T236" s="229"/>
      <c r="U236" s="2622"/>
      <c r="V236" s="2623"/>
      <c r="AK236" s="1687"/>
      <c r="BC236" s="27" t="s">
        <v>626</v>
      </c>
      <c r="BF236" s="29" t="b">
        <f t="shared" si="36"/>
        <v>1</v>
      </c>
      <c r="BG236" s="29" t="b">
        <f t="shared" si="37"/>
        <v>1</v>
      </c>
      <c r="BH236" s="29" t="b">
        <f t="shared" si="38"/>
        <v>1</v>
      </c>
      <c r="BI236" s="29" t="b">
        <f t="shared" si="39"/>
        <v>1</v>
      </c>
      <c r="BJ236" s="29" t="b">
        <f t="shared" si="40"/>
        <v>1</v>
      </c>
      <c r="BK236" s="29" t="b">
        <f t="shared" si="41"/>
        <v>1</v>
      </c>
    </row>
    <row r="237" spans="1:63" ht="31.5" customHeight="1" x14ac:dyDescent="0.3">
      <c r="A237" s="2953" t="s">
        <v>836</v>
      </c>
      <c r="B237" s="1840" t="s">
        <v>370</v>
      </c>
      <c r="C237" s="2866"/>
      <c r="D237" s="2631">
        <v>4</v>
      </c>
      <c r="E237" s="2640"/>
      <c r="F237" s="742"/>
      <c r="G237" s="2886">
        <v>8.5</v>
      </c>
      <c r="H237" s="2747">
        <f t="shared" si="42"/>
        <v>255</v>
      </c>
      <c r="I237" s="2743">
        <v>8</v>
      </c>
      <c r="J237" s="395" t="s">
        <v>569</v>
      </c>
      <c r="K237" s="395" t="s">
        <v>575</v>
      </c>
      <c r="L237" s="396"/>
      <c r="M237" s="2696">
        <f>H237-I237</f>
        <v>247</v>
      </c>
      <c r="N237" s="2755"/>
      <c r="O237" s="3901"/>
      <c r="P237" s="3916"/>
      <c r="Q237" s="420"/>
      <c r="R237" s="3901" t="s">
        <v>125</v>
      </c>
      <c r="S237" s="3992"/>
      <c r="T237" s="197"/>
      <c r="U237" s="2622"/>
      <c r="V237" s="2623"/>
      <c r="AK237" s="1687"/>
      <c r="BC237" s="27" t="s">
        <v>626</v>
      </c>
      <c r="BF237" s="29" t="b">
        <f t="shared" si="36"/>
        <v>1</v>
      </c>
      <c r="BG237" s="29" t="b">
        <f t="shared" si="37"/>
        <v>1</v>
      </c>
      <c r="BH237" s="29" t="b">
        <f t="shared" si="38"/>
        <v>1</v>
      </c>
      <c r="BI237" s="29" t="b">
        <f t="shared" si="39"/>
        <v>0</v>
      </c>
      <c r="BJ237" s="29" t="b">
        <f t="shared" si="40"/>
        <v>1</v>
      </c>
      <c r="BK237" s="29" t="b">
        <f t="shared" si="41"/>
        <v>1</v>
      </c>
    </row>
    <row r="238" spans="1:63" ht="31.5" customHeight="1" x14ac:dyDescent="0.3">
      <c r="A238" s="2953" t="s">
        <v>837</v>
      </c>
      <c r="B238" s="1840" t="s">
        <v>370</v>
      </c>
      <c r="C238" s="1664">
        <v>5</v>
      </c>
      <c r="D238" s="2640"/>
      <c r="E238" s="2640"/>
      <c r="F238" s="742"/>
      <c r="G238" s="2886">
        <v>2</v>
      </c>
      <c r="H238" s="2747">
        <f t="shared" si="42"/>
        <v>60</v>
      </c>
      <c r="I238" s="2743">
        <v>12</v>
      </c>
      <c r="J238" s="395" t="s">
        <v>114</v>
      </c>
      <c r="K238" s="395" t="s">
        <v>324</v>
      </c>
      <c r="L238" s="396" t="s">
        <v>114</v>
      </c>
      <c r="M238" s="2696">
        <f>H238-I238</f>
        <v>48</v>
      </c>
      <c r="N238" s="2755"/>
      <c r="O238" s="3901"/>
      <c r="P238" s="3916"/>
      <c r="Q238" s="420"/>
      <c r="R238" s="3901"/>
      <c r="S238" s="3993"/>
      <c r="T238" s="197" t="s">
        <v>111</v>
      </c>
      <c r="U238" s="2622"/>
      <c r="V238" s="2623"/>
      <c r="AK238" s="1687"/>
      <c r="BC238" s="27" t="s">
        <v>626</v>
      </c>
      <c r="BF238" s="29" t="b">
        <f t="shared" si="36"/>
        <v>1</v>
      </c>
      <c r="BG238" s="29" t="b">
        <f t="shared" si="37"/>
        <v>1</v>
      </c>
      <c r="BH238" s="29" t="b">
        <f t="shared" si="38"/>
        <v>1</v>
      </c>
      <c r="BI238" s="29" t="b">
        <f t="shared" si="39"/>
        <v>1</v>
      </c>
      <c r="BJ238" s="29" t="b">
        <f t="shared" si="40"/>
        <v>0</v>
      </c>
      <c r="BK238" s="29" t="b">
        <f t="shared" si="41"/>
        <v>1</v>
      </c>
    </row>
    <row r="239" spans="1:63" ht="18" customHeight="1" x14ac:dyDescent="0.3">
      <c r="A239" s="2953" t="s">
        <v>838</v>
      </c>
      <c r="B239" s="1798" t="s">
        <v>775</v>
      </c>
      <c r="C239" s="1628"/>
      <c r="D239" s="2640"/>
      <c r="E239" s="95"/>
      <c r="F239" s="760"/>
      <c r="G239" s="3079">
        <v>5</v>
      </c>
      <c r="H239" s="2748">
        <f t="shared" si="42"/>
        <v>150</v>
      </c>
      <c r="I239" s="2743"/>
      <c r="J239" s="395"/>
      <c r="K239" s="395"/>
      <c r="L239" s="396"/>
      <c r="M239" s="2696"/>
      <c r="N239" s="2755"/>
      <c r="O239" s="3901"/>
      <c r="P239" s="3916"/>
      <c r="Q239" s="2636"/>
      <c r="R239" s="3901"/>
      <c r="S239" s="3993"/>
      <c r="T239" s="229"/>
      <c r="U239" s="2622"/>
      <c r="V239" s="2623"/>
      <c r="AK239" s="1687"/>
      <c r="BC239" s="27" t="s">
        <v>626</v>
      </c>
      <c r="BF239" s="29" t="b">
        <f t="shared" si="36"/>
        <v>1</v>
      </c>
      <c r="BG239" s="29" t="b">
        <f t="shared" si="37"/>
        <v>1</v>
      </c>
      <c r="BH239" s="29" t="b">
        <f t="shared" si="38"/>
        <v>1</v>
      </c>
      <c r="BI239" s="29" t="b">
        <f t="shared" si="39"/>
        <v>1</v>
      </c>
      <c r="BJ239" s="29" t="b">
        <f t="shared" si="40"/>
        <v>1</v>
      </c>
      <c r="BK239" s="29" t="b">
        <f t="shared" si="41"/>
        <v>1</v>
      </c>
    </row>
    <row r="240" spans="1:63" ht="18" hidden="1" customHeight="1" x14ac:dyDescent="0.3">
      <c r="A240" s="2953"/>
      <c r="B240" s="1798" t="s">
        <v>732</v>
      </c>
      <c r="C240" s="1628"/>
      <c r="D240" s="2640"/>
      <c r="E240" s="95"/>
      <c r="F240" s="760"/>
      <c r="G240" s="3051">
        <v>0</v>
      </c>
      <c r="H240" s="2788">
        <f t="shared" si="42"/>
        <v>0</v>
      </c>
      <c r="I240" s="2743"/>
      <c r="J240" s="395"/>
      <c r="K240" s="395"/>
      <c r="L240" s="396"/>
      <c r="M240" s="2696"/>
      <c r="N240" s="2755"/>
      <c r="O240" s="3901"/>
      <c r="P240" s="3916"/>
      <c r="Q240" s="2636"/>
      <c r="R240" s="3901"/>
      <c r="S240" s="3993"/>
      <c r="T240" s="229"/>
      <c r="U240" s="2622"/>
      <c r="V240" s="2623"/>
      <c r="AK240" s="1687"/>
      <c r="BC240" s="27" t="s">
        <v>626</v>
      </c>
      <c r="BF240" s="29" t="b">
        <f t="shared" si="36"/>
        <v>1</v>
      </c>
      <c r="BG240" s="29" t="b">
        <f t="shared" si="37"/>
        <v>1</v>
      </c>
      <c r="BH240" s="29" t="b">
        <f t="shared" si="38"/>
        <v>1</v>
      </c>
      <c r="BI240" s="29" t="b">
        <f t="shared" si="39"/>
        <v>1</v>
      </c>
      <c r="BJ240" s="29" t="b">
        <f t="shared" si="40"/>
        <v>1</v>
      </c>
      <c r="BK240" s="29" t="b">
        <f t="shared" si="41"/>
        <v>1</v>
      </c>
    </row>
    <row r="241" spans="1:63" ht="18" customHeight="1" x14ac:dyDescent="0.3">
      <c r="A241" s="2953" t="s">
        <v>839</v>
      </c>
      <c r="B241" s="1840" t="s">
        <v>56</v>
      </c>
      <c r="C241" s="1664">
        <v>3</v>
      </c>
      <c r="D241" s="2640"/>
      <c r="E241" s="95"/>
      <c r="F241" s="760"/>
      <c r="G241" s="2886">
        <v>5</v>
      </c>
      <c r="H241" s="2747">
        <f t="shared" si="42"/>
        <v>150</v>
      </c>
      <c r="I241" s="3035">
        <v>8</v>
      </c>
      <c r="J241" s="395" t="s">
        <v>114</v>
      </c>
      <c r="K241" s="395" t="s">
        <v>324</v>
      </c>
      <c r="L241" s="396"/>
      <c r="M241" s="2696">
        <f>H241-I241</f>
        <v>142</v>
      </c>
      <c r="N241" s="2875"/>
      <c r="O241" s="3901"/>
      <c r="P241" s="3916"/>
      <c r="Q241" s="2637" t="s">
        <v>113</v>
      </c>
      <c r="R241" s="3901"/>
      <c r="S241" s="3992"/>
      <c r="T241" s="229"/>
      <c r="U241" s="2622"/>
      <c r="V241" s="2623"/>
      <c r="AK241" s="1687"/>
      <c r="BC241" s="27" t="s">
        <v>626</v>
      </c>
      <c r="BF241" s="29" t="b">
        <f t="shared" si="36"/>
        <v>1</v>
      </c>
      <c r="BG241" s="29" t="b">
        <f t="shared" si="37"/>
        <v>1</v>
      </c>
      <c r="BH241" s="29" t="b">
        <f t="shared" si="38"/>
        <v>0</v>
      </c>
      <c r="BI241" s="29" t="b">
        <f t="shared" si="39"/>
        <v>1</v>
      </c>
      <c r="BJ241" s="29" t="b">
        <f t="shared" si="40"/>
        <v>1</v>
      </c>
      <c r="BK241" s="29" t="b">
        <f t="shared" si="41"/>
        <v>1</v>
      </c>
    </row>
    <row r="242" spans="1:63" ht="18" customHeight="1" x14ac:dyDescent="0.3">
      <c r="A242" s="2953" t="s">
        <v>840</v>
      </c>
      <c r="B242" s="1798" t="s">
        <v>43</v>
      </c>
      <c r="C242" s="1664"/>
      <c r="D242" s="2640"/>
      <c r="E242" s="95"/>
      <c r="F242" s="760"/>
      <c r="G242" s="3079">
        <v>5</v>
      </c>
      <c r="H242" s="2748">
        <f t="shared" si="42"/>
        <v>150</v>
      </c>
      <c r="I242" s="2743"/>
      <c r="J242" s="395"/>
      <c r="K242" s="395"/>
      <c r="L242" s="396"/>
      <c r="M242" s="2696"/>
      <c r="N242" s="2875"/>
      <c r="O242" s="3901"/>
      <c r="P242" s="3916"/>
      <c r="Q242" s="2636"/>
      <c r="R242" s="3901"/>
      <c r="S242" s="3992"/>
      <c r="T242" s="229"/>
      <c r="U242" s="2622"/>
      <c r="V242" s="2623"/>
      <c r="AK242" s="1687"/>
      <c r="BC242" s="27" t="s">
        <v>626</v>
      </c>
      <c r="BF242" s="29" t="b">
        <f t="shared" si="36"/>
        <v>1</v>
      </c>
      <c r="BG242" s="29" t="b">
        <f t="shared" si="37"/>
        <v>1</v>
      </c>
      <c r="BH242" s="29" t="b">
        <f t="shared" si="38"/>
        <v>1</v>
      </c>
      <c r="BI242" s="29" t="b">
        <f t="shared" si="39"/>
        <v>1</v>
      </c>
      <c r="BJ242" s="29" t="b">
        <f t="shared" si="40"/>
        <v>1</v>
      </c>
      <c r="BK242" s="29" t="b">
        <f t="shared" si="41"/>
        <v>1</v>
      </c>
    </row>
    <row r="243" spans="1:63" ht="18" customHeight="1" x14ac:dyDescent="0.3">
      <c r="A243" s="2953"/>
      <c r="B243" s="1798" t="s">
        <v>732</v>
      </c>
      <c r="C243" s="1664"/>
      <c r="D243" s="2640"/>
      <c r="E243" s="95"/>
      <c r="F243" s="760"/>
      <c r="G243" s="3051">
        <v>1.5</v>
      </c>
      <c r="H243" s="2748">
        <f t="shared" si="42"/>
        <v>45</v>
      </c>
      <c r="I243" s="2743"/>
      <c r="J243" s="395"/>
      <c r="K243" s="395"/>
      <c r="L243" s="396"/>
      <c r="M243" s="2696"/>
      <c r="N243" s="2755"/>
      <c r="O243" s="3901"/>
      <c r="P243" s="3916"/>
      <c r="Q243" s="2636"/>
      <c r="R243" s="3901"/>
      <c r="S243" s="3992"/>
      <c r="T243" s="229"/>
      <c r="U243" s="2622"/>
      <c r="V243" s="2623"/>
      <c r="AK243" s="1687"/>
      <c r="BC243" s="27" t="s">
        <v>626</v>
      </c>
      <c r="BF243" s="29" t="b">
        <f t="shared" si="36"/>
        <v>1</v>
      </c>
      <c r="BG243" s="29" t="b">
        <f t="shared" si="37"/>
        <v>1</v>
      </c>
      <c r="BH243" s="29" t="b">
        <f t="shared" si="38"/>
        <v>1</v>
      </c>
      <c r="BI243" s="29" t="b">
        <f t="shared" si="39"/>
        <v>1</v>
      </c>
      <c r="BJ243" s="29" t="b">
        <f t="shared" si="40"/>
        <v>1</v>
      </c>
      <c r="BK243" s="29" t="b">
        <f t="shared" si="41"/>
        <v>1</v>
      </c>
    </row>
    <row r="244" spans="1:63" ht="14.25" customHeight="1" x14ac:dyDescent="0.3">
      <c r="A244" s="2953" t="s">
        <v>841</v>
      </c>
      <c r="B244" s="1840" t="s">
        <v>56</v>
      </c>
      <c r="C244" s="1664"/>
      <c r="D244" s="2640">
        <v>5</v>
      </c>
      <c r="E244" s="95"/>
      <c r="F244" s="760"/>
      <c r="G244" s="2886">
        <v>3.5</v>
      </c>
      <c r="H244" s="2747">
        <f t="shared" si="42"/>
        <v>105</v>
      </c>
      <c r="I244" s="2743">
        <v>6</v>
      </c>
      <c r="J244" s="395" t="s">
        <v>114</v>
      </c>
      <c r="K244" s="396"/>
      <c r="L244" s="395" t="s">
        <v>126</v>
      </c>
      <c r="M244" s="2695">
        <f>H244-I244</f>
        <v>99</v>
      </c>
      <c r="N244" s="2755"/>
      <c r="O244" s="3901"/>
      <c r="P244" s="3916"/>
      <c r="Q244" s="420"/>
      <c r="R244" s="3901"/>
      <c r="S244" s="3993"/>
      <c r="T244" s="197" t="s">
        <v>122</v>
      </c>
      <c r="U244" s="2622"/>
      <c r="V244" s="2623"/>
      <c r="AK244" s="1687"/>
      <c r="BC244" s="27" t="s">
        <v>626</v>
      </c>
      <c r="BF244" s="29" t="b">
        <f t="shared" si="36"/>
        <v>1</v>
      </c>
      <c r="BG244" s="29" t="b">
        <f t="shared" si="37"/>
        <v>1</v>
      </c>
      <c r="BH244" s="29" t="b">
        <f t="shared" si="38"/>
        <v>1</v>
      </c>
      <c r="BI244" s="29" t="b">
        <f t="shared" si="39"/>
        <v>1</v>
      </c>
      <c r="BJ244" s="29" t="b">
        <f t="shared" si="40"/>
        <v>0</v>
      </c>
      <c r="BK244" s="29" t="b">
        <f t="shared" si="41"/>
        <v>1</v>
      </c>
    </row>
    <row r="245" spans="1:63" ht="30" customHeight="1" x14ac:dyDescent="0.3">
      <c r="A245" s="2953" t="s">
        <v>842</v>
      </c>
      <c r="B245" s="3" t="s">
        <v>406</v>
      </c>
      <c r="C245" s="1664"/>
      <c r="D245" s="2640"/>
      <c r="E245" s="95"/>
      <c r="F245" s="760"/>
      <c r="G245" s="3079">
        <v>6</v>
      </c>
      <c r="H245" s="2748">
        <f t="shared" si="42"/>
        <v>180</v>
      </c>
      <c r="I245" s="2743"/>
      <c r="J245" s="395"/>
      <c r="K245" s="395"/>
      <c r="L245" s="396"/>
      <c r="M245" s="2696"/>
      <c r="N245" s="2755"/>
      <c r="O245" s="3901"/>
      <c r="P245" s="3916"/>
      <c r="Q245" s="2636"/>
      <c r="R245" s="3901"/>
      <c r="S245" s="3993"/>
      <c r="T245" s="229"/>
      <c r="U245" s="2622"/>
      <c r="V245" s="2623"/>
      <c r="AK245" s="1687"/>
      <c r="BC245" s="27" t="s">
        <v>626</v>
      </c>
      <c r="BF245" s="29" t="b">
        <f t="shared" si="36"/>
        <v>1</v>
      </c>
      <c r="BG245" s="29" t="b">
        <f t="shared" si="37"/>
        <v>1</v>
      </c>
      <c r="BH245" s="29" t="b">
        <f t="shared" si="38"/>
        <v>1</v>
      </c>
      <c r="BI245" s="29" t="b">
        <f t="shared" si="39"/>
        <v>1</v>
      </c>
      <c r="BJ245" s="29" t="b">
        <f t="shared" si="40"/>
        <v>1</v>
      </c>
      <c r="BK245" s="29" t="b">
        <f t="shared" si="41"/>
        <v>1</v>
      </c>
    </row>
    <row r="246" spans="1:63" ht="17.25" customHeight="1" x14ac:dyDescent="0.3">
      <c r="A246" s="2953"/>
      <c r="B246" s="1798" t="s">
        <v>732</v>
      </c>
      <c r="C246" s="1664"/>
      <c r="D246" s="2640"/>
      <c r="E246" s="95"/>
      <c r="F246" s="760"/>
      <c r="G246" s="3051">
        <v>2</v>
      </c>
      <c r="H246" s="2788">
        <f t="shared" si="42"/>
        <v>60</v>
      </c>
      <c r="I246" s="2743"/>
      <c r="J246" s="395"/>
      <c r="K246" s="395"/>
      <c r="L246" s="396"/>
      <c r="M246" s="2696"/>
      <c r="N246" s="2755"/>
      <c r="O246" s="3901"/>
      <c r="P246" s="3916"/>
      <c r="Q246" s="2636"/>
      <c r="R246" s="3901"/>
      <c r="S246" s="3993"/>
      <c r="T246" s="229"/>
      <c r="U246" s="2622"/>
      <c r="V246" s="2623"/>
      <c r="AK246" s="1687"/>
      <c r="BC246" s="27" t="s">
        <v>626</v>
      </c>
      <c r="BF246" s="29" t="b">
        <f t="shared" si="36"/>
        <v>1</v>
      </c>
      <c r="BG246" s="29" t="b">
        <f t="shared" si="37"/>
        <v>1</v>
      </c>
      <c r="BH246" s="29" t="b">
        <f t="shared" si="38"/>
        <v>1</v>
      </c>
      <c r="BI246" s="29" t="b">
        <f t="shared" si="39"/>
        <v>1</v>
      </c>
      <c r="BJ246" s="29" t="b">
        <f t="shared" si="40"/>
        <v>1</v>
      </c>
      <c r="BK246" s="29" t="b">
        <f t="shared" si="41"/>
        <v>1</v>
      </c>
    </row>
    <row r="247" spans="1:63" ht="17.25" customHeight="1" x14ac:dyDescent="0.3">
      <c r="A247" s="729" t="s">
        <v>843</v>
      </c>
      <c r="B247" s="1840" t="s">
        <v>56</v>
      </c>
      <c r="C247" s="1664"/>
      <c r="D247" s="2640" t="s">
        <v>544</v>
      </c>
      <c r="E247" s="95"/>
      <c r="F247" s="760"/>
      <c r="G247" s="2886">
        <v>4</v>
      </c>
      <c r="H247" s="2747">
        <f t="shared" si="42"/>
        <v>120</v>
      </c>
      <c r="I247" s="2743">
        <v>12</v>
      </c>
      <c r="J247" s="395" t="s">
        <v>125</v>
      </c>
      <c r="K247" s="396"/>
      <c r="L247" s="395" t="s">
        <v>324</v>
      </c>
      <c r="M247" s="2695">
        <f>H247-I247</f>
        <v>108</v>
      </c>
      <c r="N247" s="2755"/>
      <c r="O247" s="3901"/>
      <c r="P247" s="3916"/>
      <c r="Q247" s="420"/>
      <c r="R247" s="3901"/>
      <c r="S247" s="3992"/>
      <c r="T247" s="229"/>
      <c r="U247" s="2622" t="s">
        <v>111</v>
      </c>
      <c r="V247" s="2623"/>
      <c r="AK247" s="1687"/>
      <c r="BC247" s="27" t="s">
        <v>626</v>
      </c>
      <c r="BF247" s="29" t="b">
        <f t="shared" si="36"/>
        <v>1</v>
      </c>
      <c r="BG247" s="29" t="b">
        <f t="shared" si="37"/>
        <v>1</v>
      </c>
      <c r="BH247" s="29" t="b">
        <f t="shared" si="38"/>
        <v>1</v>
      </c>
      <c r="BI247" s="29" t="b">
        <f t="shared" si="39"/>
        <v>1</v>
      </c>
      <c r="BJ247" s="29" t="b">
        <f t="shared" si="40"/>
        <v>1</v>
      </c>
      <c r="BK247" s="29" t="b">
        <f t="shared" si="41"/>
        <v>0</v>
      </c>
    </row>
    <row r="248" spans="1:63" ht="14.25" customHeight="1" x14ac:dyDescent="0.3">
      <c r="A248" s="729" t="s">
        <v>844</v>
      </c>
      <c r="B248" s="2951" t="s">
        <v>776</v>
      </c>
      <c r="C248" s="1664"/>
      <c r="D248" s="2640"/>
      <c r="E248" s="95"/>
      <c r="F248" s="760"/>
      <c r="G248" s="3051">
        <v>4</v>
      </c>
      <c r="H248" s="2788">
        <f t="shared" si="42"/>
        <v>120</v>
      </c>
      <c r="I248" s="2743"/>
      <c r="J248" s="395"/>
      <c r="K248" s="395"/>
      <c r="L248" s="396"/>
      <c r="M248" s="2696"/>
      <c r="N248" s="2755"/>
      <c r="O248" s="3901"/>
      <c r="P248" s="3916"/>
      <c r="Q248" s="2636"/>
      <c r="R248" s="3901"/>
      <c r="S248" s="3992"/>
      <c r="T248" s="229"/>
      <c r="U248" s="2622"/>
      <c r="V248" s="2623"/>
      <c r="AK248" s="1687"/>
      <c r="BC248" s="27" t="s">
        <v>626</v>
      </c>
      <c r="BF248" s="29" t="b">
        <f t="shared" si="36"/>
        <v>1</v>
      </c>
      <c r="BG248" s="29" t="b">
        <f t="shared" si="37"/>
        <v>1</v>
      </c>
      <c r="BH248" s="29" t="b">
        <f t="shared" si="38"/>
        <v>1</v>
      </c>
      <c r="BI248" s="29" t="b">
        <f t="shared" si="39"/>
        <v>1</v>
      </c>
      <c r="BJ248" s="29" t="b">
        <f t="shared" si="40"/>
        <v>1</v>
      </c>
      <c r="BK248" s="29" t="b">
        <f t="shared" si="41"/>
        <v>1</v>
      </c>
    </row>
    <row r="249" spans="1:63" ht="16.5" customHeight="1" x14ac:dyDescent="0.3">
      <c r="A249" s="729"/>
      <c r="B249" s="1798" t="s">
        <v>732</v>
      </c>
      <c r="C249" s="1664"/>
      <c r="D249" s="2640"/>
      <c r="E249" s="95"/>
      <c r="F249" s="760"/>
      <c r="G249" s="3051">
        <v>2</v>
      </c>
      <c r="H249" s="2788">
        <f t="shared" si="42"/>
        <v>60</v>
      </c>
      <c r="I249" s="2743"/>
      <c r="J249" s="395"/>
      <c r="K249" s="395"/>
      <c r="L249" s="396"/>
      <c r="M249" s="2696"/>
      <c r="N249" s="2755"/>
      <c r="O249" s="3901"/>
      <c r="P249" s="3916"/>
      <c r="Q249" s="2636"/>
      <c r="R249" s="3901"/>
      <c r="S249" s="3992"/>
      <c r="T249" s="229"/>
      <c r="U249" s="2622"/>
      <c r="V249" s="2623"/>
      <c r="AK249" s="1687"/>
      <c r="BC249" s="27" t="s">
        <v>626</v>
      </c>
      <c r="BF249" s="29" t="b">
        <f t="shared" si="36"/>
        <v>1</v>
      </c>
      <c r="BG249" s="29" t="b">
        <f t="shared" si="37"/>
        <v>1</v>
      </c>
      <c r="BH249" s="29" t="b">
        <f t="shared" si="38"/>
        <v>1</v>
      </c>
      <c r="BI249" s="29" t="b">
        <f t="shared" si="39"/>
        <v>1</v>
      </c>
      <c r="BJ249" s="29" t="b">
        <f t="shared" si="40"/>
        <v>1</v>
      </c>
      <c r="BK249" s="29" t="b">
        <f t="shared" si="41"/>
        <v>1</v>
      </c>
    </row>
    <row r="250" spans="1:63" ht="16.5" customHeight="1" x14ac:dyDescent="0.3">
      <c r="A250" s="729" t="s">
        <v>845</v>
      </c>
      <c r="B250" s="1840" t="s">
        <v>56</v>
      </c>
      <c r="C250" s="1664"/>
      <c r="D250" s="2640" t="s">
        <v>544</v>
      </c>
      <c r="E250" s="95"/>
      <c r="F250" s="760"/>
      <c r="G250" s="3052">
        <v>2</v>
      </c>
      <c r="H250" s="3036">
        <f t="shared" si="42"/>
        <v>60</v>
      </c>
      <c r="I250" s="3035">
        <v>4</v>
      </c>
      <c r="J250" s="421" t="s">
        <v>114</v>
      </c>
      <c r="K250" s="395"/>
      <c r="L250" s="421"/>
      <c r="M250" s="2695">
        <f>H250-I250</f>
        <v>56</v>
      </c>
      <c r="N250" s="2755"/>
      <c r="O250" s="3901"/>
      <c r="P250" s="3916"/>
      <c r="Q250" s="2636"/>
      <c r="R250" s="3901"/>
      <c r="S250" s="3992"/>
      <c r="T250" s="197"/>
      <c r="U250" s="2622" t="s">
        <v>114</v>
      </c>
      <c r="V250" s="2623"/>
      <c r="AK250" s="1687"/>
      <c r="BC250" s="27" t="s">
        <v>626</v>
      </c>
      <c r="BF250" s="29" t="b">
        <f t="shared" si="36"/>
        <v>1</v>
      </c>
      <c r="BG250" s="29" t="b">
        <f t="shared" si="37"/>
        <v>1</v>
      </c>
      <c r="BH250" s="29" t="b">
        <f t="shared" si="38"/>
        <v>1</v>
      </c>
      <c r="BI250" s="29" t="b">
        <f t="shared" si="39"/>
        <v>1</v>
      </c>
      <c r="BJ250" s="29" t="b">
        <f t="shared" si="40"/>
        <v>1</v>
      </c>
      <c r="BK250" s="29" t="b">
        <f t="shared" si="41"/>
        <v>0</v>
      </c>
    </row>
    <row r="251" spans="1:63" ht="16.5" customHeight="1" x14ac:dyDescent="0.3">
      <c r="A251" s="729" t="s">
        <v>846</v>
      </c>
      <c r="B251" s="1798" t="s">
        <v>777</v>
      </c>
      <c r="C251" s="1664"/>
      <c r="D251" s="2640"/>
      <c r="E251" s="95"/>
      <c r="F251" s="760"/>
      <c r="G251" s="3051">
        <v>3</v>
      </c>
      <c r="H251" s="2748">
        <f t="shared" si="42"/>
        <v>90</v>
      </c>
      <c r="I251" s="2743"/>
      <c r="J251" s="395"/>
      <c r="K251" s="395"/>
      <c r="L251" s="396"/>
      <c r="M251" s="2696"/>
      <c r="N251" s="2755"/>
      <c r="O251" s="3901"/>
      <c r="P251" s="3916"/>
      <c r="Q251" s="2636"/>
      <c r="R251" s="3901"/>
      <c r="S251" s="3992"/>
      <c r="T251" s="229"/>
      <c r="U251" s="2622"/>
      <c r="V251" s="2623"/>
      <c r="AK251" s="1687"/>
      <c r="BC251" s="27" t="s">
        <v>626</v>
      </c>
      <c r="BF251" s="29" t="b">
        <f t="shared" si="36"/>
        <v>1</v>
      </c>
      <c r="BG251" s="29" t="b">
        <f t="shared" si="37"/>
        <v>1</v>
      </c>
      <c r="BH251" s="29" t="b">
        <f t="shared" si="38"/>
        <v>1</v>
      </c>
      <c r="BI251" s="29" t="b">
        <f t="shared" si="39"/>
        <v>1</v>
      </c>
      <c r="BJ251" s="29" t="b">
        <f t="shared" si="40"/>
        <v>1</v>
      </c>
      <c r="BK251" s="29" t="b">
        <f t="shared" si="41"/>
        <v>1</v>
      </c>
    </row>
    <row r="252" spans="1:63" ht="16.5" customHeight="1" x14ac:dyDescent="0.3">
      <c r="A252" s="729"/>
      <c r="B252" s="1798" t="s">
        <v>732</v>
      </c>
      <c r="C252" s="1664"/>
      <c r="D252" s="2640"/>
      <c r="E252" s="95"/>
      <c r="F252" s="760"/>
      <c r="G252" s="3051">
        <v>0.5</v>
      </c>
      <c r="H252" s="2748">
        <f t="shared" si="42"/>
        <v>15</v>
      </c>
      <c r="I252" s="2743"/>
      <c r="J252" s="395"/>
      <c r="K252" s="395"/>
      <c r="L252" s="396"/>
      <c r="M252" s="2696"/>
      <c r="N252" s="2755"/>
      <c r="O252" s="3901"/>
      <c r="P252" s="3916"/>
      <c r="Q252" s="2636"/>
      <c r="R252" s="3901"/>
      <c r="S252" s="3992"/>
      <c r="T252" s="229"/>
      <c r="U252" s="2622"/>
      <c r="V252" s="2623"/>
      <c r="AK252" s="1687"/>
      <c r="BC252" s="27" t="s">
        <v>626</v>
      </c>
      <c r="BF252" s="29" t="b">
        <f t="shared" si="36"/>
        <v>1</v>
      </c>
      <c r="BG252" s="29" t="b">
        <f t="shared" si="37"/>
        <v>1</v>
      </c>
      <c r="BH252" s="29" t="b">
        <f t="shared" si="38"/>
        <v>1</v>
      </c>
      <c r="BI252" s="29" t="b">
        <f t="shared" si="39"/>
        <v>1</v>
      </c>
      <c r="BJ252" s="29" t="b">
        <f t="shared" si="40"/>
        <v>1</v>
      </c>
      <c r="BK252" s="29" t="b">
        <f t="shared" si="41"/>
        <v>1</v>
      </c>
    </row>
    <row r="253" spans="1:63" ht="16.5" customHeight="1" x14ac:dyDescent="0.3">
      <c r="A253" s="729" t="s">
        <v>847</v>
      </c>
      <c r="B253" s="1840" t="s">
        <v>56</v>
      </c>
      <c r="C253" s="1664"/>
      <c r="D253" s="2640">
        <v>4</v>
      </c>
      <c r="E253" s="95"/>
      <c r="F253" s="760"/>
      <c r="G253" s="3052">
        <v>2.5</v>
      </c>
      <c r="H253" s="2747">
        <f t="shared" si="42"/>
        <v>75</v>
      </c>
      <c r="I253" s="3035">
        <v>4</v>
      </c>
      <c r="J253" s="421"/>
      <c r="K253" s="395"/>
      <c r="L253" s="421" t="s">
        <v>114</v>
      </c>
      <c r="M253" s="2695">
        <f>H253-I253</f>
        <v>71</v>
      </c>
      <c r="N253" s="2755"/>
      <c r="O253" s="3901"/>
      <c r="P253" s="3916"/>
      <c r="Q253" s="420"/>
      <c r="R253" s="3901" t="s">
        <v>114</v>
      </c>
      <c r="S253" s="3992"/>
      <c r="T253" s="197"/>
      <c r="U253" s="2622"/>
      <c r="V253" s="2623"/>
      <c r="AK253" s="1687"/>
      <c r="BC253" s="27" t="s">
        <v>626</v>
      </c>
      <c r="BF253" s="29" t="b">
        <f t="shared" si="36"/>
        <v>1</v>
      </c>
      <c r="BG253" s="29" t="b">
        <f t="shared" si="37"/>
        <v>1</v>
      </c>
      <c r="BH253" s="29" t="b">
        <f t="shared" si="38"/>
        <v>1</v>
      </c>
      <c r="BI253" s="29" t="b">
        <f t="shared" si="39"/>
        <v>0</v>
      </c>
      <c r="BJ253" s="29" t="b">
        <f t="shared" si="40"/>
        <v>1</v>
      </c>
      <c r="BK253" s="29" t="b">
        <f t="shared" si="41"/>
        <v>1</v>
      </c>
    </row>
    <row r="254" spans="1:63" ht="31.5" customHeight="1" x14ac:dyDescent="0.3">
      <c r="A254" s="729" t="s">
        <v>848</v>
      </c>
      <c r="B254" s="1798" t="s">
        <v>778</v>
      </c>
      <c r="C254" s="1664"/>
      <c r="D254" s="2640"/>
      <c r="E254" s="95"/>
      <c r="F254" s="760"/>
      <c r="G254" s="3051">
        <f>G255+G256</f>
        <v>3</v>
      </c>
      <c r="H254" s="2748">
        <f t="shared" si="42"/>
        <v>90</v>
      </c>
      <c r="I254" s="2680"/>
      <c r="J254" s="2479"/>
      <c r="K254" s="455"/>
      <c r="L254" s="2479"/>
      <c r="M254" s="2635"/>
      <c r="N254" s="2755"/>
      <c r="O254" s="3901"/>
      <c r="P254" s="3916"/>
      <c r="Q254" s="2636"/>
      <c r="R254" s="3992"/>
      <c r="S254" s="3994"/>
      <c r="T254" s="229"/>
      <c r="U254" s="2622"/>
      <c r="V254" s="2623"/>
      <c r="AK254" s="1687"/>
      <c r="BC254" s="27" t="s">
        <v>626</v>
      </c>
      <c r="BF254" s="29" t="b">
        <f t="shared" si="36"/>
        <v>1</v>
      </c>
      <c r="BG254" s="29" t="b">
        <f t="shared" si="37"/>
        <v>1</v>
      </c>
      <c r="BH254" s="29" t="b">
        <f t="shared" si="38"/>
        <v>1</v>
      </c>
      <c r="BI254" s="29" t="b">
        <f>ISBLANK(R254)</f>
        <v>1</v>
      </c>
      <c r="BJ254" s="29" t="b">
        <f t="shared" si="40"/>
        <v>1</v>
      </c>
      <c r="BK254" s="29" t="b">
        <f t="shared" si="41"/>
        <v>1</v>
      </c>
    </row>
    <row r="255" spans="1:63" ht="19.5" customHeight="1" x14ac:dyDescent="0.3">
      <c r="A255" s="729"/>
      <c r="B255" s="1798" t="s">
        <v>732</v>
      </c>
      <c r="C255" s="1664"/>
      <c r="D255" s="2640"/>
      <c r="E255" s="95"/>
      <c r="F255" s="760"/>
      <c r="G255" s="3051">
        <v>1.5</v>
      </c>
      <c r="H255" s="2748">
        <f t="shared" si="42"/>
        <v>45</v>
      </c>
      <c r="I255" s="2680"/>
      <c r="J255" s="2479"/>
      <c r="K255" s="455"/>
      <c r="L255" s="2479"/>
      <c r="M255" s="2635"/>
      <c r="N255" s="2755"/>
      <c r="O255" s="3901"/>
      <c r="P255" s="3916"/>
      <c r="Q255" s="2636"/>
      <c r="R255" s="3992"/>
      <c r="S255" s="3994"/>
      <c r="T255" s="229"/>
      <c r="U255" s="2622"/>
      <c r="V255" s="2623"/>
      <c r="AK255" s="1687"/>
      <c r="BC255" s="27" t="s">
        <v>626</v>
      </c>
      <c r="BF255" s="29" t="b">
        <f t="shared" si="36"/>
        <v>1</v>
      </c>
      <c r="BG255" s="29" t="b">
        <f t="shared" si="37"/>
        <v>1</v>
      </c>
      <c r="BH255" s="29" t="b">
        <f t="shared" si="38"/>
        <v>1</v>
      </c>
      <c r="BI255" s="29" t="b">
        <f>ISBLANK(R255)</f>
        <v>1</v>
      </c>
      <c r="BJ255" s="29" t="b">
        <f t="shared" si="40"/>
        <v>1</v>
      </c>
      <c r="BK255" s="29" t="b">
        <f t="shared" si="41"/>
        <v>1</v>
      </c>
    </row>
    <row r="256" spans="1:63" ht="17.25" customHeight="1" thickBot="1" x14ac:dyDescent="0.35">
      <c r="A256" s="2952" t="s">
        <v>849</v>
      </c>
      <c r="B256" s="3032" t="s">
        <v>56</v>
      </c>
      <c r="C256" s="830"/>
      <c r="D256" s="831" t="s">
        <v>544</v>
      </c>
      <c r="E256" s="836"/>
      <c r="F256" s="1826"/>
      <c r="G256" s="3060">
        <v>1.5</v>
      </c>
      <c r="H256" s="3033">
        <f t="shared" si="42"/>
        <v>45</v>
      </c>
      <c r="I256" s="3034">
        <v>4</v>
      </c>
      <c r="J256" s="2986" t="s">
        <v>114</v>
      </c>
      <c r="K256" s="2987"/>
      <c r="L256" s="2986"/>
      <c r="M256" s="2714">
        <f>H256-I256</f>
        <v>41</v>
      </c>
      <c r="N256" s="2988"/>
      <c r="O256" s="3904"/>
      <c r="P256" s="3905"/>
      <c r="Q256" s="2985"/>
      <c r="R256" s="3904"/>
      <c r="S256" s="4115"/>
      <c r="T256" s="1631"/>
      <c r="U256" s="2930" t="s">
        <v>114</v>
      </c>
      <c r="V256" s="840"/>
      <c r="AK256" s="1687"/>
      <c r="BC256" s="27" t="s">
        <v>626</v>
      </c>
      <c r="BF256" s="29" t="b">
        <f t="shared" si="36"/>
        <v>1</v>
      </c>
      <c r="BG256" s="29" t="b">
        <f t="shared" si="37"/>
        <v>1</v>
      </c>
      <c r="BH256" s="29" t="b">
        <f t="shared" si="38"/>
        <v>1</v>
      </c>
      <c r="BI256" s="29" t="b">
        <f t="shared" si="39"/>
        <v>1</v>
      </c>
      <c r="BJ256" s="29" t="b">
        <f t="shared" si="40"/>
        <v>1</v>
      </c>
      <c r="BK256" s="29" t="b">
        <f t="shared" si="41"/>
        <v>0</v>
      </c>
    </row>
    <row r="257" spans="1:76" ht="16.2" hidden="1" thickBot="1" x14ac:dyDescent="0.35">
      <c r="A257" s="3501" t="s">
        <v>769</v>
      </c>
      <c r="B257" s="3986"/>
      <c r="C257" s="2017"/>
      <c r="D257" s="2980"/>
      <c r="E257" s="2980"/>
      <c r="F257" s="2981"/>
      <c r="G257" s="2982">
        <f>G208+G211+G214+G217+G220+G223+G228+G234+G239+G242+G245+G248+G251+G254</f>
        <v>78.5</v>
      </c>
      <c r="H257" s="2983">
        <f>H110+H111+H114+H115+H118+H121+H128+H131+H134+H137+H140+H143+H146</f>
        <v>2355</v>
      </c>
      <c r="I257" s="2979"/>
      <c r="J257" s="2830"/>
      <c r="K257" s="2830"/>
      <c r="L257" s="2830"/>
      <c r="M257" s="2793"/>
      <c r="N257" s="2984"/>
      <c r="O257" s="3987"/>
      <c r="P257" s="3988"/>
      <c r="Q257" s="2979"/>
      <c r="R257" s="3989"/>
      <c r="S257" s="3990"/>
      <c r="T257" s="2976"/>
      <c r="U257" s="2977"/>
      <c r="V257" s="2978"/>
      <c r="AK257" s="1687"/>
      <c r="AT257" s="27">
        <f>30*G257</f>
        <v>2355</v>
      </c>
      <c r="BF257" s="1187">
        <f t="shared" ref="BF257:BK257" si="43">SUMIF(BF208:BF256,FALSE,$G208:$G256)</f>
        <v>0</v>
      </c>
      <c r="BG257" s="1187">
        <f t="shared" si="43"/>
        <v>0</v>
      </c>
      <c r="BH257" s="1187">
        <f t="shared" si="43"/>
        <v>10</v>
      </c>
      <c r="BI257" s="1187">
        <f t="shared" si="43"/>
        <v>19.5</v>
      </c>
      <c r="BJ257" s="1187">
        <f t="shared" si="43"/>
        <v>17</v>
      </c>
      <c r="BK257" s="1187">
        <f t="shared" si="43"/>
        <v>14.5</v>
      </c>
      <c r="BL257" s="27">
        <f>SUM(BF257:BK257)</f>
        <v>61</v>
      </c>
    </row>
    <row r="258" spans="1:76" ht="16.5" hidden="1" customHeight="1" thickBot="1" x14ac:dyDescent="0.35">
      <c r="A258" s="3503" t="s">
        <v>748</v>
      </c>
      <c r="B258" s="3600"/>
      <c r="C258" s="2022"/>
      <c r="D258" s="2559"/>
      <c r="E258" s="2559"/>
      <c r="F258" s="2880"/>
      <c r="G258" s="2887">
        <f>G209+G212+G215+G218+G221+G224+G229+G235+G240+G243+G246+G249+G252+G255</f>
        <v>17.5</v>
      </c>
      <c r="H258" s="2897">
        <f>H209+H212+H215+H218+H221+H224+H229+H235+H240+H243+H246+H249+H252+H255</f>
        <v>525</v>
      </c>
      <c r="I258" s="2636"/>
      <c r="J258" s="2579"/>
      <c r="K258" s="2579"/>
      <c r="L258" s="2579"/>
      <c r="M258" s="2635"/>
      <c r="N258" s="2875"/>
      <c r="O258" s="3979"/>
      <c r="P258" s="3991"/>
      <c r="Q258" s="2636"/>
      <c r="R258" s="3901"/>
      <c r="S258" s="3980"/>
      <c r="T258" s="2917"/>
      <c r="U258" s="2634"/>
      <c r="V258" s="2918"/>
      <c r="AK258" s="1687"/>
      <c r="AT258" s="27">
        <f>30*G258</f>
        <v>525</v>
      </c>
    </row>
    <row r="259" spans="1:76" ht="16.5" hidden="1" customHeight="1" thickBot="1" x14ac:dyDescent="0.35">
      <c r="A259" s="3505" t="s">
        <v>728</v>
      </c>
      <c r="B259" s="4124"/>
      <c r="C259" s="2022"/>
      <c r="D259" s="2559"/>
      <c r="E259" s="2559"/>
      <c r="F259" s="2880"/>
      <c r="G259" s="2885">
        <f>G210+G213+G216+G219+G222+G225+G230+G236+G241+G244+G247+G250+G253+G256</f>
        <v>61</v>
      </c>
      <c r="H259" s="2746">
        <f>H210+H213+H216+H219+H222+H225+H230+H236+H241+H244+H247+H250+H253+H256</f>
        <v>1830</v>
      </c>
      <c r="I259" s="2891">
        <f>I210+I213+I216+I219+I222+I225+I230+I236+I241+I244+I247+I250+I253+I256</f>
        <v>142</v>
      </c>
      <c r="J259" s="2579">
        <v>86</v>
      </c>
      <c r="K259" s="2579">
        <v>32</v>
      </c>
      <c r="L259" s="2579">
        <v>24</v>
      </c>
      <c r="M259" s="2905">
        <f>M210+M213+M216+M219+M222+M225+M230+M236+M241+M244+M247+M250+M253+M256</f>
        <v>1688</v>
      </c>
      <c r="N259" s="2755"/>
      <c r="O259" s="3979"/>
      <c r="P259" s="3916"/>
      <c r="Q259" s="420" t="s">
        <v>456</v>
      </c>
      <c r="R259" s="3901" t="s">
        <v>781</v>
      </c>
      <c r="S259" s="3980"/>
      <c r="T259" s="2919" t="s">
        <v>473</v>
      </c>
      <c r="U259" s="1307" t="s">
        <v>480</v>
      </c>
      <c r="V259" s="2918"/>
      <c r="W259" s="27">
        <f>G259*30</f>
        <v>1830</v>
      </c>
      <c r="AK259" s="1687"/>
      <c r="AT259" s="27">
        <f>30*G259</f>
        <v>1830</v>
      </c>
      <c r="BF259" s="2383" t="s">
        <v>886</v>
      </c>
      <c r="BS259" s="2383" t="s">
        <v>887</v>
      </c>
    </row>
    <row r="260" spans="1:76" ht="16.5" customHeight="1" thickBot="1" x14ac:dyDescent="0.35">
      <c r="A260" s="870"/>
      <c r="B260" s="2858"/>
      <c r="C260" s="1629"/>
      <c r="D260" s="89"/>
      <c r="E260" s="89"/>
      <c r="F260" s="1363"/>
      <c r="G260" s="2990"/>
      <c r="H260" s="2991"/>
      <c r="I260" s="2992"/>
      <c r="J260" s="2993"/>
      <c r="K260" s="2993"/>
      <c r="L260" s="2993"/>
      <c r="M260" s="2994"/>
      <c r="N260" s="2911"/>
      <c r="O260" s="3983"/>
      <c r="P260" s="3984"/>
      <c r="Q260" s="2922"/>
      <c r="R260" s="3983"/>
      <c r="S260" s="3985"/>
      <c r="T260" s="2989"/>
      <c r="U260" s="159"/>
      <c r="V260" s="1123"/>
      <c r="AK260" s="1687"/>
      <c r="BS260" s="29" t="s">
        <v>880</v>
      </c>
      <c r="BT260" s="29" t="s">
        <v>881</v>
      </c>
      <c r="BU260" s="29" t="s">
        <v>882</v>
      </c>
      <c r="BV260" s="29" t="s">
        <v>883</v>
      </c>
      <c r="BW260" s="29" t="s">
        <v>884</v>
      </c>
      <c r="BX260" s="29" t="s">
        <v>885</v>
      </c>
    </row>
    <row r="261" spans="1:76" ht="16.5" customHeight="1" thickBot="1" x14ac:dyDescent="0.35">
      <c r="A261" s="3485" t="s">
        <v>851</v>
      </c>
      <c r="B261" s="3981"/>
      <c r="C261" s="208"/>
      <c r="D261" s="845"/>
      <c r="E261" s="845"/>
      <c r="F261" s="846"/>
      <c r="G261" s="2996">
        <f t="shared" ref="G261:H263" si="44">G257</f>
        <v>78.5</v>
      </c>
      <c r="H261" s="2997">
        <f t="shared" si="44"/>
        <v>2355</v>
      </c>
      <c r="I261" s="2823"/>
      <c r="J261" s="2799"/>
      <c r="K261" s="2799"/>
      <c r="L261" s="2799"/>
      <c r="M261" s="2998"/>
      <c r="N261" s="2797"/>
      <c r="O261" s="3972"/>
      <c r="P261" s="3982"/>
      <c r="Q261" s="2797"/>
      <c r="R261" s="3962"/>
      <c r="S261" s="3963"/>
      <c r="T261" s="1128"/>
      <c r="U261" s="854"/>
      <c r="V261" s="852"/>
      <c r="AK261" s="1687"/>
      <c r="BF261" s="4096" t="s">
        <v>873</v>
      </c>
      <c r="BG261" s="4096"/>
      <c r="BH261" s="4096"/>
      <c r="BI261" s="4097"/>
      <c r="BJ261" s="4098" t="s">
        <v>571</v>
      </c>
      <c r="BK261" s="4097"/>
      <c r="BL261" s="4099" t="s">
        <v>874</v>
      </c>
      <c r="BM261" s="4099"/>
      <c r="BN261" s="4099" t="s">
        <v>875</v>
      </c>
      <c r="BO261" s="4099"/>
      <c r="BR261" s="27" t="s">
        <v>571</v>
      </c>
      <c r="BS261" s="2379">
        <f>BF51+BF87+BF149</f>
        <v>30</v>
      </c>
      <c r="BT261" s="2379">
        <f>BG51+BG87+BG149</f>
        <v>30</v>
      </c>
      <c r="BU261" s="2379">
        <f>BH51+BH87+BH149</f>
        <v>30.5</v>
      </c>
      <c r="BV261" s="2379">
        <f>BI51+BI87+BI149</f>
        <v>29.5</v>
      </c>
      <c r="BW261" s="2379">
        <f>BJ51+BJ87+BJ149</f>
        <v>28</v>
      </c>
      <c r="BX261" s="2379">
        <f>BK51+BK87+BK149+BE94</f>
        <v>32</v>
      </c>
    </row>
    <row r="262" spans="1:76" ht="16.5" customHeight="1" thickBot="1" x14ac:dyDescent="0.35">
      <c r="A262" s="3490" t="s">
        <v>748</v>
      </c>
      <c r="B262" s="3966"/>
      <c r="C262" s="2999"/>
      <c r="D262" s="99"/>
      <c r="E262" s="99"/>
      <c r="F262" s="3000"/>
      <c r="G262" s="3001">
        <f t="shared" si="44"/>
        <v>17.5</v>
      </c>
      <c r="H262" s="3002">
        <f t="shared" si="44"/>
        <v>525</v>
      </c>
      <c r="I262" s="2824"/>
      <c r="J262" s="2801"/>
      <c r="K262" s="2801"/>
      <c r="L262" s="2801"/>
      <c r="M262" s="2821"/>
      <c r="N262" s="3003"/>
      <c r="O262" s="3967"/>
      <c r="P262" s="3968"/>
      <c r="Q262" s="2824"/>
      <c r="R262" s="3969"/>
      <c r="S262" s="3970"/>
      <c r="T262" s="434"/>
      <c r="U262" s="100"/>
      <c r="V262" s="433"/>
      <c r="AK262" s="1687"/>
      <c r="BF262" s="2380" t="s">
        <v>533</v>
      </c>
      <c r="BG262" s="2380" t="s">
        <v>534</v>
      </c>
      <c r="BH262" s="2380" t="s">
        <v>876</v>
      </c>
      <c r="BI262" s="2381" t="s">
        <v>877</v>
      </c>
      <c r="BJ262" s="2382" t="s">
        <v>878</v>
      </c>
      <c r="BK262" s="2382" t="s">
        <v>879</v>
      </c>
      <c r="BL262" s="2382" t="s">
        <v>878</v>
      </c>
      <c r="BM262" s="2382" t="s">
        <v>879</v>
      </c>
      <c r="BN262" s="2382" t="s">
        <v>878</v>
      </c>
      <c r="BO262" s="2382" t="s">
        <v>879</v>
      </c>
      <c r="BR262" s="27" t="s">
        <v>874</v>
      </c>
      <c r="BS262" s="2379">
        <f>BF51+BF87+BF207</f>
        <v>30</v>
      </c>
      <c r="BT262" s="2379">
        <f>BG51+BG87+BG207</f>
        <v>30</v>
      </c>
      <c r="BU262" s="2379">
        <f>BH51+BH87+BH207</f>
        <v>30</v>
      </c>
      <c r="BV262" s="2379">
        <f>BI51+BI87+BI207</f>
        <v>25.5</v>
      </c>
      <c r="BW262" s="2379">
        <f>BJ51+BJ87+BJ207</f>
        <v>30</v>
      </c>
      <c r="BX262" s="2379">
        <f>BK51+BK87+BK207+BE94</f>
        <v>33</v>
      </c>
    </row>
    <row r="263" spans="1:76" ht="16.5" customHeight="1" thickBot="1" x14ac:dyDescent="0.35">
      <c r="A263" s="3453" t="s">
        <v>852</v>
      </c>
      <c r="B263" s="3971"/>
      <c r="C263" s="208"/>
      <c r="D263" s="845"/>
      <c r="E263" s="845"/>
      <c r="F263" s="846"/>
      <c r="G263" s="2996">
        <f t="shared" si="44"/>
        <v>61</v>
      </c>
      <c r="H263" s="2997">
        <f t="shared" si="44"/>
        <v>1830</v>
      </c>
      <c r="I263" s="3012">
        <f>MAX(I259,I207,I151)</f>
        <v>142</v>
      </c>
      <c r="J263" s="2900">
        <f>MAX(J259,J207,J151)</f>
        <v>94</v>
      </c>
      <c r="K263" s="2900">
        <f>MAX(K259,K207,K151)</f>
        <v>32</v>
      </c>
      <c r="L263" s="2900">
        <f>MAX(L259,L207,L151)</f>
        <v>52</v>
      </c>
      <c r="M263" s="2906">
        <f>MAX(M259,M207,M151)</f>
        <v>1688</v>
      </c>
      <c r="N263" s="3013"/>
      <c r="O263" s="3972"/>
      <c r="P263" s="3973"/>
      <c r="Q263" s="2764" t="s">
        <v>470</v>
      </c>
      <c r="R263" s="3974" t="s">
        <v>853</v>
      </c>
      <c r="S263" s="3975"/>
      <c r="T263" s="712" t="s">
        <v>767</v>
      </c>
      <c r="U263" s="2779" t="s">
        <v>457</v>
      </c>
      <c r="V263" s="852"/>
      <c r="AK263" s="1687"/>
      <c r="BE263" s="27" t="s">
        <v>542</v>
      </c>
      <c r="BF263" s="29">
        <f>BE11</f>
        <v>50</v>
      </c>
      <c r="BG263" s="29">
        <f>BE53</f>
        <v>10</v>
      </c>
      <c r="BH263" s="29">
        <f>BE92</f>
        <v>0</v>
      </c>
      <c r="BI263" s="1187">
        <f>SUM(BF263:BH263)</f>
        <v>60</v>
      </c>
      <c r="BJ263" s="1187">
        <f>BE110</f>
        <v>0</v>
      </c>
      <c r="BK263" s="1187">
        <f>BI263+BJ263</f>
        <v>60</v>
      </c>
      <c r="BL263" s="1183">
        <f>BE152</f>
        <v>0</v>
      </c>
      <c r="BM263" s="1183">
        <f>BI263+BL263</f>
        <v>60</v>
      </c>
      <c r="BN263" s="1183">
        <f>BE209</f>
        <v>0</v>
      </c>
      <c r="BO263" s="1183">
        <f>BI263+BN263</f>
        <v>60</v>
      </c>
      <c r="BR263" s="27" t="s">
        <v>875</v>
      </c>
      <c r="BS263" s="2379">
        <f>BF51+BF87+BF257</f>
        <v>30</v>
      </c>
      <c r="BT263" s="2379">
        <f>BG51+BG87+BG257</f>
        <v>30</v>
      </c>
      <c r="BU263" s="2379">
        <f>BH51+BH87+BH257</f>
        <v>28</v>
      </c>
      <c r="BV263" s="2379">
        <f>BI51+BI87+BI257</f>
        <v>32</v>
      </c>
      <c r="BW263" s="2379">
        <f>BJ51+BJ87+BJ257</f>
        <v>26</v>
      </c>
      <c r="BX263" s="2379">
        <f>BK51+BK87+BK257+BE94</f>
        <v>34</v>
      </c>
    </row>
    <row r="264" spans="1:76" ht="16.2" thickBot="1" x14ac:dyDescent="0.35">
      <c r="A264" s="870"/>
      <c r="B264" s="2858"/>
      <c r="C264" s="3007"/>
      <c r="D264" s="3008"/>
      <c r="E264" s="3009"/>
      <c r="F264" s="3010"/>
      <c r="G264" s="3011"/>
      <c r="H264" s="2995"/>
      <c r="I264" s="2979"/>
      <c r="J264" s="2830"/>
      <c r="K264" s="2830"/>
      <c r="L264" s="2830"/>
      <c r="M264" s="2793"/>
      <c r="N264" s="2984"/>
      <c r="O264" s="3976"/>
      <c r="P264" s="3977"/>
      <c r="Q264" s="2979"/>
      <c r="R264" s="3976"/>
      <c r="S264" s="3978"/>
      <c r="T264" s="3004"/>
      <c r="U264" s="3005"/>
      <c r="V264" s="3006"/>
      <c r="AK264" s="1687"/>
      <c r="BE264" s="27" t="s">
        <v>543</v>
      </c>
      <c r="BF264" s="29">
        <f>BE12</f>
        <v>2</v>
      </c>
      <c r="BG264" s="29">
        <f>BE54</f>
        <v>28.5</v>
      </c>
      <c r="BH264" s="29">
        <f>BE93</f>
        <v>0</v>
      </c>
      <c r="BI264" s="1187">
        <f>SUM(BF264:BH264)</f>
        <v>30.5</v>
      </c>
      <c r="BJ264" s="1187">
        <f>BE111</f>
        <v>29.5</v>
      </c>
      <c r="BK264" s="1187">
        <f>BI264+BJ264</f>
        <v>60</v>
      </c>
      <c r="BL264" s="1183">
        <f>BE153</f>
        <v>25</v>
      </c>
      <c r="BM264" s="1183">
        <f>BI264+BL264</f>
        <v>55.5</v>
      </c>
      <c r="BN264" s="1183">
        <f>BE210</f>
        <v>29.5</v>
      </c>
      <c r="BO264" s="1183">
        <f>BI264+BN264</f>
        <v>60</v>
      </c>
    </row>
    <row r="265" spans="1:76" s="30" customFormat="1" ht="16.5" customHeight="1" thickBot="1" x14ac:dyDescent="0.35">
      <c r="A265" s="2850"/>
      <c r="B265" s="2859"/>
      <c r="C265" s="3014"/>
      <c r="D265" s="3015"/>
      <c r="E265" s="3015"/>
      <c r="F265" s="3016"/>
      <c r="G265" s="2990"/>
      <c r="H265" s="3017"/>
      <c r="I265" s="2922"/>
      <c r="J265" s="2781"/>
      <c r="K265" s="2781"/>
      <c r="L265" s="2781"/>
      <c r="M265" s="2921"/>
      <c r="N265" s="2911"/>
      <c r="O265" s="4117"/>
      <c r="P265" s="4118"/>
      <c r="Q265" s="2922"/>
      <c r="R265" s="4117"/>
      <c r="S265" s="3983"/>
      <c r="T265" s="3014"/>
      <c r="U265" s="3015"/>
      <c r="V265" s="3016"/>
      <c r="AK265" s="1698"/>
      <c r="BE265" s="27" t="s">
        <v>30</v>
      </c>
      <c r="BF265" s="29">
        <f>BE13</f>
        <v>4</v>
      </c>
      <c r="BG265" s="29">
        <f>BE55</f>
        <v>12</v>
      </c>
      <c r="BH265" s="29">
        <f>BE94</f>
        <v>12.5</v>
      </c>
      <c r="BI265" s="1187">
        <f>SUM(BF265:BH265)</f>
        <v>28.5</v>
      </c>
      <c r="BJ265" s="1187">
        <f>BE112</f>
        <v>31.5</v>
      </c>
      <c r="BK265" s="1187">
        <f>BI265+BJ265</f>
        <v>60</v>
      </c>
      <c r="BL265" s="1183">
        <f>BE154</f>
        <v>34.5</v>
      </c>
      <c r="BM265" s="1183">
        <f>BI265+BL265</f>
        <v>63</v>
      </c>
      <c r="BN265" s="1183">
        <f>BE211</f>
        <v>31.5</v>
      </c>
      <c r="BO265" s="1183">
        <f>BI265+BN265</f>
        <v>60</v>
      </c>
    </row>
    <row r="266" spans="1:76" ht="16.2" thickBot="1" x14ac:dyDescent="0.35">
      <c r="A266" s="2851"/>
      <c r="B266" s="2860" t="s">
        <v>854</v>
      </c>
      <c r="C266" s="3019"/>
      <c r="D266" s="168"/>
      <c r="E266" s="168"/>
      <c r="F266" s="2778"/>
      <c r="G266" s="3020">
        <f t="shared" ref="G266:H268" si="45">G278</f>
        <v>240</v>
      </c>
      <c r="H266" s="2766">
        <f t="shared" si="45"/>
        <v>7200</v>
      </c>
      <c r="I266" s="2823"/>
      <c r="J266" s="2799"/>
      <c r="K266" s="2799"/>
      <c r="L266" s="2799"/>
      <c r="M266" s="2998"/>
      <c r="N266" s="2797"/>
      <c r="O266" s="4032"/>
      <c r="P266" s="3973"/>
      <c r="Q266" s="3018"/>
      <c r="R266" s="4119"/>
      <c r="S266" s="4120"/>
      <c r="T266" s="2234"/>
      <c r="U266" s="854"/>
      <c r="V266" s="908"/>
      <c r="AK266" s="1687"/>
    </row>
    <row r="267" spans="1:76" ht="22.5" customHeight="1" thickBot="1" x14ac:dyDescent="0.35">
      <c r="A267" s="3483" t="s">
        <v>856</v>
      </c>
      <c r="B267" s="3958"/>
      <c r="C267" s="3021"/>
      <c r="D267" s="173"/>
      <c r="E267" s="173"/>
      <c r="F267" s="995"/>
      <c r="G267" s="2882">
        <f t="shared" si="45"/>
        <v>60</v>
      </c>
      <c r="H267" s="3022">
        <f t="shared" si="45"/>
        <v>1800</v>
      </c>
      <c r="I267" s="3023"/>
      <c r="J267" s="3024"/>
      <c r="K267" s="3024"/>
      <c r="L267" s="3024"/>
      <c r="M267" s="3025"/>
      <c r="N267" s="3026"/>
      <c r="O267" s="3959"/>
      <c r="P267" s="3960"/>
      <c r="Q267" s="3023"/>
      <c r="R267" s="3959"/>
      <c r="S267" s="3961"/>
      <c r="T267" s="3027"/>
      <c r="U267" s="2240"/>
      <c r="V267" s="2241"/>
      <c r="AK267" s="1687"/>
    </row>
    <row r="268" spans="1:76" ht="16.2" thickBot="1" x14ac:dyDescent="0.35">
      <c r="A268" s="2849"/>
      <c r="B268" s="2860" t="s">
        <v>855</v>
      </c>
      <c r="C268" s="2881"/>
      <c r="D268" s="180"/>
      <c r="E268" s="180"/>
      <c r="F268" s="1001"/>
      <c r="G268" s="2789">
        <f t="shared" si="45"/>
        <v>180</v>
      </c>
      <c r="H268" s="2898">
        <f t="shared" si="45"/>
        <v>5400</v>
      </c>
      <c r="I268" s="2899">
        <f>MAX(I280,I294,I311)</f>
        <v>368</v>
      </c>
      <c r="J268" s="2900">
        <f>MAX(J280,J294,J311)</f>
        <v>258</v>
      </c>
      <c r="K268" s="2900">
        <f>MAX(K280,K294,K311)</f>
        <v>56</v>
      </c>
      <c r="L268" s="2900">
        <f>MAX(L280,L294,L311)</f>
        <v>90</v>
      </c>
      <c r="M268" s="2906">
        <f>MAX(M280,M294,M311)</f>
        <v>5042</v>
      </c>
      <c r="N268" s="2771" t="s">
        <v>486</v>
      </c>
      <c r="O268" s="3962" t="s">
        <v>486</v>
      </c>
      <c r="P268" s="3963"/>
      <c r="Q268" s="2782" t="s">
        <v>726</v>
      </c>
      <c r="R268" s="3962" t="s">
        <v>862</v>
      </c>
      <c r="S268" s="3964"/>
      <c r="T268" s="712" t="s">
        <v>516</v>
      </c>
      <c r="U268" s="2779" t="s">
        <v>486</v>
      </c>
      <c r="V268" s="908"/>
      <c r="AK268" s="1687"/>
    </row>
    <row r="269" spans="1:76" x14ac:dyDescent="0.3">
      <c r="A269" s="3447" t="s">
        <v>857</v>
      </c>
      <c r="B269" s="3448"/>
      <c r="C269" s="3448"/>
      <c r="D269" s="3448"/>
      <c r="E269" s="3448"/>
      <c r="F269" s="3448"/>
      <c r="G269" s="3448"/>
      <c r="H269" s="3448"/>
      <c r="I269" s="3448"/>
      <c r="J269" s="3448"/>
      <c r="K269" s="3448"/>
      <c r="L269" s="3448"/>
      <c r="M269" s="3448"/>
      <c r="N269" s="2605">
        <f>MAX(N281,N295,N312)</f>
        <v>4</v>
      </c>
      <c r="O269" s="3965">
        <f>MAX(O281,O295,O312)</f>
        <v>4</v>
      </c>
      <c r="P269" s="3965"/>
      <c r="Q269" s="2605">
        <f>MAX(Q281,Q295,Q312)</f>
        <v>5</v>
      </c>
      <c r="R269" s="3965">
        <f>MAX(R281,R295,R312)</f>
        <v>2</v>
      </c>
      <c r="S269" s="3965"/>
      <c r="T269" s="2262">
        <f t="shared" ref="T269:U272" si="46">MAX(T281,T295,T312)</f>
        <v>4</v>
      </c>
      <c r="U269" s="2262">
        <f t="shared" si="46"/>
        <v>2</v>
      </c>
      <c r="V269" s="1560"/>
      <c r="AK269" s="1687"/>
    </row>
    <row r="270" spans="1:76" x14ac:dyDescent="0.3">
      <c r="A270" s="3451" t="s">
        <v>858</v>
      </c>
      <c r="B270" s="3452"/>
      <c r="C270" s="3452"/>
      <c r="D270" s="3452"/>
      <c r="E270" s="3452"/>
      <c r="F270" s="3452"/>
      <c r="G270" s="3452"/>
      <c r="H270" s="3452"/>
      <c r="I270" s="3452"/>
      <c r="J270" s="3452"/>
      <c r="K270" s="3452"/>
      <c r="L270" s="3452"/>
      <c r="M270" s="3452"/>
      <c r="N270" s="2579">
        <f>MAX(N282,N296,N313)</f>
        <v>3</v>
      </c>
      <c r="O270" s="3901">
        <f>MAX(O282,O296,O313)</f>
        <v>2</v>
      </c>
      <c r="P270" s="3901"/>
      <c r="Q270" s="2579">
        <f>MAX(Q282,Q296,Q313)</f>
        <v>4</v>
      </c>
      <c r="R270" s="3901">
        <f>MAX(R282,R296,R313)</f>
        <v>7</v>
      </c>
      <c r="S270" s="3901"/>
      <c r="T270" s="2265">
        <f t="shared" si="46"/>
        <v>4</v>
      </c>
      <c r="U270" s="2265">
        <f t="shared" si="46"/>
        <v>6</v>
      </c>
      <c r="V270" s="2265">
        <f>MAX(V282,V296,V313)</f>
        <v>1</v>
      </c>
      <c r="AK270" s="1687"/>
    </row>
    <row r="271" spans="1:76" x14ac:dyDescent="0.3">
      <c r="A271" s="3441" t="s">
        <v>859</v>
      </c>
      <c r="B271" s="3442"/>
      <c r="C271" s="3442"/>
      <c r="D271" s="3442"/>
      <c r="E271" s="3442"/>
      <c r="F271" s="3442"/>
      <c r="G271" s="3442"/>
      <c r="H271" s="3442"/>
      <c r="I271" s="3442"/>
      <c r="J271" s="3442"/>
      <c r="K271" s="3442"/>
      <c r="L271" s="3442"/>
      <c r="M271" s="3442"/>
      <c r="N271" s="2579"/>
      <c r="O271" s="3901"/>
      <c r="P271" s="3901"/>
      <c r="Q271" s="2579">
        <f>MAX(Q283,Q297,Q314)</f>
        <v>0</v>
      </c>
      <c r="R271" s="3901">
        <v>1</v>
      </c>
      <c r="S271" s="3901"/>
      <c r="T271" s="2265">
        <f t="shared" si="46"/>
        <v>0</v>
      </c>
      <c r="U271" s="2265">
        <f t="shared" si="46"/>
        <v>1</v>
      </c>
      <c r="V271" s="2265">
        <f>MAX(V283,V297,V314)</f>
        <v>0</v>
      </c>
      <c r="AK271" s="1687"/>
    </row>
    <row r="272" spans="1:76" x14ac:dyDescent="0.3">
      <c r="A272" s="3445" t="s">
        <v>860</v>
      </c>
      <c r="B272" s="3446"/>
      <c r="C272" s="3446"/>
      <c r="D272" s="3446"/>
      <c r="E272" s="3446"/>
      <c r="F272" s="3446"/>
      <c r="G272" s="3446"/>
      <c r="H272" s="3446"/>
      <c r="I272" s="3446"/>
      <c r="J272" s="3446"/>
      <c r="K272" s="3446"/>
      <c r="L272" s="3446"/>
      <c r="M272" s="3446"/>
      <c r="N272" s="2579"/>
      <c r="O272" s="3901"/>
      <c r="P272" s="3901"/>
      <c r="Q272" s="2579">
        <f>MAX(Q284,Q298,Q315)</f>
        <v>0</v>
      </c>
      <c r="R272" s="3901">
        <v>1</v>
      </c>
      <c r="S272" s="3901"/>
      <c r="T272" s="2265">
        <f t="shared" si="46"/>
        <v>0</v>
      </c>
      <c r="U272" s="2265">
        <f t="shared" si="46"/>
        <v>1</v>
      </c>
      <c r="V272" s="2265">
        <f>MAX(V284,V298,V315)</f>
        <v>0</v>
      </c>
      <c r="AK272" s="1687"/>
    </row>
    <row r="273" spans="1:48" x14ac:dyDescent="0.3">
      <c r="A273" s="3478" t="s">
        <v>48</v>
      </c>
      <c r="B273" s="3478"/>
      <c r="C273" s="3478"/>
      <c r="D273" s="3478"/>
      <c r="E273" s="3478"/>
      <c r="F273" s="3478"/>
      <c r="G273" s="3478"/>
      <c r="H273" s="3478"/>
      <c r="I273" s="3478"/>
      <c r="J273" s="3478"/>
      <c r="K273" s="3478"/>
      <c r="L273" s="3478"/>
      <c r="M273" s="3479"/>
      <c r="N273" s="3901" t="s">
        <v>129</v>
      </c>
      <c r="O273" s="3901"/>
      <c r="P273" s="3901"/>
      <c r="Q273" s="3901" t="s">
        <v>129</v>
      </c>
      <c r="R273" s="3901"/>
      <c r="S273" s="3901"/>
      <c r="T273" s="3499" t="s">
        <v>86</v>
      </c>
      <c r="U273" s="3499"/>
      <c r="V273" s="98"/>
      <c r="AK273" s="1687"/>
    </row>
    <row r="274" spans="1:48" x14ac:dyDescent="0.3">
      <c r="A274" s="2250"/>
      <c r="B274" s="2590"/>
      <c r="C274" s="2580"/>
      <c r="D274" s="2580"/>
      <c r="E274" s="2580"/>
      <c r="F274" s="2580"/>
      <c r="G274" s="2579"/>
      <c r="H274" s="2579"/>
      <c r="I274" s="3901" t="s">
        <v>861</v>
      </c>
      <c r="J274" s="3901"/>
      <c r="K274" s="3901"/>
      <c r="L274" s="3901"/>
      <c r="M274" s="3901"/>
      <c r="N274" s="3955">
        <f>MAX(N286,N300,N344)</f>
        <v>60</v>
      </c>
      <c r="O274" s="3955"/>
      <c r="P274" s="3955"/>
      <c r="Q274" s="3955">
        <f>MAX(Q286,Q300,Q344)</f>
        <v>60</v>
      </c>
      <c r="R274" s="3955"/>
      <c r="S274" s="3955"/>
      <c r="T274" s="3956">
        <f>MAX(T286,T300,T344)</f>
        <v>60</v>
      </c>
      <c r="U274" s="3957"/>
      <c r="V274" s="3957"/>
      <c r="AK274" s="1687"/>
    </row>
    <row r="275" spans="1:48" x14ac:dyDescent="0.3">
      <c r="A275" s="2251"/>
      <c r="B275" s="2591"/>
      <c r="C275" s="2580"/>
      <c r="D275" s="2580"/>
      <c r="E275" s="2580"/>
      <c r="F275" s="2580"/>
      <c r="G275" s="2579"/>
      <c r="H275" s="2579"/>
      <c r="I275" s="2579"/>
      <c r="J275" s="2579"/>
      <c r="K275" s="2579"/>
      <c r="L275" s="2579"/>
      <c r="M275" s="2579"/>
      <c r="N275" s="3956">
        <f>N287</f>
        <v>180</v>
      </c>
      <c r="O275" s="3956"/>
      <c r="P275" s="3956"/>
      <c r="Q275" s="3956"/>
      <c r="R275" s="3956"/>
      <c r="S275" s="3956"/>
      <c r="T275" s="3956"/>
      <c r="U275" s="3956"/>
      <c r="V275" s="3956"/>
      <c r="AK275" s="1687"/>
    </row>
    <row r="276" spans="1:48" x14ac:dyDescent="0.3">
      <c r="A276" s="2251"/>
      <c r="B276" s="2592"/>
      <c r="C276" s="2580"/>
      <c r="D276" s="2580"/>
      <c r="E276" s="2580"/>
      <c r="F276" s="2580"/>
      <c r="G276" s="2579"/>
      <c r="H276" s="3901" t="s">
        <v>604</v>
      </c>
      <c r="I276" s="3901"/>
      <c r="J276" s="3901"/>
      <c r="K276" s="3901"/>
      <c r="L276" s="3901"/>
      <c r="M276" s="3901"/>
      <c r="N276" s="3901" t="s">
        <v>605</v>
      </c>
      <c r="O276" s="3901"/>
      <c r="P276" s="3901"/>
      <c r="Q276" s="3078">
        <f>Q288</f>
        <v>67.291666666666671</v>
      </c>
      <c r="R276" s="3901" t="s">
        <v>606</v>
      </c>
      <c r="S276" s="3901"/>
      <c r="T276" s="2561"/>
      <c r="U276" s="2561"/>
      <c r="V276" s="2561"/>
      <c r="AK276" s="1687"/>
    </row>
    <row r="277" spans="1:48" x14ac:dyDescent="0.3">
      <c r="A277" s="2251"/>
      <c r="B277" s="2593"/>
      <c r="C277" s="2580"/>
      <c r="D277" s="2580"/>
      <c r="E277" s="2580"/>
      <c r="F277" s="2580"/>
      <c r="G277" s="2579"/>
      <c r="H277" s="3901" t="s">
        <v>604</v>
      </c>
      <c r="I277" s="3901"/>
      <c r="J277" s="3901"/>
      <c r="K277" s="3901"/>
      <c r="L277" s="3901"/>
      <c r="M277" s="3901"/>
      <c r="N277" s="3901" t="s">
        <v>607</v>
      </c>
      <c r="O277" s="3901"/>
      <c r="P277" s="3901"/>
      <c r="Q277" s="3078">
        <f>Q289</f>
        <v>32.708333333333336</v>
      </c>
      <c r="R277" s="3901" t="s">
        <v>606</v>
      </c>
      <c r="S277" s="3901"/>
      <c r="T277" s="2561"/>
      <c r="U277" s="2561"/>
      <c r="V277" s="2561"/>
      <c r="AK277" s="1687"/>
    </row>
    <row r="278" spans="1:48" ht="16.2" hidden="1" thickBot="1" x14ac:dyDescent="0.35">
      <c r="A278" s="1983"/>
      <c r="B278" s="2594" t="s">
        <v>185</v>
      </c>
      <c r="C278" s="2581"/>
      <c r="D278" s="2581"/>
      <c r="E278" s="2581"/>
      <c r="F278" s="2025"/>
      <c r="G278" s="2557">
        <f>G103+G257</f>
        <v>240</v>
      </c>
      <c r="H278" s="2556">
        <f>H103+H257</f>
        <v>7200</v>
      </c>
      <c r="I278" s="2579"/>
      <c r="J278" s="2579"/>
      <c r="K278" s="2579"/>
      <c r="L278" s="2579"/>
      <c r="M278" s="2579"/>
      <c r="N278" s="2579"/>
      <c r="O278" s="3901"/>
      <c r="P278" s="3901"/>
      <c r="R278" s="3432"/>
      <c r="S278" s="3432"/>
      <c r="T278" s="2562"/>
      <c r="U278" s="2560"/>
      <c r="V278" s="2563"/>
      <c r="AK278" s="1687"/>
    </row>
    <row r="279" spans="1:48" ht="16.2" hidden="1" thickBot="1" x14ac:dyDescent="0.35">
      <c r="A279" s="1983"/>
      <c r="B279" s="2595" t="s">
        <v>749</v>
      </c>
      <c r="C279" s="2581"/>
      <c r="D279" s="2581"/>
      <c r="E279" s="2581"/>
      <c r="F279" s="2025"/>
      <c r="G279" s="2579">
        <f>G278-G280</f>
        <v>60</v>
      </c>
      <c r="H279" s="2555">
        <f>H278-H280</f>
        <v>1800</v>
      </c>
      <c r="I279" s="2579"/>
      <c r="J279" s="2579"/>
      <c r="K279" s="2579"/>
      <c r="L279" s="2579"/>
      <c r="M279" s="2579"/>
      <c r="N279" s="2579"/>
      <c r="O279" s="3901"/>
      <c r="P279" s="3901"/>
      <c r="Q279" s="2579"/>
      <c r="R279" s="3901"/>
      <c r="S279" s="3432"/>
      <c r="T279" s="2562"/>
      <c r="U279" s="2560"/>
      <c r="V279" s="2563"/>
      <c r="AK279" s="1687"/>
    </row>
    <row r="280" spans="1:48" ht="16.2" hidden="1" thickBot="1" x14ac:dyDescent="0.35">
      <c r="A280" s="2006"/>
      <c r="B280" s="2596" t="s">
        <v>85</v>
      </c>
      <c r="C280" s="2581"/>
      <c r="D280" s="2581"/>
      <c r="E280" s="2581"/>
      <c r="F280" s="2025"/>
      <c r="G280" s="2579">
        <f>G105+G259</f>
        <v>180</v>
      </c>
      <c r="H280" s="2579">
        <f>H105+H259</f>
        <v>5400</v>
      </c>
      <c r="I280" s="396" t="s">
        <v>722</v>
      </c>
      <c r="J280" s="2579">
        <v>258</v>
      </c>
      <c r="K280" s="2579">
        <v>46</v>
      </c>
      <c r="L280" s="2579">
        <v>54</v>
      </c>
      <c r="M280" s="2579">
        <f>H280-I280</f>
        <v>5042</v>
      </c>
      <c r="N280" s="2579" t="s">
        <v>486</v>
      </c>
      <c r="O280" s="3954" t="s">
        <v>486</v>
      </c>
      <c r="P280" s="3954"/>
      <c r="Q280" s="397" t="s">
        <v>726</v>
      </c>
      <c r="R280" s="3954" t="s">
        <v>674</v>
      </c>
      <c r="S280" s="3954"/>
      <c r="T280" s="1307" t="s">
        <v>727</v>
      </c>
      <c r="U280" s="1307" t="s">
        <v>459</v>
      </c>
      <c r="V280" s="2563"/>
      <c r="W280" s="1700">
        <v>40</v>
      </c>
      <c r="X280" s="1700">
        <v>44</v>
      </c>
      <c r="Y280" s="1700">
        <v>36</v>
      </c>
      <c r="Z280" s="1700"/>
      <c r="AA280" s="1700" t="e">
        <f>I51+I89+#REF!+#REF!</f>
        <v>#REF!</v>
      </c>
      <c r="AB280" s="1700" t="e">
        <f>J51+J89+#REF!+#REF!</f>
        <v>#REF!</v>
      </c>
      <c r="AC280" s="1700" t="e">
        <f>K51+K89+#REF!+#REF!</f>
        <v>#REF!</v>
      </c>
      <c r="AD280" s="1700"/>
      <c r="AE280" s="1700"/>
      <c r="AF280" s="1700"/>
      <c r="AG280" s="1700"/>
      <c r="AH280" s="1700"/>
      <c r="AI280" s="1700"/>
      <c r="AJ280" s="1700"/>
      <c r="AK280" s="1701"/>
      <c r="AU280" s="29" t="s">
        <v>542</v>
      </c>
      <c r="AV280" s="1183" t="e">
        <f>AV11+AV52+AV110+#REF!</f>
        <v>#REF!</v>
      </c>
    </row>
    <row r="281" spans="1:48" hidden="1" x14ac:dyDescent="0.3">
      <c r="A281" s="3739" t="s">
        <v>167</v>
      </c>
      <c r="B281" s="3740"/>
      <c r="C281" s="3740"/>
      <c r="D281" s="3740"/>
      <c r="E281" s="3740"/>
      <c r="F281" s="3740"/>
      <c r="G281" s="3740"/>
      <c r="H281" s="3740"/>
      <c r="I281" s="3740"/>
      <c r="J281" s="3740"/>
      <c r="K281" s="3740"/>
      <c r="L281" s="3740"/>
      <c r="M281" s="3740"/>
      <c r="N281" s="144">
        <v>4</v>
      </c>
      <c r="O281" s="3901">
        <v>4</v>
      </c>
      <c r="P281" s="3901"/>
      <c r="Q281" s="2579">
        <v>5</v>
      </c>
      <c r="R281" s="3901">
        <v>2</v>
      </c>
      <c r="S281" s="3901"/>
      <c r="T281" s="2025">
        <v>3</v>
      </c>
      <c r="U281" s="2025">
        <v>1</v>
      </c>
      <c r="V281" s="2563"/>
      <c r="W281" s="27">
        <v>14</v>
      </c>
      <c r="X281" s="27">
        <v>12</v>
      </c>
      <c r="Y281" s="27">
        <v>10</v>
      </c>
      <c r="AU281" s="29" t="s">
        <v>543</v>
      </c>
      <c r="AV281" s="1183" t="e">
        <f>AV12+AV53+AV111+#REF!</f>
        <v>#REF!</v>
      </c>
    </row>
    <row r="282" spans="1:48" hidden="1" x14ac:dyDescent="0.3">
      <c r="A282" s="3742" t="s">
        <v>34</v>
      </c>
      <c r="B282" s="3743"/>
      <c r="C282" s="3743"/>
      <c r="D282" s="3743"/>
      <c r="E282" s="3743"/>
      <c r="F282" s="3743"/>
      <c r="G282" s="3743"/>
      <c r="H282" s="3743"/>
      <c r="I282" s="3743"/>
      <c r="J282" s="3743"/>
      <c r="K282" s="3743"/>
      <c r="L282" s="3743"/>
      <c r="M282" s="3743"/>
      <c r="N282" s="2579">
        <v>3</v>
      </c>
      <c r="O282" s="3901">
        <v>2</v>
      </c>
      <c r="P282" s="3901"/>
      <c r="Q282" s="2579">
        <v>3</v>
      </c>
      <c r="R282" s="3901">
        <v>5</v>
      </c>
      <c r="S282" s="3901"/>
      <c r="T282" s="2025">
        <v>3</v>
      </c>
      <c r="U282" s="2025">
        <v>5</v>
      </c>
      <c r="V282" s="2563">
        <v>1</v>
      </c>
      <c r="W282" s="27">
        <v>32</v>
      </c>
      <c r="X282" s="27">
        <v>36</v>
      </c>
      <c r="Y282" s="27">
        <v>32</v>
      </c>
      <c r="AU282" s="29" t="s">
        <v>30</v>
      </c>
      <c r="AV282" s="1183" t="e">
        <f>AV13+#REF!+AV112+#REF!+#REF!</f>
        <v>#REF!</v>
      </c>
    </row>
    <row r="283" spans="1:48" hidden="1" x14ac:dyDescent="0.3">
      <c r="A283" s="3771" t="s">
        <v>230</v>
      </c>
      <c r="B283" s="3772"/>
      <c r="C283" s="3772"/>
      <c r="D283" s="3772"/>
      <c r="E283" s="3772"/>
      <c r="F283" s="3772"/>
      <c r="G283" s="3772"/>
      <c r="H283" s="3772"/>
      <c r="I283" s="3772"/>
      <c r="J283" s="3772"/>
      <c r="K283" s="3772"/>
      <c r="L283" s="3772"/>
      <c r="M283" s="3772"/>
      <c r="N283" s="2579"/>
      <c r="O283" s="3901"/>
      <c r="P283" s="3901"/>
      <c r="Q283" s="2579"/>
      <c r="R283" s="3901">
        <v>1</v>
      </c>
      <c r="S283" s="3901"/>
      <c r="T283" s="2025"/>
      <c r="U283" s="2025"/>
      <c r="V283" s="2563"/>
      <c r="W283" s="27">
        <v>12</v>
      </c>
      <c r="X283" s="27">
        <v>10</v>
      </c>
      <c r="Y283" s="27">
        <v>6</v>
      </c>
      <c r="AV283" s="1183" t="e">
        <f>SUM(AV280:AV282)</f>
        <v>#REF!</v>
      </c>
    </row>
    <row r="284" spans="1:48" hidden="1" x14ac:dyDescent="0.3">
      <c r="A284" s="3716" t="s">
        <v>229</v>
      </c>
      <c r="B284" s="3717"/>
      <c r="C284" s="3717"/>
      <c r="D284" s="3717"/>
      <c r="E284" s="3717"/>
      <c r="F284" s="3717"/>
      <c r="G284" s="3717"/>
      <c r="H284" s="3717"/>
      <c r="I284" s="3717"/>
      <c r="J284" s="3717"/>
      <c r="K284" s="3717"/>
      <c r="L284" s="3717"/>
      <c r="M284" s="3717"/>
      <c r="N284" s="2579"/>
      <c r="O284" s="3901"/>
      <c r="P284" s="3901"/>
      <c r="Q284" s="2579"/>
      <c r="R284" s="3901"/>
      <c r="S284" s="3901"/>
      <c r="T284" s="2025"/>
      <c r="U284" s="2025">
        <v>1</v>
      </c>
      <c r="V284" s="2563"/>
    </row>
    <row r="285" spans="1:48" hidden="1" x14ac:dyDescent="0.3">
      <c r="A285" s="3680" t="s">
        <v>48</v>
      </c>
      <c r="B285" s="3680"/>
      <c r="C285" s="3680"/>
      <c r="D285" s="3680"/>
      <c r="E285" s="3680"/>
      <c r="F285" s="3680"/>
      <c r="G285" s="3680"/>
      <c r="H285" s="3680"/>
      <c r="I285" s="3680"/>
      <c r="J285" s="3680"/>
      <c r="K285" s="3680"/>
      <c r="L285" s="3680"/>
      <c r="M285" s="3773"/>
      <c r="N285" s="3901" t="s">
        <v>129</v>
      </c>
      <c r="O285" s="3901"/>
      <c r="P285" s="3901"/>
      <c r="Q285" s="3901" t="s">
        <v>129</v>
      </c>
      <c r="R285" s="3901"/>
      <c r="S285" s="3901"/>
      <c r="T285" s="3953" t="s">
        <v>86</v>
      </c>
      <c r="U285" s="3953"/>
      <c r="V285" s="1307"/>
    </row>
    <row r="286" spans="1:48" hidden="1" x14ac:dyDescent="0.3">
      <c r="A286" s="2028"/>
      <c r="B286" s="2597"/>
      <c r="C286" s="2582"/>
      <c r="D286" s="2582"/>
      <c r="E286" s="2582"/>
      <c r="F286" s="2582"/>
      <c r="G286" s="2579"/>
      <c r="H286" s="2579"/>
      <c r="I286" s="2579"/>
      <c r="J286" s="2579"/>
      <c r="K286" s="2579"/>
      <c r="L286" s="2579"/>
      <c r="M286" s="2579"/>
      <c r="N286" s="3901">
        <f>G19+G23+G28+G32+G35+G39+G43+G48+G62+G63+G80</f>
        <v>60</v>
      </c>
      <c r="O286" s="3901"/>
      <c r="P286" s="3901"/>
      <c r="Q286" s="3901">
        <f>G40+G53+G56+G59+G67+G68+G76+G81+G82+G83+G110+G113+G114+G133+G139+G145</f>
        <v>60</v>
      </c>
      <c r="R286" s="3901"/>
      <c r="S286" s="3901"/>
      <c r="T286" s="3917">
        <f>G13+G64+G72+G75+G86+G93+G99+G117+G120+G124+G127+G130+G136+G142+G148</f>
        <v>60</v>
      </c>
      <c r="U286" s="3917"/>
      <c r="V286" s="3917"/>
    </row>
    <row r="287" spans="1:48" hidden="1" x14ac:dyDescent="0.3">
      <c r="A287" s="2029"/>
      <c r="B287" s="2598"/>
      <c r="C287" s="2582"/>
      <c r="D287" s="2582"/>
      <c r="E287" s="2582"/>
      <c r="F287" s="2582"/>
      <c r="G287" s="2579"/>
      <c r="H287" s="2579"/>
      <c r="I287" s="2579"/>
      <c r="J287" s="2579"/>
      <c r="K287" s="2579"/>
      <c r="L287" s="2579"/>
      <c r="M287" s="2579"/>
      <c r="N287" s="3917">
        <f>N286+Q286+T286</f>
        <v>180</v>
      </c>
      <c r="O287" s="3917"/>
      <c r="P287" s="3917"/>
      <c r="Q287" s="3917"/>
      <c r="R287" s="3917"/>
      <c r="S287" s="3917"/>
      <c r="T287" s="3917"/>
      <c r="U287" s="3917"/>
      <c r="V287" s="3917"/>
    </row>
    <row r="288" spans="1:48" hidden="1" x14ac:dyDescent="0.3">
      <c r="A288" s="2029"/>
      <c r="B288" s="2599"/>
      <c r="C288" s="2582"/>
      <c r="D288" s="2582"/>
      <c r="E288" s="2582"/>
      <c r="F288" s="2582"/>
      <c r="G288" s="2579"/>
      <c r="H288" s="3901" t="s">
        <v>604</v>
      </c>
      <c r="I288" s="3901"/>
      <c r="J288" s="3901"/>
      <c r="K288" s="3901"/>
      <c r="L288" s="3901"/>
      <c r="M288" s="3901"/>
      <c r="N288" s="3901" t="s">
        <v>605</v>
      </c>
      <c r="O288" s="3901"/>
      <c r="P288" s="3901"/>
      <c r="Q288" s="2579">
        <f>G103/G278*100</f>
        <v>67.291666666666671</v>
      </c>
      <c r="R288" s="3901" t="s">
        <v>606</v>
      </c>
      <c r="S288" s="3901"/>
      <c r="T288" s="2564"/>
      <c r="U288" s="2564"/>
      <c r="V288" s="2564"/>
    </row>
    <row r="289" spans="1:119" hidden="1" x14ac:dyDescent="0.3">
      <c r="A289" s="2029"/>
      <c r="B289" s="2599"/>
      <c r="C289" s="2582"/>
      <c r="D289" s="2582"/>
      <c r="E289" s="2582"/>
      <c r="F289" s="2582"/>
      <c r="G289" s="2579"/>
      <c r="H289" s="3901" t="s">
        <v>604</v>
      </c>
      <c r="I289" s="3901"/>
      <c r="J289" s="3901"/>
      <c r="K289" s="3901"/>
      <c r="L289" s="3901"/>
      <c r="M289" s="3901"/>
      <c r="N289" s="3901" t="s">
        <v>607</v>
      </c>
      <c r="O289" s="3901"/>
      <c r="P289" s="3901"/>
      <c r="Q289" s="2579">
        <f>G257/G278*100</f>
        <v>32.708333333333336</v>
      </c>
      <c r="R289" s="3901" t="s">
        <v>606</v>
      </c>
      <c r="S289" s="3901"/>
      <c r="T289" s="2564"/>
      <c r="U289" s="2564"/>
      <c r="V289" s="2564"/>
    </row>
    <row r="290" spans="1:119" s="897" customFormat="1" ht="16.2" hidden="1" thickBot="1" x14ac:dyDescent="0.3">
      <c r="A290" s="880"/>
      <c r="B290" s="4121"/>
      <c r="C290" s="3792"/>
      <c r="D290" s="3792"/>
      <c r="E290" s="3792"/>
      <c r="F290" s="3792"/>
      <c r="G290" s="3792"/>
      <c r="H290" s="3792"/>
      <c r="I290" s="3792"/>
      <c r="J290" s="3792"/>
      <c r="K290" s="3792"/>
      <c r="L290" s="3792"/>
      <c r="M290" s="3792"/>
      <c r="N290" s="4122"/>
      <c r="O290" s="4122"/>
      <c r="P290" s="4122"/>
      <c r="Q290" s="4122"/>
      <c r="R290" s="4122"/>
      <c r="S290" s="4122"/>
      <c r="T290" s="3314"/>
      <c r="U290" s="3314"/>
      <c r="V290" s="4123"/>
      <c r="W290" s="1705"/>
      <c r="AV290" s="1704"/>
      <c r="AW290" s="978"/>
      <c r="AX290" s="978"/>
      <c r="AY290" s="978"/>
      <c r="AZ290" s="978"/>
      <c r="BA290" s="978"/>
      <c r="BB290" s="978"/>
      <c r="BC290" s="978"/>
      <c r="BD290" s="978"/>
      <c r="BE290" s="978"/>
      <c r="BL290" s="978"/>
      <c r="BM290" s="978"/>
      <c r="BN290" s="978"/>
      <c r="BO290" s="978"/>
      <c r="BP290" s="978"/>
      <c r="BQ290" s="978"/>
      <c r="BR290" s="978"/>
      <c r="BS290" s="978"/>
      <c r="BT290" s="978"/>
      <c r="BU290" s="978"/>
      <c r="BV290" s="978"/>
      <c r="BW290" s="978"/>
      <c r="BX290" s="978"/>
      <c r="BY290" s="978"/>
      <c r="BZ290" s="978"/>
      <c r="CA290" s="978"/>
      <c r="CB290" s="978"/>
      <c r="CC290" s="978"/>
      <c r="CD290" s="978"/>
      <c r="CE290" s="978"/>
      <c r="CF290" s="978"/>
      <c r="CG290" s="978"/>
      <c r="CH290" s="978"/>
      <c r="CI290" s="978"/>
      <c r="CJ290" s="978"/>
      <c r="CK290" s="978"/>
      <c r="CL290" s="978"/>
      <c r="CM290" s="978"/>
      <c r="CN290" s="978"/>
      <c r="CO290" s="978"/>
      <c r="CP290" s="978"/>
      <c r="CQ290" s="978"/>
      <c r="CR290" s="978"/>
      <c r="CS290" s="978"/>
      <c r="CT290" s="978"/>
      <c r="CU290" s="978"/>
      <c r="CV290" s="978"/>
      <c r="CW290" s="978"/>
      <c r="CX290" s="978"/>
      <c r="CY290" s="978"/>
      <c r="CZ290" s="978"/>
      <c r="DA290" s="978"/>
      <c r="DB290" s="978"/>
      <c r="DC290" s="978"/>
      <c r="DD290" s="978"/>
      <c r="DE290" s="978"/>
      <c r="DF290" s="978"/>
      <c r="DG290" s="978"/>
      <c r="DH290" s="978"/>
      <c r="DI290" s="978"/>
      <c r="DJ290" s="978"/>
      <c r="DK290" s="978"/>
      <c r="DL290" s="978"/>
      <c r="DM290" s="978"/>
      <c r="DN290" s="978"/>
      <c r="DO290" s="1705"/>
    </row>
    <row r="291" spans="1:119" s="978" customFormat="1" ht="16.8" hidden="1" thickBot="1" x14ac:dyDescent="0.35">
      <c r="A291" s="3505"/>
      <c r="B291" s="3591"/>
      <c r="C291" s="2576"/>
      <c r="D291" s="2576"/>
      <c r="E291" s="2565"/>
      <c r="F291" s="2565"/>
      <c r="G291" s="2579"/>
      <c r="H291" s="2566"/>
      <c r="I291" s="2579"/>
      <c r="J291" s="2579"/>
      <c r="K291" s="2579"/>
      <c r="L291" s="2579"/>
      <c r="M291" s="2579"/>
      <c r="N291" s="2579"/>
      <c r="O291" s="3901"/>
      <c r="P291" s="3901"/>
      <c r="Q291" s="2579"/>
      <c r="R291" s="3901"/>
      <c r="S291" s="3901"/>
      <c r="T291" s="2559"/>
      <c r="U291" s="2559"/>
      <c r="V291" s="2559"/>
      <c r="BF291" s="897"/>
      <c r="BG291" s="897"/>
      <c r="BH291" s="897"/>
      <c r="BI291" s="897"/>
      <c r="BJ291" s="897"/>
      <c r="BK291" s="897"/>
    </row>
    <row r="292" spans="1:119" s="978" customFormat="1" ht="16.2" hidden="1" thickBot="1" x14ac:dyDescent="0.35">
      <c r="A292" s="3775" t="s">
        <v>580</v>
      </c>
      <c r="B292" s="3776"/>
      <c r="C292" s="2583"/>
      <c r="D292" s="2583"/>
      <c r="E292" s="2583"/>
      <c r="F292" s="2583"/>
      <c r="G292" s="2567">
        <f t="shared" ref="G292:H294" si="47">G103+G205</f>
        <v>216.5</v>
      </c>
      <c r="H292" s="2579">
        <f t="shared" si="47"/>
        <v>6495</v>
      </c>
      <c r="I292" s="2579"/>
      <c r="J292" s="2579"/>
      <c r="K292" s="2579"/>
      <c r="L292" s="2579"/>
      <c r="M292" s="2579"/>
      <c r="N292" s="2579"/>
      <c r="O292" s="3901"/>
      <c r="P292" s="3901"/>
      <c r="Q292" s="2579"/>
      <c r="R292" s="3901"/>
      <c r="S292" s="3901"/>
      <c r="T292" s="2559"/>
      <c r="U292" s="2559"/>
      <c r="V292" s="2559"/>
      <c r="W292" s="978">
        <f>30*G292</f>
        <v>6495</v>
      </c>
      <c r="BF292" s="897"/>
      <c r="BG292" s="897"/>
      <c r="BH292" s="897"/>
      <c r="BI292" s="897"/>
      <c r="BJ292" s="897"/>
      <c r="BK292" s="897"/>
    </row>
    <row r="293" spans="1:119" s="978" customFormat="1" ht="16.2" hidden="1" thickBot="1" x14ac:dyDescent="0.35">
      <c r="A293" s="3775" t="s">
        <v>750</v>
      </c>
      <c r="B293" s="3776"/>
      <c r="C293" s="2583"/>
      <c r="D293" s="2583"/>
      <c r="E293" s="2583"/>
      <c r="F293" s="2583"/>
      <c r="G293" s="2579">
        <f t="shared" si="47"/>
        <v>60</v>
      </c>
      <c r="H293" s="2579">
        <f t="shared" si="47"/>
        <v>1800</v>
      </c>
      <c r="I293" s="2579"/>
      <c r="J293" s="2579"/>
      <c r="K293" s="2579"/>
      <c r="L293" s="2579"/>
      <c r="M293" s="2579"/>
      <c r="N293" s="2579"/>
      <c r="O293" s="3901"/>
      <c r="P293" s="3901"/>
      <c r="Q293" s="2579"/>
      <c r="R293" s="3901"/>
      <c r="S293" s="3901"/>
      <c r="T293" s="2559"/>
      <c r="U293" s="2559"/>
      <c r="V293" s="2559"/>
      <c r="W293" s="978">
        <f>30*G293</f>
        <v>1800</v>
      </c>
      <c r="BF293" s="897"/>
      <c r="BG293" s="897"/>
      <c r="BH293" s="897"/>
      <c r="BI293" s="897"/>
      <c r="BJ293" s="897"/>
      <c r="BK293" s="897"/>
    </row>
    <row r="294" spans="1:119" s="978" customFormat="1" ht="16.2" hidden="1" thickBot="1" x14ac:dyDescent="0.35">
      <c r="A294" s="3775" t="s">
        <v>226</v>
      </c>
      <c r="B294" s="3776"/>
      <c r="C294" s="2583"/>
      <c r="D294" s="2583"/>
      <c r="E294" s="2583"/>
      <c r="F294" s="2583"/>
      <c r="G294" s="2579">
        <f t="shared" si="47"/>
        <v>178.5</v>
      </c>
      <c r="H294" s="2579">
        <f t="shared" si="47"/>
        <v>5355</v>
      </c>
      <c r="I294" s="2579">
        <f>I105+I207</f>
        <v>354</v>
      </c>
      <c r="J294" s="2579">
        <f>J105+J207</f>
        <v>252</v>
      </c>
      <c r="K294" s="2579">
        <f>K105+K207</f>
        <v>36</v>
      </c>
      <c r="L294" s="2579">
        <f>L105+L207</f>
        <v>90</v>
      </c>
      <c r="M294" s="2579">
        <f>M105+M207</f>
        <v>5001</v>
      </c>
      <c r="N294" s="396" t="s">
        <v>486</v>
      </c>
      <c r="O294" s="3954" t="s">
        <v>486</v>
      </c>
      <c r="P294" s="3954"/>
      <c r="Q294" s="397" t="s">
        <v>726</v>
      </c>
      <c r="R294" s="3901" t="s">
        <v>516</v>
      </c>
      <c r="S294" s="3901"/>
      <c r="T294" s="1298" t="s">
        <v>516</v>
      </c>
      <c r="U294" s="1298" t="s">
        <v>459</v>
      </c>
      <c r="V294" s="2559"/>
      <c r="W294" s="978">
        <f>30*G294</f>
        <v>5355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3">
      <c r="A295" s="3739" t="s">
        <v>167</v>
      </c>
      <c r="B295" s="3740"/>
      <c r="C295" s="3740"/>
      <c r="D295" s="3740"/>
      <c r="E295" s="3740"/>
      <c r="F295" s="3740"/>
      <c r="G295" s="3740"/>
      <c r="H295" s="3740"/>
      <c r="I295" s="3740"/>
      <c r="J295" s="3740"/>
      <c r="K295" s="3740"/>
      <c r="L295" s="3740"/>
      <c r="M295" s="3741"/>
      <c r="N295" s="144">
        <v>4</v>
      </c>
      <c r="O295" s="3901">
        <v>4</v>
      </c>
      <c r="P295" s="3901"/>
      <c r="Q295" s="2579">
        <v>5</v>
      </c>
      <c r="R295" s="3901">
        <v>2</v>
      </c>
      <c r="S295" s="3901"/>
      <c r="T295" s="2061">
        <v>3</v>
      </c>
      <c r="U295" s="2061">
        <v>2</v>
      </c>
      <c r="V295" s="2584"/>
      <c r="AU295" s="897" t="s">
        <v>542</v>
      </c>
      <c r="AV295" s="1587" t="e">
        <f>AV11+AV52+AV110+#REF!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3">
      <c r="A296" s="3742" t="s">
        <v>34</v>
      </c>
      <c r="B296" s="3743"/>
      <c r="C296" s="3743"/>
      <c r="D296" s="3743"/>
      <c r="E296" s="3743"/>
      <c r="F296" s="3743"/>
      <c r="G296" s="3743"/>
      <c r="H296" s="3743"/>
      <c r="I296" s="3743"/>
      <c r="J296" s="3743"/>
      <c r="K296" s="3743"/>
      <c r="L296" s="3743"/>
      <c r="M296" s="3744"/>
      <c r="N296" s="2579">
        <v>3</v>
      </c>
      <c r="O296" s="3901">
        <v>2</v>
      </c>
      <c r="P296" s="3901"/>
      <c r="Q296" s="2579">
        <v>4</v>
      </c>
      <c r="R296" s="3901">
        <v>7</v>
      </c>
      <c r="S296" s="3901"/>
      <c r="T296" s="2061">
        <v>4</v>
      </c>
      <c r="U296" s="2061">
        <v>4</v>
      </c>
      <c r="V296" s="2584"/>
      <c r="X296" s="978">
        <v>40</v>
      </c>
      <c r="Y296" s="978">
        <v>14</v>
      </c>
      <c r="Z296" s="978">
        <v>48</v>
      </c>
      <c r="AA296" s="978">
        <v>14</v>
      </c>
      <c r="AU296" s="897" t="s">
        <v>543</v>
      </c>
      <c r="AV296" s="1587" t="e">
        <f>AV12+AV53+AV111+#REF!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idden="1" x14ac:dyDescent="0.3">
      <c r="A297" s="3771" t="s">
        <v>230</v>
      </c>
      <c r="B297" s="3772"/>
      <c r="C297" s="3772"/>
      <c r="D297" s="3772"/>
      <c r="E297" s="3772"/>
      <c r="F297" s="3772"/>
      <c r="G297" s="3772"/>
      <c r="H297" s="3772"/>
      <c r="I297" s="3772"/>
      <c r="J297" s="3772"/>
      <c r="K297" s="3772"/>
      <c r="L297" s="3772"/>
      <c r="M297" s="3774"/>
      <c r="N297" s="2579"/>
      <c r="O297" s="3901"/>
      <c r="P297" s="3901"/>
      <c r="Q297" s="2579"/>
      <c r="R297" s="3901">
        <v>1</v>
      </c>
      <c r="S297" s="3901"/>
      <c r="T297" s="2061"/>
      <c r="U297" s="2061">
        <v>1</v>
      </c>
      <c r="V297" s="2584"/>
      <c r="X297" s="978">
        <v>32</v>
      </c>
      <c r="Y297" s="978">
        <v>12</v>
      </c>
      <c r="Z297" s="978">
        <v>28</v>
      </c>
      <c r="AA297" s="978">
        <v>8</v>
      </c>
      <c r="AU297" s="897" t="s">
        <v>30</v>
      </c>
      <c r="AV297" s="1587" t="e">
        <f>AV13+#REF!+AV112+#REF!+#REF!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2" hidden="1" thickBot="1" x14ac:dyDescent="0.35">
      <c r="A298" s="3677" t="s">
        <v>229</v>
      </c>
      <c r="B298" s="3678"/>
      <c r="C298" s="3678"/>
      <c r="D298" s="3678"/>
      <c r="E298" s="3678"/>
      <c r="F298" s="3678"/>
      <c r="G298" s="3678"/>
      <c r="H298" s="3678"/>
      <c r="I298" s="3678"/>
      <c r="J298" s="3678"/>
      <c r="K298" s="3678"/>
      <c r="L298" s="3678"/>
      <c r="M298" s="3679"/>
      <c r="N298" s="2579"/>
      <c r="O298" s="3901"/>
      <c r="P298" s="3901"/>
      <c r="Q298" s="2579"/>
      <c r="R298" s="3901"/>
      <c r="S298" s="3901"/>
      <c r="T298" s="2061"/>
      <c r="U298" s="2061"/>
      <c r="V298" s="2584"/>
      <c r="X298" s="978">
        <v>40</v>
      </c>
      <c r="Y298" s="978">
        <v>12</v>
      </c>
      <c r="Z298" s="978">
        <v>40</v>
      </c>
      <c r="AA298" s="978">
        <v>12</v>
      </c>
      <c r="AV298" s="1587" t="e">
        <f>SUM(AV295:AV297)</f>
        <v>#REF!</v>
      </c>
      <c r="BF298" s="897"/>
      <c r="BG298" s="897"/>
      <c r="BH298" s="897"/>
      <c r="BI298" s="897"/>
      <c r="BJ298" s="897"/>
      <c r="BK298" s="897"/>
    </row>
    <row r="299" spans="1:119" s="978" customFormat="1" hidden="1" x14ac:dyDescent="0.3">
      <c r="A299" s="3680" t="s">
        <v>48</v>
      </c>
      <c r="B299" s="3680"/>
      <c r="C299" s="3680"/>
      <c r="D299" s="3680"/>
      <c r="E299" s="3680"/>
      <c r="F299" s="3680"/>
      <c r="G299" s="3680"/>
      <c r="H299" s="3680"/>
      <c r="I299" s="3680"/>
      <c r="J299" s="3680"/>
      <c r="K299" s="3680"/>
      <c r="L299" s="3680"/>
      <c r="M299" s="3681"/>
      <c r="N299" s="3432" t="s">
        <v>129</v>
      </c>
      <c r="O299" s="3432"/>
      <c r="P299" s="3432"/>
      <c r="Q299" s="3901" t="s">
        <v>129</v>
      </c>
      <c r="R299" s="3432"/>
      <c r="S299" s="3432"/>
      <c r="T299" s="3953" t="s">
        <v>86</v>
      </c>
      <c r="U299" s="3953"/>
      <c r="V299" s="3953"/>
      <c r="BF299" s="897"/>
      <c r="BG299" s="897"/>
      <c r="BH299" s="897"/>
      <c r="BI299" s="897"/>
      <c r="BJ299" s="897"/>
      <c r="BK299" s="897"/>
    </row>
    <row r="300" spans="1:119" s="978" customFormat="1" hidden="1" x14ac:dyDescent="0.3">
      <c r="A300" s="2068"/>
      <c r="B300" s="3711"/>
      <c r="C300" s="3711"/>
      <c r="D300" s="3711"/>
      <c r="E300" s="3711"/>
      <c r="F300" s="3711"/>
      <c r="G300" s="3711"/>
      <c r="H300" s="3711"/>
      <c r="I300" s="3711"/>
      <c r="J300" s="3711"/>
      <c r="K300" s="3711"/>
      <c r="L300" s="3711"/>
      <c r="M300" s="3712"/>
      <c r="N300" s="3901">
        <f>G19+G23+G28+G32+G35+G39+G43+G48+G62+G63+G80</f>
        <v>60</v>
      </c>
      <c r="O300" s="3901"/>
      <c r="P300" s="3901"/>
      <c r="Q300" s="3901">
        <f>G40+G53+G56+G59+G67+G68+G76+G81+G82+G83+G110+G113+G158+G163+G170+G174+G183+G186+G196</f>
        <v>55.5</v>
      </c>
      <c r="R300" s="3901"/>
      <c r="S300" s="3901"/>
      <c r="T300" s="3757">
        <f>G13+G64+G72+G75+G86+G93+G99+G154+G159+G160+G166+G177+G180+G189+G192+G199+G200+G204</f>
        <v>59</v>
      </c>
      <c r="U300" s="3757"/>
      <c r="V300" s="3757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8"/>
      <c r="B301" s="3711"/>
      <c r="C301" s="3711"/>
      <c r="D301" s="3711"/>
      <c r="E301" s="3711"/>
      <c r="F301" s="3711"/>
      <c r="G301" s="3711"/>
      <c r="H301" s="3711"/>
      <c r="I301" s="3711"/>
      <c r="J301" s="3711"/>
      <c r="K301" s="3711"/>
      <c r="L301" s="3711"/>
      <c r="M301" s="3712"/>
      <c r="N301" s="3757">
        <f>N300+Q300+T300</f>
        <v>174.5</v>
      </c>
      <c r="O301" s="3757"/>
      <c r="P301" s="3757"/>
      <c r="Q301" s="3757"/>
      <c r="R301" s="3757"/>
      <c r="S301" s="3757"/>
      <c r="T301" s="3757"/>
      <c r="U301" s="3757"/>
      <c r="V301" s="3757"/>
      <c r="BF301" s="897"/>
      <c r="BG301" s="897"/>
      <c r="BH301" s="897"/>
      <c r="BI301" s="897"/>
      <c r="BJ301" s="897"/>
      <c r="BK301" s="897"/>
    </row>
    <row r="302" spans="1:119" s="978" customFormat="1" hidden="1" x14ac:dyDescent="0.3">
      <c r="A302" s="2069"/>
      <c r="B302" s="2600"/>
      <c r="C302" s="2527"/>
      <c r="D302" s="2527"/>
      <c r="E302" s="2527"/>
      <c r="F302" s="2527"/>
      <c r="G302" s="161"/>
      <c r="H302" s="3901" t="s">
        <v>604</v>
      </c>
      <c r="I302" s="3901"/>
      <c r="J302" s="3901"/>
      <c r="K302" s="3901"/>
      <c r="L302" s="3901"/>
      <c r="M302" s="3901"/>
      <c r="N302" s="3901" t="s">
        <v>605</v>
      </c>
      <c r="O302" s="3901"/>
      <c r="P302" s="3901"/>
      <c r="Q302" s="2579">
        <f>G103/G292*100</f>
        <v>74.595842956120094</v>
      </c>
      <c r="R302" s="3901" t="s">
        <v>606</v>
      </c>
      <c r="S302" s="3901"/>
      <c r="T302" s="2528"/>
      <c r="U302" s="2528"/>
      <c r="V302" s="2528"/>
      <c r="BF302" s="897"/>
      <c r="BG302" s="897"/>
      <c r="BH302" s="897"/>
      <c r="BI302" s="897"/>
      <c r="BJ302" s="897"/>
      <c r="BK302" s="897"/>
    </row>
    <row r="303" spans="1:119" s="978" customFormat="1" hidden="1" x14ac:dyDescent="0.3">
      <c r="A303" s="2069"/>
      <c r="B303" s="2600"/>
      <c r="C303" s="2527"/>
      <c r="D303" s="2527"/>
      <c r="E303" s="2527"/>
      <c r="F303" s="2527"/>
      <c r="G303" s="161"/>
      <c r="H303" s="3901" t="s">
        <v>604</v>
      </c>
      <c r="I303" s="3901"/>
      <c r="J303" s="3901"/>
      <c r="K303" s="3901"/>
      <c r="L303" s="3901"/>
      <c r="M303" s="3901"/>
      <c r="N303" s="3901" t="s">
        <v>607</v>
      </c>
      <c r="O303" s="3901"/>
      <c r="P303" s="3901"/>
      <c r="Q303" s="2579">
        <f>G205/G292*100</f>
        <v>25.404157043879909</v>
      </c>
      <c r="R303" s="3901" t="s">
        <v>606</v>
      </c>
      <c r="S303" s="3901"/>
      <c r="T303" s="2528"/>
      <c r="U303" s="2528"/>
      <c r="V303" s="2528"/>
      <c r="BF303" s="897"/>
      <c r="BG303" s="897"/>
      <c r="BH303" s="897"/>
      <c r="BI303" s="897"/>
      <c r="BJ303" s="897"/>
      <c r="BK303" s="897"/>
    </row>
    <row r="304" spans="1:119" s="978" customFormat="1" hidden="1" x14ac:dyDescent="0.25">
      <c r="A304" s="3728"/>
      <c r="B304" s="3729"/>
      <c r="C304" s="3729"/>
      <c r="D304" s="3729"/>
      <c r="E304" s="3729"/>
      <c r="F304" s="3729"/>
      <c r="G304" s="3729"/>
      <c r="H304" s="3729"/>
      <c r="I304" s="3729"/>
      <c r="J304" s="3729"/>
      <c r="K304" s="3729"/>
      <c r="L304" s="3729"/>
      <c r="M304" s="3729"/>
      <c r="N304" s="3729"/>
      <c r="O304" s="3729"/>
      <c r="P304" s="3729"/>
      <c r="Q304" s="3729"/>
      <c r="R304" s="3729"/>
      <c r="S304" s="3729"/>
      <c r="T304" s="3729"/>
      <c r="U304" s="3729"/>
      <c r="V304" s="3730"/>
      <c r="BF304" s="897"/>
      <c r="BG304" s="897"/>
      <c r="BH304" s="897"/>
      <c r="BI304" s="897"/>
      <c r="BJ304" s="897"/>
      <c r="BK304" s="897"/>
    </row>
    <row r="305" spans="1:64" s="897" customFormat="1" ht="16.2" hidden="1" x14ac:dyDescent="0.3">
      <c r="A305" s="880"/>
      <c r="B305" s="2577"/>
      <c r="C305" s="108"/>
      <c r="D305" s="114"/>
      <c r="E305" s="114"/>
      <c r="F305" s="1562"/>
      <c r="G305" s="2579"/>
      <c r="H305" s="2579"/>
      <c r="I305" s="2485"/>
      <c r="J305" s="2485"/>
      <c r="K305" s="2485"/>
      <c r="L305" s="2485"/>
      <c r="M305" s="2485"/>
      <c r="N305" s="2485"/>
      <c r="O305" s="3918"/>
      <c r="P305" s="3901"/>
      <c r="Q305" s="2485"/>
      <c r="R305" s="3918"/>
      <c r="S305" s="3901"/>
      <c r="T305" s="880"/>
      <c r="U305" s="880"/>
      <c r="V305" s="880"/>
      <c r="W305" s="1705"/>
      <c r="BC305" s="1704"/>
      <c r="BD305" s="1704"/>
      <c r="BE305" s="1704"/>
      <c r="BL305" s="1705"/>
    </row>
    <row r="306" spans="1:64" s="978" customFormat="1" ht="16.8" hidden="1" thickBot="1" x14ac:dyDescent="0.35">
      <c r="A306" s="910"/>
      <c r="B306" s="911"/>
      <c r="C306" s="880"/>
      <c r="D306" s="880"/>
      <c r="E306" s="2585"/>
      <c r="F306" s="2585"/>
      <c r="G306" s="2579"/>
      <c r="H306" s="2579"/>
      <c r="I306" s="2579"/>
      <c r="J306" s="2579"/>
      <c r="K306" s="2579"/>
      <c r="L306" s="2579"/>
      <c r="M306" s="2579"/>
      <c r="N306" s="2579"/>
      <c r="O306" s="3901"/>
      <c r="P306" s="3901"/>
      <c r="Q306" s="2579"/>
      <c r="R306" s="3901"/>
      <c r="S306" s="3901"/>
      <c r="T306" s="1562"/>
      <c r="U306" s="1562"/>
      <c r="V306" s="1562"/>
      <c r="BF306" s="897"/>
      <c r="BG306" s="897"/>
      <c r="BH306" s="897"/>
      <c r="BI306" s="897"/>
      <c r="BJ306" s="897"/>
      <c r="BK306" s="897"/>
    </row>
    <row r="307" spans="1:64" s="978" customFormat="1" ht="16.8" hidden="1" thickBot="1" x14ac:dyDescent="0.35">
      <c r="A307" s="3726"/>
      <c r="B307" s="3727"/>
      <c r="C307" s="1562"/>
      <c r="D307" s="1562"/>
      <c r="E307" s="1562"/>
      <c r="F307" s="1562"/>
      <c r="G307" s="2579"/>
      <c r="H307" s="2579"/>
      <c r="I307" s="2579"/>
      <c r="J307" s="2579"/>
      <c r="K307" s="2579"/>
      <c r="L307" s="2579"/>
      <c r="M307" s="2579"/>
      <c r="N307" s="2579"/>
      <c r="O307" s="3901"/>
      <c r="P307" s="3901"/>
      <c r="Q307" s="2579"/>
      <c r="R307" s="3901"/>
      <c r="S307" s="3901"/>
      <c r="T307" s="1562"/>
      <c r="U307" s="1562"/>
      <c r="V307" s="1562"/>
      <c r="BF307" s="897"/>
      <c r="BG307" s="897"/>
      <c r="BH307" s="897"/>
      <c r="BI307" s="897"/>
      <c r="BJ307" s="897"/>
      <c r="BK307" s="897"/>
    </row>
    <row r="308" spans="1:64" s="978" customFormat="1" ht="16.2" hidden="1" thickBot="1" x14ac:dyDescent="0.35">
      <c r="A308" s="896"/>
      <c r="B308" s="2601"/>
      <c r="C308" s="125"/>
      <c r="D308" s="125"/>
      <c r="E308" s="125"/>
      <c r="F308" s="123"/>
      <c r="G308" s="2557"/>
      <c r="H308" s="2579"/>
      <c r="I308" s="2579"/>
      <c r="J308" s="2579"/>
      <c r="K308" s="2579"/>
      <c r="L308" s="2579"/>
      <c r="M308" s="2579"/>
      <c r="N308" s="2579"/>
      <c r="O308" s="3901"/>
      <c r="P308" s="3901"/>
      <c r="Q308" s="1323"/>
      <c r="R308" s="3901"/>
      <c r="S308" s="3901"/>
      <c r="T308" s="899"/>
      <c r="U308" s="93"/>
      <c r="V308" s="900"/>
      <c r="BF308" s="897"/>
      <c r="BG308" s="897"/>
      <c r="BH308" s="897"/>
      <c r="BI308" s="897"/>
      <c r="BJ308" s="897"/>
      <c r="BK308" s="897"/>
    </row>
    <row r="309" spans="1:64" s="978" customFormat="1" ht="16.2" hidden="1" thickBot="1" x14ac:dyDescent="0.35">
      <c r="A309" s="3061"/>
      <c r="B309" s="3062" t="s">
        <v>785</v>
      </c>
      <c r="C309" s="3063"/>
      <c r="D309" s="3063"/>
      <c r="E309" s="3063"/>
      <c r="F309" s="3064"/>
      <c r="G309" s="3065">
        <f>G257+G103</f>
        <v>240</v>
      </c>
      <c r="H309" s="3066">
        <f>H257+H103</f>
        <v>7200</v>
      </c>
      <c r="I309" s="3065"/>
      <c r="J309" s="3065"/>
      <c r="K309" s="3065"/>
      <c r="L309" s="3065"/>
      <c r="M309" s="3065"/>
      <c r="N309" s="3065"/>
      <c r="O309" s="3923"/>
      <c r="P309" s="3923"/>
      <c r="Q309" s="3064"/>
      <c r="R309" s="3923"/>
      <c r="S309" s="3923"/>
      <c r="T309" s="3067"/>
      <c r="U309" s="3068"/>
      <c r="V309" s="3069"/>
      <c r="W309" s="978">
        <f>30*G309</f>
        <v>7200</v>
      </c>
      <c r="BF309" s="2378"/>
      <c r="BG309" s="897"/>
      <c r="BH309" s="897"/>
      <c r="BI309" s="897"/>
      <c r="BJ309" s="897"/>
      <c r="BK309" s="897"/>
    </row>
    <row r="310" spans="1:64" s="978" customFormat="1" ht="16.2" hidden="1" thickBot="1" x14ac:dyDescent="0.35">
      <c r="A310" s="3061"/>
      <c r="B310" s="3070" t="s">
        <v>749</v>
      </c>
      <c r="C310" s="3063"/>
      <c r="D310" s="3063"/>
      <c r="E310" s="3063"/>
      <c r="F310" s="3064"/>
      <c r="G310" s="3065">
        <f>G258+G104</f>
        <v>60</v>
      </c>
      <c r="H310" s="3071">
        <f>H258+H104</f>
        <v>1800</v>
      </c>
      <c r="I310" s="3065"/>
      <c r="J310" s="3065"/>
      <c r="K310" s="3065"/>
      <c r="L310" s="3065"/>
      <c r="M310" s="3065"/>
      <c r="N310" s="3065"/>
      <c r="O310" s="3923"/>
      <c r="P310" s="3923"/>
      <c r="Q310" s="3064"/>
      <c r="R310" s="3923"/>
      <c r="S310" s="3923"/>
      <c r="T310" s="3067"/>
      <c r="U310" s="3068"/>
      <c r="V310" s="3069"/>
      <c r="W310" s="978">
        <f>30*G310</f>
        <v>1800</v>
      </c>
      <c r="AU310" s="897" t="s">
        <v>542</v>
      </c>
      <c r="AV310" s="1587" t="e">
        <f>AV11+AV52+#REF!+#REF!</f>
        <v>#REF!</v>
      </c>
      <c r="BF310" s="897"/>
      <c r="BG310" s="897"/>
      <c r="BH310" s="897"/>
      <c r="BI310" s="897"/>
      <c r="BJ310" s="897"/>
      <c r="BK310" s="897"/>
    </row>
    <row r="311" spans="1:64" s="978" customFormat="1" ht="16.2" hidden="1" thickBot="1" x14ac:dyDescent="0.35">
      <c r="A311" s="3061"/>
      <c r="B311" s="3062" t="s">
        <v>85</v>
      </c>
      <c r="C311" s="3063"/>
      <c r="D311" s="3063"/>
      <c r="E311" s="3063"/>
      <c r="F311" s="3064"/>
      <c r="G311" s="3065">
        <f>G259+G105</f>
        <v>180</v>
      </c>
      <c r="H311" s="3065">
        <f>G311*30</f>
        <v>5400</v>
      </c>
      <c r="I311" s="3066">
        <f>I259+I105</f>
        <v>368</v>
      </c>
      <c r="J311" s="3066">
        <f>J259+J105</f>
        <v>250</v>
      </c>
      <c r="K311" s="3066">
        <f>K259+K105</f>
        <v>56</v>
      </c>
      <c r="L311" s="3066">
        <f>L259+L105</f>
        <v>62</v>
      </c>
      <c r="M311" s="3066">
        <f>H311-I311</f>
        <v>5032</v>
      </c>
      <c r="N311" s="3065" t="s">
        <v>486</v>
      </c>
      <c r="O311" s="3949" t="s">
        <v>486</v>
      </c>
      <c r="P311" s="3949"/>
      <c r="Q311" s="3065" t="s">
        <v>779</v>
      </c>
      <c r="R311" s="3949" t="s">
        <v>782</v>
      </c>
      <c r="S311" s="3923"/>
      <c r="T311" s="3072" t="s">
        <v>783</v>
      </c>
      <c r="U311" s="3073" t="s">
        <v>523</v>
      </c>
      <c r="V311" s="3069"/>
      <c r="W311" s="978">
        <f>30*G311</f>
        <v>5400</v>
      </c>
      <c r="X311" s="978">
        <v>40</v>
      </c>
      <c r="Y311" s="978">
        <v>14</v>
      </c>
      <c r="Z311" s="978">
        <v>44</v>
      </c>
      <c r="AA311" s="978">
        <v>20</v>
      </c>
      <c r="AU311" s="897" t="s">
        <v>543</v>
      </c>
      <c r="AV311" s="1587" t="e">
        <f>AV12+AV53+#REF!+#REF!</f>
        <v>#REF!</v>
      </c>
      <c r="BF311" s="897"/>
      <c r="BG311" s="897"/>
      <c r="BH311" s="897"/>
      <c r="BI311" s="897"/>
      <c r="BJ311" s="897"/>
      <c r="BK311" s="897"/>
    </row>
    <row r="312" spans="1:64" s="978" customFormat="1" hidden="1" x14ac:dyDescent="0.3">
      <c r="A312" s="3950" t="s">
        <v>167</v>
      </c>
      <c r="B312" s="3951"/>
      <c r="C312" s="3951"/>
      <c r="D312" s="3951"/>
      <c r="E312" s="3951"/>
      <c r="F312" s="3951"/>
      <c r="G312" s="3951"/>
      <c r="H312" s="3951"/>
      <c r="I312" s="3951"/>
      <c r="J312" s="3951"/>
      <c r="K312" s="3951"/>
      <c r="L312" s="3951"/>
      <c r="M312" s="3952"/>
      <c r="N312" s="3065">
        <v>4</v>
      </c>
      <c r="O312" s="3923">
        <v>4</v>
      </c>
      <c r="P312" s="3923"/>
      <c r="Q312" s="3065">
        <v>4</v>
      </c>
      <c r="R312" s="3923">
        <v>1</v>
      </c>
      <c r="S312" s="3923"/>
      <c r="T312" s="3067">
        <v>4</v>
      </c>
      <c r="U312" s="3074">
        <v>1</v>
      </c>
      <c r="V312" s="3069"/>
      <c r="X312" s="978">
        <v>28</v>
      </c>
      <c r="Y312" s="978">
        <v>14</v>
      </c>
      <c r="Z312" s="978">
        <v>44</v>
      </c>
      <c r="AA312" s="978">
        <v>10</v>
      </c>
      <c r="AU312" s="897" t="s">
        <v>30</v>
      </c>
      <c r="AV312" s="1587" t="e">
        <f>AV13+#REF!+#REF!+#REF!+#REF!</f>
        <v>#REF!</v>
      </c>
      <c r="BF312" s="897"/>
      <c r="BG312" s="897"/>
      <c r="BH312" s="897"/>
      <c r="BI312" s="897"/>
      <c r="BJ312" s="897"/>
      <c r="BK312" s="897"/>
    </row>
    <row r="313" spans="1:64" s="978" customFormat="1" hidden="1" x14ac:dyDescent="0.3">
      <c r="A313" s="3943" t="s">
        <v>34</v>
      </c>
      <c r="B313" s="3944"/>
      <c r="C313" s="3944"/>
      <c r="D313" s="3944"/>
      <c r="E313" s="3944"/>
      <c r="F313" s="3944"/>
      <c r="G313" s="3944"/>
      <c r="H313" s="3944"/>
      <c r="I313" s="3944"/>
      <c r="J313" s="3944"/>
      <c r="K313" s="3944"/>
      <c r="L313" s="3944"/>
      <c r="M313" s="3945"/>
      <c r="N313" s="3065">
        <v>3</v>
      </c>
      <c r="O313" s="3923">
        <v>2</v>
      </c>
      <c r="P313" s="3923"/>
      <c r="Q313" s="3065">
        <v>3</v>
      </c>
      <c r="R313" s="3923">
        <v>6</v>
      </c>
      <c r="S313" s="3923"/>
      <c r="T313" s="3067">
        <v>3</v>
      </c>
      <c r="U313" s="3074">
        <v>6</v>
      </c>
      <c r="V313" s="3069"/>
      <c r="X313" s="978">
        <v>36</v>
      </c>
      <c r="Y313" s="978">
        <v>12</v>
      </c>
      <c r="Z313" s="978">
        <v>36</v>
      </c>
      <c r="AA313" s="978">
        <v>12</v>
      </c>
      <c r="AV313" s="1587" t="e">
        <f>SUM(AV310:AV312)</f>
        <v>#REF!</v>
      </c>
      <c r="BF313" s="897"/>
      <c r="BG313" s="897"/>
      <c r="BH313" s="897"/>
      <c r="BI313" s="897"/>
      <c r="BJ313" s="897"/>
      <c r="BK313" s="897"/>
    </row>
    <row r="314" spans="1:64" s="978" customFormat="1" hidden="1" x14ac:dyDescent="0.3">
      <c r="A314" s="3943" t="s">
        <v>230</v>
      </c>
      <c r="B314" s="3944"/>
      <c r="C314" s="3944"/>
      <c r="D314" s="3944"/>
      <c r="E314" s="3944"/>
      <c r="F314" s="3944"/>
      <c r="G314" s="3944"/>
      <c r="H314" s="3944"/>
      <c r="I314" s="3944"/>
      <c r="J314" s="3944"/>
      <c r="K314" s="3944"/>
      <c r="L314" s="3944"/>
      <c r="M314" s="3945"/>
      <c r="N314" s="3065"/>
      <c r="O314" s="3923"/>
      <c r="P314" s="3923"/>
      <c r="Q314" s="3065"/>
      <c r="R314" s="3923">
        <v>1</v>
      </c>
      <c r="S314" s="3923"/>
      <c r="T314" s="3067"/>
      <c r="U314" s="3074"/>
      <c r="V314" s="3069"/>
      <c r="BF314" s="897"/>
      <c r="BG314" s="897"/>
      <c r="BH314" s="897"/>
      <c r="BI314" s="897"/>
      <c r="BJ314" s="897"/>
      <c r="BK314" s="897"/>
    </row>
    <row r="315" spans="1:64" s="978" customFormat="1" hidden="1" x14ac:dyDescent="0.3">
      <c r="A315" s="3946" t="s">
        <v>229</v>
      </c>
      <c r="B315" s="3947"/>
      <c r="C315" s="3947"/>
      <c r="D315" s="3947"/>
      <c r="E315" s="3947"/>
      <c r="F315" s="3947"/>
      <c r="G315" s="3947"/>
      <c r="H315" s="3947"/>
      <c r="I315" s="3947"/>
      <c r="J315" s="3947"/>
      <c r="K315" s="3947"/>
      <c r="L315" s="3947"/>
      <c r="M315" s="3948"/>
      <c r="N315" s="3065"/>
      <c r="O315" s="3923"/>
      <c r="P315" s="3923"/>
      <c r="Q315" s="3065"/>
      <c r="R315" s="3923">
        <v>1</v>
      </c>
      <c r="S315" s="3923"/>
      <c r="T315" s="3067"/>
      <c r="U315" s="3074">
        <v>1</v>
      </c>
      <c r="V315" s="3069"/>
      <c r="BF315" s="897"/>
      <c r="BG315" s="897"/>
      <c r="BH315" s="897"/>
      <c r="BI315" s="897"/>
      <c r="BJ315" s="897"/>
      <c r="BK315" s="897"/>
    </row>
    <row r="316" spans="1:64" s="978" customFormat="1" ht="16.2" hidden="1" thickBot="1" x14ac:dyDescent="0.35">
      <c r="A316" s="3931" t="s">
        <v>48</v>
      </c>
      <c r="B316" s="3932"/>
      <c r="C316" s="3932"/>
      <c r="D316" s="3932"/>
      <c r="E316" s="3932"/>
      <c r="F316" s="3932"/>
      <c r="G316" s="3932"/>
      <c r="H316" s="3932"/>
      <c r="I316" s="3932"/>
      <c r="J316" s="3932"/>
      <c r="K316" s="3932"/>
      <c r="L316" s="3932"/>
      <c r="M316" s="3933"/>
      <c r="N316" s="3923" t="s">
        <v>129</v>
      </c>
      <c r="O316" s="3934"/>
      <c r="P316" s="3934"/>
      <c r="Q316" s="3923" t="s">
        <v>129</v>
      </c>
      <c r="R316" s="3934"/>
      <c r="S316" s="3934"/>
      <c r="T316" s="3935" t="s">
        <v>86</v>
      </c>
      <c r="U316" s="3935"/>
      <c r="V316" s="3935"/>
      <c r="BF316" s="897"/>
      <c r="BG316" s="897"/>
      <c r="BH316" s="897"/>
      <c r="BI316" s="897"/>
      <c r="BJ316" s="897"/>
      <c r="BK316" s="897"/>
    </row>
    <row r="317" spans="1:64" ht="16.2" hidden="1" thickBot="1" x14ac:dyDescent="0.35">
      <c r="A317" s="3936"/>
      <c r="B317" s="3937"/>
      <c r="C317" s="3937"/>
      <c r="D317" s="3937"/>
      <c r="E317" s="3937"/>
      <c r="F317" s="3937"/>
      <c r="G317" s="3937"/>
      <c r="H317" s="3937"/>
      <c r="I317" s="3937"/>
      <c r="J317" s="3937"/>
      <c r="K317" s="3937"/>
      <c r="L317" s="3937"/>
      <c r="M317" s="3938"/>
      <c r="N317" s="3939">
        <f>G19+G23+G28+G32+G35+G39+G43+G48+G62+G63+G80</f>
        <v>60</v>
      </c>
      <c r="O317" s="3940"/>
      <c r="P317" s="3940"/>
      <c r="Q317" s="3939">
        <f>G40+G53+G56+G59+G67+G68+G76+G81+G82+G83+G213+G231+G232+G233+G237+G241+G253</f>
        <v>60</v>
      </c>
      <c r="R317" s="3940"/>
      <c r="S317" s="3940"/>
      <c r="T317" s="3941">
        <f>G13+G64+G72+G75+G86+G93+G99+G210+G216+G219+G222+G226+G227+G238+G244+G247+G250+G256</f>
        <v>60</v>
      </c>
      <c r="U317" s="3942"/>
      <c r="V317" s="3075"/>
    </row>
    <row r="318" spans="1:64" ht="16.2" hidden="1" thickBot="1" x14ac:dyDescent="0.35">
      <c r="A318" s="3925" t="s">
        <v>168</v>
      </c>
      <c r="B318" s="3926"/>
      <c r="C318" s="3926"/>
      <c r="D318" s="3926"/>
      <c r="E318" s="3926"/>
      <c r="F318" s="3926"/>
      <c r="G318" s="3926"/>
      <c r="H318" s="3926"/>
      <c r="I318" s="3926"/>
      <c r="J318" s="3926"/>
      <c r="K318" s="3926"/>
      <c r="L318" s="3926"/>
      <c r="M318" s="3927"/>
      <c r="N318" s="3065" t="s">
        <v>459</v>
      </c>
      <c r="O318" s="3923" t="s">
        <v>518</v>
      </c>
      <c r="P318" s="3923"/>
      <c r="Q318" s="3065" t="s">
        <v>523</v>
      </c>
      <c r="R318" s="3923" t="s">
        <v>476</v>
      </c>
      <c r="S318" s="3923"/>
      <c r="T318" s="3076" t="s">
        <v>476</v>
      </c>
      <c r="U318" s="3076" t="s">
        <v>474</v>
      </c>
      <c r="V318" s="3076"/>
    </row>
    <row r="319" spans="1:64" hidden="1" x14ac:dyDescent="0.3">
      <c r="A319" s="3928" t="s">
        <v>167</v>
      </c>
      <c r="B319" s="3929"/>
      <c r="C319" s="3929"/>
      <c r="D319" s="3929"/>
      <c r="E319" s="3929"/>
      <c r="F319" s="3929"/>
      <c r="G319" s="3929"/>
      <c r="H319" s="3929"/>
      <c r="I319" s="3929"/>
      <c r="J319" s="3929"/>
      <c r="K319" s="3929"/>
      <c r="L319" s="3929"/>
      <c r="M319" s="3930"/>
      <c r="N319" s="3065">
        <v>4</v>
      </c>
      <c r="O319" s="3919">
        <v>3</v>
      </c>
      <c r="P319" s="3923"/>
      <c r="Q319" s="3065">
        <v>5</v>
      </c>
      <c r="R319" s="3919">
        <v>4</v>
      </c>
      <c r="S319" s="3923"/>
      <c r="T319" s="3076">
        <v>4</v>
      </c>
      <c r="U319" s="3076">
        <v>1</v>
      </c>
      <c r="V319" s="3076"/>
    </row>
    <row r="320" spans="1:64" hidden="1" x14ac:dyDescent="0.3">
      <c r="A320" s="3920" t="s">
        <v>34</v>
      </c>
      <c r="B320" s="3921"/>
      <c r="C320" s="3921"/>
      <c r="D320" s="3921"/>
      <c r="E320" s="3921"/>
      <c r="F320" s="3921"/>
      <c r="G320" s="3921"/>
      <c r="H320" s="3921"/>
      <c r="I320" s="3921"/>
      <c r="J320" s="3921"/>
      <c r="K320" s="3921"/>
      <c r="L320" s="3921"/>
      <c r="M320" s="3922"/>
      <c r="N320" s="3077">
        <v>2</v>
      </c>
      <c r="O320" s="3919">
        <v>1</v>
      </c>
      <c r="P320" s="3923"/>
      <c r="Q320" s="3076">
        <v>1</v>
      </c>
      <c r="R320" s="3919">
        <v>1</v>
      </c>
      <c r="S320" s="3923"/>
      <c r="T320" s="3076">
        <v>3</v>
      </c>
      <c r="U320" s="3076">
        <v>3</v>
      </c>
      <c r="V320" s="3076"/>
    </row>
    <row r="321" spans="1:22" hidden="1" x14ac:dyDescent="0.3">
      <c r="A321" s="3920" t="s">
        <v>35</v>
      </c>
      <c r="B321" s="3921"/>
      <c r="C321" s="3921"/>
      <c r="D321" s="3921"/>
      <c r="E321" s="3921"/>
      <c r="F321" s="3921"/>
      <c r="G321" s="3921"/>
      <c r="H321" s="3921"/>
      <c r="I321" s="3921"/>
      <c r="J321" s="3921"/>
      <c r="K321" s="3921"/>
      <c r="L321" s="3921"/>
      <c r="M321" s="3922"/>
      <c r="N321" s="3076"/>
      <c r="O321" s="3919"/>
      <c r="P321" s="3923"/>
      <c r="Q321" s="3076"/>
      <c r="R321" s="3919">
        <v>1</v>
      </c>
      <c r="S321" s="3923"/>
      <c r="T321" s="3076"/>
      <c r="U321" s="3076">
        <v>1</v>
      </c>
      <c r="V321" s="3076"/>
    </row>
    <row r="322" spans="1:22" hidden="1" x14ac:dyDescent="0.3">
      <c r="A322" s="3920" t="s">
        <v>38</v>
      </c>
      <c r="B322" s="3921"/>
      <c r="C322" s="3921"/>
      <c r="D322" s="3921"/>
      <c r="E322" s="3921"/>
      <c r="F322" s="3921"/>
      <c r="G322" s="3921"/>
      <c r="H322" s="3921"/>
      <c r="I322" s="3921"/>
      <c r="J322" s="3921"/>
      <c r="K322" s="3921"/>
      <c r="L322" s="3921"/>
      <c r="M322" s="3922"/>
      <c r="N322" s="3076"/>
      <c r="O322" s="3919"/>
      <c r="P322" s="3923"/>
      <c r="Q322" s="3076"/>
      <c r="R322" s="3919"/>
      <c r="S322" s="3923"/>
      <c r="T322" s="3076"/>
      <c r="U322" s="3076"/>
      <c r="V322" s="3076"/>
    </row>
    <row r="323" spans="1:22" hidden="1" x14ac:dyDescent="0.3">
      <c r="A323" s="3924" t="s">
        <v>48</v>
      </c>
      <c r="B323" s="3924"/>
      <c r="C323" s="3924"/>
      <c r="D323" s="3924"/>
      <c r="E323" s="3924"/>
      <c r="F323" s="3924"/>
      <c r="G323" s="3924"/>
      <c r="H323" s="3924"/>
      <c r="I323" s="3924"/>
      <c r="J323" s="3924"/>
      <c r="K323" s="3924"/>
      <c r="L323" s="3924"/>
      <c r="M323" s="3924"/>
      <c r="N323" s="3919" t="s">
        <v>129</v>
      </c>
      <c r="O323" s="3923"/>
      <c r="P323" s="3923"/>
      <c r="Q323" s="3919" t="s">
        <v>129</v>
      </c>
      <c r="R323" s="3923"/>
      <c r="S323" s="3923"/>
      <c r="T323" s="3919" t="s">
        <v>86</v>
      </c>
      <c r="U323" s="3919"/>
      <c r="V323" s="3919"/>
    </row>
    <row r="324" spans="1:22" hidden="1" x14ac:dyDescent="0.25">
      <c r="A324" s="3653"/>
      <c r="B324" s="3654"/>
      <c r="C324" s="3654"/>
      <c r="D324" s="3654"/>
      <c r="E324" s="3654"/>
      <c r="F324" s="3654"/>
      <c r="G324" s="3654"/>
      <c r="H324" s="3654"/>
      <c r="I324" s="3654"/>
      <c r="J324" s="3654"/>
      <c r="K324" s="3654"/>
      <c r="L324" s="3654"/>
      <c r="M324" s="3654"/>
      <c r="N324" s="3654"/>
      <c r="O324" s="3654"/>
      <c r="P324" s="3654"/>
      <c r="Q324" s="3654"/>
      <c r="R324" s="3654"/>
      <c r="S324" s="3654"/>
      <c r="T324" s="3654"/>
      <c r="U324" s="3654"/>
      <c r="V324" s="3655"/>
    </row>
    <row r="325" spans="1:22" ht="16.2" hidden="1" thickBot="1" x14ac:dyDescent="0.35">
      <c r="A325" s="3650" t="s">
        <v>258</v>
      </c>
      <c r="B325" s="3651"/>
      <c r="C325" s="3651"/>
      <c r="D325" s="3651"/>
      <c r="E325" s="3651"/>
      <c r="F325" s="3651"/>
      <c r="G325" s="3651"/>
      <c r="H325" s="3651"/>
      <c r="I325" s="3651"/>
      <c r="J325" s="3651"/>
      <c r="K325" s="3651"/>
      <c r="L325" s="3651"/>
      <c r="M325" s="3652"/>
      <c r="N325" s="2579" t="s">
        <v>459</v>
      </c>
      <c r="O325" s="3901" t="s">
        <v>475</v>
      </c>
      <c r="P325" s="3918"/>
      <c r="Q325" s="2579" t="s">
        <v>481</v>
      </c>
      <c r="R325" s="3901" t="s">
        <v>516</v>
      </c>
      <c r="S325" s="3901"/>
      <c r="T325" s="2568" t="s">
        <v>469</v>
      </c>
      <c r="U325" s="2568" t="s">
        <v>481</v>
      </c>
      <c r="V325" s="2105"/>
    </row>
    <row r="326" spans="1:22" hidden="1" x14ac:dyDescent="0.3">
      <c r="A326" s="3656" t="s">
        <v>167</v>
      </c>
      <c r="B326" s="3657"/>
      <c r="C326" s="3657"/>
      <c r="D326" s="3657"/>
      <c r="E326" s="3657"/>
      <c r="F326" s="3657"/>
      <c r="G326" s="3657"/>
      <c r="H326" s="3657"/>
      <c r="I326" s="3657"/>
      <c r="J326" s="3657"/>
      <c r="K326" s="3657"/>
      <c r="L326" s="3657"/>
      <c r="M326" s="3658"/>
      <c r="N326" s="2579" t="e">
        <f>COUNTIF($C11:$C202,N$5)+COUNTIF(#REF!,N$5)+COUNTIF(#REF!,N$5)+COUNTIF($C286:$C290,N$5)</f>
        <v>#REF!</v>
      </c>
      <c r="O326" s="3918" t="e">
        <f>COUNTIF($C11:$C202,O$5)+COUNTIF(#REF!,O$5)+COUNTIF(#REF!,O$5)+COUNTIF($C286:$C290,O$5)</f>
        <v>#REF!</v>
      </c>
      <c r="P326" s="3918"/>
      <c r="Q326" s="2579" t="e">
        <f>COUNTIF($C11:$C202,Q$5)+COUNTIF(#REF!,Q$5)+COUNTIF(#REF!,Q$5)+COUNTIF($C286:$C290,Q$5)</f>
        <v>#REF!</v>
      </c>
      <c r="R326" s="3918" t="e">
        <f>COUNTIF($C11:$C202,R$5)+COUNTIF(#REF!,R$5)+COUNTIF(#REF!,R$5)+COUNTIF($C286:$C290,R$5)</f>
        <v>#REF!</v>
      </c>
      <c r="S326" s="3918"/>
      <c r="T326" s="2105" t="e">
        <f>COUNTIF($C11:$C202,T$5)+COUNTIF(#REF!,T$5)+COUNTIF(#REF!,T$5)+COUNTIF($C286:$C290,T$5)</f>
        <v>#REF!</v>
      </c>
      <c r="U326" s="2105">
        <v>2</v>
      </c>
      <c r="V326" s="2105" t="e">
        <f>COUNTIF($C11:$C202,V$5)+COUNTIF(#REF!,V$5)+COUNTIF(#REF!,V$5)+COUNTIF($C286:$C290,V$5)</f>
        <v>#REF!</v>
      </c>
    </row>
    <row r="327" spans="1:22" hidden="1" x14ac:dyDescent="0.3">
      <c r="A327" s="3745" t="s">
        <v>34</v>
      </c>
      <c r="B327" s="3746"/>
      <c r="C327" s="3746"/>
      <c r="D327" s="3746"/>
      <c r="E327" s="3746"/>
      <c r="F327" s="3746"/>
      <c r="G327" s="3746"/>
      <c r="H327" s="3746"/>
      <c r="I327" s="3746"/>
      <c r="J327" s="3746"/>
      <c r="K327" s="3746"/>
      <c r="L327" s="3746"/>
      <c r="M327" s="3747"/>
      <c r="N327" s="2579" t="e">
        <f>COUNTIF($D11:$D202,N$5)+COUNTIF(#REF!,N$5)+COUNTIF(#REF!,N$5)+COUNTIF($D286:$D290,N$5)</f>
        <v>#REF!</v>
      </c>
      <c r="O327" s="3918" t="e">
        <f>COUNTIF($D11:$D202,O$5)+COUNTIF(#REF!,O$5)+COUNTIF(#REF!,O$5)+COUNTIF($D286:$D290,O$5)</f>
        <v>#REF!</v>
      </c>
      <c r="P327" s="3918"/>
      <c r="Q327" s="2579" t="e">
        <f>COUNTIF($D11:$D202,Q$5)+COUNTIF(#REF!,Q$5)+COUNTIF(#REF!,Q$5)+COUNTIF($D286:$D290,Q$5)</f>
        <v>#REF!</v>
      </c>
      <c r="R327" s="3918" t="e">
        <f>COUNTIF($D11:$D202,R$5)+COUNTIF(#REF!,R$5)+COUNTIF(#REF!,R$5)+COUNTIF($D286:$D290,R$5)</f>
        <v>#REF!</v>
      </c>
      <c r="S327" s="3918"/>
      <c r="T327" s="2105" t="e">
        <f>COUNTIF($D11:$D202,T$5)+COUNTIF(#REF!,T$5)+COUNTIF(#REF!,T$5)+COUNTIF($D286:$D290,T$5)</f>
        <v>#REF!</v>
      </c>
      <c r="U327" s="2105">
        <v>5</v>
      </c>
      <c r="V327" s="2105"/>
    </row>
    <row r="328" spans="1:22" hidden="1" x14ac:dyDescent="0.3">
      <c r="A328" s="3745" t="s">
        <v>230</v>
      </c>
      <c r="B328" s="3746"/>
      <c r="C328" s="3746"/>
      <c r="D328" s="3746"/>
      <c r="E328" s="3746"/>
      <c r="F328" s="3746"/>
      <c r="G328" s="3746"/>
      <c r="H328" s="3746"/>
      <c r="I328" s="3746"/>
      <c r="J328" s="3746"/>
      <c r="K328" s="3746"/>
      <c r="L328" s="3746"/>
      <c r="M328" s="3747"/>
      <c r="N328" s="2579" t="e">
        <f>COUNTIF($E11:$E202,N$5)+COUNTIF(#REF!,N$5)+COUNTIF(#REF!,N$5)+COUNTIF($E286:$E290,N$5)</f>
        <v>#REF!</v>
      </c>
      <c r="O328" s="3918" t="e">
        <f>COUNTIF($E11:$E202,O$5)+COUNTIF(#REF!,O$5)+COUNTIF(#REF!,O$5)+COUNTIF($E286:$E290,O$5)</f>
        <v>#REF!</v>
      </c>
      <c r="P328" s="3918"/>
      <c r="Q328" s="2579" t="e">
        <f>COUNTIF($E11:$E202,Q$5)+COUNTIF(#REF!,Q$5)+COUNTIF(#REF!,Q$5)+COUNTIF($E286:$E290,Q$5)</f>
        <v>#REF!</v>
      </c>
      <c r="R328" s="3918" t="e">
        <f>COUNTIF($E11:$E202,R$5)+COUNTIF(#REF!,R$5)+COUNTIF(#REF!,R$5)+COUNTIF($E286:$E290,R$5)</f>
        <v>#REF!</v>
      </c>
      <c r="S328" s="3918"/>
      <c r="T328" s="2105" t="e">
        <f>COUNTIF($E11:$E202,T$5)+COUNTIF(#REF!,T$5)+COUNTIF(#REF!,T$5)+COUNTIF($E286:$E290,T$5)</f>
        <v>#REF!</v>
      </c>
      <c r="U328" s="2105" t="e">
        <f>COUNTIF($E11:$E202,U$5)+COUNTIF(#REF!,U$5)+COUNTIF(#REF!,U$5)+COUNTIF($E286:$E290,U$5)</f>
        <v>#REF!</v>
      </c>
      <c r="V328" s="2105" t="e">
        <f>COUNTIF($E11:$E202,V$5)+COUNTIF(#REF!,V$5)+COUNTIF(#REF!,V$5)+COUNTIF($E286:$E290,V$5)</f>
        <v>#REF!</v>
      </c>
    </row>
    <row r="329" spans="1:22" ht="16.2" hidden="1" thickBot="1" x14ac:dyDescent="0.35">
      <c r="A329" s="3759" t="s">
        <v>229</v>
      </c>
      <c r="B329" s="3760"/>
      <c r="C329" s="3760"/>
      <c r="D329" s="3760"/>
      <c r="E329" s="3760"/>
      <c r="F329" s="3760"/>
      <c r="G329" s="3760"/>
      <c r="H329" s="3760"/>
      <c r="I329" s="3760"/>
      <c r="J329" s="3760"/>
      <c r="K329" s="3760"/>
      <c r="L329" s="3760"/>
      <c r="M329" s="3761"/>
      <c r="N329" s="2579" t="e">
        <f>COUNTIF($F11:$F202,N$5)+COUNTIF(#REF!,N$5)+COUNTIF(#REF!,N$5)+COUNTIF($F286:$F290,N$5)</f>
        <v>#REF!</v>
      </c>
      <c r="O329" s="3901" t="e">
        <f>COUNTIF($F11:$F202,O$5)+COUNTIF(#REF!,O$5)+COUNTIF(#REF!,O$5)+COUNTIF($F286:$F290,O$5)</f>
        <v>#REF!</v>
      </c>
      <c r="P329" s="3901"/>
      <c r="Q329" s="2579" t="e">
        <f>COUNTIF($F11:$F202,Q$5)+COUNTIF(#REF!,Q$5)+COUNTIF(#REF!,Q$5)+COUNTIF($F286:$F290,Q$5)</f>
        <v>#REF!</v>
      </c>
      <c r="R329" s="3901" t="e">
        <f>COUNTIF($F11:$F202,R$5)+COUNTIF(#REF!,R$5)+COUNTIF(#REF!,R$5)+COUNTIF($F286:$F290,R$5)</f>
        <v>#REF!</v>
      </c>
      <c r="S329" s="3901"/>
      <c r="T329" s="2105" t="e">
        <f>COUNTIF($F11:$F202,T$5)+COUNTIF(#REF!,T$5)+COUNTIF(#REF!,T$5)+COUNTIF($F286:$F290,T$5)</f>
        <v>#REF!</v>
      </c>
      <c r="U329" s="2105">
        <v>1</v>
      </c>
      <c r="V329" s="2105" t="e">
        <f>COUNTIF($F11:$F202,V$5)+COUNTIF(#REF!,V$5)+COUNTIF(#REF!,V$5)+COUNTIF($F286:$F290,V$5)</f>
        <v>#REF!</v>
      </c>
    </row>
    <row r="330" spans="1:22" ht="16.2" hidden="1" thickBot="1" x14ac:dyDescent="0.35">
      <c r="A330" s="3762" t="s">
        <v>48</v>
      </c>
      <c r="B330" s="3763"/>
      <c r="C330" s="3763"/>
      <c r="D330" s="3763"/>
      <c r="E330" s="3763"/>
      <c r="F330" s="3763"/>
      <c r="G330" s="3763"/>
      <c r="H330" s="3763"/>
      <c r="I330" s="3763"/>
      <c r="J330" s="3763"/>
      <c r="K330" s="3763"/>
      <c r="L330" s="3763"/>
      <c r="M330" s="3764"/>
      <c r="N330" s="3901" t="s">
        <v>129</v>
      </c>
      <c r="O330" s="3901"/>
      <c r="P330" s="3901"/>
      <c r="Q330" s="3901" t="s">
        <v>129</v>
      </c>
      <c r="R330" s="3901"/>
      <c r="S330" s="3901"/>
      <c r="T330" s="3758" t="s">
        <v>86</v>
      </c>
      <c r="U330" s="3758"/>
      <c r="V330" s="3758"/>
    </row>
    <row r="331" spans="1:22" ht="16.2" hidden="1" thickBot="1" x14ac:dyDescent="0.3">
      <c r="A331" s="3769"/>
      <c r="B331" s="3662"/>
      <c r="C331" s="3662"/>
      <c r="D331" s="3662"/>
      <c r="E331" s="3662"/>
      <c r="F331" s="3662"/>
      <c r="G331" s="3662"/>
      <c r="H331" s="3662"/>
      <c r="I331" s="3662"/>
      <c r="J331" s="3662"/>
      <c r="K331" s="3662"/>
      <c r="L331" s="3662"/>
      <c r="M331" s="3662"/>
      <c r="N331" s="3662"/>
      <c r="O331" s="3662"/>
      <c r="P331" s="3662"/>
      <c r="Q331" s="3662"/>
      <c r="R331" s="3662"/>
      <c r="S331" s="3662"/>
      <c r="T331" s="3662"/>
      <c r="U331" s="3662"/>
      <c r="V331" s="3770"/>
    </row>
    <row r="332" spans="1:22" ht="16.2" hidden="1" thickBot="1" x14ac:dyDescent="0.35">
      <c r="A332" s="3650" t="s">
        <v>405</v>
      </c>
      <c r="B332" s="3651"/>
      <c r="C332" s="3651"/>
      <c r="D332" s="3651"/>
      <c r="E332" s="3651"/>
      <c r="F332" s="3651"/>
      <c r="G332" s="3651"/>
      <c r="H332" s="3651"/>
      <c r="I332" s="3651"/>
      <c r="J332" s="3651"/>
      <c r="K332" s="3651"/>
      <c r="L332" s="3651"/>
      <c r="M332" s="3652"/>
      <c r="N332" s="2579" t="s">
        <v>459</v>
      </c>
      <c r="O332" s="3901" t="s">
        <v>527</v>
      </c>
      <c r="P332" s="3918"/>
      <c r="Q332" s="2579" t="s">
        <v>480</v>
      </c>
      <c r="R332" s="3901" t="s">
        <v>484</v>
      </c>
      <c r="S332" s="3918"/>
      <c r="T332" s="2105" t="s">
        <v>485</v>
      </c>
      <c r="U332" s="2568" t="s">
        <v>480</v>
      </c>
      <c r="V332" s="2105"/>
    </row>
    <row r="333" spans="1:22" hidden="1" x14ac:dyDescent="0.3">
      <c r="A333" s="3766" t="s">
        <v>167</v>
      </c>
      <c r="B333" s="3767"/>
      <c r="C333" s="3767"/>
      <c r="D333" s="3767"/>
      <c r="E333" s="3767"/>
      <c r="F333" s="3767"/>
      <c r="G333" s="3767"/>
      <c r="H333" s="3767"/>
      <c r="I333" s="3767"/>
      <c r="J333" s="3767"/>
      <c r="K333" s="3767"/>
      <c r="L333" s="3767"/>
      <c r="M333" s="3768"/>
      <c r="N333" s="2579" t="e">
        <f>COUNTIF($C16:$C110,N$5)+COUNTIF(#REF!,N$5)+COUNTIF($C257:$C264,N$5)</f>
        <v>#REF!</v>
      </c>
      <c r="O333" s="3918">
        <v>3</v>
      </c>
      <c r="P333" s="3918"/>
      <c r="Q333" s="2579">
        <v>2</v>
      </c>
      <c r="R333" s="3918">
        <v>3</v>
      </c>
      <c r="S333" s="3918"/>
      <c r="T333" s="2105">
        <v>4</v>
      </c>
      <c r="U333" s="2105">
        <v>3</v>
      </c>
      <c r="V333" s="2105"/>
    </row>
    <row r="334" spans="1:22" hidden="1" x14ac:dyDescent="0.3">
      <c r="A334" s="3745" t="s">
        <v>34</v>
      </c>
      <c r="B334" s="3746"/>
      <c r="C334" s="3746"/>
      <c r="D334" s="3746"/>
      <c r="E334" s="3746"/>
      <c r="F334" s="3746"/>
      <c r="G334" s="3746"/>
      <c r="H334" s="3746"/>
      <c r="I334" s="3746"/>
      <c r="J334" s="3746"/>
      <c r="K334" s="3746"/>
      <c r="L334" s="3746"/>
      <c r="M334" s="3747"/>
      <c r="N334" s="2579" t="e">
        <f>COUNTIF($D16:$D110,N$5)+COUNTIF(#REF!,N$5)+COUNTIF($D257:$D264,N$5)</f>
        <v>#REF!</v>
      </c>
      <c r="O334" s="3918">
        <v>1</v>
      </c>
      <c r="P334" s="3918"/>
      <c r="Q334" s="2579">
        <v>4</v>
      </c>
      <c r="R334" s="3918">
        <v>2</v>
      </c>
      <c r="S334" s="3918"/>
      <c r="T334" s="2105">
        <v>4</v>
      </c>
      <c r="U334" s="2105">
        <v>4</v>
      </c>
      <c r="V334" s="2105"/>
    </row>
    <row r="335" spans="1:22" hidden="1" x14ac:dyDescent="0.3">
      <c r="A335" s="3745" t="s">
        <v>230</v>
      </c>
      <c r="B335" s="3746"/>
      <c r="C335" s="3746"/>
      <c r="D335" s="3746"/>
      <c r="E335" s="3746"/>
      <c r="F335" s="3746"/>
      <c r="G335" s="3746"/>
      <c r="H335" s="3746"/>
      <c r="I335" s="3746"/>
      <c r="J335" s="3746"/>
      <c r="K335" s="3746"/>
      <c r="L335" s="3746"/>
      <c r="M335" s="3747"/>
      <c r="N335" s="2579" t="e">
        <f>COUNTIF($E16:$E110,N$5)+COUNTIF(#REF!,N$5)+COUNTIF($E257:$E264,N$5)</f>
        <v>#REF!</v>
      </c>
      <c r="O335" s="3918" t="e">
        <f>COUNTIF($E16:$E110,O$5)+COUNTIF(#REF!,O$5)+COUNTIF($E257:$E264,O$5)</f>
        <v>#REF!</v>
      </c>
      <c r="P335" s="3918"/>
      <c r="Q335" s="2579" t="e">
        <f>COUNTIF($E16:$E110,Q$5)+COUNTIF(#REF!,Q$5)+COUNTIF($E257:$E264,Q$5)</f>
        <v>#REF!</v>
      </c>
      <c r="R335" s="3918">
        <v>1</v>
      </c>
      <c r="S335" s="3918"/>
      <c r="T335" s="2105" t="e">
        <f>COUNTIF($E16:$E110,T$5)+COUNTIF(#REF!,T$5)+COUNTIF($E257:$E264,T$5)</f>
        <v>#REF!</v>
      </c>
      <c r="U335" s="2105"/>
      <c r="V335" s="2105" t="e">
        <f>COUNTIF($E16:$E110,V$5)+COUNTIF(#REF!,V$5)+COUNTIF($E257:$E264,V$5)</f>
        <v>#REF!</v>
      </c>
    </row>
    <row r="336" spans="1:22" hidden="1" x14ac:dyDescent="0.3">
      <c r="A336" s="3745" t="s">
        <v>229</v>
      </c>
      <c r="B336" s="3746"/>
      <c r="C336" s="3746"/>
      <c r="D336" s="3746"/>
      <c r="E336" s="3746"/>
      <c r="F336" s="3746"/>
      <c r="G336" s="3746"/>
      <c r="H336" s="3746"/>
      <c r="I336" s="3746"/>
      <c r="J336" s="3746"/>
      <c r="K336" s="3746"/>
      <c r="L336" s="3746"/>
      <c r="M336" s="3747"/>
      <c r="N336" s="2579" t="e">
        <f>COUNTIF($F16:$F110,N$5)+COUNTIF(#REF!,N$5)+COUNTIF($F257:$F264,N$5)</f>
        <v>#REF!</v>
      </c>
      <c r="O336" s="3918" t="e">
        <f>COUNTIF($F16:$F110,O$5)+COUNTIF(#REF!,O$5)+COUNTIF($F257:$F264,O$5)</f>
        <v>#REF!</v>
      </c>
      <c r="P336" s="3918"/>
      <c r="Q336" s="2579" t="e">
        <f>COUNTIF($F16:$F110,Q$5)+COUNTIF(#REF!,Q$5)+COUNTIF($F257:$F264,Q$5)</f>
        <v>#REF!</v>
      </c>
      <c r="R336" s="3918" t="e">
        <f>COUNTIF($F16:$F110,R$5)+COUNTIF(#REF!,R$5)+COUNTIF($F257:$F264,R$5)</f>
        <v>#REF!</v>
      </c>
      <c r="S336" s="3918"/>
      <c r="T336" s="2105">
        <v>1</v>
      </c>
      <c r="U336" s="2105">
        <v>2</v>
      </c>
      <c r="V336" s="2105" t="e">
        <f>COUNTIF($F16:$F110,V$5)+COUNTIF(#REF!,V$5)+COUNTIF($F257:$F264,V$5)</f>
        <v>#REF!</v>
      </c>
    </row>
    <row r="337" spans="1:63" ht="16.2" hidden="1" thickBot="1" x14ac:dyDescent="0.35">
      <c r="A337" s="3617" t="s">
        <v>48</v>
      </c>
      <c r="B337" s="3618"/>
      <c r="C337" s="3618"/>
      <c r="D337" s="3618"/>
      <c r="E337" s="3618"/>
      <c r="F337" s="3618"/>
      <c r="G337" s="3618"/>
      <c r="H337" s="3618"/>
      <c r="I337" s="3618"/>
      <c r="J337" s="3618"/>
      <c r="K337" s="3618"/>
      <c r="L337" s="3618"/>
      <c r="M337" s="3619"/>
      <c r="N337" s="3901" t="s">
        <v>129</v>
      </c>
      <c r="O337" s="3901"/>
      <c r="P337" s="3901"/>
      <c r="Q337" s="3901" t="s">
        <v>129</v>
      </c>
      <c r="R337" s="3901"/>
      <c r="S337" s="3901"/>
      <c r="T337" s="3758" t="s">
        <v>86</v>
      </c>
      <c r="U337" s="3758"/>
      <c r="V337" s="3758"/>
    </row>
    <row r="338" spans="1:63" hidden="1" x14ac:dyDescent="0.25">
      <c r="A338" s="3662"/>
      <c r="B338" s="3662"/>
      <c r="C338" s="3662"/>
      <c r="D338" s="3662"/>
      <c r="E338" s="3662"/>
      <c r="F338" s="3662"/>
      <c r="G338" s="3662"/>
      <c r="H338" s="3662"/>
      <c r="I338" s="3662"/>
      <c r="J338" s="3662"/>
      <c r="K338" s="3662"/>
      <c r="L338" s="3662"/>
      <c r="M338" s="3662"/>
      <c r="N338" s="3757">
        <f>N317+Q317+T317</f>
        <v>180</v>
      </c>
      <c r="O338" s="3758"/>
      <c r="P338" s="3758"/>
      <c r="Q338" s="3758"/>
      <c r="R338" s="3758"/>
      <c r="S338" s="3758"/>
      <c r="T338" s="3758"/>
      <c r="U338" s="3758"/>
      <c r="V338" s="2105"/>
    </row>
    <row r="339" spans="1:63" hidden="1" x14ac:dyDescent="0.25">
      <c r="A339" s="2070"/>
      <c r="B339" s="2600"/>
      <c r="C339" s="2527"/>
      <c r="D339" s="2527"/>
      <c r="E339" s="2527"/>
      <c r="F339" s="2527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2527"/>
      <c r="U339" s="2527"/>
      <c r="V339" s="2527"/>
    </row>
    <row r="340" spans="1:63" hidden="1" x14ac:dyDescent="0.25">
      <c r="A340" s="2070"/>
      <c r="B340" s="2600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63" hidden="1" x14ac:dyDescent="0.25">
      <c r="A341" s="2070"/>
      <c r="B341" s="2600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63" hidden="1" x14ac:dyDescent="0.25">
      <c r="A342" s="2070"/>
      <c r="B342" s="2600"/>
      <c r="C342" s="2527"/>
      <c r="D342" s="2527"/>
      <c r="E342" s="2527"/>
      <c r="F342" s="2527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2527"/>
      <c r="U342" s="2527"/>
      <c r="V342" s="2527"/>
    </row>
    <row r="343" spans="1:63" hidden="1" x14ac:dyDescent="0.25">
      <c r="A343" s="2070"/>
      <c r="B343" s="2600"/>
      <c r="C343" s="2527"/>
      <c r="D343" s="2527"/>
      <c r="E343" s="2527"/>
      <c r="F343" s="2527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2527"/>
      <c r="U343" s="2527"/>
      <c r="V343" s="2527"/>
    </row>
    <row r="344" spans="1:63" ht="18" hidden="1" customHeight="1" x14ac:dyDescent="0.3">
      <c r="A344" s="2070"/>
      <c r="B344" s="2121"/>
      <c r="C344" s="2569"/>
      <c r="D344" s="2569"/>
      <c r="E344" s="2569"/>
      <c r="F344" s="2569"/>
      <c r="G344" s="2579"/>
      <c r="H344" s="2579"/>
      <c r="I344" s="2579"/>
      <c r="J344" s="2579"/>
      <c r="K344" s="2579"/>
      <c r="L344" s="2579"/>
      <c r="M344" s="1347"/>
      <c r="N344" s="3901">
        <f>G19+G24+G25+G28+G32+G35+G39+G44+G45+G48+G62+G63+G80</f>
        <v>60</v>
      </c>
      <c r="O344" s="3901"/>
      <c r="P344" s="3901"/>
      <c r="Q344" s="3901">
        <f>G40+G53+G56+G59+G67+G68+G76+G81+G82+G83+G213+G231+G232+G233+G237+G241+G253</f>
        <v>60</v>
      </c>
      <c r="R344" s="3901"/>
      <c r="S344" s="3901"/>
      <c r="T344" s="3917">
        <f>G13+G64+G210+G216+G219+G222+G226+G227+G238+G244+G247+G250+G256+G93+G99+G72+G75+G86</f>
        <v>60</v>
      </c>
      <c r="U344" s="3917"/>
      <c r="V344" s="3917"/>
    </row>
    <row r="345" spans="1:63" ht="18" hidden="1" customHeight="1" x14ac:dyDescent="0.3">
      <c r="A345" s="2070"/>
      <c r="B345" s="2121"/>
      <c r="C345" s="2569"/>
      <c r="D345" s="2569"/>
      <c r="E345" s="2569"/>
      <c r="F345" s="2569"/>
      <c r="G345" s="2579"/>
      <c r="H345" s="2579"/>
      <c r="I345" s="2579"/>
      <c r="J345" s="2579"/>
      <c r="K345" s="2579"/>
      <c r="L345" s="2579"/>
      <c r="M345" s="1347"/>
      <c r="N345" s="3757">
        <f>N344+Q344+T344</f>
        <v>180</v>
      </c>
      <c r="O345" s="3757"/>
      <c r="P345" s="3757"/>
      <c r="Q345" s="3757"/>
      <c r="R345" s="3757"/>
      <c r="S345" s="3757"/>
      <c r="T345" s="3757"/>
      <c r="U345" s="3757"/>
      <c r="V345" s="3757"/>
    </row>
    <row r="346" spans="1:63" ht="18" hidden="1" customHeight="1" x14ac:dyDescent="0.3">
      <c r="A346" s="2070"/>
      <c r="B346" s="2121"/>
      <c r="C346" s="2569"/>
      <c r="D346" s="2569"/>
      <c r="E346" s="2569"/>
      <c r="F346" s="2569"/>
      <c r="G346" s="2579"/>
      <c r="H346" s="3901" t="s">
        <v>604</v>
      </c>
      <c r="I346" s="3901"/>
      <c r="J346" s="3901"/>
      <c r="K346" s="3901"/>
      <c r="L346" s="3901"/>
      <c r="M346" s="3901"/>
      <c r="N346" s="3901" t="s">
        <v>605</v>
      </c>
      <c r="O346" s="3901"/>
      <c r="P346" s="3901"/>
      <c r="Q346" s="2579">
        <f>G103/G309*100</f>
        <v>67.291666666666671</v>
      </c>
      <c r="R346" s="3901" t="s">
        <v>606</v>
      </c>
      <c r="S346" s="3901"/>
      <c r="T346" s="2528"/>
      <c r="U346" s="2528"/>
      <c r="V346" s="2528"/>
    </row>
    <row r="347" spans="1:63" ht="18" hidden="1" customHeight="1" x14ac:dyDescent="0.3">
      <c r="A347" s="2070"/>
      <c r="B347" s="2121"/>
      <c r="C347" s="2569"/>
      <c r="D347" s="2569"/>
      <c r="E347" s="2569"/>
      <c r="F347" s="2569"/>
      <c r="G347" s="2579"/>
      <c r="H347" s="3901" t="s">
        <v>604</v>
      </c>
      <c r="I347" s="3901"/>
      <c r="J347" s="3901"/>
      <c r="K347" s="3901"/>
      <c r="L347" s="3901"/>
      <c r="M347" s="3901"/>
      <c r="N347" s="3901" t="s">
        <v>607</v>
      </c>
      <c r="O347" s="3901"/>
      <c r="P347" s="3901"/>
      <c r="Q347" s="2579">
        <f>G257/G309*100</f>
        <v>32.708333333333336</v>
      </c>
      <c r="R347" s="3901" t="s">
        <v>606</v>
      </c>
      <c r="S347" s="3901"/>
      <c r="T347" s="2528"/>
      <c r="U347" s="2528"/>
      <c r="V347" s="2528"/>
    </row>
    <row r="348" spans="1:63" ht="21.75" customHeight="1" thickBot="1" x14ac:dyDescent="0.35">
      <c r="A348" s="2126"/>
      <c r="B348" s="2127"/>
      <c r="C348" s="2920"/>
      <c r="D348" s="2920"/>
      <c r="E348" s="2920"/>
      <c r="F348" s="2920"/>
      <c r="G348" s="2632"/>
      <c r="H348" s="2632"/>
      <c r="I348" s="2632"/>
      <c r="J348" s="2632"/>
      <c r="K348" s="2632"/>
      <c r="L348" s="2632"/>
      <c r="M348" s="2632"/>
      <c r="N348" s="2632"/>
      <c r="O348" s="3983"/>
      <c r="P348" s="4116"/>
      <c r="Q348" s="2632"/>
      <c r="R348" s="3983"/>
      <c r="S348" s="4116"/>
      <c r="T348" s="2923"/>
      <c r="U348" s="2923"/>
      <c r="V348" s="2923"/>
    </row>
    <row r="349" spans="1:63" ht="33" customHeight="1" x14ac:dyDescent="0.3">
      <c r="A349" s="2137" t="s">
        <v>611</v>
      </c>
      <c r="B349" s="2551" t="s">
        <v>787</v>
      </c>
      <c r="C349" s="2926"/>
      <c r="D349" s="724"/>
      <c r="E349" s="724"/>
      <c r="F349" s="2934"/>
      <c r="G349" s="2892">
        <f>SUM(G350:G353)</f>
        <v>18</v>
      </c>
      <c r="H349" s="2937">
        <f t="shared" ref="H349:M349" si="48">SUM(H350:H353)</f>
        <v>540</v>
      </c>
      <c r="I349" s="2861">
        <f t="shared" si="48"/>
        <v>60</v>
      </c>
      <c r="J349" s="2639">
        <f t="shared" si="48"/>
        <v>0</v>
      </c>
      <c r="K349" s="2639">
        <f t="shared" si="48"/>
        <v>0</v>
      </c>
      <c r="L349" s="2639">
        <f t="shared" si="48"/>
        <v>60</v>
      </c>
      <c r="M349" s="2916">
        <f t="shared" si="48"/>
        <v>480</v>
      </c>
      <c r="N349" s="2861"/>
      <c r="O349" s="3911"/>
      <c r="P349" s="3912"/>
      <c r="Q349" s="2861"/>
      <c r="R349" s="3911"/>
      <c r="S349" s="3912"/>
      <c r="T349" s="2942"/>
      <c r="U349" s="3913"/>
      <c r="V349" s="3914"/>
    </row>
    <row r="350" spans="1:63" ht="18" customHeight="1" x14ac:dyDescent="0.3">
      <c r="A350" s="2149"/>
      <c r="B350" s="2578" t="s">
        <v>788</v>
      </c>
      <c r="C350" s="2927">
        <v>2</v>
      </c>
      <c r="D350" s="2571" t="s">
        <v>611</v>
      </c>
      <c r="E350" s="96"/>
      <c r="F350" s="2935"/>
      <c r="G350" s="2788">
        <v>7</v>
      </c>
      <c r="H350" s="2938">
        <f>G350*30</f>
        <v>210</v>
      </c>
      <c r="I350" s="2636">
        <f>J350+K350+L350</f>
        <v>24</v>
      </c>
      <c r="J350" s="2631"/>
      <c r="K350" s="2631"/>
      <c r="L350" s="2631">
        <v>24</v>
      </c>
      <c r="M350" s="2792">
        <f>H350-I350</f>
        <v>186</v>
      </c>
      <c r="N350" s="2636" t="s">
        <v>603</v>
      </c>
      <c r="O350" s="3901" t="s">
        <v>603</v>
      </c>
      <c r="P350" s="3902"/>
      <c r="Q350" s="2636"/>
      <c r="R350" s="3915"/>
      <c r="S350" s="3916"/>
      <c r="T350" s="2644"/>
      <c r="U350" s="3499"/>
      <c r="V350" s="3903"/>
    </row>
    <row r="351" spans="1:63" ht="18" customHeight="1" x14ac:dyDescent="0.3">
      <c r="A351" s="2149"/>
      <c r="B351" s="2578" t="s">
        <v>788</v>
      </c>
      <c r="C351" s="2927">
        <v>4</v>
      </c>
      <c r="D351" s="2571" t="s">
        <v>789</v>
      </c>
      <c r="E351" s="96"/>
      <c r="F351" s="2935"/>
      <c r="G351" s="2788">
        <v>6</v>
      </c>
      <c r="H351" s="2938">
        <f>G351*30</f>
        <v>180</v>
      </c>
      <c r="I351" s="2636">
        <f>J351+K351+L351</f>
        <v>24</v>
      </c>
      <c r="J351" s="2631"/>
      <c r="K351" s="2631"/>
      <c r="L351" s="2631">
        <v>24</v>
      </c>
      <c r="M351" s="2792">
        <f>H351-I351</f>
        <v>156</v>
      </c>
      <c r="N351" s="2636"/>
      <c r="O351" s="3901"/>
      <c r="P351" s="3902"/>
      <c r="Q351" s="2636" t="s">
        <v>603</v>
      </c>
      <c r="R351" s="3901" t="s">
        <v>603</v>
      </c>
      <c r="S351" s="3902"/>
      <c r="T351" s="2644"/>
      <c r="U351" s="3499"/>
      <c r="V351" s="3903"/>
    </row>
    <row r="352" spans="1:63" ht="16.2" thickBot="1" x14ac:dyDescent="0.35">
      <c r="A352" s="2158"/>
      <c r="B352" s="2933" t="s">
        <v>788</v>
      </c>
      <c r="C352" s="2928">
        <v>6</v>
      </c>
      <c r="D352" s="2929" t="s">
        <v>784</v>
      </c>
      <c r="E352" s="1761"/>
      <c r="F352" s="2936"/>
      <c r="G352" s="2789">
        <v>5</v>
      </c>
      <c r="H352" s="2647">
        <f>G352*30</f>
        <v>150</v>
      </c>
      <c r="I352" s="2642">
        <f>J352+K352+L352</f>
        <v>12</v>
      </c>
      <c r="J352" s="480"/>
      <c r="K352" s="480"/>
      <c r="L352" s="480">
        <v>12</v>
      </c>
      <c r="M352" s="2941">
        <f>H352-I352</f>
        <v>138</v>
      </c>
      <c r="N352" s="2642"/>
      <c r="O352" s="3904"/>
      <c r="P352" s="3905"/>
      <c r="Q352" s="2642"/>
      <c r="R352" s="3906"/>
      <c r="S352" s="3905"/>
      <c r="T352" s="2943" t="s">
        <v>603</v>
      </c>
      <c r="U352" s="3907"/>
      <c r="V352" s="3908"/>
      <c r="Y352" s="1580"/>
      <c r="Z352" s="1580"/>
      <c r="AA352" s="1580"/>
      <c r="AB352" s="1580"/>
      <c r="AC352" s="1580"/>
      <c r="AD352" s="1580"/>
      <c r="AE352" s="1580"/>
      <c r="AF352" s="1580"/>
      <c r="AG352" s="1580"/>
      <c r="AH352" s="1580"/>
      <c r="AI352" s="1580"/>
      <c r="AJ352" s="1580"/>
      <c r="AK352" s="2586"/>
      <c r="AL352" s="2587"/>
      <c r="AM352" s="1580"/>
      <c r="AN352" s="1580"/>
      <c r="BF352" s="1580"/>
      <c r="BG352" s="1580"/>
      <c r="BH352" s="1580"/>
      <c r="BI352" s="1580"/>
      <c r="BJ352" s="1580"/>
      <c r="BK352" s="1580"/>
    </row>
    <row r="353" spans="1:63" s="29" customFormat="1" ht="18" customHeight="1" x14ac:dyDescent="0.25">
      <c r="A353" s="2931" t="s">
        <v>957</v>
      </c>
      <c r="B353" s="2932"/>
      <c r="C353" s="2924"/>
      <c r="D353" s="2924"/>
      <c r="E353" s="2924"/>
      <c r="F353" s="2924"/>
      <c r="G353" s="2940"/>
      <c r="H353" s="2939"/>
      <c r="I353" s="2924"/>
      <c r="J353" s="2924"/>
      <c r="K353" s="2924"/>
      <c r="L353" s="2924"/>
      <c r="M353" s="2924"/>
      <c r="N353" s="2924"/>
      <c r="O353" s="3909"/>
      <c r="P353" s="3910"/>
      <c r="Q353" s="2924"/>
      <c r="R353" s="3909"/>
      <c r="S353" s="3910"/>
      <c r="T353" s="2925"/>
      <c r="U353" s="2924"/>
      <c r="V353" s="2924"/>
      <c r="W353" s="2572"/>
      <c r="X353" s="2572"/>
      <c r="Y353" s="2572"/>
    </row>
    <row r="354" spans="1:63" ht="20.25" customHeight="1" x14ac:dyDescent="0.25">
      <c r="A354" s="3889"/>
      <c r="B354" s="3889"/>
      <c r="C354" s="3889"/>
      <c r="D354" s="3889"/>
      <c r="E354" s="3889"/>
      <c r="F354" s="3889"/>
      <c r="G354" s="3889"/>
      <c r="H354" s="3889"/>
      <c r="I354" s="3889"/>
      <c r="J354" s="3889"/>
      <c r="K354" s="3889"/>
      <c r="L354" s="3889"/>
      <c r="M354" s="3889"/>
      <c r="N354" s="3889"/>
      <c r="O354" s="3889"/>
      <c r="P354" s="3889"/>
      <c r="Q354" s="3889"/>
      <c r="R354" s="3889"/>
      <c r="S354" s="3889"/>
      <c r="T354" s="3889"/>
      <c r="U354" s="3889"/>
      <c r="V354" s="3889"/>
      <c r="W354" s="3889"/>
      <c r="X354" s="3889"/>
      <c r="Y354" s="3889"/>
      <c r="BF354" s="2588"/>
      <c r="BG354" s="2588"/>
      <c r="BH354" s="2588"/>
      <c r="BI354" s="2588"/>
      <c r="BJ354" s="2588"/>
      <c r="BK354" s="2588"/>
    </row>
    <row r="355" spans="1:63" ht="20.25" customHeight="1" x14ac:dyDescent="0.3">
      <c r="B355" s="3866" t="s">
        <v>954</v>
      </c>
      <c r="C355" s="3899"/>
      <c r="D355" s="2603"/>
      <c r="E355" s="2603"/>
      <c r="F355" s="2603"/>
      <c r="G355"/>
      <c r="H355" s="3900" t="s">
        <v>312</v>
      </c>
      <c r="I355" s="3900"/>
      <c r="J355" s="3900"/>
      <c r="K355" s="3900"/>
      <c r="L355" s="3900"/>
      <c r="M355" s="33"/>
      <c r="N355" s="31"/>
      <c r="O355" s="31"/>
      <c r="P355" s="31"/>
      <c r="Q355" s="31"/>
      <c r="R355" s="31"/>
      <c r="S355" s="31"/>
      <c r="T355" s="31"/>
      <c r="U355" s="31"/>
      <c r="V355" s="135"/>
    </row>
    <row r="356" spans="1:63" ht="19.5" customHeight="1" x14ac:dyDescent="0.3">
      <c r="B356" s="147" t="s">
        <v>958</v>
      </c>
      <c r="C356"/>
      <c r="D356"/>
      <c r="E356"/>
      <c r="F356"/>
      <c r="G356"/>
      <c r="H356" s="3900" t="s">
        <v>959</v>
      </c>
      <c r="I356" s="3900"/>
      <c r="J356" s="3900"/>
      <c r="K356" s="3900"/>
      <c r="L356" s="3900"/>
      <c r="M356" s="33"/>
      <c r="N356" s="33"/>
      <c r="O356" s="33"/>
      <c r="P356" s="33"/>
      <c r="Q356" s="33"/>
      <c r="R356" s="33"/>
      <c r="S356" s="31"/>
      <c r="T356" s="135"/>
      <c r="U356" s="135"/>
      <c r="V356" s="135"/>
    </row>
    <row r="357" spans="1:63" ht="14.25" customHeight="1" x14ac:dyDescent="0.3">
      <c r="B357" s="147" t="s">
        <v>676</v>
      </c>
      <c r="C357"/>
      <c r="D357"/>
      <c r="E357"/>
      <c r="F357"/>
      <c r="G357"/>
      <c r="H357" s="3900" t="s">
        <v>265</v>
      </c>
      <c r="I357" s="3900"/>
      <c r="J357" s="3900"/>
      <c r="K357" s="3900"/>
      <c r="L357" s="3900"/>
      <c r="M357" s="33"/>
      <c r="N357" s="33"/>
      <c r="O357" s="33"/>
      <c r="P357" s="33"/>
      <c r="Q357" s="33"/>
      <c r="R357" s="33"/>
      <c r="S357" s="31"/>
      <c r="T357" s="135"/>
      <c r="U357" s="135"/>
      <c r="V357" s="135"/>
    </row>
    <row r="358" spans="1:63" x14ac:dyDescent="0.3">
      <c r="B358" s="147" t="s">
        <v>983</v>
      </c>
      <c r="C358" s="134"/>
      <c r="D358" s="2603"/>
      <c r="E358" s="2603"/>
      <c r="F358" s="2603"/>
      <c r="G358"/>
      <c r="H358" s="3900" t="s">
        <v>493</v>
      </c>
      <c r="I358" s="3900"/>
      <c r="J358" s="3900"/>
      <c r="K358" s="3900"/>
      <c r="L358" s="3900"/>
      <c r="M358" s="31"/>
      <c r="N358" s="31"/>
      <c r="O358" s="31"/>
      <c r="P358" s="31"/>
      <c r="Q358" s="31"/>
      <c r="R358" s="31"/>
      <c r="S358" s="31"/>
      <c r="T358" s="135"/>
      <c r="U358" s="135"/>
      <c r="V358" s="135"/>
    </row>
    <row r="359" spans="1:63" x14ac:dyDescent="0.25">
      <c r="B359" s="147"/>
      <c r="C359"/>
      <c r="D359"/>
      <c r="E359"/>
      <c r="F359"/>
      <c r="G359"/>
      <c r="H359"/>
      <c r="I359"/>
      <c r="J359"/>
      <c r="K359"/>
      <c r="L359"/>
      <c r="M359" s="33"/>
      <c r="N359" s="33"/>
      <c r="O359" s="33"/>
      <c r="P359" s="33"/>
      <c r="Q359" s="33"/>
      <c r="R359" s="33"/>
      <c r="S359" s="31"/>
      <c r="T359" s="135"/>
      <c r="U359" s="135"/>
      <c r="V359" s="135"/>
    </row>
    <row r="360" spans="1:63" x14ac:dyDescent="0.3">
      <c r="B360" s="129"/>
      <c r="C360" s="2604"/>
      <c r="D360" s="2604"/>
      <c r="E360" s="2604"/>
      <c r="F360" s="2604"/>
      <c r="G360" s="2605"/>
      <c r="H360" s="2605"/>
      <c r="I360" s="2605"/>
      <c r="J360" s="2605"/>
      <c r="K360" s="2605"/>
      <c r="L360" s="2605"/>
      <c r="M360" s="2605"/>
      <c r="N360" s="2605"/>
      <c r="O360" s="2605"/>
      <c r="P360" s="2605"/>
      <c r="Q360" s="2605"/>
      <c r="R360" s="2605"/>
      <c r="S360"/>
      <c r="T360" s="989"/>
      <c r="U360" s="989"/>
      <c r="V360" s="989"/>
    </row>
    <row r="361" spans="1:63" hidden="1" x14ac:dyDescent="0.3">
      <c r="B361" s="129"/>
      <c r="C361" s="2570"/>
      <c r="D361" s="2570"/>
      <c r="E361" s="2570"/>
      <c r="F361" s="2570"/>
      <c r="G361" s="2579"/>
      <c r="H361" s="2579"/>
      <c r="I361" s="2579"/>
      <c r="J361" s="2579"/>
      <c r="K361" s="2579"/>
      <c r="L361" s="2579"/>
      <c r="M361" s="2579"/>
      <c r="N361" s="2579"/>
      <c r="O361" s="2579"/>
      <c r="P361" s="2579"/>
      <c r="Q361" s="2579"/>
      <c r="R361" s="2579"/>
      <c r="S361" s="2573"/>
    </row>
    <row r="362" spans="1:63" hidden="1" x14ac:dyDescent="0.3">
      <c r="B362" s="129"/>
      <c r="C362" s="2570"/>
      <c r="D362" s="2570"/>
      <c r="E362" s="2570"/>
      <c r="F362" s="2570"/>
      <c r="G362" s="2579"/>
      <c r="H362" s="2579"/>
      <c r="I362" s="2579"/>
      <c r="J362" s="2579"/>
      <c r="K362" s="2579"/>
      <c r="L362" s="2579"/>
      <c r="M362" s="2579"/>
      <c r="N362" s="2579"/>
      <c r="O362" s="2579"/>
      <c r="P362" s="2579"/>
      <c r="Q362" s="2579"/>
      <c r="R362" s="2579"/>
      <c r="S362" s="2573"/>
    </row>
    <row r="363" spans="1:63" hidden="1" x14ac:dyDescent="0.3">
      <c r="B363" s="129"/>
      <c r="C363" s="2570"/>
      <c r="D363" s="2570"/>
      <c r="E363" s="2570"/>
      <c r="F363" s="2570"/>
      <c r="G363" s="2579"/>
      <c r="H363" s="2579"/>
      <c r="I363" s="2579"/>
      <c r="J363" s="2579"/>
      <c r="K363" s="2579"/>
      <c r="L363" s="2579"/>
      <c r="M363" s="2579"/>
      <c r="N363" s="2579"/>
      <c r="O363" s="2579"/>
      <c r="P363" s="2579"/>
      <c r="Q363" s="2579"/>
      <c r="R363" s="2579"/>
      <c r="S363" s="2573"/>
    </row>
    <row r="364" spans="1:63" hidden="1" x14ac:dyDescent="0.3">
      <c r="B364" s="129"/>
      <c r="C364" s="2570"/>
      <c r="D364" s="2570"/>
      <c r="E364" s="2570"/>
      <c r="F364" s="2570"/>
      <c r="G364" s="2579"/>
      <c r="H364" s="2579"/>
      <c r="I364" s="2579"/>
      <c r="J364" s="2579"/>
      <c r="K364" s="2579"/>
      <c r="L364" s="2579"/>
      <c r="M364" s="2579"/>
      <c r="N364" s="2579"/>
      <c r="O364" s="2579"/>
      <c r="P364" s="2579"/>
      <c r="Q364" s="2579"/>
      <c r="R364" s="2579"/>
      <c r="S364" s="2579"/>
    </row>
    <row r="365" spans="1:63" hidden="1" x14ac:dyDescent="0.3">
      <c r="B365" s="129"/>
      <c r="C365" s="2570"/>
      <c r="D365" s="2570"/>
      <c r="E365" s="2570"/>
      <c r="F365" s="2570"/>
      <c r="G365" s="2579"/>
      <c r="H365" s="2579"/>
      <c r="I365" s="2579"/>
      <c r="J365" s="2579"/>
      <c r="K365" s="2579"/>
      <c r="L365" s="2579"/>
      <c r="M365" s="1347"/>
      <c r="N365" s="1347"/>
      <c r="O365" s="1347"/>
      <c r="P365" s="1347"/>
      <c r="Q365" s="1347"/>
      <c r="R365" s="1347"/>
    </row>
    <row r="366" spans="1:63" hidden="1" x14ac:dyDescent="0.3">
      <c r="B366" s="129"/>
      <c r="C366" s="3590" t="s">
        <v>30</v>
      </c>
      <c r="D366" s="3590"/>
      <c r="E366" s="3590"/>
      <c r="F366" s="3590"/>
      <c r="G366" s="3590" t="s">
        <v>31</v>
      </c>
      <c r="H366" s="3590"/>
      <c r="I366" s="3590"/>
      <c r="J366" s="3590"/>
      <c r="K366" s="3590" t="s">
        <v>32</v>
      </c>
      <c r="L366" s="3590"/>
      <c r="M366" s="3590"/>
      <c r="N366" s="3590"/>
      <c r="O366" s="2546" t="s">
        <v>511</v>
      </c>
      <c r="P366" s="2546" t="s">
        <v>512</v>
      </c>
      <c r="Q366" s="1323" t="s">
        <v>503</v>
      </c>
      <c r="R366" s="1347"/>
    </row>
    <row r="367" spans="1:63" hidden="1" x14ac:dyDescent="0.3">
      <c r="B367" s="129"/>
      <c r="C367" s="3590" t="s">
        <v>562</v>
      </c>
      <c r="D367" s="3590"/>
      <c r="E367" s="3590" t="s">
        <v>563</v>
      </c>
      <c r="F367" s="3590"/>
      <c r="G367" s="3590" t="s">
        <v>564</v>
      </c>
      <c r="H367" s="3590"/>
      <c r="I367" s="3590" t="s">
        <v>565</v>
      </c>
      <c r="J367" s="3590"/>
      <c r="K367" s="3590" t="s">
        <v>506</v>
      </c>
      <c r="L367" s="3590"/>
      <c r="M367" s="3590" t="s">
        <v>508</v>
      </c>
      <c r="N367" s="3590"/>
      <c r="O367" s="2546"/>
      <c r="P367" s="2546"/>
      <c r="R367" s="1347"/>
    </row>
    <row r="368" spans="1:63" hidden="1" x14ac:dyDescent="0.3">
      <c r="B368" s="129"/>
      <c r="C368" s="2546" t="s">
        <v>39</v>
      </c>
      <c r="D368" s="2546" t="s">
        <v>507</v>
      </c>
      <c r="E368" s="2546" t="s">
        <v>39</v>
      </c>
      <c r="F368" s="2546" t="s">
        <v>507</v>
      </c>
      <c r="G368" s="2546" t="s">
        <v>39</v>
      </c>
      <c r="H368" s="2546" t="s">
        <v>507</v>
      </c>
      <c r="I368" s="2546" t="s">
        <v>39</v>
      </c>
      <c r="J368" s="2546" t="s">
        <v>507</v>
      </c>
      <c r="K368" s="1347"/>
      <c r="L368" s="2546"/>
      <c r="M368" s="2546"/>
      <c r="N368" s="2546"/>
      <c r="O368" s="2546"/>
      <c r="P368" s="2546"/>
      <c r="R368" s="1347"/>
    </row>
    <row r="369" spans="2:22" hidden="1" x14ac:dyDescent="0.3">
      <c r="B369" s="129" t="s">
        <v>571</v>
      </c>
      <c r="C369" s="2546" t="e">
        <f>#REF!+Z113+#REF!</f>
        <v>#REF!</v>
      </c>
      <c r="D369" s="2546" t="e">
        <f>#REF!+AA113+#REF!</f>
        <v>#REF!</v>
      </c>
      <c r="E369" s="2546" t="e">
        <f>#REF!+AB113+#REF!</f>
        <v>#REF!</v>
      </c>
      <c r="F369" s="2546" t="e">
        <f>#REF!+AC113+#REF!</f>
        <v>#REF!</v>
      </c>
      <c r="G369" s="2546" t="e">
        <f>#REF!+AD113+#REF!</f>
        <v>#REF!</v>
      </c>
      <c r="H369" s="2546" t="e">
        <f>#REF!+AE113+#REF!</f>
        <v>#REF!</v>
      </c>
      <c r="I369" s="2546" t="e">
        <f>#REF!+AF113+#REF!</f>
        <v>#REF!</v>
      </c>
      <c r="J369" s="2546" t="e">
        <f>#REF!+AG113+#REF!</f>
        <v>#REF!</v>
      </c>
      <c r="K369" s="2546" t="e">
        <f>#REF!+AH113+#REF!</f>
        <v>#REF!</v>
      </c>
      <c r="L369" s="2546" t="e">
        <f>#REF!+AI113+#REF!</f>
        <v>#REF!</v>
      </c>
      <c r="M369" s="2546" t="e">
        <f>#REF!+AJ113+#REF!</f>
        <v>#REF!</v>
      </c>
      <c r="N369" s="2546" t="e">
        <f>#REF!+AK113+#REF!</f>
        <v>#REF!</v>
      </c>
      <c r="O369" s="2546" t="e">
        <f>#REF!+AL113+#REF!</f>
        <v>#REF!</v>
      </c>
      <c r="P369" s="2546" t="e">
        <f>#REF!+AM113+#REF!</f>
        <v>#REF!</v>
      </c>
      <c r="Q369" s="2546" t="e">
        <f>#REF!+AN113+#REF!</f>
        <v>#REF!</v>
      </c>
      <c r="R369" s="1347"/>
    </row>
    <row r="370" spans="2:22" hidden="1" x14ac:dyDescent="0.25"/>
    <row r="371" spans="2:22" hidden="1" x14ac:dyDescent="0.25"/>
    <row r="372" spans="2:22" hidden="1" x14ac:dyDescent="0.25">
      <c r="B372" s="2602" t="s">
        <v>572</v>
      </c>
      <c r="C372" s="1585" t="e">
        <f>#REF!+Z113+#REF!</f>
        <v>#REF!</v>
      </c>
      <c r="D372" s="1585" t="e">
        <f>#REF!+AA113+#REF!</f>
        <v>#REF!</v>
      </c>
      <c r="E372" s="1585" t="e">
        <f>#REF!+AB113+#REF!</f>
        <v>#REF!</v>
      </c>
      <c r="F372" s="1585" t="e">
        <f>#REF!+AC113+#REF!</f>
        <v>#REF!</v>
      </c>
      <c r="G372" s="1347" t="e">
        <f>#REF!+AD113+#REF!</f>
        <v>#REF!</v>
      </c>
      <c r="H372" s="1347" t="e">
        <f>#REF!+AE113+#REF!</f>
        <v>#REF!</v>
      </c>
      <c r="I372" s="1347" t="e">
        <f>#REF!+AF113+#REF!</f>
        <v>#REF!</v>
      </c>
      <c r="J372" s="1347" t="e">
        <f>#REF!+AG113+#REF!</f>
        <v>#REF!</v>
      </c>
      <c r="K372" s="1347" t="e">
        <f>#REF!+AH113+#REF!</f>
        <v>#REF!</v>
      </c>
      <c r="L372" s="1347" t="e">
        <f>#REF!+AI113+#REF!</f>
        <v>#REF!</v>
      </c>
      <c r="M372" s="1347" t="e">
        <f>#REF!+AJ113+#REF!</f>
        <v>#REF!</v>
      </c>
      <c r="N372" s="1347" t="e">
        <f>#REF!+AK113+#REF!</f>
        <v>#REF!</v>
      </c>
      <c r="O372" s="1347" t="e">
        <f>#REF!+AL113+#REF!</f>
        <v>#REF!</v>
      </c>
      <c r="P372" s="1347" t="e">
        <f>#REF!+AM113+#REF!</f>
        <v>#REF!</v>
      </c>
      <c r="Q372" s="1347" t="e">
        <f>#REF!+AN113+#REF!</f>
        <v>#REF!</v>
      </c>
      <c r="R372" s="1347"/>
      <c r="S372" s="1347"/>
      <c r="T372" s="1585"/>
      <c r="U372" s="1585"/>
      <c r="V372" s="1585"/>
    </row>
    <row r="373" spans="2:22" hidden="1" x14ac:dyDescent="0.25"/>
    <row r="374" spans="2:22" hidden="1" x14ac:dyDescent="0.25"/>
    <row r="375" spans="2:22" hidden="1" x14ac:dyDescent="0.25">
      <c r="Q375" s="1347"/>
      <c r="R375" s="1347"/>
      <c r="S375" s="1347"/>
      <c r="T375" s="1585"/>
      <c r="U375" s="1585"/>
      <c r="V375" s="1585"/>
    </row>
    <row r="376" spans="2:22" hidden="1" x14ac:dyDescent="0.25"/>
    <row r="377" spans="2:22" hidden="1" x14ac:dyDescent="0.25"/>
    <row r="378" spans="2:22" hidden="1" x14ac:dyDescent="0.25"/>
    <row r="379" spans="2:22" hidden="1" x14ac:dyDescent="0.25"/>
    <row r="380" spans="2:22" hidden="1" x14ac:dyDescent="0.25"/>
    <row r="383" spans="2:22" x14ac:dyDescent="0.3">
      <c r="M383" s="2579">
        <v>5.3</v>
      </c>
    </row>
    <row r="384" spans="2:22" x14ac:dyDescent="0.3">
      <c r="M384" s="2579">
        <v>2.6</v>
      </c>
    </row>
    <row r="385" spans="13:66" x14ac:dyDescent="0.3">
      <c r="M385" s="2579">
        <v>3.84</v>
      </c>
    </row>
    <row r="386" spans="13:66" x14ac:dyDescent="0.3">
      <c r="M386" s="2579">
        <v>0.26</v>
      </c>
    </row>
    <row r="387" spans="13:66" x14ac:dyDescent="0.3">
      <c r="M387" s="2579">
        <v>2.7</v>
      </c>
    </row>
    <row r="388" spans="13:66" x14ac:dyDescent="0.3">
      <c r="BM388" s="2386" t="s">
        <v>896</v>
      </c>
      <c r="BN388" s="2387">
        <f>SUMIF(BM$9:BM$331,BM388,G$9:G$331)</f>
        <v>0</v>
      </c>
    </row>
    <row r="389" spans="13:66" x14ac:dyDescent="0.3">
      <c r="BM389" s="2386" t="s">
        <v>897</v>
      </c>
      <c r="BN389" s="2387">
        <f t="shared" ref="BN389:BN412" si="49">SUMIF(BM$9:BM$331,BM389,G$9:G$331)</f>
        <v>0</v>
      </c>
    </row>
    <row r="390" spans="13:66" x14ac:dyDescent="0.3">
      <c r="BM390" s="2386" t="s">
        <v>898</v>
      </c>
      <c r="BN390" s="2387">
        <f t="shared" si="49"/>
        <v>0</v>
      </c>
    </row>
    <row r="391" spans="13:66" x14ac:dyDescent="0.3">
      <c r="BM391" s="2386" t="s">
        <v>895</v>
      </c>
      <c r="BN391" s="2387">
        <f t="shared" si="49"/>
        <v>4</v>
      </c>
    </row>
    <row r="392" spans="13:66" x14ac:dyDescent="0.3">
      <c r="BM392" s="2386" t="s">
        <v>892</v>
      </c>
      <c r="BN392" s="2387">
        <f t="shared" si="49"/>
        <v>4</v>
      </c>
    </row>
    <row r="393" spans="13:66" x14ac:dyDescent="0.3">
      <c r="BM393" s="2386" t="s">
        <v>891</v>
      </c>
      <c r="BN393" s="2387">
        <f t="shared" si="49"/>
        <v>11.5</v>
      </c>
    </row>
    <row r="394" spans="13:66" x14ac:dyDescent="0.3">
      <c r="BM394" s="2386" t="s">
        <v>899</v>
      </c>
      <c r="BN394" s="2387">
        <f t="shared" si="49"/>
        <v>0</v>
      </c>
    </row>
    <row r="395" spans="13:66" x14ac:dyDescent="0.3">
      <c r="BM395" s="2386" t="s">
        <v>900</v>
      </c>
      <c r="BN395" s="2387">
        <f t="shared" si="49"/>
        <v>0</v>
      </c>
    </row>
    <row r="396" spans="13:66" x14ac:dyDescent="0.3">
      <c r="BM396" s="2386" t="s">
        <v>901</v>
      </c>
      <c r="BN396" s="2387">
        <f t="shared" si="49"/>
        <v>0</v>
      </c>
    </row>
    <row r="397" spans="13:66" x14ac:dyDescent="0.3">
      <c r="BM397" s="2386" t="s">
        <v>889</v>
      </c>
      <c r="BN397" s="2387">
        <f t="shared" si="49"/>
        <v>16</v>
      </c>
    </row>
    <row r="398" spans="13:66" x14ac:dyDescent="0.3">
      <c r="BM398" s="2386" t="s">
        <v>893</v>
      </c>
      <c r="BN398" s="2387">
        <f t="shared" si="49"/>
        <v>10.5</v>
      </c>
    </row>
    <row r="399" spans="13:66" x14ac:dyDescent="0.3">
      <c r="BM399" s="2386" t="s">
        <v>626</v>
      </c>
      <c r="BN399" s="2387">
        <f t="shared" si="49"/>
        <v>0</v>
      </c>
    </row>
    <row r="400" spans="13:66" x14ac:dyDescent="0.3">
      <c r="BM400" s="2386" t="s">
        <v>890</v>
      </c>
      <c r="BN400" s="2387">
        <f t="shared" si="49"/>
        <v>9</v>
      </c>
    </row>
    <row r="401" spans="65:66" x14ac:dyDescent="0.3">
      <c r="BM401" s="2386" t="s">
        <v>867</v>
      </c>
      <c r="BN401" s="2387">
        <f t="shared" si="49"/>
        <v>0</v>
      </c>
    </row>
    <row r="402" spans="65:66" x14ac:dyDescent="0.3">
      <c r="BM402" s="2386" t="s">
        <v>902</v>
      </c>
      <c r="BN402" s="2387">
        <f t="shared" si="49"/>
        <v>0</v>
      </c>
    </row>
    <row r="403" spans="65:66" x14ac:dyDescent="0.3">
      <c r="BM403" s="2386" t="s">
        <v>903</v>
      </c>
      <c r="BN403" s="2387">
        <f t="shared" si="49"/>
        <v>0</v>
      </c>
    </row>
    <row r="404" spans="65:66" x14ac:dyDescent="0.3">
      <c r="BM404" s="2386" t="s">
        <v>904</v>
      </c>
      <c r="BN404" s="2387">
        <f t="shared" si="49"/>
        <v>0</v>
      </c>
    </row>
    <row r="405" spans="65:66" x14ac:dyDescent="0.3">
      <c r="BM405" s="2386" t="s">
        <v>894</v>
      </c>
      <c r="BN405" s="2387">
        <f t="shared" si="49"/>
        <v>2.5</v>
      </c>
    </row>
    <row r="406" spans="65:66" x14ac:dyDescent="0.3">
      <c r="BM406" s="2386" t="s">
        <v>905</v>
      </c>
      <c r="BN406" s="2387">
        <f t="shared" si="49"/>
        <v>0</v>
      </c>
    </row>
    <row r="407" spans="65:66" x14ac:dyDescent="0.3">
      <c r="BM407" s="2386" t="s">
        <v>906</v>
      </c>
      <c r="BN407" s="2387">
        <f t="shared" si="49"/>
        <v>0</v>
      </c>
    </row>
    <row r="408" spans="65:66" x14ac:dyDescent="0.3">
      <c r="BM408" s="2386" t="s">
        <v>907</v>
      </c>
      <c r="BN408" s="2387">
        <f t="shared" si="49"/>
        <v>0</v>
      </c>
    </row>
    <row r="409" spans="65:66" x14ac:dyDescent="0.3">
      <c r="BM409" s="2386" t="s">
        <v>908</v>
      </c>
      <c r="BN409" s="2387">
        <f t="shared" si="49"/>
        <v>0</v>
      </c>
    </row>
    <row r="410" spans="65:66" x14ac:dyDescent="0.3">
      <c r="BM410" s="2386" t="s">
        <v>888</v>
      </c>
      <c r="BN410" s="2387">
        <f t="shared" si="49"/>
        <v>2.5</v>
      </c>
    </row>
    <row r="411" spans="65:66" x14ac:dyDescent="0.3">
      <c r="BM411" s="2386" t="s">
        <v>909</v>
      </c>
      <c r="BN411" s="2387">
        <f t="shared" si="49"/>
        <v>0</v>
      </c>
    </row>
    <row r="412" spans="65:66" x14ac:dyDescent="0.3">
      <c r="BM412" s="2388" t="s">
        <v>910</v>
      </c>
      <c r="BN412" s="2387">
        <f t="shared" si="49"/>
        <v>0</v>
      </c>
    </row>
    <row r="413" spans="65:66" x14ac:dyDescent="0.25">
      <c r="BM413" s="2389"/>
      <c r="BN413" s="2390">
        <f>SUM(BN388:BN412)</f>
        <v>60</v>
      </c>
    </row>
  </sheetData>
  <mergeCells count="842">
    <mergeCell ref="R252:S252"/>
    <mergeCell ref="O254:P254"/>
    <mergeCell ref="O255:P255"/>
    <mergeCell ref="R254:S254"/>
    <mergeCell ref="R255:S255"/>
    <mergeCell ref="O256:P256"/>
    <mergeCell ref="R256:S256"/>
    <mergeCell ref="O348:P348"/>
    <mergeCell ref="R348:S348"/>
    <mergeCell ref="O265:P265"/>
    <mergeCell ref="R265:S265"/>
    <mergeCell ref="O266:P266"/>
    <mergeCell ref="R266:S266"/>
    <mergeCell ref="B290:V290"/>
    <mergeCell ref="A291:B291"/>
    <mergeCell ref="O291:P291"/>
    <mergeCell ref="R291:S291"/>
    <mergeCell ref="A292:B292"/>
    <mergeCell ref="O292:P292"/>
    <mergeCell ref="R292:S292"/>
    <mergeCell ref="N287:V287"/>
    <mergeCell ref="H288:M288"/>
    <mergeCell ref="N288:P288"/>
    <mergeCell ref="A259:B259"/>
    <mergeCell ref="O220:P220"/>
    <mergeCell ref="O221:P221"/>
    <mergeCell ref="R220:S220"/>
    <mergeCell ref="R221:S221"/>
    <mergeCell ref="O242:P242"/>
    <mergeCell ref="O243:P243"/>
    <mergeCell ref="R242:S242"/>
    <mergeCell ref="R243:S243"/>
    <mergeCell ref="O245:P245"/>
    <mergeCell ref="O222:P222"/>
    <mergeCell ref="R222:S222"/>
    <mergeCell ref="O225:P225"/>
    <mergeCell ref="R225:S225"/>
    <mergeCell ref="O226:P226"/>
    <mergeCell ref="R226:S226"/>
    <mergeCell ref="O223:P223"/>
    <mergeCell ref="O224:P224"/>
    <mergeCell ref="R223:S223"/>
    <mergeCell ref="R224:S224"/>
    <mergeCell ref="O227:P227"/>
    <mergeCell ref="R227:S227"/>
    <mergeCell ref="O230:P230"/>
    <mergeCell ref="R230:S230"/>
    <mergeCell ref="O231:P231"/>
    <mergeCell ref="A98:V98"/>
    <mergeCell ref="O99:P99"/>
    <mergeCell ref="R99:S99"/>
    <mergeCell ref="A100:B100"/>
    <mergeCell ref="O123:P123"/>
    <mergeCell ref="R123:S123"/>
    <mergeCell ref="O211:P211"/>
    <mergeCell ref="O212:P212"/>
    <mergeCell ref="R211:S211"/>
    <mergeCell ref="R212:S212"/>
    <mergeCell ref="O124:P124"/>
    <mergeCell ref="R124:S124"/>
    <mergeCell ref="O125:P125"/>
    <mergeCell ref="R125:S125"/>
    <mergeCell ref="O186:P186"/>
    <mergeCell ref="A103:B103"/>
    <mergeCell ref="O103:P103"/>
    <mergeCell ref="R103:S103"/>
    <mergeCell ref="A104:B104"/>
    <mergeCell ref="O104:P104"/>
    <mergeCell ref="R104:S104"/>
    <mergeCell ref="O100:P100"/>
    <mergeCell ref="R100:S100"/>
    <mergeCell ref="A101:B101"/>
    <mergeCell ref="BF261:BI261"/>
    <mergeCell ref="BJ261:BK261"/>
    <mergeCell ref="BL261:BM261"/>
    <mergeCell ref="BN261:BO261"/>
    <mergeCell ref="A1:V1"/>
    <mergeCell ref="A2:A7"/>
    <mergeCell ref="B2:B7"/>
    <mergeCell ref="C2:F3"/>
    <mergeCell ref="G2:G7"/>
    <mergeCell ref="H2:M2"/>
    <mergeCell ref="O60:P60"/>
    <mergeCell ref="O61:P61"/>
    <mergeCell ref="O64:P64"/>
    <mergeCell ref="R60:S60"/>
    <mergeCell ref="R61:S61"/>
    <mergeCell ref="R62:S62"/>
    <mergeCell ref="R64:S64"/>
    <mergeCell ref="O62:P62"/>
    <mergeCell ref="O63:P63"/>
    <mergeCell ref="R63:S63"/>
    <mergeCell ref="O97:P97"/>
    <mergeCell ref="R97:S97"/>
    <mergeCell ref="O116:P116"/>
    <mergeCell ref="O117:P117"/>
    <mergeCell ref="BF4:BG4"/>
    <mergeCell ref="BH4:BI4"/>
    <mergeCell ref="BJ4:BK4"/>
    <mergeCell ref="N2:V3"/>
    <mergeCell ref="N4:P4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J5:J7"/>
    <mergeCell ref="K5:K7"/>
    <mergeCell ref="L5:L7"/>
    <mergeCell ref="R5:S5"/>
    <mergeCell ref="N6:V6"/>
    <mergeCell ref="O7:P7"/>
    <mergeCell ref="R7:S7"/>
    <mergeCell ref="O5:P5"/>
    <mergeCell ref="Q4:S4"/>
    <mergeCell ref="T4:V4"/>
    <mergeCell ref="O12:P12"/>
    <mergeCell ref="R12:S12"/>
    <mergeCell ref="O13:P13"/>
    <mergeCell ref="R13:S13"/>
    <mergeCell ref="O14:P14"/>
    <mergeCell ref="R14:S14"/>
    <mergeCell ref="O8:P8"/>
    <mergeCell ref="R8:S8"/>
    <mergeCell ref="A9:V9"/>
    <mergeCell ref="O11:P11"/>
    <mergeCell ref="R11:S11"/>
    <mergeCell ref="A10:V10"/>
    <mergeCell ref="O18:P18"/>
    <mergeCell ref="R18:S18"/>
    <mergeCell ref="O19:P19"/>
    <mergeCell ref="R19:S19"/>
    <mergeCell ref="O20:P20"/>
    <mergeCell ref="R20:S20"/>
    <mergeCell ref="O15:P15"/>
    <mergeCell ref="R15:S15"/>
    <mergeCell ref="O16:P16"/>
    <mergeCell ref="R16:S16"/>
    <mergeCell ref="O17:P17"/>
    <mergeCell ref="R17:S17"/>
    <mergeCell ref="O24:P24"/>
    <mergeCell ref="R24:S24"/>
    <mergeCell ref="O25:P25"/>
    <mergeCell ref="R25:S25"/>
    <mergeCell ref="O26:P26"/>
    <mergeCell ref="R26:S26"/>
    <mergeCell ref="O21:P21"/>
    <mergeCell ref="R21:S21"/>
    <mergeCell ref="O22:P22"/>
    <mergeCell ref="R22:S22"/>
    <mergeCell ref="O23:P23"/>
    <mergeCell ref="R23:S23"/>
    <mergeCell ref="O30:P30"/>
    <mergeCell ref="R30:S30"/>
    <mergeCell ref="O31:P31"/>
    <mergeCell ref="R31:S31"/>
    <mergeCell ref="O32:P32"/>
    <mergeCell ref="R32:S32"/>
    <mergeCell ref="O27:P27"/>
    <mergeCell ref="R27:S27"/>
    <mergeCell ref="O28:P28"/>
    <mergeCell ref="R28:S28"/>
    <mergeCell ref="O29:P29"/>
    <mergeCell ref="R29:S29"/>
    <mergeCell ref="O36:P36"/>
    <mergeCell ref="R36:S36"/>
    <mergeCell ref="O37:P37"/>
    <mergeCell ref="R37:S37"/>
    <mergeCell ref="O38:P38"/>
    <mergeCell ref="R38:S38"/>
    <mergeCell ref="O33:P33"/>
    <mergeCell ref="R33:S33"/>
    <mergeCell ref="O34:P34"/>
    <mergeCell ref="R34:S34"/>
    <mergeCell ref="O35:P35"/>
    <mergeCell ref="R35:S35"/>
    <mergeCell ref="O42:P42"/>
    <mergeCell ref="R42:S42"/>
    <mergeCell ref="O43:P43"/>
    <mergeCell ref="R43:S43"/>
    <mergeCell ref="O44:P44"/>
    <mergeCell ref="R44:S44"/>
    <mergeCell ref="O39:P39"/>
    <mergeCell ref="R39:S39"/>
    <mergeCell ref="O40:P40"/>
    <mergeCell ref="R40:S40"/>
    <mergeCell ref="O41:P41"/>
    <mergeCell ref="R41:S41"/>
    <mergeCell ref="O48:P48"/>
    <mergeCell ref="R48:S48"/>
    <mergeCell ref="A49:B49"/>
    <mergeCell ref="O49:P49"/>
    <mergeCell ref="R49:S49"/>
    <mergeCell ref="A50:B50"/>
    <mergeCell ref="O50:P50"/>
    <mergeCell ref="R50:S50"/>
    <mergeCell ref="O45:P45"/>
    <mergeCell ref="R45:S45"/>
    <mergeCell ref="O46:P46"/>
    <mergeCell ref="R46:S46"/>
    <mergeCell ref="O47:P47"/>
    <mergeCell ref="R47:S47"/>
    <mergeCell ref="O54:P54"/>
    <mergeCell ref="R54:S54"/>
    <mergeCell ref="O55:P55"/>
    <mergeCell ref="R55:S55"/>
    <mergeCell ref="O56:P56"/>
    <mergeCell ref="R56:S56"/>
    <mergeCell ref="A51:B51"/>
    <mergeCell ref="O51:P51"/>
    <mergeCell ref="R51:S51"/>
    <mergeCell ref="A52:Y52"/>
    <mergeCell ref="O53:P53"/>
    <mergeCell ref="R53:S53"/>
    <mergeCell ref="O65:P65"/>
    <mergeCell ref="R65:S65"/>
    <mergeCell ref="O66:P66"/>
    <mergeCell ref="R66:S66"/>
    <mergeCell ref="O67:P67"/>
    <mergeCell ref="R67:S67"/>
    <mergeCell ref="O57:P57"/>
    <mergeCell ref="R57:S57"/>
    <mergeCell ref="O58:P58"/>
    <mergeCell ref="R58:S58"/>
    <mergeCell ref="O59:P59"/>
    <mergeCell ref="R59:S59"/>
    <mergeCell ref="O71:P71"/>
    <mergeCell ref="R71:S71"/>
    <mergeCell ref="O72:P72"/>
    <mergeCell ref="R72:S72"/>
    <mergeCell ref="O73:P73"/>
    <mergeCell ref="R73:S73"/>
    <mergeCell ref="O68:P68"/>
    <mergeCell ref="R68:S68"/>
    <mergeCell ref="O69:P69"/>
    <mergeCell ref="R69:S69"/>
    <mergeCell ref="O70:P70"/>
    <mergeCell ref="R70:S70"/>
    <mergeCell ref="Z73:AC73"/>
    <mergeCell ref="AD73:AG73"/>
    <mergeCell ref="AH73:AK73"/>
    <mergeCell ref="O74:P74"/>
    <mergeCell ref="R74:S74"/>
    <mergeCell ref="Z74:AA74"/>
    <mergeCell ref="AB74:AC74"/>
    <mergeCell ref="AD74:AE74"/>
    <mergeCell ref="AF74:AG74"/>
    <mergeCell ref="AH74:AI74"/>
    <mergeCell ref="O78:P78"/>
    <mergeCell ref="R78:S78"/>
    <mergeCell ref="O79:P79"/>
    <mergeCell ref="R79:S79"/>
    <mergeCell ref="O80:P80"/>
    <mergeCell ref="R80:S80"/>
    <mergeCell ref="AJ74:AK74"/>
    <mergeCell ref="O75:P75"/>
    <mergeCell ref="R75:S75"/>
    <mergeCell ref="O76:P76"/>
    <mergeCell ref="R76:S76"/>
    <mergeCell ref="O77:P77"/>
    <mergeCell ref="R77:S77"/>
    <mergeCell ref="O84:P84"/>
    <mergeCell ref="R84:S84"/>
    <mergeCell ref="O85:P85"/>
    <mergeCell ref="R85:S85"/>
    <mergeCell ref="Z85:AC85"/>
    <mergeCell ref="AD85:AG85"/>
    <mergeCell ref="O81:P81"/>
    <mergeCell ref="R81:S81"/>
    <mergeCell ref="O82:P82"/>
    <mergeCell ref="R82:S82"/>
    <mergeCell ref="O83:P83"/>
    <mergeCell ref="R83:S83"/>
    <mergeCell ref="AH85:AK85"/>
    <mergeCell ref="O86:P86"/>
    <mergeCell ref="R86:S86"/>
    <mergeCell ref="Z86:AA86"/>
    <mergeCell ref="AB86:AC86"/>
    <mergeCell ref="AD86:AE86"/>
    <mergeCell ref="AF86:AG86"/>
    <mergeCell ref="AH86:AI86"/>
    <mergeCell ref="AJ86:AK86"/>
    <mergeCell ref="A89:B89"/>
    <mergeCell ref="O89:P89"/>
    <mergeCell ref="R89:S89"/>
    <mergeCell ref="A90:V90"/>
    <mergeCell ref="O91:P91"/>
    <mergeCell ref="R91:S91"/>
    <mergeCell ref="A87:B87"/>
    <mergeCell ref="O87:P87"/>
    <mergeCell ref="R87:S87"/>
    <mergeCell ref="V87:W87"/>
    <mergeCell ref="A88:B88"/>
    <mergeCell ref="O88:P88"/>
    <mergeCell ref="R88:S88"/>
    <mergeCell ref="A95:B95"/>
    <mergeCell ref="O95:P95"/>
    <mergeCell ref="R95:S95"/>
    <mergeCell ref="A96:B96"/>
    <mergeCell ref="O96:P96"/>
    <mergeCell ref="R96:S96"/>
    <mergeCell ref="O92:P92"/>
    <mergeCell ref="R92:S92"/>
    <mergeCell ref="O93:P93"/>
    <mergeCell ref="R93:S93"/>
    <mergeCell ref="A94:B94"/>
    <mergeCell ref="O94:P94"/>
    <mergeCell ref="R94:S94"/>
    <mergeCell ref="A105:B105"/>
    <mergeCell ref="O105:P105"/>
    <mergeCell ref="R105:S105"/>
    <mergeCell ref="A106:V106"/>
    <mergeCell ref="A107:V107"/>
    <mergeCell ref="A108:V108"/>
    <mergeCell ref="O115:P115"/>
    <mergeCell ref="R115:S115"/>
    <mergeCell ref="O101:P101"/>
    <mergeCell ref="R101:S101"/>
    <mergeCell ref="A102:B102"/>
    <mergeCell ref="O102:P102"/>
    <mergeCell ref="R102:S102"/>
    <mergeCell ref="A109:V109"/>
    <mergeCell ref="O110:P110"/>
    <mergeCell ref="R110:S110"/>
    <mergeCell ref="O111:P111"/>
    <mergeCell ref="R111:S111"/>
    <mergeCell ref="O118:P118"/>
    <mergeCell ref="R118:S118"/>
    <mergeCell ref="O119:P119"/>
    <mergeCell ref="R119:S119"/>
    <mergeCell ref="Z112:AC112"/>
    <mergeCell ref="AD112:AG112"/>
    <mergeCell ref="AH112:AK112"/>
    <mergeCell ref="O113:P113"/>
    <mergeCell ref="R113:S113"/>
    <mergeCell ref="R114:S114"/>
    <mergeCell ref="O114:P114"/>
    <mergeCell ref="R116:S116"/>
    <mergeCell ref="R117:S117"/>
    <mergeCell ref="R112:S112"/>
    <mergeCell ref="O112:P112"/>
    <mergeCell ref="O126:P126"/>
    <mergeCell ref="R126:S126"/>
    <mergeCell ref="O127:P127"/>
    <mergeCell ref="R127:S127"/>
    <mergeCell ref="O128:P128"/>
    <mergeCell ref="R128:S128"/>
    <mergeCell ref="O120:P120"/>
    <mergeCell ref="R120:S120"/>
    <mergeCell ref="O121:P121"/>
    <mergeCell ref="R121:S121"/>
    <mergeCell ref="O122:P122"/>
    <mergeCell ref="R122:S122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AF135:AG135"/>
    <mergeCell ref="AH135:AI135"/>
    <mergeCell ref="O139:P139"/>
    <mergeCell ref="R139:S139"/>
    <mergeCell ref="O140:P140"/>
    <mergeCell ref="R140:S140"/>
    <mergeCell ref="O141:P141"/>
    <mergeCell ref="R141:S141"/>
    <mergeCell ref="AJ135:AK135"/>
    <mergeCell ref="O136:P136"/>
    <mergeCell ref="R136:S136"/>
    <mergeCell ref="O137:P137"/>
    <mergeCell ref="R137:S137"/>
    <mergeCell ref="O138:P138"/>
    <mergeCell ref="R138:S138"/>
    <mergeCell ref="O145:P145"/>
    <mergeCell ref="R145:S145"/>
    <mergeCell ref="O146:P146"/>
    <mergeCell ref="R146:S146"/>
    <mergeCell ref="O147:P147"/>
    <mergeCell ref="R147:S147"/>
    <mergeCell ref="O142:P142"/>
    <mergeCell ref="R142:S142"/>
    <mergeCell ref="O143:P143"/>
    <mergeCell ref="R143:S143"/>
    <mergeCell ref="O144:P144"/>
    <mergeCell ref="R144:S144"/>
    <mergeCell ref="A151:B151"/>
    <mergeCell ref="O151:P151"/>
    <mergeCell ref="R151:S151"/>
    <mergeCell ref="O152:P152"/>
    <mergeCell ref="R152:S152"/>
    <mergeCell ref="O153:P153"/>
    <mergeCell ref="R153:S153"/>
    <mergeCell ref="O148:P148"/>
    <mergeCell ref="R148:S148"/>
    <mergeCell ref="A149:B149"/>
    <mergeCell ref="O149:P149"/>
    <mergeCell ref="R149:S149"/>
    <mergeCell ref="A150:B150"/>
    <mergeCell ref="O150:P150"/>
    <mergeCell ref="R150:S150"/>
    <mergeCell ref="O157:P157"/>
    <mergeCell ref="R157:S157"/>
    <mergeCell ref="O158:P158"/>
    <mergeCell ref="R158:S158"/>
    <mergeCell ref="O159:P159"/>
    <mergeCell ref="R159:S159"/>
    <mergeCell ref="O154:P154"/>
    <mergeCell ref="R154:S154"/>
    <mergeCell ref="O155:P155"/>
    <mergeCell ref="R155:S155"/>
    <mergeCell ref="O156:P156"/>
    <mergeCell ref="R156:S156"/>
    <mergeCell ref="O163:P163"/>
    <mergeCell ref="R163:S163"/>
    <mergeCell ref="O164:P164"/>
    <mergeCell ref="R164:S164"/>
    <mergeCell ref="O165:P165"/>
    <mergeCell ref="R165:S165"/>
    <mergeCell ref="O160:P160"/>
    <mergeCell ref="R160:S160"/>
    <mergeCell ref="O161:P161"/>
    <mergeCell ref="R161:S161"/>
    <mergeCell ref="O162:P162"/>
    <mergeCell ref="R162:S162"/>
    <mergeCell ref="O170:P170"/>
    <mergeCell ref="R170:S170"/>
    <mergeCell ref="O171:P171"/>
    <mergeCell ref="R171:S171"/>
    <mergeCell ref="O172:P172"/>
    <mergeCell ref="R172:S172"/>
    <mergeCell ref="O166:P166"/>
    <mergeCell ref="R166:S166"/>
    <mergeCell ref="O168:P168"/>
    <mergeCell ref="R168:S168"/>
    <mergeCell ref="O169:P169"/>
    <mergeCell ref="R169:S169"/>
    <mergeCell ref="O167:P167"/>
    <mergeCell ref="R167:S167"/>
    <mergeCell ref="O176:P176"/>
    <mergeCell ref="R176:S176"/>
    <mergeCell ref="O177:P177"/>
    <mergeCell ref="R177:S177"/>
    <mergeCell ref="O178:P178"/>
    <mergeCell ref="R178:S178"/>
    <mergeCell ref="O173:P173"/>
    <mergeCell ref="R173:S173"/>
    <mergeCell ref="O174:P174"/>
    <mergeCell ref="R174:S174"/>
    <mergeCell ref="O175:P175"/>
    <mergeCell ref="R175:S175"/>
    <mergeCell ref="O182:P182"/>
    <mergeCell ref="R182:S182"/>
    <mergeCell ref="O183:P183"/>
    <mergeCell ref="R183:S183"/>
    <mergeCell ref="O184:P184"/>
    <mergeCell ref="R184:S184"/>
    <mergeCell ref="O179:P179"/>
    <mergeCell ref="R179:S179"/>
    <mergeCell ref="O180:P180"/>
    <mergeCell ref="R180:S180"/>
    <mergeCell ref="O181:P181"/>
    <mergeCell ref="R181:S181"/>
    <mergeCell ref="O189:P189"/>
    <mergeCell ref="R189:S189"/>
    <mergeCell ref="O190:P190"/>
    <mergeCell ref="R190:S190"/>
    <mergeCell ref="O191:P191"/>
    <mergeCell ref="R191:S191"/>
    <mergeCell ref="O185:P185"/>
    <mergeCell ref="R185:S185"/>
    <mergeCell ref="R186:S186"/>
    <mergeCell ref="O187:P187"/>
    <mergeCell ref="R187:S187"/>
    <mergeCell ref="O188:P188"/>
    <mergeCell ref="R188:S188"/>
    <mergeCell ref="O195:P195"/>
    <mergeCell ref="R195:S195"/>
    <mergeCell ref="O196:P196"/>
    <mergeCell ref="R196:S196"/>
    <mergeCell ref="O197:P197"/>
    <mergeCell ref="R197:S197"/>
    <mergeCell ref="O192:P192"/>
    <mergeCell ref="R192:S192"/>
    <mergeCell ref="O193:P193"/>
    <mergeCell ref="R193:S193"/>
    <mergeCell ref="O194:P194"/>
    <mergeCell ref="R194:S194"/>
    <mergeCell ref="O201:P201"/>
    <mergeCell ref="R201:S201"/>
    <mergeCell ref="O202:P202"/>
    <mergeCell ref="R202:S202"/>
    <mergeCell ref="O206:P206"/>
    <mergeCell ref="R206:S206"/>
    <mergeCell ref="O198:P198"/>
    <mergeCell ref="R198:S198"/>
    <mergeCell ref="O199:P199"/>
    <mergeCell ref="R199:S199"/>
    <mergeCell ref="O200:P200"/>
    <mergeCell ref="R200:S200"/>
    <mergeCell ref="O208:P208"/>
    <mergeCell ref="R208:S208"/>
    <mergeCell ref="O209:P209"/>
    <mergeCell ref="R209:S209"/>
    <mergeCell ref="O210:P210"/>
    <mergeCell ref="R210:S210"/>
    <mergeCell ref="O207:P207"/>
    <mergeCell ref="R207:S207"/>
    <mergeCell ref="O203:P203"/>
    <mergeCell ref="R203:S203"/>
    <mergeCell ref="O204:P204"/>
    <mergeCell ref="R204:S204"/>
    <mergeCell ref="O205:P205"/>
    <mergeCell ref="R205:S205"/>
    <mergeCell ref="O213:P213"/>
    <mergeCell ref="R213:S213"/>
    <mergeCell ref="O216:P216"/>
    <mergeCell ref="R216:S216"/>
    <mergeCell ref="O219:P219"/>
    <mergeCell ref="R219:S219"/>
    <mergeCell ref="O214:P214"/>
    <mergeCell ref="O215:P215"/>
    <mergeCell ref="O217:P217"/>
    <mergeCell ref="O218:P218"/>
    <mergeCell ref="R214:S214"/>
    <mergeCell ref="R215:S215"/>
    <mergeCell ref="R217:S217"/>
    <mergeCell ref="R218:S218"/>
    <mergeCell ref="R231:S231"/>
    <mergeCell ref="O228:P228"/>
    <mergeCell ref="O229:P229"/>
    <mergeCell ref="R228:S228"/>
    <mergeCell ref="R229:S229"/>
    <mergeCell ref="O232:P232"/>
    <mergeCell ref="R232:S232"/>
    <mergeCell ref="O233:P233"/>
    <mergeCell ref="R233:S233"/>
    <mergeCell ref="O236:P236"/>
    <mergeCell ref="R236:S236"/>
    <mergeCell ref="O234:P234"/>
    <mergeCell ref="O235:P235"/>
    <mergeCell ref="R234:S234"/>
    <mergeCell ref="R235:S235"/>
    <mergeCell ref="O237:P237"/>
    <mergeCell ref="R237:S237"/>
    <mergeCell ref="O238:P238"/>
    <mergeCell ref="R238:S238"/>
    <mergeCell ref="O241:P241"/>
    <mergeCell ref="R241:S241"/>
    <mergeCell ref="O239:P239"/>
    <mergeCell ref="O240:P240"/>
    <mergeCell ref="R239:S239"/>
    <mergeCell ref="R240:S240"/>
    <mergeCell ref="O247:P247"/>
    <mergeCell ref="R247:S247"/>
    <mergeCell ref="O253:P253"/>
    <mergeCell ref="R253:S253"/>
    <mergeCell ref="O248:P248"/>
    <mergeCell ref="O249:P249"/>
    <mergeCell ref="O250:P250"/>
    <mergeCell ref="O251:P251"/>
    <mergeCell ref="O252:P252"/>
    <mergeCell ref="R248:S248"/>
    <mergeCell ref="O246:P246"/>
    <mergeCell ref="R245:S245"/>
    <mergeCell ref="R246:S246"/>
    <mergeCell ref="O244:P244"/>
    <mergeCell ref="R244:S244"/>
    <mergeCell ref="R249:S249"/>
    <mergeCell ref="R250:S250"/>
    <mergeCell ref="R251:S251"/>
    <mergeCell ref="O259:P259"/>
    <mergeCell ref="R259:S259"/>
    <mergeCell ref="A261:B261"/>
    <mergeCell ref="O261:P261"/>
    <mergeCell ref="R261:S261"/>
    <mergeCell ref="O260:P260"/>
    <mergeCell ref="R260:S260"/>
    <mergeCell ref="A257:B257"/>
    <mergeCell ref="O257:P257"/>
    <mergeCell ref="R257:S257"/>
    <mergeCell ref="A258:B258"/>
    <mergeCell ref="O258:P258"/>
    <mergeCell ref="R258:S258"/>
    <mergeCell ref="A267:B267"/>
    <mergeCell ref="O267:P267"/>
    <mergeCell ref="R267:S267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A263:B263"/>
    <mergeCell ref="O263:P263"/>
    <mergeCell ref="R263:S263"/>
    <mergeCell ref="O264:P264"/>
    <mergeCell ref="R264:S264"/>
    <mergeCell ref="A272:M272"/>
    <mergeCell ref="O272:P272"/>
    <mergeCell ref="R272:S272"/>
    <mergeCell ref="A273:M273"/>
    <mergeCell ref="N273:P273"/>
    <mergeCell ref="Q273:S273"/>
    <mergeCell ref="A270:M270"/>
    <mergeCell ref="O270:P270"/>
    <mergeCell ref="R270:S270"/>
    <mergeCell ref="A271:M271"/>
    <mergeCell ref="O271:P271"/>
    <mergeCell ref="R271:S271"/>
    <mergeCell ref="H276:M276"/>
    <mergeCell ref="N276:P276"/>
    <mergeCell ref="R276:S276"/>
    <mergeCell ref="H277:M277"/>
    <mergeCell ref="N277:P277"/>
    <mergeCell ref="R277:S277"/>
    <mergeCell ref="T273:U273"/>
    <mergeCell ref="I274:M274"/>
    <mergeCell ref="N274:P274"/>
    <mergeCell ref="Q274:S274"/>
    <mergeCell ref="T274:V274"/>
    <mergeCell ref="N275:V275"/>
    <mergeCell ref="A281:M281"/>
    <mergeCell ref="O281:P281"/>
    <mergeCell ref="R281:S281"/>
    <mergeCell ref="A282:M282"/>
    <mergeCell ref="O282:P282"/>
    <mergeCell ref="R282:S282"/>
    <mergeCell ref="O278:P278"/>
    <mergeCell ref="R278:S278"/>
    <mergeCell ref="O279:P279"/>
    <mergeCell ref="R279:S279"/>
    <mergeCell ref="O280:P280"/>
    <mergeCell ref="R280:S280"/>
    <mergeCell ref="A285:M285"/>
    <mergeCell ref="N285:P285"/>
    <mergeCell ref="Q285:S285"/>
    <mergeCell ref="T285:U285"/>
    <mergeCell ref="N286:P286"/>
    <mergeCell ref="Q286:S286"/>
    <mergeCell ref="T286:V286"/>
    <mergeCell ref="A283:M283"/>
    <mergeCell ref="O283:P283"/>
    <mergeCell ref="R283:S283"/>
    <mergeCell ref="A284:M284"/>
    <mergeCell ref="O284:P284"/>
    <mergeCell ref="R284:S284"/>
    <mergeCell ref="R288:S288"/>
    <mergeCell ref="H289:M289"/>
    <mergeCell ref="N289:P289"/>
    <mergeCell ref="R289:S289"/>
    <mergeCell ref="A295:M295"/>
    <mergeCell ref="O295:P295"/>
    <mergeCell ref="R295:S295"/>
    <mergeCell ref="A296:M296"/>
    <mergeCell ref="O296:P296"/>
    <mergeCell ref="R296:S296"/>
    <mergeCell ref="A293:B293"/>
    <mergeCell ref="O293:P293"/>
    <mergeCell ref="R293:S293"/>
    <mergeCell ref="A294:B294"/>
    <mergeCell ref="O294:P294"/>
    <mergeCell ref="R294:S294"/>
    <mergeCell ref="A299:M299"/>
    <mergeCell ref="N299:P299"/>
    <mergeCell ref="Q299:S299"/>
    <mergeCell ref="T299:V299"/>
    <mergeCell ref="B300:M300"/>
    <mergeCell ref="N300:P300"/>
    <mergeCell ref="Q300:S300"/>
    <mergeCell ref="T300:V300"/>
    <mergeCell ref="A297:M297"/>
    <mergeCell ref="O297:P297"/>
    <mergeCell ref="R297:S297"/>
    <mergeCell ref="A298:M298"/>
    <mergeCell ref="O298:P298"/>
    <mergeCell ref="R298:S298"/>
    <mergeCell ref="A304:V304"/>
    <mergeCell ref="O305:P305"/>
    <mergeCell ref="R305:S305"/>
    <mergeCell ref="O306:P306"/>
    <mergeCell ref="R306:S306"/>
    <mergeCell ref="A307:B307"/>
    <mergeCell ref="O307:P307"/>
    <mergeCell ref="R307:S307"/>
    <mergeCell ref="B301:M301"/>
    <mergeCell ref="N301:V301"/>
    <mergeCell ref="H302:M302"/>
    <mergeCell ref="N302:P302"/>
    <mergeCell ref="R302:S302"/>
    <mergeCell ref="H303:M303"/>
    <mergeCell ref="N303:P303"/>
    <mergeCell ref="R303:S303"/>
    <mergeCell ref="O311:P311"/>
    <mergeCell ref="R311:S311"/>
    <mergeCell ref="A312:M312"/>
    <mergeCell ref="O312:P312"/>
    <mergeCell ref="R312:S312"/>
    <mergeCell ref="A313:M313"/>
    <mergeCell ref="O313:P313"/>
    <mergeCell ref="R313:S313"/>
    <mergeCell ref="O308:P308"/>
    <mergeCell ref="R308:S308"/>
    <mergeCell ref="O309:P309"/>
    <mergeCell ref="R309:S309"/>
    <mergeCell ref="O310:P310"/>
    <mergeCell ref="R310:S310"/>
    <mergeCell ref="A316:M316"/>
    <mergeCell ref="N316:P316"/>
    <mergeCell ref="Q316:S316"/>
    <mergeCell ref="T316:V316"/>
    <mergeCell ref="A317:M317"/>
    <mergeCell ref="N317:P317"/>
    <mergeCell ref="Q317:S317"/>
    <mergeCell ref="T317:U317"/>
    <mergeCell ref="A314:M314"/>
    <mergeCell ref="O314:P314"/>
    <mergeCell ref="R314:S314"/>
    <mergeCell ref="A315:M315"/>
    <mergeCell ref="O315:P315"/>
    <mergeCell ref="R315:S315"/>
    <mergeCell ref="A320:M320"/>
    <mergeCell ref="O320:P320"/>
    <mergeCell ref="R320:S320"/>
    <mergeCell ref="A321:M321"/>
    <mergeCell ref="O321:P321"/>
    <mergeCell ref="R321:S321"/>
    <mergeCell ref="A318:M318"/>
    <mergeCell ref="O318:P318"/>
    <mergeCell ref="R318:S318"/>
    <mergeCell ref="A319:M319"/>
    <mergeCell ref="O319:P319"/>
    <mergeCell ref="R319:S319"/>
    <mergeCell ref="T323:V323"/>
    <mergeCell ref="A324:V324"/>
    <mergeCell ref="A325:M325"/>
    <mergeCell ref="O325:P325"/>
    <mergeCell ref="R325:S325"/>
    <mergeCell ref="A326:M326"/>
    <mergeCell ref="O326:P326"/>
    <mergeCell ref="R326:S326"/>
    <mergeCell ref="A322:M322"/>
    <mergeCell ref="O322:P322"/>
    <mergeCell ref="R322:S322"/>
    <mergeCell ref="A323:M323"/>
    <mergeCell ref="N323:P323"/>
    <mergeCell ref="Q323:S323"/>
    <mergeCell ref="A329:M329"/>
    <mergeCell ref="O329:P329"/>
    <mergeCell ref="R329:S329"/>
    <mergeCell ref="A330:M330"/>
    <mergeCell ref="N330:P330"/>
    <mergeCell ref="Q330:S330"/>
    <mergeCell ref="A327:M327"/>
    <mergeCell ref="O327:P327"/>
    <mergeCell ref="R327:S327"/>
    <mergeCell ref="A328:M328"/>
    <mergeCell ref="O328:P328"/>
    <mergeCell ref="R328:S328"/>
    <mergeCell ref="A334:M334"/>
    <mergeCell ref="O334:P334"/>
    <mergeCell ref="R334:S334"/>
    <mergeCell ref="A335:M335"/>
    <mergeCell ref="O335:P335"/>
    <mergeCell ref="R335:S335"/>
    <mergeCell ref="T330:V330"/>
    <mergeCell ref="A331:V331"/>
    <mergeCell ref="A332:M332"/>
    <mergeCell ref="O332:P332"/>
    <mergeCell ref="R332:S332"/>
    <mergeCell ref="A333:M333"/>
    <mergeCell ref="O333:P333"/>
    <mergeCell ref="R333:S333"/>
    <mergeCell ref="T337:V337"/>
    <mergeCell ref="A338:M338"/>
    <mergeCell ref="N338:U338"/>
    <mergeCell ref="N344:P344"/>
    <mergeCell ref="Q344:S344"/>
    <mergeCell ref="T344:V344"/>
    <mergeCell ref="A336:M336"/>
    <mergeCell ref="O336:P336"/>
    <mergeCell ref="R336:S336"/>
    <mergeCell ref="A337:M337"/>
    <mergeCell ref="N337:P337"/>
    <mergeCell ref="Q337:S337"/>
    <mergeCell ref="O349:P349"/>
    <mergeCell ref="R349:S349"/>
    <mergeCell ref="U349:V349"/>
    <mergeCell ref="O350:P350"/>
    <mergeCell ref="R350:S350"/>
    <mergeCell ref="U350:V350"/>
    <mergeCell ref="N345:V345"/>
    <mergeCell ref="H346:M346"/>
    <mergeCell ref="N346:P346"/>
    <mergeCell ref="R346:S346"/>
    <mergeCell ref="H347:M347"/>
    <mergeCell ref="N347:P347"/>
    <mergeCell ref="R347:S347"/>
    <mergeCell ref="A354:Y354"/>
    <mergeCell ref="B355:C355"/>
    <mergeCell ref="H355:L355"/>
    <mergeCell ref="H356:L356"/>
    <mergeCell ref="H357:L357"/>
    <mergeCell ref="H358:L358"/>
    <mergeCell ref="O351:P351"/>
    <mergeCell ref="R351:S351"/>
    <mergeCell ref="U351:V351"/>
    <mergeCell ref="O352:P352"/>
    <mergeCell ref="R352:S352"/>
    <mergeCell ref="U352:V352"/>
    <mergeCell ref="O353:P353"/>
    <mergeCell ref="R353:S353"/>
    <mergeCell ref="C366:F366"/>
    <mergeCell ref="G366:J366"/>
    <mergeCell ref="K366:N366"/>
    <mergeCell ref="C367:D367"/>
    <mergeCell ref="E367:F367"/>
    <mergeCell ref="G367:H367"/>
    <mergeCell ref="I367:J367"/>
    <mergeCell ref="K367:L367"/>
    <mergeCell ref="M367:N367"/>
  </mergeCells>
  <pageMargins left="0.74803149606299213" right="0.39370078740157483" top="0.55118110236220474" bottom="0.39370078740157483" header="0.51181102362204722" footer="0.70866141732283472"/>
  <pageSetup paperSize="9" scale="57" fitToHeight="0" orientation="landscape" r:id="rId1"/>
  <headerFooter alignWithMargins="0"/>
  <rowBreaks count="2" manualBreakCount="2">
    <brk id="48" max="21" man="1"/>
    <brk id="88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900" customWidth="1"/>
    <col min="6" max="6" width="5.44140625" style="1585" customWidth="1"/>
    <col min="7" max="7" width="10" style="1347" customWidth="1"/>
    <col min="8" max="8" width="11.33203125" style="29" customWidth="1"/>
    <col min="9" max="9" width="9.109375" style="29" customWidth="1"/>
    <col min="10" max="10" width="9.109375" style="1349" customWidth="1"/>
    <col min="11" max="11" width="7.44140625" style="29" customWidth="1"/>
    <col min="12" max="12" width="8.44140625" style="1349" customWidth="1"/>
    <col min="13" max="13" width="10.6640625" style="29" customWidth="1"/>
    <col min="14" max="14" width="7.6640625" style="1323" bestFit="1" customWidth="1"/>
    <col min="15" max="15" width="5.6640625" style="1323" customWidth="1"/>
    <col min="16" max="16" width="7.44140625" style="1323" customWidth="1"/>
    <col min="17" max="22" width="9.109375" style="27" customWidth="1"/>
    <col min="23" max="23" width="12" style="27" customWidth="1"/>
    <col min="24" max="16384" width="9.109375" style="27"/>
  </cols>
  <sheetData>
    <row r="1" spans="1:185" s="2508" customFormat="1" ht="17.399999999999999" thickBot="1" x14ac:dyDescent="0.3">
      <c r="A1" s="4155" t="s">
        <v>919</v>
      </c>
      <c r="B1" s="4155"/>
      <c r="C1" s="4155"/>
      <c r="D1" s="4155"/>
      <c r="E1" s="4155"/>
      <c r="F1" s="4155"/>
      <c r="G1" s="4155"/>
      <c r="H1" s="4155"/>
      <c r="I1" s="4155"/>
      <c r="J1" s="4155"/>
      <c r="K1" s="4155"/>
      <c r="L1" s="4155"/>
      <c r="M1" s="4155"/>
      <c r="N1" s="4155"/>
      <c r="O1" s="4155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8" x14ac:dyDescent="0.25">
      <c r="A2" s="4126" t="s">
        <v>920</v>
      </c>
      <c r="B2" s="4128" t="s">
        <v>33</v>
      </c>
      <c r="C2" s="4130" t="s">
        <v>536</v>
      </c>
      <c r="D2" s="4131"/>
      <c r="E2" s="4131"/>
      <c r="F2" s="4132"/>
      <c r="G2" s="4136" t="s">
        <v>921</v>
      </c>
      <c r="H2" s="4138" t="s">
        <v>107</v>
      </c>
      <c r="I2" s="4139"/>
      <c r="J2" s="4139"/>
      <c r="K2" s="4139"/>
      <c r="L2" s="4139"/>
      <c r="M2" s="4140"/>
      <c r="N2" s="4139"/>
      <c r="O2" s="4139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5">
      <c r="A3" s="4127"/>
      <c r="B3" s="4129"/>
      <c r="C3" s="4133"/>
      <c r="D3" s="4134"/>
      <c r="E3" s="4134"/>
      <c r="F3" s="4135"/>
      <c r="G3" s="4137"/>
      <c r="H3" s="4141" t="s">
        <v>27</v>
      </c>
      <c r="I3" s="4142" t="s">
        <v>109</v>
      </c>
      <c r="J3" s="4142"/>
      <c r="K3" s="4142"/>
      <c r="L3" s="4142"/>
      <c r="M3" s="4143" t="s">
        <v>922</v>
      </c>
      <c r="N3" s="4142" t="s">
        <v>543</v>
      </c>
      <c r="O3" s="4142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8" x14ac:dyDescent="0.25">
      <c r="A4" s="4127"/>
      <c r="B4" s="4129"/>
      <c r="C4" s="4141" t="s">
        <v>923</v>
      </c>
      <c r="D4" s="4145" t="s">
        <v>924</v>
      </c>
      <c r="E4" s="4142" t="s">
        <v>104</v>
      </c>
      <c r="F4" s="4144"/>
      <c r="G4" s="4137"/>
      <c r="H4" s="4141"/>
      <c r="I4" s="4145" t="s">
        <v>25</v>
      </c>
      <c r="J4" s="4142" t="s">
        <v>925</v>
      </c>
      <c r="K4" s="4142"/>
      <c r="L4" s="4142"/>
      <c r="M4" s="4143"/>
      <c r="N4" s="4142"/>
      <c r="O4" s="4142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8" x14ac:dyDescent="0.25">
      <c r="A5" s="4127"/>
      <c r="B5" s="4129"/>
      <c r="C5" s="4141"/>
      <c r="D5" s="4145"/>
      <c r="E5" s="4145" t="s">
        <v>926</v>
      </c>
      <c r="F5" s="4143" t="s">
        <v>106</v>
      </c>
      <c r="G5" s="4137"/>
      <c r="H5" s="4141"/>
      <c r="I5" s="4145"/>
      <c r="J5" s="4145" t="s">
        <v>927</v>
      </c>
      <c r="K5" s="4145" t="s">
        <v>928</v>
      </c>
      <c r="L5" s="4145" t="s">
        <v>929</v>
      </c>
      <c r="M5" s="4143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8" x14ac:dyDescent="0.25">
      <c r="A6" s="4127"/>
      <c r="B6" s="4129"/>
      <c r="C6" s="4141"/>
      <c r="D6" s="4145"/>
      <c r="E6" s="4145"/>
      <c r="F6" s="4143"/>
      <c r="G6" s="4137"/>
      <c r="H6" s="4141"/>
      <c r="I6" s="4145"/>
      <c r="J6" s="4145"/>
      <c r="K6" s="4145"/>
      <c r="L6" s="4145"/>
      <c r="M6" s="4143"/>
      <c r="N6" s="4142"/>
      <c r="O6" s="4142"/>
      <c r="P6" s="2505"/>
      <c r="Q6" s="2505"/>
      <c r="R6" s="2505"/>
      <c r="S6" s="2505"/>
      <c r="T6" s="4150" t="s">
        <v>930</v>
      </c>
      <c r="U6" s="4151"/>
      <c r="V6" s="4152"/>
      <c r="W6" s="4156" t="s">
        <v>931</v>
      </c>
      <c r="X6" s="4156"/>
      <c r="Y6" s="4156"/>
    </row>
    <row r="7" spans="1:185" s="2508" customFormat="1" ht="16.8" x14ac:dyDescent="0.25">
      <c r="A7" s="4127"/>
      <c r="B7" s="4129"/>
      <c r="C7" s="4141"/>
      <c r="D7" s="4145"/>
      <c r="E7" s="4145"/>
      <c r="F7" s="4143"/>
      <c r="G7" s="4137"/>
      <c r="H7" s="4141"/>
      <c r="I7" s="4145"/>
      <c r="J7" s="4145"/>
      <c r="K7" s="4145"/>
      <c r="L7" s="4145"/>
      <c r="M7" s="4143"/>
      <c r="N7" s="2509"/>
      <c r="O7" s="2510"/>
      <c r="P7" s="2505"/>
      <c r="Q7" s="2505" t="s">
        <v>932</v>
      </c>
      <c r="R7" s="2505" t="s">
        <v>933</v>
      </c>
      <c r="S7" s="2505" t="s">
        <v>934</v>
      </c>
      <c r="T7" s="2506" t="s">
        <v>935</v>
      </c>
      <c r="U7" s="2506" t="s">
        <v>503</v>
      </c>
      <c r="V7" s="2506" t="s">
        <v>512</v>
      </c>
      <c r="W7" s="2507" t="s">
        <v>935</v>
      </c>
      <c r="X7" s="2507" t="s">
        <v>503</v>
      </c>
      <c r="Y7" s="2507" t="s">
        <v>512</v>
      </c>
    </row>
    <row r="8" spans="1:185" s="2508" customFormat="1" ht="16.8" x14ac:dyDescent="0.25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932</v>
      </c>
      <c r="Q8" s="2505" t="s">
        <v>933</v>
      </c>
      <c r="R8" s="2505" t="s">
        <v>934</v>
      </c>
      <c r="S8" s="2506" t="s">
        <v>935</v>
      </c>
      <c r="T8" s="2506" t="s">
        <v>503</v>
      </c>
      <c r="U8" s="2506" t="s">
        <v>512</v>
      </c>
      <c r="V8" s="2507" t="s">
        <v>935</v>
      </c>
      <c r="W8" s="2507" t="s">
        <v>503</v>
      </c>
      <c r="X8" s="2507" t="s">
        <v>512</v>
      </c>
    </row>
    <row r="9" spans="1:185" ht="16.2" hidden="1" thickBot="1" x14ac:dyDescent="0.3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</row>
    <row r="10" spans="1:185" ht="16.2" hidden="1" thickBot="1" x14ac:dyDescent="0.35">
      <c r="A10" s="3868" t="s">
        <v>615</v>
      </c>
      <c r="B10" s="4125"/>
      <c r="C10" s="4125"/>
      <c r="D10" s="4125"/>
      <c r="E10" s="4125"/>
      <c r="F10" s="4125"/>
      <c r="G10" s="4125"/>
      <c r="H10" s="4125"/>
      <c r="I10" s="4125"/>
      <c r="J10" s="4125"/>
      <c r="K10" s="4125"/>
      <c r="L10" s="4125"/>
      <c r="M10" s="4125"/>
      <c r="N10" s="4125"/>
      <c r="O10" s="4125"/>
      <c r="P10" s="4125"/>
      <c r="Q10" s="1"/>
    </row>
    <row r="11" spans="1:185" hidden="1" x14ac:dyDescent="0.3">
      <c r="A11" s="1614" t="s">
        <v>137</v>
      </c>
      <c r="B11" s="2494" t="s">
        <v>408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125"/>
      <c r="P11" s="4125"/>
    </row>
    <row r="12" spans="1:185" hidden="1" x14ac:dyDescent="0.3">
      <c r="A12" s="1596"/>
      <c r="B12" s="1868" t="s">
        <v>732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125"/>
      <c r="P12" s="4125"/>
    </row>
    <row r="13" spans="1:185" hidden="1" x14ac:dyDescent="0.3">
      <c r="A13" s="1596"/>
      <c r="B13" s="1642" t="s">
        <v>56</v>
      </c>
      <c r="C13" s="1603"/>
      <c r="D13" s="1601" t="s">
        <v>544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125"/>
      <c r="P13" s="4125"/>
    </row>
    <row r="14" spans="1:185" s="29" customFormat="1" ht="31.2" hidden="1" x14ac:dyDescent="0.3">
      <c r="A14" s="1605" t="s">
        <v>138</v>
      </c>
      <c r="B14" s="216" t="s">
        <v>733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125"/>
      <c r="P14" s="4125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2" hidden="1" x14ac:dyDescent="0.3">
      <c r="A15" s="1605" t="s">
        <v>139</v>
      </c>
      <c r="B15" s="2316" t="s">
        <v>734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125"/>
      <c r="P15" s="4125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6.8" hidden="1" x14ac:dyDescent="0.3">
      <c r="A16" s="1605" t="s">
        <v>140</v>
      </c>
      <c r="B16" s="2316" t="s">
        <v>735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125"/>
      <c r="P16" s="4125"/>
    </row>
    <row r="17" spans="1:17" hidden="1" x14ac:dyDescent="0.3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125"/>
      <c r="P17" s="4125"/>
    </row>
    <row r="18" spans="1:17" s="58" customFormat="1" hidden="1" x14ac:dyDescent="0.3">
      <c r="A18" s="1615"/>
      <c r="B18" s="1868" t="s">
        <v>732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125"/>
      <c r="P18" s="4125"/>
    </row>
    <row r="19" spans="1:17" s="58" customFormat="1" hidden="1" x14ac:dyDescent="0.3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125"/>
      <c r="P19" s="4125"/>
    </row>
    <row r="20" spans="1:17" s="58" customFormat="1" ht="31.2" hidden="1" x14ac:dyDescent="0.3">
      <c r="A20" s="1613" t="s">
        <v>549</v>
      </c>
      <c r="B20" s="1776" t="s">
        <v>736</v>
      </c>
      <c r="C20" s="1648"/>
      <c r="D20" s="1" t="s">
        <v>551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125"/>
      <c r="P20" s="4125"/>
    </row>
    <row r="21" spans="1:17" hidden="1" x14ac:dyDescent="0.3">
      <c r="A21" s="1605" t="s">
        <v>552</v>
      </c>
      <c r="B21" s="216" t="s">
        <v>751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125"/>
      <c r="P21" s="4125"/>
    </row>
    <row r="22" spans="1:17" hidden="1" x14ac:dyDescent="0.3">
      <c r="A22" s="1615"/>
      <c r="B22" s="1647" t="s">
        <v>732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125"/>
      <c r="P22" s="4125"/>
    </row>
    <row r="23" spans="1:17" s="58" customFormat="1" hidden="1" x14ac:dyDescent="0.3">
      <c r="A23" s="1605" t="s">
        <v>616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125"/>
      <c r="P23" s="4125"/>
    </row>
    <row r="24" spans="1:17" s="58" customFormat="1" hidden="1" x14ac:dyDescent="0.3">
      <c r="A24" s="1605" t="s">
        <v>617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324</v>
      </c>
      <c r="M24" s="602">
        <f>$H24-$I24</f>
        <v>164</v>
      </c>
      <c r="N24" s="145"/>
      <c r="O24" s="4125"/>
      <c r="P24" s="4125"/>
    </row>
    <row r="25" spans="1:17" s="58" customFormat="1" hidden="1" x14ac:dyDescent="0.3">
      <c r="A25" s="1605" t="s">
        <v>618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324</v>
      </c>
      <c r="M25" s="602">
        <f>$H25-$I25</f>
        <v>288</v>
      </c>
      <c r="N25" s="145"/>
      <c r="O25" s="4125"/>
      <c r="P25" s="4125"/>
    </row>
    <row r="26" spans="1:17" ht="17.25" hidden="1" customHeight="1" x14ac:dyDescent="0.3">
      <c r="A26" s="1846" t="s">
        <v>627</v>
      </c>
      <c r="B26" s="216" t="s">
        <v>619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125"/>
      <c r="P26" s="4125"/>
    </row>
    <row r="27" spans="1:17" ht="17.25" hidden="1" customHeight="1" x14ac:dyDescent="0.3">
      <c r="A27" s="2503"/>
      <c r="B27" s="1869" t="s">
        <v>732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125"/>
      <c r="P27" s="4125"/>
    </row>
    <row r="28" spans="1:17" ht="17.25" hidden="1" customHeight="1" x14ac:dyDescent="0.3">
      <c r="A28" s="1846" t="s">
        <v>628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125"/>
      <c r="P28" s="4125"/>
    </row>
    <row r="29" spans="1:17" ht="18.75" hidden="1" customHeight="1" x14ac:dyDescent="0.3">
      <c r="A29" s="1605" t="s">
        <v>629</v>
      </c>
      <c r="B29" s="216" t="s">
        <v>737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125"/>
      <c r="P29" s="4125"/>
      <c r="Q29" s="27" t="s">
        <v>505</v>
      </c>
    </row>
    <row r="30" spans="1:17" ht="18.75" hidden="1" customHeight="1" x14ac:dyDescent="0.3">
      <c r="A30" s="1605" t="s">
        <v>630</v>
      </c>
      <c r="B30" s="216" t="s">
        <v>752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125"/>
      <c r="P30" s="4125"/>
    </row>
    <row r="31" spans="1:17" ht="18.75" hidden="1" customHeight="1" x14ac:dyDescent="0.3">
      <c r="A31" s="1615"/>
      <c r="B31" s="1630" t="s">
        <v>732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125"/>
      <c r="P31" s="4125"/>
    </row>
    <row r="32" spans="1:17" s="58" customFormat="1" ht="18.75" hidden="1" customHeight="1" x14ac:dyDescent="0.3">
      <c r="A32" s="1605" t="s">
        <v>631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125"/>
      <c r="P32" s="4125"/>
    </row>
    <row r="33" spans="1:26" ht="31.2" hidden="1" x14ac:dyDescent="0.3">
      <c r="A33" s="1605" t="s">
        <v>632</v>
      </c>
      <c r="B33" s="216" t="s">
        <v>753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125"/>
      <c r="P33" s="4125"/>
    </row>
    <row r="34" spans="1:26" hidden="1" x14ac:dyDescent="0.3">
      <c r="A34" s="1615"/>
      <c r="B34" s="1647" t="s">
        <v>732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125"/>
      <c r="P34" s="4125"/>
    </row>
    <row r="35" spans="1:26" s="58" customFormat="1" hidden="1" x14ac:dyDescent="0.3">
      <c r="A35" s="1605" t="s">
        <v>633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125"/>
      <c r="P35" s="4125"/>
    </row>
    <row r="36" spans="1:26" hidden="1" x14ac:dyDescent="0.3">
      <c r="A36" s="1605" t="s">
        <v>634</v>
      </c>
      <c r="B36" s="216" t="s">
        <v>754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125"/>
      <c r="P36" s="4125"/>
    </row>
    <row r="37" spans="1:26" hidden="1" x14ac:dyDescent="0.3">
      <c r="A37" s="1615"/>
      <c r="B37" s="1647" t="s">
        <v>732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125"/>
      <c r="P37" s="4125"/>
    </row>
    <row r="38" spans="1:26" hidden="1" x14ac:dyDescent="0.3">
      <c r="A38" s="1605" t="s">
        <v>635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125"/>
      <c r="P38" s="4125"/>
    </row>
    <row r="39" spans="1:26" s="58" customFormat="1" hidden="1" x14ac:dyDescent="0.3">
      <c r="A39" s="1605" t="s">
        <v>636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125"/>
      <c r="P39" s="4125"/>
    </row>
    <row r="40" spans="1:26" customFormat="1" hidden="1" x14ac:dyDescent="0.3">
      <c r="A40" s="1" t="s">
        <v>637</v>
      </c>
      <c r="B40" s="1" t="s">
        <v>754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125"/>
      <c r="P40" s="4125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3">
      <c r="A41" s="1605" t="s">
        <v>638</v>
      </c>
      <c r="B41" s="216" t="s">
        <v>755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125"/>
      <c r="P41" s="4125"/>
    </row>
    <row r="42" spans="1:26" hidden="1" x14ac:dyDescent="0.3">
      <c r="A42" s="1615"/>
      <c r="B42" s="1647" t="s">
        <v>732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125"/>
      <c r="P42" s="4125"/>
    </row>
    <row r="43" spans="1:26" s="58" customFormat="1" hidden="1" x14ac:dyDescent="0.3">
      <c r="A43" s="1605" t="s">
        <v>639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125"/>
      <c r="P43" s="4125"/>
    </row>
    <row r="44" spans="1:26" s="58" customFormat="1" hidden="1" x14ac:dyDescent="0.3">
      <c r="A44" s="1605" t="s">
        <v>641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125"/>
      <c r="P44" s="4125"/>
    </row>
    <row r="45" spans="1:26" s="58" customFormat="1" hidden="1" x14ac:dyDescent="0.3">
      <c r="A45" s="1605" t="s">
        <v>640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125"/>
      <c r="P45" s="4125"/>
    </row>
    <row r="46" spans="1:26" hidden="1" x14ac:dyDescent="0.3">
      <c r="A46" s="1605" t="s">
        <v>642</v>
      </c>
      <c r="B46" s="216" t="s">
        <v>756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125"/>
      <c r="P46" s="4125"/>
    </row>
    <row r="47" spans="1:26" hidden="1" x14ac:dyDescent="0.3">
      <c r="A47" s="1615"/>
      <c r="B47" s="1647" t="s">
        <v>732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125"/>
      <c r="P47" s="4125"/>
    </row>
    <row r="48" spans="1:26" s="58" customFormat="1" ht="15.75" hidden="1" customHeight="1" thickBot="1" x14ac:dyDescent="0.35">
      <c r="A48" s="1613" t="s">
        <v>643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125"/>
      <c r="P48" s="4125"/>
    </row>
    <row r="49" spans="1:26" ht="20.25" hidden="1" customHeight="1" thickBot="1" x14ac:dyDescent="0.3">
      <c r="A49" s="3608" t="s">
        <v>644</v>
      </c>
      <c r="B49" s="4146"/>
      <c r="C49" s="4146"/>
      <c r="D49" s="4146"/>
      <c r="E49" s="4146"/>
      <c r="F49" s="4146"/>
      <c r="G49" s="4146"/>
      <c r="H49" s="4146"/>
      <c r="I49" s="4146"/>
      <c r="J49" s="4146"/>
      <c r="K49" s="4146"/>
      <c r="L49" s="4146"/>
      <c r="M49" s="4146"/>
      <c r="N49" s="4146"/>
      <c r="O49" s="4146"/>
      <c r="P49" s="4146"/>
      <c r="Q49" s="4146"/>
    </row>
    <row r="50" spans="1:26" customFormat="1" ht="18" hidden="1" customHeight="1" x14ac:dyDescent="0.3">
      <c r="A50" s="1" t="s">
        <v>143</v>
      </c>
      <c r="B50" s="1" t="s">
        <v>519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125" t="s">
        <v>122</v>
      </c>
      <c r="P50" s="4125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2" hidden="1" x14ac:dyDescent="0.3">
      <c r="A51" s="1605" t="s">
        <v>144</v>
      </c>
      <c r="B51" s="1797" t="s">
        <v>757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125"/>
      <c r="P51" s="4125"/>
    </row>
    <row r="52" spans="1:26" hidden="1" x14ac:dyDescent="0.3">
      <c r="A52" s="1615"/>
      <c r="B52" s="1647" t="s">
        <v>732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125"/>
      <c r="P52" s="4125"/>
    </row>
    <row r="53" spans="1:26" customFormat="1" hidden="1" x14ac:dyDescent="0.3">
      <c r="A53" s="1" t="s">
        <v>455</v>
      </c>
      <c r="B53" s="1" t="s">
        <v>757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324</v>
      </c>
      <c r="M53" s="1">
        <f>$H53-$I53</f>
        <v>224</v>
      </c>
      <c r="N53" s="1" t="s">
        <v>456</v>
      </c>
      <c r="O53" s="4125"/>
      <c r="P53" s="4125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2" hidden="1" x14ac:dyDescent="0.3">
      <c r="A54" s="1605"/>
      <c r="B54" s="1797" t="s">
        <v>646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125"/>
      <c r="P54" s="4125"/>
    </row>
    <row r="55" spans="1:26" s="58" customFormat="1" hidden="1" x14ac:dyDescent="0.3">
      <c r="A55" s="1615"/>
      <c r="B55" s="1647" t="s">
        <v>732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125"/>
      <c r="P55" s="4125"/>
    </row>
    <row r="56" spans="1:26" customFormat="1" hidden="1" x14ac:dyDescent="0.3">
      <c r="A56" s="1" t="s">
        <v>647</v>
      </c>
      <c r="B56" s="1" t="s">
        <v>646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125" t="s">
        <v>113</v>
      </c>
      <c r="P56" s="4125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2" hidden="1" x14ac:dyDescent="0.3">
      <c r="A57" s="1630" t="s">
        <v>145</v>
      </c>
      <c r="B57" s="1798" t="s">
        <v>648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3">
      <c r="A58" s="1615"/>
      <c r="B58" s="2499" t="s">
        <v>732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3">
      <c r="A59" s="1615" t="s">
        <v>146</v>
      </c>
      <c r="B59" s="1074" t="s">
        <v>538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3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125"/>
      <c r="P60" s="4125"/>
    </row>
    <row r="61" spans="1:26" s="58" customFormat="1" hidden="1" x14ac:dyDescent="0.3">
      <c r="A61" s="1630" t="s">
        <v>148</v>
      </c>
      <c r="B61" s="1799" t="s">
        <v>649</v>
      </c>
      <c r="C61" s="1800"/>
      <c r="D61" s="1" t="s">
        <v>544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3">
      <c r="A62" s="1605" t="s">
        <v>150</v>
      </c>
      <c r="B62" s="216" t="s">
        <v>758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125"/>
      <c r="P62" s="4125"/>
    </row>
    <row r="63" spans="1:26" hidden="1" x14ac:dyDescent="0.3">
      <c r="A63" s="1615"/>
      <c r="B63" s="1647" t="s">
        <v>732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125"/>
      <c r="P63" s="4125"/>
    </row>
    <row r="64" spans="1:26" customFormat="1" hidden="1" x14ac:dyDescent="0.3">
      <c r="A64" s="1" t="s">
        <v>162</v>
      </c>
      <c r="B64" s="1" t="s">
        <v>758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468</v>
      </c>
      <c r="O64" s="4125"/>
      <c r="P64" s="4125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3">
      <c r="A65" s="1" t="s">
        <v>151</v>
      </c>
      <c r="B65" s="1" t="s">
        <v>650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125" t="s">
        <v>114</v>
      </c>
      <c r="P65" s="4125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2" hidden="1" x14ac:dyDescent="0.3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125"/>
      <c r="P66" s="4125"/>
    </row>
    <row r="67" spans="1:26" ht="32.25" hidden="1" customHeight="1" x14ac:dyDescent="0.3">
      <c r="A67" s="1605"/>
      <c r="B67" s="1647" t="s">
        <v>739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125"/>
      <c r="P67" s="4125"/>
    </row>
    <row r="68" spans="1:26" ht="31.2" hidden="1" x14ac:dyDescent="0.3">
      <c r="A68" s="1605"/>
      <c r="B68" s="1647" t="s">
        <v>740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125"/>
      <c r="P68" s="4125"/>
    </row>
    <row r="69" spans="1:26" s="58" customFormat="1" hidden="1" x14ac:dyDescent="0.3">
      <c r="A69" s="1605" t="s">
        <v>270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125"/>
      <c r="P69" s="4125"/>
    </row>
    <row r="70" spans="1:26" s="58" customFormat="1" ht="31.2" hidden="1" x14ac:dyDescent="0.3">
      <c r="A70" s="1605" t="s">
        <v>651</v>
      </c>
      <c r="B70" s="216" t="s">
        <v>759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125"/>
      <c r="P70" s="4125"/>
    </row>
    <row r="71" spans="1:26" s="58" customFormat="1" hidden="1" x14ac:dyDescent="0.3">
      <c r="A71" s="1605"/>
      <c r="B71" s="1647" t="s">
        <v>732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125"/>
      <c r="P71" s="4125"/>
    </row>
    <row r="72" spans="1:26" s="58" customFormat="1" hidden="1" x14ac:dyDescent="0.3">
      <c r="A72" s="1605" t="s">
        <v>652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125"/>
      <c r="P72" s="4125"/>
    </row>
    <row r="73" spans="1:26" customFormat="1" ht="17.25" hidden="1" customHeight="1" x14ac:dyDescent="0.3">
      <c r="A73" s="1" t="s">
        <v>658</v>
      </c>
      <c r="B73" s="1" t="s">
        <v>653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125" t="s">
        <v>114</v>
      </c>
      <c r="P73" s="4125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3">
      <c r="A74" s="1605" t="s">
        <v>659</v>
      </c>
      <c r="B74" s="1811" t="s">
        <v>760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125"/>
      <c r="P74" s="4125"/>
    </row>
    <row r="75" spans="1:26" hidden="1" x14ac:dyDescent="0.3">
      <c r="A75" s="1605"/>
      <c r="B75" s="2499" t="s">
        <v>741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125"/>
      <c r="P75" s="4125"/>
    </row>
    <row r="76" spans="1:26" hidden="1" x14ac:dyDescent="0.3">
      <c r="A76" s="1615" t="s">
        <v>660</v>
      </c>
      <c r="B76" s="1840" t="s">
        <v>538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667</v>
      </c>
      <c r="K76" s="2480"/>
      <c r="L76" s="2479"/>
      <c r="M76" s="2484">
        <f>H76-I76</f>
        <v>193</v>
      </c>
      <c r="N76" s="145"/>
      <c r="O76" s="4125"/>
      <c r="P76" s="4125"/>
    </row>
    <row r="77" spans="1:26" s="58" customFormat="1" ht="31.2" hidden="1" x14ac:dyDescent="0.3">
      <c r="A77" s="1605" t="s">
        <v>661</v>
      </c>
      <c r="B77" s="1812" t="s">
        <v>654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125"/>
      <c r="P77" s="4125"/>
    </row>
    <row r="78" spans="1:26" customFormat="1" hidden="1" x14ac:dyDescent="0.3">
      <c r="A78" s="1" t="s">
        <v>662</v>
      </c>
      <c r="B78" s="1" t="s">
        <v>655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125"/>
      <c r="P78" s="4125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3">
      <c r="A79" s="1" t="s">
        <v>663</v>
      </c>
      <c r="B79" s="1" t="s">
        <v>656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125"/>
      <c r="P79" s="4125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3">
      <c r="A80" s="1" t="s">
        <v>664</v>
      </c>
      <c r="B80" s="1" t="s">
        <v>657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125" t="s">
        <v>125</v>
      </c>
      <c r="P80" s="4125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2" hidden="1" x14ac:dyDescent="0.3">
      <c r="A81" s="1605" t="s">
        <v>665</v>
      </c>
      <c r="B81" s="1820" t="s">
        <v>761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125"/>
      <c r="P81" s="4125"/>
    </row>
    <row r="82" spans="1:26" s="58" customFormat="1" hidden="1" x14ac:dyDescent="0.3">
      <c r="A82" s="1605"/>
      <c r="B82" s="1647" t="s">
        <v>732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125"/>
      <c r="P82" s="4125"/>
    </row>
    <row r="83" spans="1:26" s="58" customFormat="1" ht="16.2" hidden="1" thickBot="1" x14ac:dyDescent="0.35">
      <c r="A83" s="1605" t="s">
        <v>666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125"/>
      <c r="P83" s="4125"/>
    </row>
    <row r="84" spans="1:26" s="30" customFormat="1" ht="16.5" hidden="1" customHeight="1" thickBot="1" x14ac:dyDescent="0.3">
      <c r="A84" s="3670"/>
      <c r="B84" s="3671"/>
      <c r="C84" s="3671"/>
      <c r="D84" s="3671"/>
      <c r="E84" s="3671"/>
      <c r="F84" s="3671"/>
      <c r="G84" s="3671"/>
      <c r="H84" s="3672"/>
      <c r="I84" s="3672"/>
      <c r="J84" s="3672"/>
      <c r="K84" s="3672"/>
      <c r="L84" s="3672"/>
      <c r="M84" s="3672"/>
      <c r="N84" s="3671"/>
      <c r="O84" s="3671"/>
      <c r="P84" s="3671"/>
    </row>
    <row r="85" spans="1:26" ht="20.25" hidden="1" customHeight="1" thickBot="1" x14ac:dyDescent="0.3">
      <c r="A85" s="3674" t="s">
        <v>159</v>
      </c>
      <c r="B85" s="4147"/>
      <c r="C85" s="4147"/>
      <c r="D85" s="4147"/>
      <c r="E85" s="4147"/>
      <c r="F85" s="4147"/>
      <c r="G85" s="4147"/>
      <c r="H85" s="4147"/>
      <c r="I85" s="4147"/>
      <c r="J85" s="4147"/>
      <c r="K85" s="4147"/>
      <c r="L85" s="4147"/>
      <c r="M85" s="4147"/>
      <c r="N85" s="4147"/>
      <c r="O85" s="4147"/>
      <c r="P85" s="4147"/>
    </row>
    <row r="86" spans="1:26" ht="20.25" hidden="1" customHeight="1" thickBot="1" x14ac:dyDescent="0.3">
      <c r="A86" s="3663" t="s">
        <v>675</v>
      </c>
      <c r="B86" s="4148"/>
      <c r="C86" s="4148"/>
      <c r="D86" s="4148"/>
      <c r="E86" s="4148"/>
      <c r="F86" s="4148"/>
      <c r="G86" s="4148"/>
      <c r="H86" s="4148"/>
      <c r="I86" s="4148"/>
      <c r="J86" s="4148"/>
      <c r="K86" s="4148"/>
      <c r="L86" s="4148"/>
      <c r="M86" s="4148"/>
      <c r="N86" s="4148"/>
      <c r="O86" s="4148"/>
      <c r="P86" s="4148"/>
    </row>
    <row r="87" spans="1:26" ht="20.25" hidden="1" customHeight="1" thickBot="1" x14ac:dyDescent="0.3">
      <c r="A87" s="3663" t="s">
        <v>720</v>
      </c>
      <c r="B87" s="4157"/>
      <c r="C87" s="4157"/>
      <c r="D87" s="4157"/>
      <c r="E87" s="4157"/>
      <c r="F87" s="4157"/>
      <c r="G87" s="4157"/>
      <c r="H87" s="4157"/>
      <c r="I87" s="4157"/>
      <c r="J87" s="4157"/>
      <c r="K87" s="4157"/>
      <c r="L87" s="4157"/>
      <c r="M87" s="4157"/>
      <c r="N87" s="4157"/>
      <c r="O87" s="4157"/>
      <c r="P87" s="4157"/>
    </row>
    <row r="88" spans="1:26" customFormat="1" ht="20.25" hidden="1" customHeight="1" x14ac:dyDescent="0.3">
      <c r="A88" s="1" t="s">
        <v>677</v>
      </c>
      <c r="B88" s="1" t="s">
        <v>554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125"/>
      <c r="P88" s="4125"/>
      <c r="Q88" s="1"/>
      <c r="R88" s="1"/>
      <c r="S88" s="1"/>
      <c r="T88" s="1"/>
      <c r="U88" s="1"/>
      <c r="V88" s="1" t="s">
        <v>868</v>
      </c>
      <c r="W88" s="1"/>
      <c r="X88" s="1"/>
      <c r="Y88" s="1"/>
      <c r="Z88" s="1"/>
    </row>
    <row r="89" spans="1:26" ht="32.25" hidden="1" customHeight="1" x14ac:dyDescent="0.3">
      <c r="A89" s="1605" t="s">
        <v>679</v>
      </c>
      <c r="B89" s="1824" t="s">
        <v>678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125"/>
      <c r="P89" s="4125"/>
      <c r="V89" s="58" t="s">
        <v>868</v>
      </c>
    </row>
    <row r="90" spans="1:26" ht="20.25" hidden="1" customHeight="1" x14ac:dyDescent="0.3">
      <c r="A90" s="1605"/>
      <c r="B90" s="1647" t="s">
        <v>732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125"/>
      <c r="P90" s="4125"/>
      <c r="V90" s="58" t="s">
        <v>868</v>
      </c>
    </row>
    <row r="91" spans="1:26" customFormat="1" ht="16.2" hidden="1" thickBot="1" x14ac:dyDescent="0.35">
      <c r="A91" s="1" t="s">
        <v>680</v>
      </c>
      <c r="B91" s="1" t="s">
        <v>678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125"/>
      <c r="P91" s="4125"/>
      <c r="Q91" s="1"/>
      <c r="R91" s="1"/>
      <c r="S91" s="1"/>
      <c r="T91" s="1"/>
      <c r="U91" s="1"/>
      <c r="V91" s="1" t="s">
        <v>868</v>
      </c>
      <c r="W91" s="1"/>
      <c r="X91" s="1"/>
      <c r="Y91" s="1"/>
      <c r="Z91" s="1"/>
    </row>
    <row r="92" spans="1:26" customFormat="1" hidden="1" x14ac:dyDescent="0.3">
      <c r="A92" s="1" t="s">
        <v>682</v>
      </c>
      <c r="B92" s="1" t="s">
        <v>681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125" t="s">
        <v>125</v>
      </c>
      <c r="P92" s="4125"/>
      <c r="Q92" s="1"/>
      <c r="R92" s="1"/>
      <c r="S92" s="1"/>
      <c r="T92" s="1"/>
      <c r="U92" s="1"/>
      <c r="V92" s="1" t="s">
        <v>867</v>
      </c>
      <c r="W92" s="1"/>
      <c r="X92" s="1"/>
      <c r="Y92" s="1"/>
      <c r="Z92" s="1"/>
    </row>
    <row r="93" spans="1:26" s="1163" customFormat="1" hidden="1" x14ac:dyDescent="0.3">
      <c r="A93" s="1605" t="s">
        <v>683</v>
      </c>
      <c r="B93" s="1325" t="s">
        <v>74</v>
      </c>
      <c r="C93" s="797"/>
      <c r="D93" s="1651" t="s">
        <v>544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125"/>
      <c r="P93" s="4125"/>
      <c r="Q93" s="2501"/>
      <c r="R93" s="2501"/>
      <c r="S93" s="2501"/>
      <c r="T93" s="2501"/>
      <c r="U93" s="2501"/>
      <c r="V93" s="58" t="s">
        <v>867</v>
      </c>
      <c r="W93" s="2501"/>
      <c r="X93" s="2501"/>
      <c r="Y93" s="2501"/>
      <c r="Z93" s="2501"/>
    </row>
    <row r="94" spans="1:26" s="1163" customFormat="1" hidden="1" x14ac:dyDescent="0.3">
      <c r="A94" s="1605"/>
      <c r="B94" s="1647" t="s">
        <v>732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867</v>
      </c>
      <c r="W94" s="2501"/>
      <c r="X94" s="2501"/>
      <c r="Y94" s="2501"/>
      <c r="Z94" s="2501"/>
    </row>
    <row r="95" spans="1:26" s="1163" customFormat="1" hidden="1" x14ac:dyDescent="0.3">
      <c r="A95" s="1605" t="s">
        <v>723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867</v>
      </c>
      <c r="W95" s="2501"/>
      <c r="X95" s="2501"/>
      <c r="Y95" s="2501"/>
      <c r="Z95" s="2501"/>
    </row>
    <row r="96" spans="1:26" ht="31.2" hidden="1" x14ac:dyDescent="0.3">
      <c r="A96" s="1605" t="s">
        <v>684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125"/>
      <c r="P96" s="4125"/>
      <c r="V96" s="58" t="s">
        <v>867</v>
      </c>
    </row>
    <row r="97" spans="1:26" hidden="1" x14ac:dyDescent="0.3">
      <c r="A97" s="1615"/>
      <c r="B97" s="1647" t="s">
        <v>732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125"/>
      <c r="P97" s="4125"/>
      <c r="V97" s="58" t="s">
        <v>867</v>
      </c>
    </row>
    <row r="98" spans="1:26" hidden="1" x14ac:dyDescent="0.3">
      <c r="A98" s="1605" t="s">
        <v>685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125"/>
      <c r="P98" s="4125"/>
      <c r="V98" s="58" t="s">
        <v>867</v>
      </c>
    </row>
    <row r="99" spans="1:26" ht="31.2" hidden="1" x14ac:dyDescent="0.3">
      <c r="A99" s="1605" t="s">
        <v>686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125"/>
      <c r="P99" s="4125"/>
      <c r="V99" s="58" t="s">
        <v>867</v>
      </c>
    </row>
    <row r="100" spans="1:26" hidden="1" x14ac:dyDescent="0.3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125"/>
      <c r="P100" s="4125"/>
      <c r="V100" s="58" t="s">
        <v>867</v>
      </c>
    </row>
    <row r="101" spans="1:26" hidden="1" x14ac:dyDescent="0.3">
      <c r="A101" s="1615"/>
      <c r="B101" s="1647" t="s">
        <v>732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867</v>
      </c>
    </row>
    <row r="102" spans="1:26" hidden="1" x14ac:dyDescent="0.3">
      <c r="A102" s="1605" t="s">
        <v>687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573</v>
      </c>
      <c r="L102" s="396"/>
      <c r="M102" s="2484">
        <f>H102-I102</f>
        <v>136</v>
      </c>
      <c r="N102" s="145"/>
      <c r="O102" s="4125"/>
      <c r="P102" s="4125"/>
      <c r="V102" s="58" t="s">
        <v>867</v>
      </c>
    </row>
    <row r="103" spans="1:26" ht="15.75" hidden="1" customHeight="1" x14ac:dyDescent="0.3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125"/>
      <c r="P103" s="4125"/>
      <c r="V103" s="58" t="s">
        <v>867</v>
      </c>
    </row>
    <row r="104" spans="1:26" ht="15.75" hidden="1" customHeight="1" x14ac:dyDescent="0.3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125"/>
      <c r="P104" s="4125"/>
      <c r="V104" s="58" t="s">
        <v>867</v>
      </c>
    </row>
    <row r="105" spans="1:26" ht="31.2" hidden="1" x14ac:dyDescent="0.3">
      <c r="A105" s="1605" t="s">
        <v>724</v>
      </c>
      <c r="B105" s="1630" t="s">
        <v>83</v>
      </c>
      <c r="C105" s="797"/>
      <c r="D105" s="2475"/>
      <c r="E105" s="123"/>
      <c r="F105" s="90" t="s">
        <v>544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460</v>
      </c>
      <c r="M105" s="2484">
        <f>H105-I105</f>
        <v>26</v>
      </c>
      <c r="N105" s="145"/>
      <c r="O105" s="4125"/>
      <c r="P105" s="4125"/>
      <c r="V105" s="58" t="s">
        <v>867</v>
      </c>
    </row>
    <row r="106" spans="1:26" ht="31.2" hidden="1" x14ac:dyDescent="0.3">
      <c r="A106" s="1605" t="s">
        <v>688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125"/>
      <c r="P106" s="4125"/>
      <c r="V106" s="58" t="s">
        <v>867</v>
      </c>
    </row>
    <row r="107" spans="1:26" hidden="1" x14ac:dyDescent="0.3">
      <c r="A107" s="1615"/>
      <c r="B107" s="1647" t="s">
        <v>732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125"/>
      <c r="P107" s="4125"/>
      <c r="V107" s="58" t="s">
        <v>867</v>
      </c>
    </row>
    <row r="108" spans="1:26" s="30" customFormat="1" ht="18" hidden="1" customHeight="1" x14ac:dyDescent="0.3">
      <c r="A108" s="1605" t="s">
        <v>725</v>
      </c>
      <c r="B108" s="1074" t="s">
        <v>56</v>
      </c>
      <c r="C108" s="797" t="s">
        <v>544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125"/>
      <c r="P108" s="4125"/>
      <c r="V108" s="58" t="s">
        <v>867</v>
      </c>
    </row>
    <row r="109" spans="1:26" ht="31.2" hidden="1" x14ac:dyDescent="0.3">
      <c r="A109" s="1605" t="s">
        <v>689</v>
      </c>
      <c r="B109" s="216" t="s">
        <v>407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125"/>
      <c r="P109" s="4125"/>
      <c r="V109" s="58" t="s">
        <v>867</v>
      </c>
    </row>
    <row r="110" spans="1:26" hidden="1" x14ac:dyDescent="0.3">
      <c r="A110" s="1710"/>
      <c r="B110" s="1647" t="s">
        <v>732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125"/>
      <c r="P110" s="4125"/>
      <c r="V110" s="58" t="s">
        <v>867</v>
      </c>
    </row>
    <row r="111" spans="1:26" customFormat="1" hidden="1" x14ac:dyDescent="0.3">
      <c r="A111" s="1" t="s">
        <v>690</v>
      </c>
      <c r="B111" s="1" t="s">
        <v>407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125" t="s">
        <v>125</v>
      </c>
      <c r="P111" s="4125"/>
      <c r="Q111" s="1"/>
      <c r="R111" s="1"/>
      <c r="S111" s="1"/>
      <c r="T111" s="1"/>
      <c r="U111" s="1"/>
      <c r="V111" s="1" t="s">
        <v>867</v>
      </c>
      <c r="W111" s="1"/>
      <c r="X111" s="1"/>
      <c r="Y111" s="1"/>
      <c r="Z111" s="1"/>
    </row>
    <row r="112" spans="1:26" ht="31.2" hidden="1" x14ac:dyDescent="0.3">
      <c r="A112" s="1605" t="s">
        <v>691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125"/>
      <c r="P112" s="4125"/>
      <c r="V112" s="58" t="s">
        <v>867</v>
      </c>
    </row>
    <row r="113" spans="1:26" hidden="1" x14ac:dyDescent="0.3">
      <c r="A113" s="1709"/>
      <c r="B113" s="1647" t="s">
        <v>732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125"/>
      <c r="P113" s="4125"/>
      <c r="V113" s="58" t="s">
        <v>867</v>
      </c>
    </row>
    <row r="114" spans="1:26" hidden="1" x14ac:dyDescent="0.3">
      <c r="A114" s="1605" t="s">
        <v>692</v>
      </c>
      <c r="B114" s="1074" t="s">
        <v>56</v>
      </c>
      <c r="C114" s="1648"/>
      <c r="D114" s="1" t="s">
        <v>544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125"/>
      <c r="P114" s="4125"/>
      <c r="V114" s="58" t="s">
        <v>867</v>
      </c>
    </row>
    <row r="115" spans="1:26" ht="18.75" hidden="1" customHeight="1" x14ac:dyDescent="0.3">
      <c r="A115" s="1605" t="s">
        <v>693</v>
      </c>
      <c r="B115" s="1630" t="s">
        <v>762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125"/>
      <c r="P115" s="4125"/>
      <c r="V115" s="58" t="s">
        <v>867</v>
      </c>
    </row>
    <row r="116" spans="1:26" hidden="1" x14ac:dyDescent="0.3">
      <c r="A116" s="1710"/>
      <c r="B116" s="1647" t="s">
        <v>732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125"/>
      <c r="P116" s="4125"/>
      <c r="V116" s="58" t="s">
        <v>867</v>
      </c>
    </row>
    <row r="117" spans="1:26" customFormat="1" hidden="1" x14ac:dyDescent="0.3">
      <c r="A117" s="1" t="s">
        <v>694</v>
      </c>
      <c r="B117" s="1" t="s">
        <v>762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125" t="s">
        <v>260</v>
      </c>
      <c r="P117" s="4125"/>
      <c r="Q117" s="1"/>
      <c r="R117" s="1"/>
      <c r="S117" s="1"/>
      <c r="T117" s="1"/>
      <c r="U117" s="1"/>
      <c r="V117" s="1" t="s">
        <v>867</v>
      </c>
      <c r="W117" s="1"/>
      <c r="X117" s="1"/>
      <c r="Y117" s="1"/>
      <c r="Z117" s="1"/>
    </row>
    <row r="118" spans="1:26" hidden="1" x14ac:dyDescent="0.3">
      <c r="A118" s="1605" t="s">
        <v>695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125"/>
      <c r="P118" s="4125"/>
      <c r="V118" s="58" t="s">
        <v>867</v>
      </c>
    </row>
    <row r="119" spans="1:26" hidden="1" x14ac:dyDescent="0.3">
      <c r="A119" s="1615"/>
      <c r="B119" s="1647" t="s">
        <v>732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125"/>
      <c r="P119" s="4125"/>
      <c r="V119" s="58" t="s">
        <v>867</v>
      </c>
    </row>
    <row r="120" spans="1:26" hidden="1" x14ac:dyDescent="0.3">
      <c r="A120" s="1605" t="s">
        <v>696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569</v>
      </c>
      <c r="K120" s="240"/>
      <c r="L120" s="396" t="s">
        <v>126</v>
      </c>
      <c r="M120" s="2484">
        <f>H120-I120</f>
        <v>172</v>
      </c>
      <c r="N120" s="145"/>
      <c r="O120" s="4125"/>
      <c r="P120" s="4125"/>
      <c r="V120" s="58" t="s">
        <v>867</v>
      </c>
    </row>
    <row r="121" spans="1:26" hidden="1" x14ac:dyDescent="0.3">
      <c r="A121" s="1605" t="s">
        <v>697</v>
      </c>
      <c r="B121" s="1630" t="s">
        <v>763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125"/>
      <c r="P121" s="4125"/>
      <c r="V121" s="58" t="s">
        <v>867</v>
      </c>
    </row>
    <row r="122" spans="1:26" hidden="1" x14ac:dyDescent="0.3">
      <c r="A122" s="1615"/>
      <c r="B122" s="1647" t="s">
        <v>732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125"/>
      <c r="P122" s="4125"/>
      <c r="V122" s="58" t="s">
        <v>867</v>
      </c>
    </row>
    <row r="123" spans="1:26" customFormat="1" hidden="1" x14ac:dyDescent="0.3">
      <c r="A123" s="1" t="s">
        <v>698</v>
      </c>
      <c r="B123" s="1" t="s">
        <v>763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125"/>
      <c r="P123" s="4125"/>
      <c r="Q123" s="1"/>
      <c r="R123" s="1"/>
      <c r="S123" s="1"/>
      <c r="T123" s="1"/>
      <c r="U123" s="1"/>
      <c r="V123" s="1" t="s">
        <v>867</v>
      </c>
      <c r="W123" s="1"/>
      <c r="X123" s="1"/>
      <c r="Y123" s="1"/>
      <c r="Z123" s="1"/>
    </row>
    <row r="124" spans="1:26" ht="31.2" hidden="1" x14ac:dyDescent="0.3">
      <c r="A124" s="1613" t="s">
        <v>699</v>
      </c>
      <c r="B124" s="1848" t="s">
        <v>701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125"/>
      <c r="P124" s="4125"/>
      <c r="V124" s="58" t="s">
        <v>867</v>
      </c>
    </row>
    <row r="125" spans="1:26" ht="19.5" hidden="1" customHeight="1" x14ac:dyDescent="0.3">
      <c r="A125" s="1615"/>
      <c r="B125" s="1647" t="s">
        <v>732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125"/>
      <c r="P125" s="4125"/>
      <c r="V125" s="58" t="s">
        <v>867</v>
      </c>
    </row>
    <row r="126" spans="1:26" hidden="1" x14ac:dyDescent="0.3">
      <c r="A126" s="1613" t="s">
        <v>700</v>
      </c>
      <c r="B126" s="1906" t="s">
        <v>56</v>
      </c>
      <c r="C126" s="797"/>
      <c r="D126" s="2475" t="s">
        <v>544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702</v>
      </c>
      <c r="L126" s="421"/>
      <c r="M126" s="2484">
        <f>H126-I126</f>
        <v>63</v>
      </c>
      <c r="N126" s="145"/>
      <c r="O126" s="4125"/>
      <c r="P126" s="4125"/>
      <c r="V126" s="58" t="s">
        <v>867</v>
      </c>
    </row>
    <row r="127" spans="1:26" hidden="1" x14ac:dyDescent="0.25"/>
    <row r="128" spans="1:26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spans="1:26" hidden="1" x14ac:dyDescent="0.25"/>
    <row r="162" spans="1:26" hidden="1" x14ac:dyDescent="0.25"/>
    <row r="163" spans="1:26" hidden="1" x14ac:dyDescent="0.25"/>
    <row r="164" spans="1:26" hidden="1" x14ac:dyDescent="0.25"/>
    <row r="165" spans="1:26" hidden="1" x14ac:dyDescent="0.25"/>
    <row r="166" spans="1:26" hidden="1" x14ac:dyDescent="0.25"/>
    <row r="167" spans="1:26" hidden="1" x14ac:dyDescent="0.25"/>
    <row r="168" spans="1:26" hidden="1" x14ac:dyDescent="0.25"/>
    <row r="169" spans="1:26" hidden="1" x14ac:dyDescent="0.25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" x14ac:dyDescent="0.25">
      <c r="A170" s="3443" t="s">
        <v>882</v>
      </c>
      <c r="B170" s="4153"/>
      <c r="C170" s="4153"/>
      <c r="D170" s="4153"/>
      <c r="E170" s="4153"/>
      <c r="F170" s="4153"/>
      <c r="G170" s="4153"/>
      <c r="H170" s="4153"/>
      <c r="I170" s="4153"/>
      <c r="J170" s="4153"/>
      <c r="K170" s="4153"/>
      <c r="L170" s="4153"/>
      <c r="M170" s="4153"/>
      <c r="N170" s="4153"/>
      <c r="O170" s="4153"/>
      <c r="P170" s="4154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7.399999999999999" x14ac:dyDescent="0.3">
      <c r="A171" s="2504" t="s">
        <v>637</v>
      </c>
      <c r="B171" s="2504" t="s">
        <v>754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149"/>
      <c r="P171" s="4149"/>
      <c r="Q171" s="2504" t="s">
        <v>915</v>
      </c>
      <c r="R171" s="2504" t="s">
        <v>892</v>
      </c>
      <c r="S171" s="2504" t="s">
        <v>936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7.399999999999999" x14ac:dyDescent="0.3">
      <c r="A172" s="2504" t="s">
        <v>455</v>
      </c>
      <c r="B172" s="2504" t="s">
        <v>757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324</v>
      </c>
      <c r="M172" s="2504">
        <v>224</v>
      </c>
      <c r="N172" s="2504" t="s">
        <v>456</v>
      </c>
      <c r="O172" s="4149"/>
      <c r="P172" s="4149"/>
      <c r="Q172" s="2504" t="s">
        <v>916</v>
      </c>
      <c r="R172" s="2504" t="s">
        <v>904</v>
      </c>
      <c r="S172" s="2504" t="s">
        <v>936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7.399999999999999" x14ac:dyDescent="0.3">
      <c r="A173" s="2504" t="s">
        <v>162</v>
      </c>
      <c r="B173" s="2504" t="s">
        <v>758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468</v>
      </c>
      <c r="O173" s="4149"/>
      <c r="P173" s="4149"/>
      <c r="Q173" s="2504" t="s">
        <v>916</v>
      </c>
      <c r="R173" s="2504" t="s">
        <v>892</v>
      </c>
      <c r="S173" s="2504" t="s">
        <v>936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7.399999999999999" x14ac:dyDescent="0.3">
      <c r="A174" s="2504" t="s">
        <v>662</v>
      </c>
      <c r="B174" s="2504" t="s">
        <v>655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149"/>
      <c r="P174" s="4149"/>
      <c r="Q174" s="2504" t="s">
        <v>916</v>
      </c>
      <c r="R174" s="2504" t="s">
        <v>869</v>
      </c>
      <c r="S174" s="2504" t="s">
        <v>625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5">
      <c r="A175" s="2504" t="s">
        <v>663</v>
      </c>
      <c r="B175" s="2504" t="s">
        <v>656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149"/>
      <c r="P175" s="4149"/>
      <c r="Q175" s="2504" t="s">
        <v>916</v>
      </c>
      <c r="R175" s="2504" t="s">
        <v>626</v>
      </c>
      <c r="S175" s="2504" t="s">
        <v>625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3">
      <c r="A176" s="2504" t="s">
        <v>677</v>
      </c>
      <c r="B176" s="2504" t="s">
        <v>554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149"/>
      <c r="P176" s="4149"/>
      <c r="Q176" s="2504" t="s">
        <v>917</v>
      </c>
      <c r="R176" s="2504" t="s">
        <v>904</v>
      </c>
      <c r="S176" s="2504" t="s">
        <v>936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" thickBot="1" x14ac:dyDescent="0.35">
      <c r="A177" s="2504" t="s">
        <v>680</v>
      </c>
      <c r="B177" s="2504" t="s">
        <v>678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149"/>
      <c r="P177" s="4149"/>
      <c r="Q177" s="2504" t="s">
        <v>917</v>
      </c>
      <c r="R177" s="2504" t="s">
        <v>895</v>
      </c>
      <c r="S177" s="2504" t="s">
        <v>625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7.399999999999999" x14ac:dyDescent="0.3">
      <c r="A178" s="2504" t="s">
        <v>698</v>
      </c>
      <c r="B178" s="2504" t="s">
        <v>763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149"/>
      <c r="P178" s="4149"/>
      <c r="Q178" s="2504" t="s">
        <v>917</v>
      </c>
      <c r="R178" s="2504" t="s">
        <v>901</v>
      </c>
      <c r="S178" s="2504" t="s">
        <v>936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" x14ac:dyDescent="0.25">
      <c r="A179" s="3443" t="s">
        <v>883</v>
      </c>
      <c r="B179" s="4153"/>
      <c r="C179" s="4153"/>
      <c r="D179" s="4153"/>
      <c r="E179" s="4153"/>
      <c r="F179" s="4153"/>
      <c r="G179" s="4153"/>
      <c r="H179" s="4153"/>
      <c r="I179" s="4153"/>
      <c r="J179" s="4153"/>
      <c r="K179" s="4153"/>
      <c r="L179" s="4153"/>
      <c r="M179" s="4153"/>
      <c r="N179" s="4153"/>
      <c r="O179" s="4153"/>
      <c r="P179" s="4154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3">
      <c r="A180" s="2504" t="s">
        <v>143</v>
      </c>
      <c r="B180" s="2504" t="s">
        <v>519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149"/>
      <c r="P180" s="4149"/>
      <c r="Q180" s="2504" t="s">
        <v>916</v>
      </c>
      <c r="R180" s="2504" t="s">
        <v>897</v>
      </c>
      <c r="S180" s="2504" t="s">
        <v>625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7.399999999999999" x14ac:dyDescent="0.3">
      <c r="A181" s="2504" t="s">
        <v>647</v>
      </c>
      <c r="B181" s="2504" t="s">
        <v>646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149"/>
      <c r="P181" s="4149"/>
      <c r="Q181" s="2504" t="s">
        <v>916</v>
      </c>
      <c r="R181" s="2504" t="s">
        <v>904</v>
      </c>
      <c r="S181" s="2504" t="s">
        <v>937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3">
      <c r="A182" s="2504" t="s">
        <v>151</v>
      </c>
      <c r="B182" s="2504" t="s">
        <v>650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149"/>
      <c r="P182" s="4149"/>
      <c r="Q182" s="2504" t="s">
        <v>916</v>
      </c>
      <c r="R182" s="2504" t="s">
        <v>867</v>
      </c>
      <c r="S182" s="2504" t="s">
        <v>625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3">
      <c r="A183" s="2504" t="s">
        <v>658</v>
      </c>
      <c r="B183" s="2504" t="s">
        <v>653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149"/>
      <c r="P183" s="4149"/>
      <c r="Q183" s="2504" t="s">
        <v>916</v>
      </c>
      <c r="R183" s="2504" t="s">
        <v>894</v>
      </c>
      <c r="S183" s="2504" t="s">
        <v>625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5">
      <c r="A184" s="2504" t="s">
        <v>664</v>
      </c>
      <c r="B184" s="2504" t="s">
        <v>657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149"/>
      <c r="P184" s="4149"/>
      <c r="Q184" s="2504" t="s">
        <v>916</v>
      </c>
      <c r="R184" s="2504" t="s">
        <v>867</v>
      </c>
      <c r="S184" s="2504" t="s">
        <v>625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7.399999999999999" x14ac:dyDescent="0.3">
      <c r="A185" s="2504" t="s">
        <v>682</v>
      </c>
      <c r="B185" s="2504" t="s">
        <v>681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149"/>
      <c r="P185" s="4149"/>
      <c r="Q185" s="2504" t="s">
        <v>917</v>
      </c>
      <c r="R185" s="2504" t="s">
        <v>867</v>
      </c>
      <c r="S185" s="2504" t="s">
        <v>625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7.399999999999999" x14ac:dyDescent="0.3">
      <c r="A186" s="2504" t="s">
        <v>690</v>
      </c>
      <c r="B186" s="2504" t="s">
        <v>918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149"/>
      <c r="P186" s="4149"/>
      <c r="Q186" s="2504" t="s">
        <v>917</v>
      </c>
      <c r="R186" s="2504" t="s">
        <v>901</v>
      </c>
      <c r="S186" s="2504" t="s">
        <v>936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7.399999999999999" x14ac:dyDescent="0.3">
      <c r="A187" s="2504" t="s">
        <v>694</v>
      </c>
      <c r="B187" s="2504" t="s">
        <v>762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149"/>
      <c r="P187" s="4149"/>
      <c r="Q187" s="2504" t="s">
        <v>917</v>
      </c>
      <c r="R187" s="2504" t="s">
        <v>901</v>
      </c>
      <c r="S187" s="2504" t="s">
        <v>936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A1:O1"/>
    <mergeCell ref="N2:O2"/>
    <mergeCell ref="N3:O4"/>
    <mergeCell ref="N6:O6"/>
    <mergeCell ref="O175:P175"/>
    <mergeCell ref="O176:P176"/>
    <mergeCell ref="O120:P120"/>
    <mergeCell ref="O121:P121"/>
    <mergeCell ref="W6:Y6"/>
    <mergeCell ref="A170:P170"/>
    <mergeCell ref="O113:P113"/>
    <mergeCell ref="O111:P111"/>
    <mergeCell ref="O112:P112"/>
    <mergeCell ref="O108:P108"/>
    <mergeCell ref="O109:P109"/>
    <mergeCell ref="O110:P110"/>
    <mergeCell ref="O91:P91"/>
    <mergeCell ref="O92:P92"/>
    <mergeCell ref="A87:P87"/>
    <mergeCell ref="O88:P88"/>
    <mergeCell ref="O89:P89"/>
    <mergeCell ref="O90:P90"/>
    <mergeCell ref="O98:P98"/>
    <mergeCell ref="O99:P99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A179:P179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T6:V6"/>
    <mergeCell ref="O122:P122"/>
    <mergeCell ref="O117:P117"/>
    <mergeCell ref="O118:P118"/>
    <mergeCell ref="O119:P119"/>
    <mergeCell ref="O114:P114"/>
    <mergeCell ref="O115:P115"/>
    <mergeCell ref="O116:P116"/>
    <mergeCell ref="O184:P184"/>
    <mergeCell ref="O185:P185"/>
    <mergeCell ref="O105:P105"/>
    <mergeCell ref="O106:P106"/>
    <mergeCell ref="O107:P107"/>
    <mergeCell ref="O102:P102"/>
    <mergeCell ref="O103:P103"/>
    <mergeCell ref="O104:P104"/>
    <mergeCell ref="O100:P100"/>
    <mergeCell ref="O93:P93"/>
    <mergeCell ref="O96:P96"/>
    <mergeCell ref="O97:P97"/>
    <mergeCell ref="O79:P79"/>
    <mergeCell ref="O74:P74"/>
    <mergeCell ref="O75:P75"/>
    <mergeCell ref="O76:P76"/>
    <mergeCell ref="A84:P84"/>
    <mergeCell ref="A85:P85"/>
    <mergeCell ref="A86:P86"/>
    <mergeCell ref="O83:P83"/>
    <mergeCell ref="O80:P80"/>
    <mergeCell ref="O81:P81"/>
    <mergeCell ref="O82:P82"/>
    <mergeCell ref="O72:P72"/>
    <mergeCell ref="O73:P73"/>
    <mergeCell ref="O70:P70"/>
    <mergeCell ref="O71:P71"/>
    <mergeCell ref="O67:P67"/>
    <mergeCell ref="O68:P68"/>
    <mergeCell ref="O69:P69"/>
    <mergeCell ref="O77:P77"/>
    <mergeCell ref="O78:P78"/>
    <mergeCell ref="O55:P55"/>
    <mergeCell ref="O56:P56"/>
    <mergeCell ref="O51:P51"/>
    <mergeCell ref="O52:P52"/>
    <mergeCell ref="O53:P53"/>
    <mergeCell ref="O64:P64"/>
    <mergeCell ref="O65:P65"/>
    <mergeCell ref="O66:P66"/>
    <mergeCell ref="O60:P60"/>
    <mergeCell ref="O62:P62"/>
    <mergeCell ref="O63:P63"/>
    <mergeCell ref="A49:Q49"/>
    <mergeCell ref="O50:P50"/>
    <mergeCell ref="O46:P46"/>
    <mergeCell ref="O47:P47"/>
    <mergeCell ref="O48:P48"/>
    <mergeCell ref="O43:P43"/>
    <mergeCell ref="O44:P44"/>
    <mergeCell ref="O45:P45"/>
    <mergeCell ref="O54:P54"/>
    <mergeCell ref="O36:P36"/>
    <mergeCell ref="O31:P31"/>
    <mergeCell ref="O32:P32"/>
    <mergeCell ref="O33:P33"/>
    <mergeCell ref="O40:P40"/>
    <mergeCell ref="O41:P41"/>
    <mergeCell ref="O42:P42"/>
    <mergeCell ref="O37:P37"/>
    <mergeCell ref="O38:P38"/>
    <mergeCell ref="O39:P39"/>
    <mergeCell ref="O29:P29"/>
    <mergeCell ref="O18:P18"/>
    <mergeCell ref="O22:P22"/>
    <mergeCell ref="O30:P30"/>
    <mergeCell ref="O25:P25"/>
    <mergeCell ref="O26:P26"/>
    <mergeCell ref="O27:P27"/>
    <mergeCell ref="O34:P34"/>
    <mergeCell ref="O35:P35"/>
    <mergeCell ref="K5:K7"/>
    <mergeCell ref="O23:P23"/>
    <mergeCell ref="O24:P24"/>
    <mergeCell ref="O19:P19"/>
    <mergeCell ref="O20:P20"/>
    <mergeCell ref="O21:P21"/>
    <mergeCell ref="O16:P16"/>
    <mergeCell ref="O17:P17"/>
    <mergeCell ref="O28:P28"/>
    <mergeCell ref="O13:P13"/>
    <mergeCell ref="O14:P14"/>
    <mergeCell ref="O15:P15"/>
    <mergeCell ref="O11:P11"/>
    <mergeCell ref="O12:P12"/>
    <mergeCell ref="A9:P9"/>
    <mergeCell ref="A10:P10"/>
    <mergeCell ref="A2:A7"/>
    <mergeCell ref="B2:B7"/>
    <mergeCell ref="C2:F3"/>
    <mergeCell ref="G2:G7"/>
    <mergeCell ref="H2:M2"/>
    <mergeCell ref="H3:H7"/>
    <mergeCell ref="I3:L3"/>
    <mergeCell ref="M3:M7"/>
    <mergeCell ref="E4:F4"/>
    <mergeCell ref="L5:L7"/>
    <mergeCell ref="C4:C7"/>
    <mergeCell ref="D4:D7"/>
    <mergeCell ref="E5:E7"/>
    <mergeCell ref="F5:F7"/>
    <mergeCell ref="I4:I7"/>
    <mergeCell ref="J5:J7"/>
    <mergeCell ref="J4:L4"/>
  </mergeCells>
  <pageMargins left="0.74803149606299213" right="0.39370078740157483" top="0.55118110236220474" bottom="0.39370078740157483" header="0.51181102362204722" footer="0.70866141732283472"/>
  <pageSetup paperSize="9" scale="7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ColWidth="9.109375" defaultRowHeight="16.8" x14ac:dyDescent="0.25"/>
  <cols>
    <col min="1" max="1" width="12.44140625" customWidth="1"/>
    <col min="2" max="2" width="8.88671875" customWidth="1"/>
    <col min="3" max="3" width="72.33203125" customWidth="1"/>
    <col min="4" max="4" width="8.88671875" customWidth="1"/>
    <col min="5" max="5" width="18.5546875" customWidth="1"/>
    <col min="6" max="6" width="5.88671875" bestFit="1" customWidth="1"/>
    <col min="7" max="7" width="4.88671875" bestFit="1" customWidth="1"/>
    <col min="8" max="8" width="6.44140625" bestFit="1" customWidth="1"/>
    <col min="9" max="9" width="5.88671875" bestFit="1" customWidth="1"/>
    <col min="10" max="10" width="4.88671875" bestFit="1" customWidth="1"/>
    <col min="11" max="12" width="8.88671875" customWidth="1"/>
    <col min="13" max="13" width="3.6640625" customWidth="1"/>
    <col min="14" max="14" width="3.33203125" customWidth="1"/>
    <col min="15" max="15" width="4.6640625" customWidth="1"/>
    <col min="16" max="16" width="8.88671875" customWidth="1"/>
    <col min="17" max="17" width="10.6640625" customWidth="1"/>
    <col min="18" max="18" width="10.33203125" customWidth="1"/>
    <col min="19" max="20" width="8.88671875" customWidth="1"/>
    <col min="21" max="25" width="9.5546875" style="2518" customWidth="1"/>
    <col min="26" max="16384" width="9.109375" style="27"/>
  </cols>
  <sheetData>
    <row r="1" spans="1:185" s="2508" customFormat="1" ht="21" customHeight="1" x14ac:dyDescent="0.25">
      <c r="A1"/>
      <c r="B1"/>
      <c r="C1"/>
      <c r="D1"/>
      <c r="E1"/>
      <c r="F1" s="4158" t="s">
        <v>930</v>
      </c>
      <c r="G1" s="4158"/>
      <c r="H1" s="4158"/>
      <c r="I1" s="4158" t="s">
        <v>931</v>
      </c>
      <c r="J1" s="4158"/>
      <c r="K1" s="4158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938</v>
      </c>
      <c r="B2" s="2520" t="s">
        <v>932</v>
      </c>
      <c r="C2" s="2521" t="s">
        <v>939</v>
      </c>
      <c r="D2" s="2521" t="s">
        <v>931</v>
      </c>
      <c r="E2" s="2521" t="s">
        <v>940</v>
      </c>
      <c r="F2" s="2521" t="s">
        <v>935</v>
      </c>
      <c r="G2" s="2521" t="s">
        <v>941</v>
      </c>
      <c r="H2" s="2521" t="s">
        <v>512</v>
      </c>
      <c r="I2" s="2521" t="s">
        <v>935</v>
      </c>
      <c r="J2" s="2521" t="s">
        <v>941</v>
      </c>
      <c r="K2" s="2521" t="s">
        <v>512</v>
      </c>
      <c r="L2" s="2521" t="s">
        <v>934</v>
      </c>
      <c r="M2" s="2521"/>
      <c r="N2" s="2521"/>
      <c r="O2" s="2520"/>
      <c r="P2" s="2521" t="s">
        <v>942</v>
      </c>
      <c r="Q2" s="2522" t="s">
        <v>943</v>
      </c>
      <c r="R2" s="2522" t="s">
        <v>944</v>
      </c>
      <c r="S2" s="2521" t="s">
        <v>945</v>
      </c>
      <c r="T2" s="2523" t="s">
        <v>946</v>
      </c>
      <c r="U2" s="2518"/>
      <c r="V2" s="2518"/>
      <c r="W2" s="2518"/>
      <c r="X2" s="2518"/>
      <c r="Y2" s="2518"/>
    </row>
    <row r="3" spans="1:185" s="2525" customFormat="1" ht="16.5" customHeight="1" x14ac:dyDescent="0.25">
      <c r="A3" s="4159" t="s">
        <v>882</v>
      </c>
      <c r="B3" s="4160"/>
      <c r="C3" s="4160"/>
      <c r="D3" s="4160"/>
      <c r="E3" s="4160"/>
      <c r="F3" s="4160"/>
      <c r="G3" s="4160"/>
      <c r="H3" s="4160"/>
      <c r="I3" s="4160"/>
      <c r="J3" s="4160"/>
      <c r="K3" s="4160"/>
      <c r="L3" s="4161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3">
      <c r="A4" s="2526" t="s">
        <v>637</v>
      </c>
      <c r="B4" s="2504" t="s">
        <v>915</v>
      </c>
      <c r="C4" s="2526" t="s">
        <v>754</v>
      </c>
      <c r="D4" s="1788">
        <v>3</v>
      </c>
      <c r="E4" s="1788" t="s">
        <v>947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936</v>
      </c>
      <c r="M4" s="1788"/>
      <c r="N4" s="1788"/>
      <c r="O4" s="1788"/>
      <c r="P4" s="1788" t="s">
        <v>892</v>
      </c>
      <c r="Q4" s="1788" t="s">
        <v>948</v>
      </c>
      <c r="R4" s="1788" t="s">
        <v>951</v>
      </c>
      <c r="S4" s="1788" t="s">
        <v>952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3">
      <c r="A5" s="2526" t="s">
        <v>455</v>
      </c>
      <c r="B5" s="2504" t="s">
        <v>916</v>
      </c>
      <c r="C5" s="2526" t="s">
        <v>757</v>
      </c>
      <c r="D5" s="1788">
        <v>3</v>
      </c>
      <c r="E5" s="1788" t="s">
        <v>947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936</v>
      </c>
      <c r="M5" s="1788"/>
      <c r="N5" s="1788"/>
      <c r="O5" s="1788"/>
      <c r="P5" s="1788" t="s">
        <v>904</v>
      </c>
      <c r="Q5" s="1788" t="s">
        <v>949</v>
      </c>
      <c r="R5" s="1788" t="s">
        <v>951</v>
      </c>
      <c r="S5" s="1788" t="s">
        <v>952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3">
      <c r="A6" s="2526" t="s">
        <v>162</v>
      </c>
      <c r="B6" s="2504" t="s">
        <v>916</v>
      </c>
      <c r="C6" s="2526" t="s">
        <v>758</v>
      </c>
      <c r="D6" s="1788">
        <v>3</v>
      </c>
      <c r="E6" s="1788" t="s">
        <v>947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936</v>
      </c>
      <c r="M6" s="1788"/>
      <c r="N6" s="1788"/>
      <c r="O6" s="1788"/>
      <c r="P6" s="1788" t="s">
        <v>892</v>
      </c>
      <c r="Q6" s="1788" t="s">
        <v>948</v>
      </c>
      <c r="R6" s="1788" t="s">
        <v>951</v>
      </c>
      <c r="S6" s="1788" t="s">
        <v>952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3">
      <c r="A7" s="2526" t="s">
        <v>662</v>
      </c>
      <c r="B7" s="2504" t="s">
        <v>916</v>
      </c>
      <c r="C7" s="2526" t="s">
        <v>655</v>
      </c>
      <c r="D7" s="1788">
        <v>3</v>
      </c>
      <c r="E7" s="1788" t="s">
        <v>947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625</v>
      </c>
      <c r="M7" s="1788"/>
      <c r="N7" s="1788"/>
      <c r="O7" s="1788"/>
      <c r="P7" s="1788" t="s">
        <v>869</v>
      </c>
      <c r="Q7" s="1788" t="s">
        <v>949</v>
      </c>
      <c r="R7" s="1788" t="s">
        <v>951</v>
      </c>
      <c r="S7" s="1788" t="s">
        <v>952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3">
      <c r="A8" s="2526" t="s">
        <v>663</v>
      </c>
      <c r="B8" s="2504" t="s">
        <v>916</v>
      </c>
      <c r="C8" s="2526" t="s">
        <v>656</v>
      </c>
      <c r="D8" s="1788">
        <v>3</v>
      </c>
      <c r="E8" s="1788" t="s">
        <v>947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625</v>
      </c>
      <c r="M8" s="1788"/>
      <c r="N8" s="1788"/>
      <c r="O8" s="1788"/>
      <c r="P8" s="1788" t="s">
        <v>626</v>
      </c>
      <c r="Q8" s="1788" t="s">
        <v>949</v>
      </c>
      <c r="R8" s="1788" t="s">
        <v>951</v>
      </c>
      <c r="S8" s="1788" t="s">
        <v>952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3">
      <c r="A9" s="2526" t="s">
        <v>677</v>
      </c>
      <c r="B9" s="2504" t="s">
        <v>917</v>
      </c>
      <c r="C9" s="2526" t="s">
        <v>554</v>
      </c>
      <c r="D9" s="1788">
        <v>3</v>
      </c>
      <c r="E9" s="1788" t="s">
        <v>947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936</v>
      </c>
      <c r="M9" s="1788"/>
      <c r="N9" s="1788"/>
      <c r="O9" s="1788"/>
      <c r="P9" s="1788" t="s">
        <v>904</v>
      </c>
      <c r="Q9" s="1788" t="s">
        <v>949</v>
      </c>
      <c r="R9" s="1788" t="s">
        <v>951</v>
      </c>
      <c r="S9" s="1788" t="s">
        <v>952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3">
      <c r="A10" s="2526" t="s">
        <v>680</v>
      </c>
      <c r="B10" s="2504" t="s">
        <v>917</v>
      </c>
      <c r="C10" s="2526" t="s">
        <v>678</v>
      </c>
      <c r="D10" s="1788">
        <v>3</v>
      </c>
      <c r="E10" s="1788" t="s">
        <v>947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625</v>
      </c>
      <c r="M10" s="1788"/>
      <c r="N10" s="1788"/>
      <c r="O10" s="1788"/>
      <c r="P10" s="1788" t="s">
        <v>895</v>
      </c>
      <c r="Q10" s="1788" t="s">
        <v>949</v>
      </c>
      <c r="R10" s="1788" t="s">
        <v>951</v>
      </c>
      <c r="S10" s="1788" t="s">
        <v>952</v>
      </c>
      <c r="T10" s="1788" t="s">
        <v>911</v>
      </c>
      <c r="U10" s="2524"/>
      <c r="V10" s="2524"/>
      <c r="W10" s="2524"/>
      <c r="X10" s="2524"/>
      <c r="Y10" s="2524"/>
    </row>
    <row r="11" spans="1:185" s="30" customFormat="1" ht="22.5" customHeight="1" x14ac:dyDescent="0.3">
      <c r="A11" s="2526" t="s">
        <v>698</v>
      </c>
      <c r="B11" s="2504" t="s">
        <v>917</v>
      </c>
      <c r="C11" s="2526" t="s">
        <v>763</v>
      </c>
      <c r="D11" s="1788">
        <v>3</v>
      </c>
      <c r="E11" s="1788" t="s">
        <v>947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936</v>
      </c>
      <c r="M11" s="1788"/>
      <c r="N11" s="1788"/>
      <c r="O11" s="1788"/>
      <c r="P11" s="1788" t="s">
        <v>901</v>
      </c>
      <c r="Q11" s="1788" t="s">
        <v>949</v>
      </c>
      <c r="R11" s="1788" t="s">
        <v>951</v>
      </c>
      <c r="S11" s="1788" t="s">
        <v>952</v>
      </c>
      <c r="T11" s="1788" t="s">
        <v>911</v>
      </c>
      <c r="U11" s="2524"/>
      <c r="V11" s="2524"/>
      <c r="W11" s="2524"/>
      <c r="X11" s="2524"/>
      <c r="Y11" s="2524"/>
    </row>
    <row r="12" spans="1:185" s="30" customFormat="1" ht="22.5" customHeight="1" x14ac:dyDescent="0.25">
      <c r="A12" s="4159" t="s">
        <v>883</v>
      </c>
      <c r="B12" s="4160"/>
      <c r="C12" s="4160"/>
      <c r="D12" s="4160"/>
      <c r="E12" s="4160"/>
      <c r="F12" s="4160"/>
      <c r="G12" s="4160"/>
      <c r="H12" s="4160"/>
      <c r="I12" s="4160"/>
      <c r="J12" s="4160"/>
      <c r="K12" s="4160"/>
      <c r="L12" s="4161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3">
      <c r="A13" s="2526" t="s">
        <v>143</v>
      </c>
      <c r="B13" s="2504" t="s">
        <v>916</v>
      </c>
      <c r="C13" s="2526" t="s">
        <v>519</v>
      </c>
      <c r="D13" s="1788">
        <v>4</v>
      </c>
      <c r="E13" s="1788" t="s">
        <v>947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625</v>
      </c>
      <c r="M13" s="1788"/>
      <c r="N13" s="1788"/>
      <c r="O13" s="1788"/>
      <c r="P13" s="1788" t="s">
        <v>897</v>
      </c>
      <c r="Q13" s="1788" t="s">
        <v>950</v>
      </c>
      <c r="R13" s="1788" t="s">
        <v>951</v>
      </c>
      <c r="S13" s="1788" t="s">
        <v>952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3">
      <c r="A14" s="2526" t="s">
        <v>647</v>
      </c>
      <c r="B14" s="2504" t="s">
        <v>916</v>
      </c>
      <c r="C14" s="2526" t="s">
        <v>646</v>
      </c>
      <c r="D14" s="1788">
        <v>4</v>
      </c>
      <c r="E14" s="1788" t="s">
        <v>947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937</v>
      </c>
      <c r="M14" s="1788"/>
      <c r="N14" s="1788"/>
      <c r="O14" s="1788"/>
      <c r="P14" s="1788" t="s">
        <v>904</v>
      </c>
      <c r="Q14" s="1788" t="s">
        <v>949</v>
      </c>
      <c r="R14" s="1788" t="s">
        <v>951</v>
      </c>
      <c r="S14" s="1788" t="s">
        <v>952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3">
      <c r="A15" s="2526" t="s">
        <v>151</v>
      </c>
      <c r="B15" s="2504" t="s">
        <v>916</v>
      </c>
      <c r="C15" s="2526" t="s">
        <v>650</v>
      </c>
      <c r="D15" s="1788">
        <v>4</v>
      </c>
      <c r="E15" s="1788" t="s">
        <v>947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625</v>
      </c>
      <c r="M15" s="1788"/>
      <c r="N15" s="1788"/>
      <c r="O15" s="1788"/>
      <c r="P15" s="1788" t="s">
        <v>867</v>
      </c>
      <c r="Q15" s="1788" t="s">
        <v>949</v>
      </c>
      <c r="R15" s="1788" t="s">
        <v>951</v>
      </c>
      <c r="S15" s="1788" t="s">
        <v>952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3">
      <c r="A16" s="2526" t="s">
        <v>658</v>
      </c>
      <c r="B16" s="2504" t="s">
        <v>916</v>
      </c>
      <c r="C16" s="2526" t="s">
        <v>653</v>
      </c>
      <c r="D16" s="1788">
        <v>4</v>
      </c>
      <c r="E16" s="1788" t="s">
        <v>947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625</v>
      </c>
      <c r="M16" s="1788"/>
      <c r="N16" s="1788"/>
      <c r="O16" s="1788"/>
      <c r="P16" s="1788" t="s">
        <v>894</v>
      </c>
      <c r="Q16" s="1788" t="s">
        <v>949</v>
      </c>
      <c r="R16" s="1788" t="s">
        <v>951</v>
      </c>
      <c r="S16" s="1788" t="s">
        <v>952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3">
      <c r="A17" s="2526" t="s">
        <v>664</v>
      </c>
      <c r="B17" s="2504" t="s">
        <v>916</v>
      </c>
      <c r="C17" s="2526" t="s">
        <v>657</v>
      </c>
      <c r="D17" s="1788">
        <v>4</v>
      </c>
      <c r="E17" s="1788" t="s">
        <v>947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625</v>
      </c>
      <c r="M17" s="1788"/>
      <c r="N17" s="1788"/>
      <c r="O17" s="1788"/>
      <c r="P17" s="1788" t="s">
        <v>867</v>
      </c>
      <c r="Q17" s="1788" t="s">
        <v>949</v>
      </c>
      <c r="R17" s="1788" t="s">
        <v>951</v>
      </c>
      <c r="S17" s="1788" t="s">
        <v>952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3">
      <c r="A18" s="2526" t="s">
        <v>682</v>
      </c>
      <c r="B18" s="2504" t="s">
        <v>917</v>
      </c>
      <c r="C18" s="2526" t="s">
        <v>681</v>
      </c>
      <c r="D18" s="1788">
        <v>4</v>
      </c>
      <c r="E18" s="1788" t="s">
        <v>947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625</v>
      </c>
      <c r="M18" s="1788"/>
      <c r="N18" s="1788"/>
      <c r="O18" s="1788"/>
      <c r="P18" s="1788" t="s">
        <v>867</v>
      </c>
      <c r="Q18" s="1788" t="s">
        <v>949</v>
      </c>
      <c r="R18" s="1788" t="s">
        <v>951</v>
      </c>
      <c r="S18" s="1788" t="s">
        <v>952</v>
      </c>
      <c r="T18" s="1788" t="s">
        <v>911</v>
      </c>
      <c r="U18" s="2524"/>
      <c r="V18" s="2524"/>
      <c r="W18" s="2524"/>
      <c r="X18" s="2524"/>
      <c r="Y18" s="2524"/>
    </row>
    <row r="19" spans="1:26" s="30" customFormat="1" ht="22.5" customHeight="1" x14ac:dyDescent="0.3">
      <c r="A19" s="2526" t="s">
        <v>690</v>
      </c>
      <c r="B19" s="2504" t="s">
        <v>917</v>
      </c>
      <c r="C19" s="2526" t="s">
        <v>918</v>
      </c>
      <c r="D19" s="1788">
        <v>4</v>
      </c>
      <c r="E19" s="1788" t="s">
        <v>947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936</v>
      </c>
      <c r="M19" s="1788"/>
      <c r="N19" s="1788"/>
      <c r="O19" s="1788"/>
      <c r="P19" s="1788" t="s">
        <v>901</v>
      </c>
      <c r="Q19" s="1788" t="s">
        <v>950</v>
      </c>
      <c r="R19" s="1788" t="s">
        <v>951</v>
      </c>
      <c r="S19" s="1788" t="s">
        <v>952</v>
      </c>
      <c r="T19" s="1788" t="s">
        <v>911</v>
      </c>
      <c r="U19" s="2524"/>
      <c r="V19" s="2524"/>
      <c r="W19" s="2524"/>
      <c r="X19" s="2524"/>
      <c r="Y19" s="2524"/>
    </row>
    <row r="20" spans="1:26" s="30" customFormat="1" ht="22.5" customHeight="1" x14ac:dyDescent="0.3">
      <c r="A20" s="2526" t="s">
        <v>694</v>
      </c>
      <c r="B20" s="2504" t="s">
        <v>917</v>
      </c>
      <c r="C20" s="2526" t="s">
        <v>762</v>
      </c>
      <c r="D20" s="1788">
        <v>4</v>
      </c>
      <c r="E20" s="1788" t="s">
        <v>947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936</v>
      </c>
      <c r="M20" s="1788"/>
      <c r="N20" s="1788"/>
      <c r="O20" s="1788"/>
      <c r="P20" s="1788" t="s">
        <v>901</v>
      </c>
      <c r="Q20" s="1788" t="s">
        <v>950</v>
      </c>
      <c r="R20" s="1788" t="s">
        <v>951</v>
      </c>
      <c r="S20" s="1788" t="s">
        <v>952</v>
      </c>
      <c r="T20" s="1788" t="s">
        <v>911</v>
      </c>
      <c r="U20" s="2524"/>
      <c r="V20" s="2524"/>
      <c r="W20" s="2524"/>
      <c r="X20" s="2524"/>
      <c r="Y20" s="2524"/>
    </row>
    <row r="21" spans="1:26" ht="18.75" customHeight="1" x14ac:dyDescent="0.25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5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5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5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5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5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5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5"/>
    <row r="29" spans="1:26" s="58" customFormat="1" ht="15.7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3">
      <c r="U30" s="2518"/>
      <c r="V30" s="2518"/>
      <c r="W30" s="2518"/>
      <c r="X30" s="2518"/>
      <c r="Y30" s="2518"/>
      <c r="Z30" s="1"/>
    </row>
    <row r="31" spans="1:26" ht="15.75" customHeight="1" x14ac:dyDescent="0.25"/>
    <row r="32" spans="1:26" ht="15.75" customHeight="1" x14ac:dyDescent="0.25"/>
    <row r="33" spans="1:26" s="58" customFormat="1" ht="15.7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5"/>
    <row r="37" spans="1:26" ht="15.75" customHeight="1" x14ac:dyDescent="0.25"/>
    <row r="38" spans="1:26" s="58" customFormat="1" ht="15.75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5"/>
    <row r="40" spans="1:26" customFormat="1" ht="18" customHeight="1" x14ac:dyDescent="0.3">
      <c r="U40" s="2518"/>
      <c r="V40" s="2518"/>
      <c r="W40" s="2518"/>
      <c r="X40" s="2518"/>
      <c r="Y40" s="2518"/>
      <c r="Z40" s="1"/>
    </row>
    <row r="41" spans="1:26" ht="15.75" customHeight="1" x14ac:dyDescent="0.25"/>
    <row r="42" spans="1:26" ht="15.75" customHeight="1" x14ac:dyDescent="0.25"/>
    <row r="43" spans="1:26" customFormat="1" ht="15.75" customHeight="1" x14ac:dyDescent="0.3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3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5"/>
    <row r="53" spans="1:26" ht="15.75" customHeight="1" x14ac:dyDescent="0.25"/>
    <row r="54" spans="1:26" customFormat="1" ht="15.75" customHeight="1" x14ac:dyDescent="0.3">
      <c r="U54" s="2518"/>
      <c r="V54" s="2518"/>
      <c r="W54" s="2518"/>
      <c r="X54" s="2518"/>
      <c r="Y54" s="2518"/>
      <c r="Z54" s="1"/>
    </row>
    <row r="55" spans="1:26" customFormat="1" ht="19.5" customHeight="1" x14ac:dyDescent="0.3">
      <c r="U55" s="2518"/>
      <c r="V55" s="2518"/>
      <c r="W55" s="2518"/>
      <c r="X55" s="2518"/>
      <c r="Y55" s="2518"/>
      <c r="Z55" s="1"/>
    </row>
    <row r="56" spans="1:26" ht="15.75" customHeight="1" x14ac:dyDescent="0.25"/>
    <row r="57" spans="1:26" ht="32.25" customHeight="1" x14ac:dyDescent="0.25"/>
    <row r="58" spans="1:26" ht="15.75" customHeight="1" x14ac:dyDescent="0.25"/>
    <row r="59" spans="1:26" s="58" customFormat="1" ht="15.75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3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5"/>
    <row r="66" spans="1:26" ht="15.75" customHeight="1" x14ac:dyDescent="0.25"/>
    <row r="67" spans="1:26" s="58" customFormat="1" ht="15.75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3">
      <c r="U68" s="2518"/>
      <c r="V68" s="2518"/>
      <c r="W68" s="2518"/>
      <c r="X68" s="2518"/>
      <c r="Y68" s="2518"/>
      <c r="Z68" s="1"/>
    </row>
    <row r="69" spans="1:26" customFormat="1" ht="37.5" customHeight="1" x14ac:dyDescent="0.3">
      <c r="U69" s="2518"/>
      <c r="V69" s="2518"/>
      <c r="W69" s="2518"/>
      <c r="X69" s="2518"/>
      <c r="Y69" s="2518"/>
      <c r="Z69" s="1"/>
    </row>
    <row r="70" spans="1:26" customFormat="1" ht="34.5" customHeight="1" x14ac:dyDescent="0.3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5"/>
    <row r="76" spans="1:26" ht="20.25" customHeight="1" x14ac:dyDescent="0.25"/>
    <row r="77" spans="1:26" ht="20.25" customHeight="1" x14ac:dyDescent="0.25"/>
    <row r="78" spans="1:26" customFormat="1" ht="20.25" customHeight="1" x14ac:dyDescent="0.3">
      <c r="U78" s="2518"/>
      <c r="V78" s="2518"/>
      <c r="W78" s="2518"/>
      <c r="X78" s="2518"/>
      <c r="Y78" s="2518"/>
      <c r="Z78" s="1"/>
    </row>
    <row r="79" spans="1:26" ht="32.25" customHeight="1" x14ac:dyDescent="0.25"/>
    <row r="80" spans="1:26" ht="20.25" customHeight="1" x14ac:dyDescent="0.25"/>
    <row r="81" spans="1:26" customFormat="1" ht="15.75" customHeight="1" x14ac:dyDescent="0.3">
      <c r="U81" s="2518"/>
      <c r="V81" s="2518"/>
      <c r="W81" s="2518"/>
      <c r="X81" s="2518"/>
      <c r="Y81" s="2518"/>
      <c r="Z81" s="1"/>
    </row>
    <row r="82" spans="1:26" customFormat="1" ht="15.75" customHeight="1" x14ac:dyDescent="0.3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5"/>
    <row r="87" spans="1:26" ht="15.75" customHeight="1" x14ac:dyDescent="0.25"/>
    <row r="88" spans="1:26" ht="15.75" customHeight="1" x14ac:dyDescent="0.25"/>
    <row r="89" spans="1:26" ht="15.75" customHeight="1" x14ac:dyDescent="0.25"/>
    <row r="90" spans="1:26" ht="15.75" customHeight="1" x14ac:dyDescent="0.25"/>
    <row r="91" spans="1:26" ht="15.75" customHeight="1" x14ac:dyDescent="0.25"/>
    <row r="92" spans="1:26" ht="15.75" customHeight="1" x14ac:dyDescent="0.25"/>
    <row r="93" spans="1:26" ht="15.75" customHeight="1" x14ac:dyDescent="0.25"/>
    <row r="94" spans="1:26" ht="15.75" customHeight="1" x14ac:dyDescent="0.25"/>
    <row r="95" spans="1:26" ht="15.75" customHeight="1" x14ac:dyDescent="0.25"/>
    <row r="96" spans="1:26" ht="15.75" customHeight="1" x14ac:dyDescent="0.25"/>
    <row r="97" spans="1:26" ht="15.75" customHeight="1" x14ac:dyDescent="0.25"/>
    <row r="98" spans="1:26" s="30" customFormat="1" ht="18" customHeight="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5"/>
    <row r="100" spans="1:26" ht="15.75" customHeight="1" x14ac:dyDescent="0.25"/>
    <row r="101" spans="1:26" customFormat="1" ht="15.75" customHeight="1" x14ac:dyDescent="0.3">
      <c r="U101" s="2518"/>
      <c r="V101" s="2518"/>
      <c r="W101" s="2518"/>
      <c r="X101" s="2518"/>
      <c r="Y101" s="2518"/>
      <c r="Z101" s="1"/>
    </row>
    <row r="102" spans="1:26" ht="15.75" customHeight="1" x14ac:dyDescent="0.25"/>
    <row r="103" spans="1:26" ht="15.75" customHeight="1" x14ac:dyDescent="0.25"/>
    <row r="104" spans="1:26" ht="15.75" customHeight="1" x14ac:dyDescent="0.25"/>
    <row r="105" spans="1:26" ht="18.75" customHeight="1" x14ac:dyDescent="0.25"/>
    <row r="106" spans="1:26" ht="15.75" customHeight="1" x14ac:dyDescent="0.25"/>
    <row r="107" spans="1:26" customFormat="1" ht="15.75" customHeight="1" x14ac:dyDescent="0.3">
      <c r="U107" s="2518"/>
      <c r="V107" s="2518"/>
      <c r="W107" s="2518"/>
      <c r="X107" s="2518"/>
      <c r="Y107" s="2518"/>
      <c r="Z107" s="1"/>
    </row>
    <row r="108" spans="1:26" ht="15.75" customHeight="1" x14ac:dyDescent="0.25"/>
    <row r="109" spans="1:26" ht="15.75" customHeight="1" x14ac:dyDescent="0.25"/>
    <row r="110" spans="1:26" ht="15.75" customHeight="1" x14ac:dyDescent="0.25"/>
    <row r="111" spans="1:26" ht="15.75" customHeight="1" x14ac:dyDescent="0.25"/>
    <row r="112" spans="1:26" ht="15.75" customHeight="1" x14ac:dyDescent="0.25"/>
    <row r="113" spans="1:185" customFormat="1" ht="15.75" customHeight="1" x14ac:dyDescent="0.3">
      <c r="U113" s="2518"/>
      <c r="V113" s="2518"/>
      <c r="W113" s="2518"/>
      <c r="X113" s="2518"/>
      <c r="Y113" s="2518"/>
      <c r="Z113" s="1"/>
    </row>
    <row r="114" spans="1:185" ht="15.75" customHeight="1" x14ac:dyDescent="0.25"/>
    <row r="115" spans="1:185" ht="19.5" customHeight="1" x14ac:dyDescent="0.25"/>
    <row r="116" spans="1:185" ht="15.75" customHeight="1" x14ac:dyDescent="0.25"/>
    <row r="117" spans="1:185" ht="15.75" customHeight="1" x14ac:dyDescent="0.25"/>
    <row r="118" spans="1:185" ht="15.75" customHeight="1" x14ac:dyDescent="0.25"/>
    <row r="119" spans="1:185" s="128" customFormat="1" ht="15.75" customHeigh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5"/>
    <row r="152" spans="1:185" ht="15.75" customHeight="1" x14ac:dyDescent="0.25"/>
    <row r="153" spans="1:185" ht="15.75" customHeight="1" x14ac:dyDescent="0.25"/>
    <row r="154" spans="1:185" ht="15.75" customHeight="1" x14ac:dyDescent="0.25"/>
    <row r="155" spans="1:185" ht="15.75" customHeight="1" x14ac:dyDescent="0.25"/>
    <row r="156" spans="1:185" ht="15.75" customHeight="1" x14ac:dyDescent="0.25"/>
    <row r="157" spans="1:185" ht="15.75" customHeight="1" x14ac:dyDescent="0.25"/>
    <row r="158" spans="1:185" ht="15.75" customHeight="1" x14ac:dyDescent="0.25"/>
    <row r="159" spans="1:185" ht="15.75" customHeight="1" x14ac:dyDescent="0.25"/>
    <row r="160" spans="1:185" s="2487" customFormat="1" ht="18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7.399999999999999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7.399999999999999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7.399999999999999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7.399999999999999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7.399999999999999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7.399999999999999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7.399999999999999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7.399999999999999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7.399999999999999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7.399999999999999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5"/>
    <row r="180" spans="1:26" ht="15.75" customHeight="1" x14ac:dyDescent="0.25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48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ColWidth="9.109375" defaultRowHeight="24.6" x14ac:dyDescent="0.25"/>
  <cols>
    <col min="1" max="1" width="12.44140625" style="2545" hidden="1" customWidth="1"/>
    <col min="2" max="2" width="8.88671875" style="2545" customWidth="1"/>
    <col min="3" max="3" width="79.5546875" style="2545" customWidth="1"/>
    <col min="4" max="4" width="8.88671875" style="2545" hidden="1" customWidth="1"/>
    <col min="5" max="5" width="18.5546875" style="2545" hidden="1" customWidth="1"/>
    <col min="6" max="6" width="8.6640625" style="2545" bestFit="1" customWidth="1"/>
    <col min="7" max="7" width="7.109375" style="2545" bestFit="1" customWidth="1"/>
    <col min="8" max="8" width="9.44140625" style="2545" bestFit="1" customWidth="1"/>
    <col min="9" max="9" width="8.6640625" style="2545" bestFit="1" customWidth="1"/>
    <col min="10" max="10" width="7.109375" style="2545" bestFit="1" customWidth="1"/>
    <col min="11" max="11" width="9.44140625" style="2545" bestFit="1" customWidth="1"/>
    <col min="12" max="12" width="16.6640625" style="2545" bestFit="1" customWidth="1"/>
    <col min="13" max="13" width="62.109375" style="2545" customWidth="1"/>
    <col min="14" max="14" width="3.33203125" customWidth="1"/>
    <col min="15" max="15" width="4.6640625" customWidth="1"/>
    <col min="16" max="16" width="8.88671875" customWidth="1"/>
    <col min="17" max="17" width="10.6640625" customWidth="1"/>
    <col min="18" max="18" width="10.33203125" customWidth="1"/>
    <col min="19" max="20" width="8.88671875" customWidth="1"/>
    <col min="21" max="25" width="9.5546875" style="2518" customWidth="1"/>
    <col min="26" max="16384" width="9.109375" style="27"/>
  </cols>
  <sheetData>
    <row r="1" spans="1:185" s="2530" customFormat="1" x14ac:dyDescent="0.3">
      <c r="A1" s="2535"/>
      <c r="B1" s="4167" t="s">
        <v>953</v>
      </c>
      <c r="C1" s="4167"/>
      <c r="D1" s="4167"/>
      <c r="E1" s="4167"/>
      <c r="F1" s="4167"/>
      <c r="G1" s="4167"/>
      <c r="H1" s="4167"/>
      <c r="I1" s="4167"/>
      <c r="J1" s="4167"/>
      <c r="K1" s="4167"/>
      <c r="L1" s="4167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3">
      <c r="A2" s="2535"/>
      <c r="B2" s="4162" t="s">
        <v>932</v>
      </c>
      <c r="C2" s="4168" t="s">
        <v>939</v>
      </c>
      <c r="D2" s="2535"/>
      <c r="E2" s="2535"/>
      <c r="F2" s="4170" t="s">
        <v>930</v>
      </c>
      <c r="G2" s="4170"/>
      <c r="H2" s="4170"/>
      <c r="I2" s="4170" t="s">
        <v>931</v>
      </c>
      <c r="J2" s="4170"/>
      <c r="K2" s="4170"/>
      <c r="L2" s="2537"/>
      <c r="M2" s="4162" t="s">
        <v>913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3">
      <c r="A3" s="2538" t="s">
        <v>938</v>
      </c>
      <c r="B3" s="4163"/>
      <c r="C3" s="4169"/>
      <c r="D3" s="2539" t="s">
        <v>931</v>
      </c>
      <c r="E3" s="2539" t="s">
        <v>940</v>
      </c>
      <c r="F3" s="2539" t="s">
        <v>935</v>
      </c>
      <c r="G3" s="2539" t="s">
        <v>941</v>
      </c>
      <c r="H3" s="2539" t="s">
        <v>512</v>
      </c>
      <c r="I3" s="2539" t="s">
        <v>935</v>
      </c>
      <c r="J3" s="2539" t="s">
        <v>941</v>
      </c>
      <c r="K3" s="2539" t="s">
        <v>512</v>
      </c>
      <c r="L3" s="2540" t="s">
        <v>934</v>
      </c>
      <c r="M3" s="4163"/>
      <c r="N3" s="2532"/>
      <c r="O3" s="2504"/>
      <c r="P3" s="2532" t="s">
        <v>942</v>
      </c>
      <c r="Q3" s="2533" t="s">
        <v>943</v>
      </c>
      <c r="R3" s="2533" t="s">
        <v>944</v>
      </c>
      <c r="S3" s="2532" t="s">
        <v>945</v>
      </c>
      <c r="T3" s="2534" t="s">
        <v>946</v>
      </c>
      <c r="U3" s="2529"/>
      <c r="V3" s="2529"/>
      <c r="W3" s="2529"/>
      <c r="X3" s="2529"/>
    </row>
    <row r="4" spans="1:185" s="2525" customFormat="1" x14ac:dyDescent="0.25">
      <c r="A4" s="4164" t="s">
        <v>882</v>
      </c>
      <c r="B4" s="4165"/>
      <c r="C4" s="4165"/>
      <c r="D4" s="4165"/>
      <c r="E4" s="4165"/>
      <c r="F4" s="4165"/>
      <c r="G4" s="4165"/>
      <c r="H4" s="4165"/>
      <c r="I4" s="4165"/>
      <c r="J4" s="4165"/>
      <c r="K4" s="4165"/>
      <c r="L4" s="4166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49.2" x14ac:dyDescent="0.25">
      <c r="A5" s="2542" t="str">
        <f>'семестровка 2 курс'!A171</f>
        <v>1.1.12.1.2</v>
      </c>
      <c r="B5" s="2543" t="s">
        <v>915</v>
      </c>
      <c r="C5" s="2542" t="str">
        <f>'семестровка 2 курс'!B171</f>
        <v>Теоретична механіка</v>
      </c>
      <c r="D5" s="2541">
        <v>3</v>
      </c>
      <c r="E5" s="2541" t="s">
        <v>947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948</v>
      </c>
      <c r="R5" s="1788" t="s">
        <v>951</v>
      </c>
      <c r="S5" s="1788" t="s">
        <v>952</v>
      </c>
      <c r="T5" s="1788"/>
      <c r="U5" s="2524"/>
      <c r="V5" s="2524"/>
      <c r="W5" s="2524"/>
      <c r="X5" s="2524"/>
      <c r="Y5" s="2524"/>
    </row>
    <row r="6" spans="1:185" s="2525" customFormat="1" ht="49.2" x14ac:dyDescent="0.25">
      <c r="A6" s="2542" t="str">
        <f>'семестровка 2 курс'!A172</f>
        <v>1.2.2.1</v>
      </c>
      <c r="B6" s="2543" t="s">
        <v>916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947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949</v>
      </c>
      <c r="R6" s="1788" t="s">
        <v>951</v>
      </c>
      <c r="S6" s="1788" t="s">
        <v>952</v>
      </c>
      <c r="T6" s="1788"/>
      <c r="U6" s="2524"/>
      <c r="V6" s="2524"/>
      <c r="W6" s="2524"/>
      <c r="X6" s="2524"/>
      <c r="Y6" s="2524"/>
    </row>
    <row r="7" spans="1:185" s="2525" customFormat="1" ht="49.2" x14ac:dyDescent="0.25">
      <c r="A7" s="2542" t="str">
        <f>'семестровка 2 курс'!A173</f>
        <v>1.2.6.1</v>
      </c>
      <c r="B7" s="2543" t="s">
        <v>916</v>
      </c>
      <c r="C7" s="2542" t="str">
        <f>'семестровка 2 курс'!B173</f>
        <v>Опір матеріалів</v>
      </c>
      <c r="D7" s="2541">
        <v>3</v>
      </c>
      <c r="E7" s="2541" t="s">
        <v>947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948</v>
      </c>
      <c r="R7" s="1788" t="s">
        <v>951</v>
      </c>
      <c r="S7" s="1788" t="s">
        <v>952</v>
      </c>
      <c r="T7" s="1788"/>
      <c r="U7" s="2524"/>
      <c r="V7" s="2524"/>
      <c r="W7" s="2524"/>
      <c r="X7" s="2524"/>
      <c r="Y7" s="2524"/>
    </row>
    <row r="8" spans="1:185" s="2525" customFormat="1" ht="49.2" x14ac:dyDescent="0.25">
      <c r="A8" s="2542" t="str">
        <f>'семестровка 2 курс'!A174</f>
        <v>1.2.11.1.2</v>
      </c>
      <c r="B8" s="2543" t="s">
        <v>916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947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949</v>
      </c>
      <c r="R8" s="1788" t="s">
        <v>951</v>
      </c>
      <c r="S8" s="1788" t="s">
        <v>952</v>
      </c>
      <c r="T8" s="1788"/>
      <c r="U8" s="2524"/>
      <c r="V8" s="2524"/>
      <c r="W8" s="2524"/>
      <c r="X8" s="2524"/>
      <c r="Y8" s="2524"/>
    </row>
    <row r="9" spans="1:185" s="2525" customFormat="1" ht="73.8" x14ac:dyDescent="0.25">
      <c r="A9" s="2542" t="str">
        <f>'семестровка 2 курс'!A175</f>
        <v>1.2.11.1.3</v>
      </c>
      <c r="B9" s="2543" t="s">
        <v>916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947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949</v>
      </c>
      <c r="R9" s="1788" t="s">
        <v>951</v>
      </c>
      <c r="S9" s="1788" t="s">
        <v>952</v>
      </c>
      <c r="T9" s="1788"/>
      <c r="U9" s="2524"/>
      <c r="V9" s="2524"/>
      <c r="W9" s="2524"/>
      <c r="X9" s="2524"/>
      <c r="Y9" s="2524"/>
    </row>
    <row r="10" spans="1:185" s="30" customFormat="1" ht="49.2" x14ac:dyDescent="0.25">
      <c r="A10" s="2542" t="str">
        <f>'семестровка 2 курс'!A176</f>
        <v>2.1.1</v>
      </c>
      <c r="B10" s="2543" t="s">
        <v>917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947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949</v>
      </c>
      <c r="R10" s="1788" t="s">
        <v>951</v>
      </c>
      <c r="S10" s="1788" t="s">
        <v>952</v>
      </c>
      <c r="T10" s="1788"/>
      <c r="U10" s="2524"/>
      <c r="V10" s="2524"/>
      <c r="W10" s="2524"/>
      <c r="X10" s="2524"/>
      <c r="Y10" s="2524"/>
    </row>
    <row r="11" spans="1:185" s="30" customFormat="1" ht="49.2" x14ac:dyDescent="0.25">
      <c r="A11" s="2542" t="str">
        <f>'семестровка 2 курс'!A177</f>
        <v>2.1.2.1</v>
      </c>
      <c r="B11" s="2543" t="s">
        <v>917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947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949</v>
      </c>
      <c r="R11" s="1788" t="s">
        <v>951</v>
      </c>
      <c r="S11" s="1788" t="s">
        <v>952</v>
      </c>
      <c r="T11" s="1788" t="s">
        <v>911</v>
      </c>
      <c r="U11" s="2524"/>
      <c r="V11" s="2524"/>
      <c r="W11" s="2524"/>
      <c r="X11" s="2524"/>
      <c r="Y11" s="2524"/>
    </row>
    <row r="12" spans="1:185" s="30" customFormat="1" ht="49.2" x14ac:dyDescent="0.25">
      <c r="A12" s="2542" t="str">
        <f>'семестровка 2 курс'!A178</f>
        <v>2.1.12.1</v>
      </c>
      <c r="B12" s="2543" t="s">
        <v>917</v>
      </c>
      <c r="C12" s="2542" t="str">
        <f>'семестровка 2 курс'!B178</f>
        <v>Теорія різання</v>
      </c>
      <c r="D12" s="2541">
        <v>3</v>
      </c>
      <c r="E12" s="2541" t="s">
        <v>947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949</v>
      </c>
      <c r="R12" s="1788" t="s">
        <v>951</v>
      </c>
      <c r="S12" s="1788" t="s">
        <v>952</v>
      </c>
      <c r="T12" s="1788" t="s">
        <v>911</v>
      </c>
      <c r="U12" s="2524"/>
      <c r="V12" s="2524"/>
      <c r="W12" s="2524"/>
      <c r="X12" s="2524"/>
      <c r="Y12" s="2524"/>
    </row>
    <row r="13" spans="1:185" s="30" customFormat="1" x14ac:dyDescent="0.25">
      <c r="A13" s="4164" t="s">
        <v>883</v>
      </c>
      <c r="B13" s="4165"/>
      <c r="C13" s="4165"/>
      <c r="D13" s="4165"/>
      <c r="E13" s="4165"/>
      <c r="F13" s="4165"/>
      <c r="G13" s="4165"/>
      <c r="H13" s="4165"/>
      <c r="I13" s="4165"/>
      <c r="J13" s="4165"/>
      <c r="K13" s="4165"/>
      <c r="L13" s="4166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49.2" x14ac:dyDescent="0.25">
      <c r="A14" s="2542" t="str">
        <f>'семестровка 2 курс'!A180</f>
        <v>1.2.1</v>
      </c>
      <c r="B14" s="2543" t="s">
        <v>916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947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950</v>
      </c>
      <c r="R14" s="1788" t="s">
        <v>951</v>
      </c>
      <c r="S14" s="1788" t="s">
        <v>952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49.2" x14ac:dyDescent="0.25">
      <c r="A15" s="2542" t="str">
        <f>'семестровка 2 курс'!A181</f>
        <v>1.2.2.2</v>
      </c>
      <c r="B15" s="2543" t="s">
        <v>916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947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949</v>
      </c>
      <c r="R15" s="1788" t="s">
        <v>951</v>
      </c>
      <c r="S15" s="1788" t="s">
        <v>952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49.2" x14ac:dyDescent="0.25">
      <c r="A16" s="2542" t="str">
        <f>'семестровка 2 курс'!A182</f>
        <v>1.2.7</v>
      </c>
      <c r="B16" s="2543" t="s">
        <v>916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947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949</v>
      </c>
      <c r="R16" s="1788" t="s">
        <v>951</v>
      </c>
      <c r="S16" s="1788" t="s">
        <v>952</v>
      </c>
      <c r="T16" s="1788"/>
      <c r="U16" s="2524"/>
      <c r="V16" s="2524"/>
      <c r="W16" s="2524"/>
      <c r="X16" s="2524"/>
      <c r="Y16" s="2524"/>
    </row>
    <row r="17" spans="1:26" s="30" customFormat="1" ht="49.2" x14ac:dyDescent="0.25">
      <c r="A17" s="2542" t="str">
        <f>'семестровка 2 курс'!A183</f>
        <v>1.2.10</v>
      </c>
      <c r="B17" s="2543" t="s">
        <v>916</v>
      </c>
      <c r="C17" s="2542" t="str">
        <f>'семестровка 2 курс'!B183</f>
        <v>Теплофізичні процеси</v>
      </c>
      <c r="D17" s="2541">
        <v>4</v>
      </c>
      <c r="E17" s="2541" t="s">
        <v>947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949</v>
      </c>
      <c r="R17" s="1788" t="s">
        <v>951</v>
      </c>
      <c r="S17" s="1788" t="s">
        <v>952</v>
      </c>
      <c r="T17" s="1788"/>
      <c r="U17" s="2524"/>
      <c r="V17" s="2524"/>
      <c r="W17" s="2524"/>
      <c r="X17" s="2524"/>
      <c r="Y17" s="2524"/>
    </row>
    <row r="18" spans="1:26" s="30" customFormat="1" ht="49.2" x14ac:dyDescent="0.25">
      <c r="A18" s="2542" t="str">
        <f>'семестровка 2 курс'!A184</f>
        <v>1.2.11.1.4</v>
      </c>
      <c r="B18" s="2543" t="s">
        <v>916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947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949</v>
      </c>
      <c r="R18" s="1788" t="s">
        <v>951</v>
      </c>
      <c r="S18" s="1788" t="s">
        <v>952</v>
      </c>
      <c r="T18" s="1788"/>
      <c r="U18" s="2524"/>
      <c r="V18" s="2524"/>
      <c r="W18" s="2524"/>
      <c r="X18" s="2524"/>
      <c r="Y18" s="2524"/>
    </row>
    <row r="19" spans="1:26" s="30" customFormat="1" ht="49.2" x14ac:dyDescent="0.25">
      <c r="A19" s="2542" t="str">
        <f>'семестровка 2 курс'!A185</f>
        <v>2.1.3</v>
      </c>
      <c r="B19" s="2543" t="s">
        <v>917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947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949</v>
      </c>
      <c r="R19" s="1788" t="s">
        <v>951</v>
      </c>
      <c r="S19" s="1788" t="s">
        <v>952</v>
      </c>
      <c r="T19" s="1788" t="s">
        <v>911</v>
      </c>
      <c r="U19" s="2524"/>
      <c r="V19" s="2524"/>
      <c r="W19" s="2524"/>
      <c r="X19" s="2524"/>
      <c r="Y19" s="2524"/>
    </row>
    <row r="20" spans="1:26" s="30" customFormat="1" ht="49.2" x14ac:dyDescent="0.25">
      <c r="A20" s="2542" t="str">
        <f>'семестровка 2 курс'!A186</f>
        <v>2.1.8.1</v>
      </c>
      <c r="B20" s="2543" t="s">
        <v>917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947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950</v>
      </c>
      <c r="R20" s="1788" t="s">
        <v>951</v>
      </c>
      <c r="S20" s="1788" t="s">
        <v>952</v>
      </c>
      <c r="T20" s="1788" t="s">
        <v>911</v>
      </c>
      <c r="U20" s="2524"/>
      <c r="V20" s="2524"/>
      <c r="W20" s="2524"/>
      <c r="X20" s="2524"/>
      <c r="Y20" s="2524"/>
    </row>
    <row r="21" spans="1:26" s="30" customFormat="1" ht="49.2" x14ac:dyDescent="0.25">
      <c r="A21" s="2542" t="str">
        <f>'семестровка 2 курс'!A187</f>
        <v>2.1.10.1</v>
      </c>
      <c r="B21" s="2543" t="s">
        <v>917</v>
      </c>
      <c r="C21" s="2542" t="str">
        <f>'семестровка 2 курс'!B187</f>
        <v>Різальний інструмент</v>
      </c>
      <c r="D21" s="2541">
        <v>4</v>
      </c>
      <c r="E21" s="2541" t="s">
        <v>947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950</v>
      </c>
      <c r="R21" s="1788" t="s">
        <v>951</v>
      </c>
      <c r="S21" s="1788" t="s">
        <v>952</v>
      </c>
      <c r="T21" s="1788" t="s">
        <v>911</v>
      </c>
      <c r="U21" s="2524"/>
      <c r="V21" s="2524"/>
      <c r="W21" s="2524"/>
      <c r="X21" s="2524"/>
      <c r="Y21" s="2524"/>
    </row>
    <row r="22" spans="1:26" x14ac:dyDescent="0.25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5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5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5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5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5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5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5"/>
    <row r="30" spans="1:26" s="58" customFormat="1" ht="15.75" customHeight="1" x14ac:dyDescent="0.25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3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5"/>
    <row r="33" spans="1:26" ht="15.75" customHeight="1" x14ac:dyDescent="0.25"/>
    <row r="34" spans="1:26" s="58" customFormat="1" ht="15.75" customHeight="1" x14ac:dyDescent="0.25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5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5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5"/>
    <row r="38" spans="1:26" ht="15.75" customHeight="1" x14ac:dyDescent="0.25"/>
    <row r="39" spans="1:26" s="58" customFormat="1" ht="15.75" customHeight="1" x14ac:dyDescent="0.25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5"/>
    <row r="41" spans="1:26" customFormat="1" ht="18" customHeight="1" x14ac:dyDescent="0.3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5"/>
    <row r="43" spans="1:26" ht="15.75" customHeight="1" x14ac:dyDescent="0.25"/>
    <row r="44" spans="1:26" customFormat="1" ht="15.75" customHeight="1" x14ac:dyDescent="0.3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5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5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3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5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5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5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5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5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5"/>
    <row r="54" spans="1:26" ht="15.75" customHeight="1" x14ac:dyDescent="0.25"/>
    <row r="55" spans="1:26" customFormat="1" ht="15.75" customHeight="1" x14ac:dyDescent="0.3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3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5"/>
    <row r="58" spans="1:26" ht="32.25" customHeight="1" x14ac:dyDescent="0.25"/>
    <row r="59" spans="1:26" ht="15.75" customHeight="1" x14ac:dyDescent="0.25"/>
    <row r="60" spans="1:26" s="58" customFormat="1" ht="15.75" customHeight="1" x14ac:dyDescent="0.25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5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5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5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3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5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5"/>
    <row r="67" spans="1:26" ht="15.75" customHeight="1" x14ac:dyDescent="0.25"/>
    <row r="68" spans="1:26" s="58" customFormat="1" ht="15.75" customHeight="1" x14ac:dyDescent="0.25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3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3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3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5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5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5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5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5"/>
    <row r="77" spans="1:26" ht="20.25" customHeight="1" x14ac:dyDescent="0.25"/>
    <row r="78" spans="1:26" ht="20.25" customHeight="1" x14ac:dyDescent="0.25"/>
    <row r="79" spans="1:26" customFormat="1" ht="20.25" customHeight="1" x14ac:dyDescent="0.3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5"/>
    <row r="81" spans="1:26" ht="20.25" customHeight="1" x14ac:dyDescent="0.25"/>
    <row r="82" spans="1:26" customFormat="1" ht="15.75" customHeight="1" x14ac:dyDescent="0.3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3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5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5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5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5"/>
    <row r="88" spans="1:26" ht="15.75" customHeight="1" x14ac:dyDescent="0.25"/>
    <row r="89" spans="1:26" ht="15.75" customHeight="1" x14ac:dyDescent="0.25"/>
    <row r="90" spans="1:26" ht="15.75" customHeight="1" x14ac:dyDescent="0.25"/>
    <row r="91" spans="1:26" ht="15.75" customHeight="1" x14ac:dyDescent="0.25"/>
    <row r="92" spans="1:26" ht="15.75" customHeight="1" x14ac:dyDescent="0.25"/>
    <row r="93" spans="1:26" ht="15.75" customHeight="1" x14ac:dyDescent="0.25"/>
    <row r="94" spans="1:26" ht="15.75" customHeight="1" x14ac:dyDescent="0.25"/>
    <row r="95" spans="1:26" ht="15.75" customHeight="1" x14ac:dyDescent="0.25"/>
    <row r="96" spans="1:26" ht="15.75" customHeight="1" x14ac:dyDescent="0.25"/>
    <row r="97" spans="1:26" ht="15.75" customHeight="1" x14ac:dyDescent="0.25"/>
    <row r="98" spans="1:26" ht="15.75" customHeight="1" x14ac:dyDescent="0.25"/>
    <row r="99" spans="1:26" s="30" customFormat="1" ht="18" customHeight="1" x14ac:dyDescent="0.25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5"/>
    <row r="101" spans="1:26" ht="15.75" customHeight="1" x14ac:dyDescent="0.25"/>
    <row r="102" spans="1:26" customFormat="1" ht="15.75" customHeight="1" x14ac:dyDescent="0.3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5"/>
    <row r="104" spans="1:26" ht="15.75" customHeight="1" x14ac:dyDescent="0.25"/>
    <row r="105" spans="1:26" ht="15.75" customHeight="1" x14ac:dyDescent="0.25"/>
    <row r="106" spans="1:26" ht="18.75" customHeight="1" x14ac:dyDescent="0.25"/>
    <row r="107" spans="1:26" ht="15.75" customHeight="1" x14ac:dyDescent="0.25"/>
    <row r="108" spans="1:26" customFormat="1" ht="15.75" customHeight="1" x14ac:dyDescent="0.3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5"/>
    <row r="110" spans="1:26" ht="15.75" customHeight="1" x14ac:dyDescent="0.25"/>
    <row r="111" spans="1:26" ht="15.75" customHeight="1" x14ac:dyDescent="0.25"/>
    <row r="112" spans="1:26" ht="15.75" customHeight="1" x14ac:dyDescent="0.25"/>
    <row r="113" spans="1:185" ht="15.75" customHeight="1" x14ac:dyDescent="0.25"/>
    <row r="114" spans="1:185" customFormat="1" ht="15.75" customHeight="1" x14ac:dyDescent="0.3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5"/>
    <row r="116" spans="1:185" ht="19.5" customHeight="1" x14ac:dyDescent="0.25"/>
    <row r="117" spans="1:185" ht="15.75" customHeight="1" x14ac:dyDescent="0.25"/>
    <row r="118" spans="1:185" ht="15.75" customHeight="1" x14ac:dyDescent="0.25"/>
    <row r="119" spans="1:185" ht="15.75" customHeight="1" x14ac:dyDescent="0.25"/>
    <row r="120" spans="1:185" s="128" customFormat="1" ht="15.75" customHeight="1" x14ac:dyDescent="0.25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5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5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5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5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5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5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5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5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5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5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5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5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5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5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5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5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5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5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5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5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5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5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5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5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5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5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5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5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5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5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5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5"/>
    <row r="153" spans="1:185" ht="15.75" customHeight="1" x14ac:dyDescent="0.25"/>
    <row r="154" spans="1:185" ht="15.75" customHeight="1" x14ac:dyDescent="0.25"/>
    <row r="155" spans="1:185" ht="15.75" customHeight="1" x14ac:dyDescent="0.25"/>
    <row r="156" spans="1:185" ht="15.75" customHeight="1" x14ac:dyDescent="0.25"/>
    <row r="157" spans="1:185" ht="15.75" customHeight="1" x14ac:dyDescent="0.25"/>
    <row r="158" spans="1:185" ht="15.75" customHeight="1" x14ac:dyDescent="0.25"/>
    <row r="159" spans="1:185" ht="15.75" customHeight="1" x14ac:dyDescent="0.25"/>
    <row r="160" spans="1:185" ht="15.75" customHeight="1" x14ac:dyDescent="0.25"/>
    <row r="161" spans="1:26" s="2487" customFormat="1" x14ac:dyDescent="0.25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3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3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3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3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3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3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3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3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5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3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3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3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3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3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3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3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3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5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5"/>
    <row r="181" spans="1:26" ht="15.75" customHeight="1" x14ac:dyDescent="0.25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1626" customWidth="1"/>
    <col min="6" max="6" width="5.44140625" style="134" customWidth="1"/>
    <col min="7" max="7" width="10" style="134" hidden="1" customWidth="1"/>
    <col min="8" max="8" width="11.33203125" style="978" hidden="1" customWidth="1"/>
    <col min="9" max="9" width="9.109375" style="978" hidden="1" customWidth="1"/>
    <col min="10" max="10" width="9.109375" style="1617" customWidth="1"/>
    <col min="11" max="11" width="7.44140625" style="978" customWidth="1"/>
    <col min="12" max="12" width="8.44140625" style="1617" customWidth="1"/>
    <col min="13" max="13" width="10.6640625" style="978" customWidth="1"/>
    <col min="14" max="14" width="8.6640625" style="978" customWidth="1"/>
    <col min="15" max="15" width="8.33203125" style="978" customWidth="1"/>
    <col min="16" max="16" width="58.88671875" style="978" customWidth="1"/>
    <col min="17" max="18" width="9.109375" style="29" hidden="1" customWidth="1"/>
    <col min="19" max="23" width="9.109375" style="27" hidden="1" customWidth="1"/>
    <col min="24" max="31" width="9.109375" style="27" customWidth="1"/>
    <col min="32" max="34" width="12" style="29" customWidth="1"/>
    <col min="35" max="35" width="12.88671875" style="29" customWidth="1"/>
    <col min="36" max="36" width="12" style="29" customWidth="1"/>
    <col min="37" max="37" width="11.5546875" style="29" customWidth="1"/>
    <col min="38" max="38" width="9.109375" style="27" customWidth="1"/>
    <col min="39" max="43" width="9.109375" style="27"/>
    <col min="44" max="44" width="9.109375" style="27" customWidth="1"/>
    <col min="45" max="47" width="12.33203125" style="27" customWidth="1"/>
    <col min="48" max="48" width="12.44140625" style="27" customWidth="1"/>
    <col min="49" max="49" width="12" style="27" customWidth="1"/>
    <col min="50" max="16384" width="9.109375" style="27"/>
  </cols>
  <sheetData>
    <row r="1" spans="1:39" s="38" customFormat="1" ht="21" customHeight="1" thickBot="1" x14ac:dyDescent="0.3">
      <c r="A1" s="4171" t="s">
        <v>914</v>
      </c>
      <c r="B1" s="4172"/>
      <c r="C1" s="4172"/>
      <c r="D1" s="4172"/>
      <c r="E1" s="4172"/>
      <c r="F1" s="4172"/>
      <c r="G1" s="4172"/>
      <c r="H1" s="4172"/>
      <c r="I1" s="4172"/>
      <c r="J1" s="4172"/>
      <c r="K1" s="4172"/>
      <c r="L1" s="4172"/>
      <c r="M1" s="4172"/>
      <c r="N1" s="4172"/>
      <c r="O1" s="4172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5">
      <c r="A2" s="3827" t="s">
        <v>26</v>
      </c>
      <c r="B2" s="3824" t="s">
        <v>33</v>
      </c>
      <c r="C2" s="3803" t="s">
        <v>536</v>
      </c>
      <c r="D2" s="3804"/>
      <c r="E2" s="3805"/>
      <c r="F2" s="3806"/>
      <c r="G2" s="3794" t="s">
        <v>120</v>
      </c>
      <c r="H2" s="3830" t="s">
        <v>107</v>
      </c>
      <c r="I2" s="3830"/>
      <c r="J2" s="3830"/>
      <c r="K2" s="3830"/>
      <c r="L2" s="3830"/>
      <c r="M2" s="3831"/>
      <c r="N2" s="4173" t="s">
        <v>912</v>
      </c>
      <c r="O2" s="4174"/>
      <c r="P2" s="4178" t="s">
        <v>913</v>
      </c>
      <c r="Q2" s="1681"/>
    </row>
    <row r="3" spans="1:39" ht="24.75" customHeight="1" thickBot="1" x14ac:dyDescent="0.3">
      <c r="A3" s="3828"/>
      <c r="B3" s="3825"/>
      <c r="C3" s="3807"/>
      <c r="D3" s="3808"/>
      <c r="E3" s="3809"/>
      <c r="F3" s="3810"/>
      <c r="G3" s="3795"/>
      <c r="H3" s="3781" t="s">
        <v>27</v>
      </c>
      <c r="I3" s="3579" t="s">
        <v>109</v>
      </c>
      <c r="J3" s="3579"/>
      <c r="K3" s="3579"/>
      <c r="L3" s="3579"/>
      <c r="M3" s="3801" t="s">
        <v>103</v>
      </c>
      <c r="N3" s="4175"/>
      <c r="O3" s="4176"/>
      <c r="P3" s="4179"/>
      <c r="Q3" s="1681"/>
    </row>
    <row r="4" spans="1:39" ht="18" customHeight="1" thickBot="1" x14ac:dyDescent="0.3">
      <c r="A4" s="3828"/>
      <c r="B4" s="3825"/>
      <c r="C4" s="3813" t="s">
        <v>28</v>
      </c>
      <c r="D4" s="3780" t="s">
        <v>29</v>
      </c>
      <c r="E4" s="3811" t="s">
        <v>104</v>
      </c>
      <c r="F4" s="3812"/>
      <c r="G4" s="3795"/>
      <c r="H4" s="3781"/>
      <c r="I4" s="3781" t="s">
        <v>108</v>
      </c>
      <c r="J4" s="3816" t="s">
        <v>110</v>
      </c>
      <c r="K4" s="3817"/>
      <c r="L4" s="3818"/>
      <c r="M4" s="3801"/>
      <c r="N4" s="4119" t="s">
        <v>542</v>
      </c>
      <c r="O4" s="4177"/>
      <c r="P4" s="4179"/>
      <c r="Q4" s="1681"/>
      <c r="AF4" s="3432" t="s">
        <v>542</v>
      </c>
      <c r="AG4" s="3432"/>
      <c r="AH4" s="3432" t="s">
        <v>543</v>
      </c>
      <c r="AI4" s="3432"/>
      <c r="AJ4" s="3432" t="s">
        <v>30</v>
      </c>
      <c r="AK4" s="3432"/>
    </row>
    <row r="5" spans="1:39" ht="16.2" thickBot="1" x14ac:dyDescent="0.3">
      <c r="A5" s="3828"/>
      <c r="B5" s="3825"/>
      <c r="C5" s="3814"/>
      <c r="D5" s="3781"/>
      <c r="E5" s="3800" t="s">
        <v>105</v>
      </c>
      <c r="F5" s="3797" t="s">
        <v>106</v>
      </c>
      <c r="G5" s="3795"/>
      <c r="H5" s="3781"/>
      <c r="I5" s="3781"/>
      <c r="J5" s="3783" t="s">
        <v>50</v>
      </c>
      <c r="K5" s="3783" t="s">
        <v>51</v>
      </c>
      <c r="L5" s="3783" t="s">
        <v>52</v>
      </c>
      <c r="M5" s="3801"/>
      <c r="N5" s="193">
        <v>1</v>
      </c>
      <c r="O5" s="2385">
        <v>2</v>
      </c>
      <c r="P5" s="4179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2" thickBot="1" x14ac:dyDescent="0.3">
      <c r="A6" s="3828"/>
      <c r="B6" s="3825"/>
      <c r="C6" s="3814"/>
      <c r="D6" s="3781"/>
      <c r="E6" s="3784"/>
      <c r="F6" s="3798"/>
      <c r="G6" s="3795"/>
      <c r="H6" s="3781"/>
      <c r="I6" s="3781"/>
      <c r="J6" s="3784"/>
      <c r="K6" s="3784"/>
      <c r="L6" s="3784"/>
      <c r="M6" s="3801"/>
      <c r="N6" s="4119"/>
      <c r="O6" s="4177"/>
      <c r="P6" s="4179"/>
      <c r="Q6" s="1681"/>
    </row>
    <row r="7" spans="1:39" ht="38.25" customHeight="1" thickBot="1" x14ac:dyDescent="0.3">
      <c r="A7" s="3829"/>
      <c r="B7" s="3826"/>
      <c r="C7" s="3815"/>
      <c r="D7" s="3782"/>
      <c r="E7" s="3785"/>
      <c r="F7" s="3799"/>
      <c r="G7" s="3796"/>
      <c r="H7" s="3782"/>
      <c r="I7" s="3782"/>
      <c r="J7" s="3785"/>
      <c r="K7" s="3785"/>
      <c r="L7" s="3785"/>
      <c r="M7" s="3802"/>
      <c r="N7" s="191"/>
      <c r="O7" s="2385"/>
      <c r="P7" s="4180"/>
      <c r="Q7" s="1592">
        <v>1</v>
      </c>
      <c r="R7" s="2384">
        <v>2</v>
      </c>
    </row>
    <row r="8" spans="1:39" ht="16.2" thickBot="1" x14ac:dyDescent="0.3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1" x14ac:dyDescent="0.25">
      <c r="A9" s="4181" t="s">
        <v>880</v>
      </c>
      <c r="B9" s="4181"/>
      <c r="C9" s="4181"/>
      <c r="D9" s="4181"/>
      <c r="E9" s="4181"/>
      <c r="F9" s="4181"/>
      <c r="G9" s="4181"/>
      <c r="H9" s="4181"/>
      <c r="I9" s="4181"/>
      <c r="J9" s="4181"/>
      <c r="K9" s="4181"/>
      <c r="L9" s="4181"/>
      <c r="M9" s="4181"/>
      <c r="N9" s="4181"/>
      <c r="O9" s="4181"/>
      <c r="P9" s="4182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5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911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888</v>
      </c>
    </row>
    <row r="11" spans="1:39" s="2410" customFormat="1" ht="30" customHeight="1" x14ac:dyDescent="0.25">
      <c r="A11" s="2395" t="s">
        <v>552</v>
      </c>
      <c r="B11" s="2411" t="s">
        <v>751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324</v>
      </c>
      <c r="M11" s="2419">
        <v>164</v>
      </c>
      <c r="N11" s="2420" t="s">
        <v>456</v>
      </c>
      <c r="O11" s="2421"/>
      <c r="P11" s="2422"/>
      <c r="Q11" s="2408" t="s">
        <v>911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889</v>
      </c>
    </row>
    <row r="12" spans="1:39" s="2394" customFormat="1" ht="27.75" customHeight="1" x14ac:dyDescent="0.25">
      <c r="A12" s="2423" t="s">
        <v>627</v>
      </c>
      <c r="B12" s="2411" t="s">
        <v>619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911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890</v>
      </c>
    </row>
    <row r="13" spans="1:39" s="2410" customFormat="1" ht="28.5" customHeight="1" x14ac:dyDescent="0.25">
      <c r="A13" s="2395" t="s">
        <v>630</v>
      </c>
      <c r="B13" s="2411" t="s">
        <v>752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911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891</v>
      </c>
    </row>
    <row r="14" spans="1:39" s="2410" customFormat="1" ht="42" x14ac:dyDescent="0.25">
      <c r="A14" s="2395" t="s">
        <v>632</v>
      </c>
      <c r="B14" s="2411" t="s">
        <v>753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911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891</v>
      </c>
    </row>
    <row r="15" spans="1:39" s="2410" customFormat="1" ht="27.75" customHeight="1" x14ac:dyDescent="0.25">
      <c r="A15" s="2395" t="s">
        <v>638</v>
      </c>
      <c r="B15" s="2411" t="s">
        <v>755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911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893</v>
      </c>
    </row>
    <row r="16" spans="1:39" s="2410" customFormat="1" ht="27.75" customHeight="1" x14ac:dyDescent="0.25">
      <c r="A16" s="2439" t="s">
        <v>642</v>
      </c>
      <c r="B16" s="2440" t="s">
        <v>756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911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894</v>
      </c>
    </row>
    <row r="17" spans="1:39" s="2394" customFormat="1" ht="21" x14ac:dyDescent="0.25">
      <c r="A17" s="4183" t="s">
        <v>881</v>
      </c>
      <c r="B17" s="4183"/>
      <c r="C17" s="4183"/>
      <c r="D17" s="4183"/>
      <c r="E17" s="4183"/>
      <c r="F17" s="4183"/>
      <c r="G17" s="4183"/>
      <c r="H17" s="4183"/>
      <c r="I17" s="4183"/>
      <c r="J17" s="4183"/>
      <c r="K17" s="4183"/>
      <c r="L17" s="4183"/>
      <c r="M17" s="4183"/>
      <c r="N17" s="4183"/>
      <c r="O17" s="4183"/>
      <c r="P17" s="4183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5">
      <c r="A18" s="2395" t="s">
        <v>552</v>
      </c>
      <c r="B18" s="2411" t="s">
        <v>751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324</v>
      </c>
      <c r="M18" s="2419">
        <v>288</v>
      </c>
      <c r="N18" s="2420"/>
      <c r="O18" s="2451" t="s">
        <v>111</v>
      </c>
      <c r="P18" s="2452"/>
      <c r="Q18" s="2408"/>
      <c r="R18" s="2409" t="s">
        <v>911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889</v>
      </c>
    </row>
    <row r="19" spans="1:39" s="2410" customFormat="1" ht="33" customHeight="1" x14ac:dyDescent="0.25">
      <c r="A19" s="2395" t="s">
        <v>634</v>
      </c>
      <c r="B19" s="2411" t="s">
        <v>754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911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892</v>
      </c>
    </row>
    <row r="20" spans="1:39" s="2410" customFormat="1" ht="30.75" customHeight="1" x14ac:dyDescent="0.25">
      <c r="A20" s="2395" t="s">
        <v>640</v>
      </c>
      <c r="B20" s="2456" t="s">
        <v>755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911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893</v>
      </c>
    </row>
    <row r="21" spans="1:39" s="2410" customFormat="1" ht="42" x14ac:dyDescent="0.25">
      <c r="A21" s="2457" t="s">
        <v>145</v>
      </c>
      <c r="B21" s="2458" t="s">
        <v>648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911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895</v>
      </c>
    </row>
    <row r="22" spans="1:39" s="2410" customFormat="1" ht="30" customHeight="1" x14ac:dyDescent="0.25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911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890</v>
      </c>
    </row>
    <row r="23" spans="1:39" s="2410" customFormat="1" ht="63" x14ac:dyDescent="0.25">
      <c r="A23" s="2395" t="s">
        <v>661</v>
      </c>
      <c r="B23" s="2468" t="s">
        <v>654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911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890</v>
      </c>
    </row>
  </sheetData>
  <mergeCells count="28">
    <mergeCell ref="A9:P9"/>
    <mergeCell ref="A17:P17"/>
    <mergeCell ref="N6:O6"/>
    <mergeCell ref="AF4:AG4"/>
    <mergeCell ref="AH4:AI4"/>
    <mergeCell ref="C4:C7"/>
    <mergeCell ref="D4:D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</mergeCells>
  <pageMargins left="0.74803149606299213" right="0.39370078740157483" top="0.55118110236220474" bottom="0.39370078740157483" header="0.51181102362204722" footer="0.70866141732283472"/>
  <pageSetup paperSize="9" scale="6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2022-05-18T11:37:39Z</cp:lastPrinted>
  <dcterms:created xsi:type="dcterms:W3CDTF">2003-06-23T04:55:14Z</dcterms:created>
  <dcterms:modified xsi:type="dcterms:W3CDTF">2022-06-06T18:37:12Z</dcterms:modified>
</cp:coreProperties>
</file>