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ЕМ\ЕП\"/>
    </mc:Choice>
  </mc:AlternateContent>
  <bookViews>
    <workbookView xWindow="0" yWindow="0" windowWidth="23040" windowHeight="9192" tabRatio="778" firstSheet="1" activeTab="1"/>
  </bookViews>
  <sheets>
    <sheet name="бюджет" sheetId="2" state="hidden" r:id="rId1"/>
    <sheet name="титул 232" sheetId="8" r:id="rId2"/>
    <sheet name="План 232 _2021" sheetId="3" r:id="rId3"/>
    <sheet name="Семестровка_200518" sheetId="7" r:id="rId4"/>
  </sheets>
  <definedNames>
    <definedName name="_xlnm.Print_Titles" localSheetId="2">'План 232 _2021'!$9:$9</definedName>
    <definedName name="_xlnm.Print_Area" localSheetId="0">бюджет!$A$1:$K$16</definedName>
    <definedName name="_xlnm.Print_Area" localSheetId="2">'План 232 _2021'!$A$1:$Z$74</definedName>
    <definedName name="_xlnm.Print_Area" localSheetId="1">'титул 232'!$A$1:$BE$34</definedName>
  </definedNames>
  <calcPr calcId="162913"/>
</workbook>
</file>

<file path=xl/calcChain.xml><?xml version="1.0" encoding="utf-8"?>
<calcChain xmlns="http://schemas.openxmlformats.org/spreadsheetml/2006/main">
  <c r="M43" i="3" l="1"/>
  <c r="H56" i="3"/>
  <c r="M56" i="3" s="1"/>
  <c r="H52" i="3"/>
  <c r="M52" i="3" s="1"/>
  <c r="M45" i="3"/>
  <c r="M44" i="3"/>
  <c r="H57" i="3" l="1"/>
  <c r="M57" i="3" s="1"/>
  <c r="H47" i="3"/>
  <c r="M47" i="3" s="1"/>
  <c r="H50" i="3"/>
  <c r="M50" i="3" s="1"/>
  <c r="H51" i="3"/>
  <c r="M51" i="3" s="1"/>
  <c r="H53" i="3"/>
  <c r="M53" i="3" s="1"/>
  <c r="H54" i="3"/>
  <c r="M54" i="3" s="1"/>
  <c r="H55" i="3"/>
  <c r="M55" i="3" s="1"/>
  <c r="H46" i="3"/>
  <c r="M46" i="3" s="1"/>
  <c r="M37" i="3"/>
  <c r="M39" i="3"/>
  <c r="M24" i="3"/>
  <c r="M23" i="3"/>
  <c r="M22" i="3" l="1"/>
  <c r="R35" i="7"/>
  <c r="J35" i="7"/>
  <c r="H35" i="7"/>
  <c r="G51" i="7"/>
  <c r="F51" i="7"/>
  <c r="G16" i="7"/>
  <c r="F16" i="7"/>
  <c r="N51" i="7" l="1"/>
  <c r="K16" i="7"/>
  <c r="K51" i="7"/>
  <c r="N16" i="7"/>
  <c r="J58" i="3" l="1"/>
  <c r="L58" i="3"/>
  <c r="K34" i="8" l="1"/>
  <c r="I34" i="8"/>
  <c r="G34" i="8"/>
  <c r="W30" i="8"/>
  <c r="P11" i="7"/>
  <c r="Q11" i="7"/>
  <c r="Q12" i="7"/>
  <c r="Q13" i="7"/>
  <c r="P14" i="7"/>
  <c r="Q14" i="7"/>
  <c r="P15" i="7"/>
  <c r="Q15" i="7"/>
  <c r="Q10" i="7"/>
  <c r="P10" i="7"/>
  <c r="W34" i="8" l="1"/>
  <c r="C34" i="8"/>
  <c r="N34" i="8"/>
  <c r="Q34" i="8"/>
  <c r="T34" i="8"/>
  <c r="S35" i="7" l="1"/>
  <c r="P29" i="7"/>
  <c r="P30" i="7"/>
  <c r="P31" i="7"/>
  <c r="P34" i="7"/>
  <c r="P28" i="7"/>
  <c r="P35" i="7" l="1"/>
  <c r="Q29" i="7"/>
  <c r="Q30" i="7"/>
  <c r="Q31" i="7"/>
  <c r="Q28" i="7"/>
  <c r="Q51" i="7"/>
  <c r="P52" i="7"/>
  <c r="Q50" i="7"/>
  <c r="P50" i="7"/>
  <c r="Q17" i="7"/>
  <c r="R17" i="7"/>
  <c r="P17" i="7"/>
  <c r="Q35" i="7" l="1"/>
  <c r="P53" i="7"/>
  <c r="Q53" i="7"/>
  <c r="C51" i="7" l="1"/>
  <c r="C49" i="7"/>
  <c r="C48" i="7"/>
  <c r="C47" i="7"/>
  <c r="C29" i="7"/>
  <c r="C30" i="7"/>
  <c r="C34" i="7"/>
  <c r="C15" i="7"/>
  <c r="C13" i="7"/>
  <c r="C12" i="7"/>
  <c r="C11" i="7"/>
  <c r="C10" i="7"/>
  <c r="G17" i="3" l="1"/>
  <c r="K18" i="3"/>
  <c r="K12" i="3"/>
  <c r="G19" i="3"/>
  <c r="G13" i="3"/>
  <c r="G18" i="3"/>
  <c r="K22" i="3"/>
  <c r="K20" i="3"/>
  <c r="K19" i="3"/>
  <c r="K17" i="3"/>
  <c r="K13" i="3"/>
  <c r="G12" i="3"/>
  <c r="G49" i="3"/>
  <c r="H49" i="3" s="1"/>
  <c r="K28" i="3"/>
  <c r="J27" i="3"/>
  <c r="K27" i="3"/>
  <c r="L28" i="3"/>
  <c r="G20" i="3"/>
  <c r="K21" i="3"/>
  <c r="L27" i="3"/>
  <c r="J31" i="3"/>
  <c r="G32" i="3"/>
  <c r="K32" i="3"/>
  <c r="G38" i="3"/>
  <c r="G28" i="3"/>
  <c r="L31" i="3"/>
  <c r="J21" i="3"/>
  <c r="G27" i="3"/>
  <c r="J32" i="3"/>
  <c r="G21" i="3"/>
  <c r="I27" i="3"/>
  <c r="M27" i="3"/>
  <c r="J28" i="3"/>
  <c r="G31" i="3"/>
  <c r="G33" i="3" s="1"/>
  <c r="K31" i="3"/>
  <c r="K33" i="3" s="1"/>
  <c r="L32" i="3"/>
  <c r="H53" i="7"/>
  <c r="I53" i="7"/>
  <c r="J53" i="7"/>
  <c r="E53" i="7"/>
  <c r="G29" i="7"/>
  <c r="G30" i="7"/>
  <c r="G31" i="7"/>
  <c r="G32" i="7"/>
  <c r="I35" i="7"/>
  <c r="G15" i="3" l="1"/>
  <c r="J33" i="3"/>
  <c r="L33" i="3"/>
  <c r="K29" i="3"/>
  <c r="G25" i="3"/>
  <c r="K15" i="3"/>
  <c r="K41" i="3"/>
  <c r="K58" i="3" s="1"/>
  <c r="L29" i="3"/>
  <c r="G29" i="3"/>
  <c r="J29" i="3"/>
  <c r="I21" i="3"/>
  <c r="I20" i="3"/>
  <c r="K34" i="3" l="1"/>
  <c r="K59" i="3" s="1"/>
  <c r="G34" i="3"/>
  <c r="P65" i="3" s="1"/>
  <c r="L34" i="3"/>
  <c r="L59" i="3" s="1"/>
  <c r="G58" i="3"/>
  <c r="T65" i="3" s="1"/>
  <c r="J34" i="3"/>
  <c r="J59" i="3" s="1"/>
  <c r="F50" i="7"/>
  <c r="F33" i="7"/>
  <c r="F52" i="7"/>
  <c r="V15" i="3" l="1"/>
  <c r="W15" i="3"/>
  <c r="X15" i="3"/>
  <c r="Y15" i="3"/>
  <c r="Z15" i="3"/>
  <c r="E35" i="7" l="1"/>
  <c r="F34" i="7"/>
  <c r="H27" i="3" s="1"/>
  <c r="E66" i="7" l="1"/>
  <c r="F66" i="7" s="1"/>
  <c r="E64" i="7"/>
  <c r="E63" i="7"/>
  <c r="F63" i="7" s="1"/>
  <c r="E59" i="7"/>
  <c r="G52" i="7"/>
  <c r="G33" i="7"/>
  <c r="G49" i="7"/>
  <c r="I32" i="3" s="1"/>
  <c r="F49" i="7"/>
  <c r="H32" i="3" s="1"/>
  <c r="G48" i="7"/>
  <c r="I31" i="3" s="1"/>
  <c r="F48" i="7"/>
  <c r="H31" i="3" s="1"/>
  <c r="G47" i="7"/>
  <c r="F47" i="7"/>
  <c r="F32" i="7"/>
  <c r="G50" i="7"/>
  <c r="F31" i="7"/>
  <c r="F30" i="7"/>
  <c r="H21" i="3" s="1"/>
  <c r="F29" i="7"/>
  <c r="H20" i="3" s="1"/>
  <c r="G15" i="7"/>
  <c r="F15" i="7"/>
  <c r="H13" i="3" s="1"/>
  <c r="J17" i="7"/>
  <c r="I17" i="7"/>
  <c r="H17" i="7"/>
  <c r="E17" i="7"/>
  <c r="E18" i="7" s="1"/>
  <c r="G14" i="7"/>
  <c r="F14" i="7"/>
  <c r="G13" i="7"/>
  <c r="F13" i="7"/>
  <c r="H19" i="3" s="1"/>
  <c r="G28" i="7"/>
  <c r="F28" i="7"/>
  <c r="G12" i="7"/>
  <c r="F12" i="7"/>
  <c r="H18" i="3" s="1"/>
  <c r="G11" i="7"/>
  <c r="F11" i="7"/>
  <c r="H12" i="3" s="1"/>
  <c r="G10" i="7"/>
  <c r="F10" i="7"/>
  <c r="H17" i="3" s="1"/>
  <c r="Z59" i="3"/>
  <c r="Y59" i="3"/>
  <c r="X59" i="3"/>
  <c r="Z40" i="3"/>
  <c r="Y40" i="3"/>
  <c r="X40" i="3"/>
  <c r="W40" i="3"/>
  <c r="V40" i="3"/>
  <c r="Z33" i="3"/>
  <c r="Y33" i="3"/>
  <c r="X33" i="3"/>
  <c r="W33" i="3"/>
  <c r="H15" i="3" l="1"/>
  <c r="H25" i="3"/>
  <c r="H33" i="3"/>
  <c r="I33" i="3"/>
  <c r="I38" i="3"/>
  <c r="H38" i="3"/>
  <c r="I28" i="3"/>
  <c r="I29" i="3" s="1"/>
  <c r="I17" i="3"/>
  <c r="H28" i="3"/>
  <c r="H29" i="3" s="1"/>
  <c r="H34" i="3" s="1"/>
  <c r="F53" i="7"/>
  <c r="F59" i="7"/>
  <c r="L35" i="7"/>
  <c r="I49" i="3"/>
  <c r="M49" i="3" s="1"/>
  <c r="I13" i="3"/>
  <c r="I19" i="3"/>
  <c r="I18" i="3"/>
  <c r="I12" i="3"/>
  <c r="G53" i="7"/>
  <c r="F35" i="7"/>
  <c r="G35" i="7"/>
  <c r="N50" i="7"/>
  <c r="N48" i="7"/>
  <c r="N49" i="7"/>
  <c r="F17" i="7"/>
  <c r="G17" i="7"/>
  <c r="K11" i="7"/>
  <c r="M12" i="3" s="1"/>
  <c r="K12" i="7"/>
  <c r="M18" i="3" s="1"/>
  <c r="N28" i="7"/>
  <c r="K13" i="7"/>
  <c r="M19" i="3" s="1"/>
  <c r="K14" i="7"/>
  <c r="N29" i="7"/>
  <c r="K30" i="7"/>
  <c r="M21" i="3" s="1"/>
  <c r="N31" i="7"/>
  <c r="K50" i="7"/>
  <c r="M38" i="3" s="1"/>
  <c r="N32" i="7"/>
  <c r="K48" i="7"/>
  <c r="M31" i="3" s="1"/>
  <c r="K49" i="7"/>
  <c r="M32" i="3" s="1"/>
  <c r="E62" i="7"/>
  <c r="H64" i="7" s="1"/>
  <c r="E67" i="7"/>
  <c r="E60" i="7"/>
  <c r="N11" i="7"/>
  <c r="N12" i="7"/>
  <c r="N13" i="7"/>
  <c r="N14" i="7"/>
  <c r="N30" i="7"/>
  <c r="F64" i="7"/>
  <c r="K10" i="7"/>
  <c r="M17" i="3" s="1"/>
  <c r="N10" i="7"/>
  <c r="K28" i="7"/>
  <c r="K15" i="7"/>
  <c r="M13" i="3" s="1"/>
  <c r="N15" i="7"/>
  <c r="K29" i="7"/>
  <c r="M20" i="3" s="1"/>
  <c r="K31" i="7"/>
  <c r="K32" i="7"/>
  <c r="K47" i="7"/>
  <c r="M28" i="3" s="1"/>
  <c r="M29" i="3" s="1"/>
  <c r="N47" i="7"/>
  <c r="V33" i="3"/>
  <c r="I15" i="3" l="1"/>
  <c r="M25" i="3"/>
  <c r="I25" i="3"/>
  <c r="M33" i="3"/>
  <c r="M15" i="3"/>
  <c r="H58" i="3"/>
  <c r="H59" i="3" s="1"/>
  <c r="I34" i="3"/>
  <c r="F60" i="7"/>
  <c r="L53" i="7"/>
  <c r="L17" i="7"/>
  <c r="E54" i="7"/>
  <c r="E65" i="7"/>
  <c r="H67" i="7" s="1"/>
  <c r="F67" i="7"/>
  <c r="K17" i="7"/>
  <c r="I59" i="3" l="1"/>
  <c r="I58" i="3"/>
  <c r="V64" i="3"/>
  <c r="E36" i="7" l="1"/>
  <c r="E58" i="7"/>
  <c r="N33" i="7"/>
  <c r="K33" i="7"/>
  <c r="K35" i="7" s="1"/>
  <c r="N52" i="7"/>
  <c r="K52" i="7"/>
  <c r="M58" i="3" s="1"/>
  <c r="K53" i="7" l="1"/>
  <c r="M34" i="3"/>
  <c r="M59" i="3" s="1"/>
  <c r="F58" i="7"/>
  <c r="G64" i="7" s="1"/>
  <c r="G66" i="7" l="1"/>
  <c r="G63" i="7"/>
  <c r="G60" i="7"/>
  <c r="G67" i="7"/>
  <c r="G59" i="7"/>
</calcChain>
</file>

<file path=xl/sharedStrings.xml><?xml version="1.0" encoding="utf-8"?>
<sst xmlns="http://schemas.openxmlformats.org/spreadsheetml/2006/main" count="551" uniqueCount="266">
  <si>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</si>
  <si>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</si>
  <si>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</si>
  <si>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</si>
  <si>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</si>
  <si>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</si>
  <si>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</si>
  <si>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</si>
  <si>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</si>
  <si>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</si>
  <si>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</si>
  <si>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</si>
  <si>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</si>
  <si>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</si>
  <si>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</si>
  <si>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</si>
  <si>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</si>
  <si>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</si>
  <si>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</si>
  <si>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</si>
  <si>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</si>
  <si>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</si>
  <si>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</si>
  <si>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</si>
  <si>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</si>
  <si>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</si>
  <si>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</si>
  <si>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</si>
  <si>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</si>
  <si>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</si>
  <si>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</si>
  <si>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</si>
  <si>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</si>
  <si>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</si>
  <si>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</si>
  <si>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</si>
  <si>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</si>
  <si>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</si>
  <si>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</si>
  <si>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</si>
  <si>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</si>
  <si>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</si>
  <si>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</si>
  <si>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</si>
  <si>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</si>
  <si>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</si>
  <si>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</si>
  <si>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</si>
  <si>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</si>
  <si>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</si>
  <si>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</si>
  <si>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</si>
  <si>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</si>
  <si>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</si>
  <si>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</si>
  <si>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</si>
  <si>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</si>
  <si>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</si>
  <si>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</si>
  <si>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</si>
  <si>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</si>
  <si>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</si>
  <si>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</si>
  <si>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</si>
  <si>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</si>
  <si>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</si>
  <si>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</si>
  <si>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</si>
  <si>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</si>
  <si>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</si>
  <si>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</si>
  <si>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</si>
  <si>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</si>
  <si>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</si>
  <si>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</si>
  <si>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</si>
  <si>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</si>
  <si>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</si>
  <si>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</si>
  <si>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</si>
  <si>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</si>
  <si>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</si>
  <si>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</si>
  <si>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</si>
  <si>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</si>
  <si>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</si>
  <si>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</si>
  <si>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</si>
  <si>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</si>
  <si>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</si>
  <si>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</si>
  <si>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</si>
  <si>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</si>
  <si>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</si>
  <si>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</si>
  <si>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</si>
  <si>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</si>
  <si>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</si>
  <si>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</si>
  <si>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</si>
  <si>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</si>
  <si>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</si>
  <si>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</si>
  <si>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</si>
  <si>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</si>
  <si>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</si>
  <si>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</si>
  <si>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</si>
  <si>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</si>
  <si>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</si>
  <si>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</si>
  <si>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</si>
  <si>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</si>
  <si>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</si>
  <si>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</si>
  <si>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</si>
  <si>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</si>
  <si>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</si>
  <si>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</si>
  <si>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</si>
  <si>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</si>
  <si>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</si>
  <si>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</si>
  <si>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</si>
  <si>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</si>
  <si>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</si>
  <si>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соціального забезпечення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</si>
  <si>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</si>
  <si>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</si>
  <si>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</si>
  <si>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</si>
  <si>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</si>
  <si>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</si>
  <si>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</si>
  <si>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Гарант ОП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</si>
  <si>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</si>
  <si>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</si>
  <si>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</si>
  <si>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</si>
  <si>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</si>
  <si>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</si>
  <si>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</si>
  <si>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</si>
  <si>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</si>
  <si>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</si>
  <si>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</si>
  <si>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</si>
  <si>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</si>
  <si>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</si>
  <si>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</si>
  <si>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</si>
  <si>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</si>
  <si>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</si>
  <si>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</si>
  <si>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</si>
  <si>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</si>
  <si>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</si>
  <si>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</si>
  <si>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</si>
  <si>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</si>
  <si>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</si>
  <si>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</si>
  <si>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</si>
  <si>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</si>
  <si>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</si>
  <si>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</si>
  <si>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</si>
  <si>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</si>
  <si>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</si>
  <si>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</si>
  <si>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</si>
  <si>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</si>
  <si>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</si>
  <si>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</si>
  <si>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</si>
  <si>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</si>
  <si>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ХІОП/ЕП</t>
  </si>
  <si>
    <t>Атестація (захист кваліфікаційної роботи магістра)</t>
  </si>
  <si>
    <t>Начальник навчального відділу</t>
  </si>
  <si>
    <t>В.М.Сушко</t>
  </si>
  <si>
    <t>Н</t>
  </si>
  <si>
    <t>установка</t>
  </si>
  <si>
    <t>семестр</t>
  </si>
  <si>
    <t>ПО ПРИКАЗУ</t>
  </si>
  <si>
    <t>ПР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</si>
  <si>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</si>
  <si>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</si>
  <si>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проєкти</t>
  </si>
  <si>
    <t xml:space="preserve"> 4 / 4</t>
  </si>
  <si>
    <t xml:space="preserve"> 4 / 0</t>
  </si>
  <si>
    <t xml:space="preserve"> 8 / 0</t>
  </si>
  <si>
    <t xml:space="preserve"> 16 / 0</t>
  </si>
  <si>
    <t xml:space="preserve"> 8 / 4</t>
  </si>
  <si>
    <t xml:space="preserve"> 12 / 0</t>
  </si>
  <si>
    <t xml:space="preserve"> 24 / 8</t>
  </si>
  <si>
    <t>І. І. Смирнова</t>
  </si>
  <si>
    <t>Механізми адвокації прав людини та малозахищених верств населення</t>
  </si>
  <si>
    <t>№</t>
  </si>
  <si>
    <t>Настановна сесія</t>
  </si>
  <si>
    <t>IV.  АТЕСТАЦІЯ</t>
  </si>
  <si>
    <t>І . ГРАФІК  ОСВІТНЬОГО ПРОЦЕСУ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</si>
  <si>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</t>
    </r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</si>
  <si>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</si>
  <si>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Кваліфікація:  магістр з соціального забезпечення</t>
  </si>
  <si>
    <t>Преддипломна</t>
  </si>
  <si>
    <t xml:space="preserve"> 0 / 0</t>
  </si>
  <si>
    <t xml:space="preserve"> 44 / 8</t>
  </si>
  <si>
    <t>Т</t>
  </si>
  <si>
    <t>Д/А</t>
  </si>
  <si>
    <t>С/П</t>
  </si>
  <si>
    <t>Виконання кваліф. роботи</t>
  </si>
  <si>
    <t>Директор ЦДЗО</t>
  </si>
  <si>
    <t xml:space="preserve"> М.М. Федоров</t>
  </si>
  <si>
    <t>Оцінка потреб громад в соціальних послугах</t>
  </si>
  <si>
    <t>Електронна демократія та електронне урядування</t>
  </si>
  <si>
    <t>Ділове та академічне письмо іноземною мовою</t>
  </si>
  <si>
    <t>Методологія наукових досліджень у професійній сфері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</si>
  <si>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</si>
  <si>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t xml:space="preserve">Механізми адвокації прав людини та малозахищених верств населення/Технології соціального захисту та соціального забезпечення </t>
  </si>
  <si>
    <t>Е</t>
  </si>
  <si>
    <r>
      <t>Соціальний захист та соціальне забезпечення ВПО / У</t>
    </r>
    <r>
      <rPr>
        <b/>
        <sz val="10"/>
        <rFont val="Times New Roman"/>
        <family val="1"/>
        <charset val="204"/>
      </rPr>
      <t>правління соціально-трудовими відносинами</t>
    </r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</si>
  <si>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 </t>
    </r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</si>
  <si>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</si>
  <si>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Інновації системи управління соціальними закладами</t>
  </si>
  <si>
    <t>4 / 0</t>
  </si>
  <si>
    <t xml:space="preserve"> 1.2.7</t>
  </si>
  <si>
    <t xml:space="preserve"> 1.2.8</t>
  </si>
  <si>
    <t xml:space="preserve"> 4 /4</t>
  </si>
  <si>
    <t xml:space="preserve"> 8 /4</t>
  </si>
  <si>
    <t>4/4</t>
  </si>
  <si>
    <t>4/0</t>
  </si>
  <si>
    <t>0</t>
  </si>
  <si>
    <t>8/4</t>
  </si>
  <si>
    <t>12/0</t>
  </si>
  <si>
    <t xml:space="preserve"> 32 / 8</t>
  </si>
  <si>
    <t xml:space="preserve"> 32/8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</si>
  <si>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</si>
  <si>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</si>
  <si>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</si>
  <si>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</si>
  <si>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</si>
  <si>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</si>
  <si>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</si>
  <si>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 xml:space="preserve"> 4/ 0</t>
  </si>
  <si>
    <t>8/0</t>
  </si>
  <si>
    <t>16/0</t>
  </si>
  <si>
    <t>8  /0</t>
  </si>
  <si>
    <t>8 / 0</t>
  </si>
  <si>
    <t xml:space="preserve"> 48 / 8</t>
  </si>
  <si>
    <t xml:space="preserve"> 28 / 0</t>
  </si>
  <si>
    <t>Атестація</t>
  </si>
  <si>
    <t>Форма  атестації (екзамен, кваліфікаційна робота)</t>
  </si>
  <si>
    <t>Захист кваліфікаційної роботи магістра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</si>
  <si>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</si>
  <si>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Вибіркова дисципліна циклу загальної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</si>
  <si>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</si>
  <si>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</si>
  <si>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</si>
  <si>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Вибіркові дисципліни циклу професійної 
підготовки (3 семестр)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</si>
  <si>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</si>
  <si>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</si>
  <si>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</si>
  <si>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</si>
  <si>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</si>
  <si>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Дисципліна з інших ОП ДДМА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</si>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</sst>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6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0"/>
      <name val="Arial Cyr"/>
      <charset val="204"/>
    </font>
    <font>
      <b/>
      <sz val="10"/>
      <name val="Algerian"/>
      <family val="5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4" fillId="0" borderId="0" xfId="1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9" fillId="0" borderId="0" xfId="0" applyFont="1" applyAlignment="1"/>
    <xf numFmtId="0" fontId="8" fillId="0" borderId="0" xfId="0" applyFont="1" applyAlignment="1">
      <alignment vertical="center" wrapText="1"/>
    </xf>
    <xf numFmtId="0" fontId="20" fillId="0" borderId="0" xfId="0" applyFont="1" applyBorder="1" applyAlignment="1"/>
    <xf numFmtId="0" fontId="2" fillId="0" borderId="0" xfId="0" applyFont="1" applyBorder="1" applyAlignment="1"/>
    <xf numFmtId="0" fontId="2" fillId="0" borderId="20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3" borderId="0" xfId="0" applyFont="1" applyFill="1"/>
    <xf numFmtId="0" fontId="4" fillId="3" borderId="0" xfId="0" applyFont="1" applyFill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Border="1" applyAlignment="1" applyProtection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4" fontId="4" fillId="3" borderId="0" xfId="0" applyNumberFormat="1" applyFont="1" applyFill="1" applyAlignment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5" fontId="4" fillId="3" borderId="36" xfId="0" applyNumberFormat="1" applyFont="1" applyFill="1" applyBorder="1" applyAlignment="1">
      <alignment horizontal="center" vertical="center"/>
    </xf>
    <xf numFmtId="165" fontId="4" fillId="3" borderId="37" xfId="0" applyNumberFormat="1" applyFont="1" applyFill="1" applyBorder="1" applyAlignment="1">
      <alignment horizontal="center" vertical="center"/>
    </xf>
    <xf numFmtId="165" fontId="4" fillId="3" borderId="26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165" fontId="4" fillId="3" borderId="76" xfId="0" applyNumberFormat="1" applyFont="1" applyFill="1" applyBorder="1" applyAlignment="1">
      <alignment horizontal="center" vertical="center"/>
    </xf>
    <xf numFmtId="165" fontId="4" fillId="3" borderId="77" xfId="0" applyNumberFormat="1" applyFont="1" applyFill="1" applyBorder="1" applyAlignment="1">
      <alignment horizontal="center" vertical="center"/>
    </xf>
    <xf numFmtId="165" fontId="4" fillId="3" borderId="73" xfId="0" applyNumberFormat="1" applyFont="1" applyFill="1" applyBorder="1" applyAlignment="1">
      <alignment horizontal="center" vertical="center"/>
    </xf>
    <xf numFmtId="165" fontId="4" fillId="3" borderId="74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 applyAlignment="1">
      <alignment wrapText="1"/>
    </xf>
    <xf numFmtId="0" fontId="4" fillId="3" borderId="80" xfId="0" applyFont="1" applyFill="1" applyBorder="1" applyAlignment="1">
      <alignment vertical="center" wrapText="1"/>
    </xf>
    <xf numFmtId="0" fontId="4" fillId="3" borderId="80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89" xfId="0" applyNumberFormat="1" applyFont="1" applyFill="1" applyBorder="1" applyAlignment="1">
      <alignment horizontal="center" vertical="center"/>
    </xf>
    <xf numFmtId="165" fontId="4" fillId="3" borderId="49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165" fontId="4" fillId="3" borderId="78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vertical="center" wrapText="1"/>
    </xf>
    <xf numFmtId="165" fontId="4" fillId="3" borderId="102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1" fontId="4" fillId="3" borderId="102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49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65" fontId="4" fillId="3" borderId="99" xfId="0" applyNumberFormat="1" applyFont="1" applyFill="1" applyBorder="1" applyAlignment="1">
      <alignment horizontal="center" vertical="center"/>
    </xf>
    <xf numFmtId="165" fontId="4" fillId="3" borderId="100" xfId="0" applyNumberFormat="1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/>
    </xf>
    <xf numFmtId="0" fontId="7" fillId="4" borderId="91" xfId="0" applyFont="1" applyFill="1" applyBorder="1" applyAlignment="1">
      <alignment horizontal="center" vertical="center" wrapText="1"/>
    </xf>
    <xf numFmtId="164" fontId="7" fillId="4" borderId="91" xfId="0" applyNumberFormat="1" applyFont="1" applyFill="1" applyBorder="1" applyAlignment="1" applyProtection="1">
      <alignment horizontal="center" vertical="center"/>
    </xf>
    <xf numFmtId="164" fontId="7" fillId="4" borderId="110" xfId="0" applyNumberFormat="1" applyFont="1" applyFill="1" applyBorder="1" applyAlignment="1" applyProtection="1">
      <alignment horizontal="center" vertical="center"/>
    </xf>
    <xf numFmtId="164" fontId="7" fillId="4" borderId="104" xfId="0" applyNumberFormat="1" applyFont="1" applyFill="1" applyBorder="1" applyAlignment="1" applyProtection="1">
      <alignment horizontal="center" vertical="center"/>
    </xf>
    <xf numFmtId="164" fontId="7" fillId="4" borderId="106" xfId="0" applyNumberFormat="1" applyFont="1" applyFill="1" applyBorder="1" applyAlignment="1" applyProtection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166" fontId="7" fillId="4" borderId="53" xfId="0" applyNumberFormat="1" applyFont="1" applyFill="1" applyBorder="1" applyAlignment="1" applyProtection="1">
      <alignment horizontal="center" vertical="center"/>
    </xf>
    <xf numFmtId="164" fontId="7" fillId="4" borderId="53" xfId="0" applyNumberFormat="1" applyFont="1" applyFill="1" applyBorder="1" applyAlignment="1" applyProtection="1">
      <alignment horizontal="center" vertical="center"/>
    </xf>
    <xf numFmtId="164" fontId="7" fillId="4" borderId="57" xfId="0" applyNumberFormat="1" applyFont="1" applyFill="1" applyBorder="1" applyAlignment="1" applyProtection="1">
      <alignment horizontal="center" vertical="center"/>
    </xf>
    <xf numFmtId="166" fontId="7" fillId="4" borderId="75" xfId="0" applyNumberFormat="1" applyFont="1" applyFill="1" applyBorder="1" applyAlignment="1" applyProtection="1">
      <alignment horizontal="center" vertical="center"/>
    </xf>
    <xf numFmtId="0" fontId="4" fillId="5" borderId="80" xfId="0" applyFont="1" applyFill="1" applyBorder="1" applyAlignment="1">
      <alignment vertical="center" wrapText="1"/>
    </xf>
    <xf numFmtId="0" fontId="2" fillId="0" borderId="147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27" fillId="0" borderId="154" xfId="0" applyFont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48" xfId="0" applyFont="1" applyFill="1" applyBorder="1" applyAlignment="1">
      <alignment horizontal="center" vertical="center" wrapText="1"/>
    </xf>
    <xf numFmtId="0" fontId="1" fillId="0" borderId="149" xfId="0" applyFont="1" applyFill="1" applyBorder="1" applyAlignment="1">
      <alignment horizontal="center" vertical="center" wrapText="1"/>
    </xf>
    <xf numFmtId="0" fontId="1" fillId="0" borderId="150" xfId="0" applyFont="1" applyFill="1" applyBorder="1" applyAlignment="1">
      <alignment horizontal="center" vertical="center" wrapText="1"/>
    </xf>
    <xf numFmtId="0" fontId="1" fillId="0" borderId="15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/>
    </xf>
    <xf numFmtId="0" fontId="0" fillId="0" borderId="154" xfId="0" applyFont="1" applyBorder="1"/>
    <xf numFmtId="0" fontId="0" fillId="0" borderId="154" xfId="0" applyFont="1" applyBorder="1" applyAlignment="1">
      <alignment horizontal="center"/>
    </xf>
    <xf numFmtId="0" fontId="0" fillId="0" borderId="155" xfId="0" applyFont="1" applyBorder="1" applyAlignment="1">
      <alignment horizontal="center"/>
    </xf>
    <xf numFmtId="0" fontId="0" fillId="3" borderId="154" xfId="0" applyFont="1" applyFill="1" applyBorder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49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49" xfId="0" applyBorder="1" applyAlignment="1">
      <alignment vertical="center"/>
    </xf>
    <xf numFmtId="0" fontId="0" fillId="0" borderId="148" xfId="0" applyBorder="1" applyAlignment="1">
      <alignment vertical="center"/>
    </xf>
    <xf numFmtId="0" fontId="1" fillId="0" borderId="163" xfId="0" applyFont="1" applyFill="1" applyBorder="1" applyAlignment="1">
      <alignment horizontal="center" vertical="center" wrapText="1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168" xfId="0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/>
    </xf>
    <xf numFmtId="0" fontId="1" fillId="0" borderId="170" xfId="0" applyFont="1" applyBorder="1" applyAlignment="1">
      <alignment horizontal="center" vertical="center"/>
    </xf>
    <xf numFmtId="0" fontId="1" fillId="0" borderId="171" xfId="0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/>
    </xf>
    <xf numFmtId="0" fontId="1" fillId="0" borderId="174" xfId="0" applyFont="1" applyBorder="1" applyAlignment="1">
      <alignment horizontal="center" vertical="center"/>
    </xf>
    <xf numFmtId="0" fontId="1" fillId="0" borderId="16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8" borderId="51" xfId="0" applyFont="1" applyFill="1" applyBorder="1" applyAlignment="1">
      <alignment vertical="center" wrapText="1"/>
    </xf>
    <xf numFmtId="0" fontId="7" fillId="9" borderId="89" xfId="0" applyFont="1" applyFill="1" applyBorder="1" applyAlignment="1">
      <alignment vertical="center" wrapText="1"/>
    </xf>
    <xf numFmtId="0" fontId="4" fillId="9" borderId="49" xfId="0" applyFont="1" applyFill="1" applyBorder="1" applyAlignment="1">
      <alignment vertical="center" wrapText="1"/>
    </xf>
    <xf numFmtId="0" fontId="4" fillId="8" borderId="49" xfId="0" applyFont="1" applyFill="1" applyBorder="1" applyAlignment="1">
      <alignment vertical="center" wrapText="1"/>
    </xf>
    <xf numFmtId="0" fontId="7" fillId="8" borderId="49" xfId="0" applyFont="1" applyFill="1" applyBorder="1" applyAlignment="1">
      <alignment vertical="center" wrapText="1"/>
    </xf>
    <xf numFmtId="0" fontId="0" fillId="0" borderId="178" xfId="0" applyFont="1" applyBorder="1" applyAlignment="1">
      <alignment horizontal="center"/>
    </xf>
    <xf numFmtId="0" fontId="4" fillId="3" borderId="179" xfId="0" applyFont="1" applyFill="1" applyBorder="1" applyAlignment="1">
      <alignment vertical="center" wrapText="1"/>
    </xf>
    <xf numFmtId="0" fontId="4" fillId="3" borderId="18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1" xfId="0" applyFont="1" applyFill="1" applyBorder="1" applyAlignment="1"/>
    <xf numFmtId="165" fontId="4" fillId="3" borderId="180" xfId="0" applyNumberFormat="1" applyFont="1" applyFill="1" applyBorder="1" applyAlignment="1">
      <alignment horizontal="center" vertical="center"/>
    </xf>
    <xf numFmtId="165" fontId="4" fillId="3" borderId="91" xfId="0" applyNumberFormat="1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/>
    </xf>
    <xf numFmtId="165" fontId="4" fillId="3" borderId="110" xfId="0" applyNumberFormat="1" applyFont="1" applyFill="1" applyBorder="1" applyAlignment="1">
      <alignment horizontal="center" vertical="center"/>
    </xf>
    <xf numFmtId="0" fontId="0" fillId="3" borderId="178" xfId="0" applyFont="1" applyFill="1" applyBorder="1"/>
    <xf numFmtId="0" fontId="0" fillId="9" borderId="178" xfId="0" applyFont="1" applyFill="1" applyBorder="1"/>
    <xf numFmtId="0" fontId="7" fillId="9" borderId="91" xfId="0" applyFont="1" applyFill="1" applyBorder="1" applyAlignment="1">
      <alignment vertical="center" wrapText="1"/>
    </xf>
    <xf numFmtId="170" fontId="32" fillId="3" borderId="188" xfId="2" applyNumberFormat="1" applyFont="1" applyFill="1" applyBorder="1" applyAlignment="1" applyProtection="1">
      <alignment horizontal="center" vertical="center"/>
    </xf>
    <xf numFmtId="170" fontId="32" fillId="3" borderId="23" xfId="2" applyNumberFormat="1" applyFont="1" applyFill="1" applyBorder="1" applyAlignment="1" applyProtection="1">
      <alignment horizontal="center" vertical="center"/>
    </xf>
    <xf numFmtId="170" fontId="32" fillId="3" borderId="24" xfId="2" applyNumberFormat="1" applyFont="1" applyFill="1" applyBorder="1" applyAlignment="1" applyProtection="1">
      <alignment horizontal="center" vertical="center"/>
    </xf>
    <xf numFmtId="170" fontId="32" fillId="3" borderId="22" xfId="2" applyNumberFormat="1" applyFont="1" applyFill="1" applyBorder="1" applyAlignment="1" applyProtection="1">
      <alignment horizontal="center" vertical="center"/>
    </xf>
    <xf numFmtId="170" fontId="32" fillId="3" borderId="185" xfId="2" applyNumberFormat="1" applyFont="1" applyFill="1" applyBorder="1" applyAlignment="1" applyProtection="1">
      <alignment horizontal="center" vertical="center"/>
    </xf>
    <xf numFmtId="170" fontId="32" fillId="3" borderId="178" xfId="2" applyNumberFormat="1" applyFont="1" applyFill="1" applyBorder="1" applyAlignment="1" applyProtection="1">
      <alignment horizontal="center" vertical="center"/>
    </xf>
    <xf numFmtId="170" fontId="32" fillId="3" borderId="4" xfId="2" applyNumberFormat="1" applyFont="1" applyFill="1" applyBorder="1" applyAlignment="1" applyProtection="1">
      <alignment horizontal="center" vertical="center"/>
    </xf>
    <xf numFmtId="170" fontId="32" fillId="3" borderId="30" xfId="2" applyNumberFormat="1" applyFont="1" applyFill="1" applyBorder="1" applyAlignment="1" applyProtection="1">
      <alignment horizontal="center" vertical="center"/>
    </xf>
    <xf numFmtId="170" fontId="32" fillId="3" borderId="148" xfId="2" applyNumberFormat="1" applyFont="1" applyFill="1" applyBorder="1" applyAlignment="1" applyProtection="1">
      <alignment horizontal="center" vertical="center"/>
    </xf>
    <xf numFmtId="170" fontId="32" fillId="3" borderId="149" xfId="2" applyNumberFormat="1" applyFont="1" applyFill="1" applyBorder="1" applyAlignment="1" applyProtection="1">
      <alignment horizontal="center" vertical="center"/>
    </xf>
    <xf numFmtId="170" fontId="32" fillId="3" borderId="15" xfId="2" applyNumberFormat="1" applyFont="1" applyFill="1" applyBorder="1" applyAlignment="1" applyProtection="1">
      <alignment horizontal="center" vertical="center"/>
    </xf>
    <xf numFmtId="170" fontId="32" fillId="3" borderId="182" xfId="2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0" borderId="54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68" xfId="0" applyFont="1" applyFill="1" applyBorder="1" applyAlignment="1">
      <alignment vertical="center" wrapText="1"/>
    </xf>
    <xf numFmtId="0" fontId="1" fillId="0" borderId="55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17" xfId="0" applyFont="1" applyFill="1" applyBorder="1" applyAlignment="1">
      <alignment vertical="center" wrapText="1"/>
    </xf>
    <xf numFmtId="49" fontId="1" fillId="0" borderId="79" xfId="0" applyNumberFormat="1" applyFont="1" applyFill="1" applyBorder="1" applyAlignment="1">
      <alignment horizontal="center" vertical="center" textRotation="90" wrapText="1"/>
    </xf>
    <xf numFmtId="0" fontId="1" fillId="0" borderId="121" xfId="0" applyFont="1" applyFill="1" applyBorder="1" applyAlignment="1">
      <alignment horizontal="center" vertical="center" wrapText="1"/>
    </xf>
    <xf numFmtId="0" fontId="1" fillId="0" borderId="115" xfId="0" applyFont="1" applyFill="1" applyBorder="1" applyAlignment="1">
      <alignment horizontal="center" vertical="center" wrapText="1"/>
    </xf>
    <xf numFmtId="0" fontId="1" fillId="0" borderId="114" xfId="0" applyFont="1" applyFill="1" applyBorder="1" applyAlignment="1">
      <alignment horizontal="center" vertical="center" wrapText="1"/>
    </xf>
    <xf numFmtId="0" fontId="1" fillId="0" borderId="11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90" xfId="0" applyFont="1" applyFill="1" applyBorder="1" applyAlignment="1">
      <alignment horizontal="center" vertical="center" wrapText="1"/>
    </xf>
    <xf numFmtId="0" fontId="1" fillId="0" borderId="89" xfId="0" applyFont="1" applyFill="1" applyBorder="1" applyAlignment="1">
      <alignment horizontal="center" vertical="center" wrapText="1"/>
    </xf>
    <xf numFmtId="0" fontId="1" fillId="0" borderId="107" xfId="0" applyFont="1" applyFill="1" applyBorder="1" applyAlignment="1">
      <alignment horizontal="center" vertical="center" wrapText="1"/>
    </xf>
    <xf numFmtId="0" fontId="1" fillId="0" borderId="88" xfId="0" applyFont="1" applyFill="1" applyBorder="1" applyAlignment="1">
      <alignment horizontal="center" vertical="center" wrapText="1"/>
    </xf>
    <xf numFmtId="0" fontId="1" fillId="0" borderId="135" xfId="0" applyFont="1" applyFill="1" applyBorder="1" applyAlignment="1">
      <alignment horizontal="center" vertical="center" wrapText="1"/>
    </xf>
    <xf numFmtId="0" fontId="1" fillId="0" borderId="1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3" xfId="0" applyFont="1" applyFill="1" applyBorder="1" applyAlignment="1">
      <alignment horizontal="center" vertical="center" wrapText="1"/>
    </xf>
    <xf numFmtId="0" fontId="1" fillId="0" borderId="1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35" xfId="2" applyNumberFormat="1" applyFont="1" applyFill="1" applyBorder="1" applyAlignment="1" applyProtection="1">
      <alignment horizontal="center" vertical="center"/>
    </xf>
    <xf numFmtId="0" fontId="1" fillId="0" borderId="34" xfId="2" applyNumberFormat="1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4" fontId="32" fillId="0" borderId="30" xfId="0" applyNumberFormat="1" applyFont="1" applyFill="1" applyBorder="1" applyAlignment="1">
      <alignment horizontal="center" vertical="center" wrapText="1"/>
    </xf>
    <xf numFmtId="0" fontId="32" fillId="0" borderId="59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1" fillId="6" borderId="125" xfId="0" applyFont="1" applyFill="1" applyBorder="1" applyAlignment="1">
      <alignment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3" xfId="0" applyFont="1" applyFill="1" applyBorder="1" applyAlignment="1">
      <alignment horizontal="center" vertical="center" wrapText="1"/>
    </xf>
    <xf numFmtId="0" fontId="32" fillId="6" borderId="134" xfId="0" applyFont="1" applyFill="1" applyBorder="1" applyAlignment="1">
      <alignment horizontal="center" vertical="center" wrapText="1"/>
    </xf>
    <xf numFmtId="165" fontId="32" fillId="0" borderId="7" xfId="2" applyNumberFormat="1" applyFont="1" applyFill="1" applyBorder="1" applyAlignment="1">
      <alignment horizontal="center" vertical="center" wrapText="1"/>
    </xf>
    <xf numFmtId="165" fontId="32" fillId="0" borderId="9" xfId="2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15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0" fontId="32" fillId="0" borderId="182" xfId="0" applyFont="1" applyFill="1" applyBorder="1" applyAlignment="1">
      <alignment horizontal="center" vertical="center" wrapText="1"/>
    </xf>
    <xf numFmtId="0" fontId="32" fillId="0" borderId="183" xfId="0" applyFont="1" applyFill="1" applyBorder="1" applyAlignment="1">
      <alignment horizontal="center" vertical="center" wrapText="1"/>
    </xf>
    <xf numFmtId="0" fontId="1" fillId="0" borderId="182" xfId="0" applyFont="1" applyFill="1" applyBorder="1" applyAlignment="1">
      <alignment vertical="center" wrapText="1"/>
    </xf>
    <xf numFmtId="0" fontId="32" fillId="0" borderId="178" xfId="0" applyFont="1" applyFill="1" applyBorder="1" applyAlignment="1">
      <alignment horizontal="center" vertical="center" wrapText="1"/>
    </xf>
    <xf numFmtId="49" fontId="32" fillId="0" borderId="178" xfId="0" applyNumberFormat="1" applyFont="1" applyFill="1" applyBorder="1" applyAlignment="1">
      <alignment horizontal="center" vertical="center" wrapText="1"/>
    </xf>
    <xf numFmtId="14" fontId="32" fillId="0" borderId="15" xfId="0" applyNumberFormat="1" applyFont="1" applyFill="1" applyBorder="1" applyAlignment="1">
      <alignment horizontal="center" vertical="center" wrapText="1"/>
    </xf>
    <xf numFmtId="0" fontId="32" fillId="0" borderId="151" xfId="0" applyFont="1" applyFill="1" applyBorder="1" applyAlignment="1">
      <alignment vertical="center" wrapText="1"/>
    </xf>
    <xf numFmtId="0" fontId="32" fillId="0" borderId="15" xfId="0" applyFont="1" applyFill="1" applyBorder="1" applyAlignment="1">
      <alignment horizontal="center" vertical="center" wrapText="1"/>
    </xf>
    <xf numFmtId="167" fontId="1" fillId="0" borderId="148" xfId="2" applyNumberFormat="1" applyFont="1" applyFill="1" applyBorder="1" applyAlignment="1" applyProtection="1">
      <alignment vertical="center"/>
    </xf>
    <xf numFmtId="167" fontId="1" fillId="0" borderId="149" xfId="2" applyNumberFormat="1" applyFont="1" applyFill="1" applyBorder="1" applyAlignment="1" applyProtection="1">
      <alignment vertical="center"/>
    </xf>
    <xf numFmtId="0" fontId="32" fillId="6" borderId="131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32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 vertical="center" wrapText="1"/>
    </xf>
    <xf numFmtId="0" fontId="32" fillId="6" borderId="136" xfId="0" applyFont="1" applyFill="1" applyBorder="1" applyAlignment="1">
      <alignment horizontal="center" vertical="center" wrapText="1"/>
    </xf>
    <xf numFmtId="1" fontId="32" fillId="0" borderId="16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167" fontId="1" fillId="0" borderId="139" xfId="2" applyNumberFormat="1" applyFont="1" applyFill="1" applyBorder="1" applyAlignment="1" applyProtection="1">
      <alignment vertical="center"/>
    </xf>
    <xf numFmtId="0" fontId="32" fillId="0" borderId="126" xfId="0" applyFont="1" applyFill="1" applyBorder="1" applyAlignment="1">
      <alignment horizontal="center" vertical="center" wrapText="1"/>
    </xf>
    <xf numFmtId="0" fontId="32" fillId="0" borderId="127" xfId="0" applyFont="1" applyFill="1" applyBorder="1" applyAlignment="1">
      <alignment horizontal="center" vertical="center" wrapText="1"/>
    </xf>
    <xf numFmtId="0" fontId="32" fillId="0" borderId="128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32" fillId="0" borderId="130" xfId="0" applyFont="1" applyFill="1" applyBorder="1" applyAlignment="1">
      <alignment horizontal="center" vertical="center" wrapText="1"/>
    </xf>
    <xf numFmtId="14" fontId="1" fillId="0" borderId="44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167" fontId="1" fillId="0" borderId="23" xfId="2" applyNumberFormat="1" applyFont="1" applyFill="1" applyBorder="1" applyAlignment="1" applyProtection="1">
      <alignment vertical="center"/>
    </xf>
    <xf numFmtId="0" fontId="1" fillId="0" borderId="188" xfId="0" applyFont="1" applyFill="1" applyBorder="1" applyAlignment="1">
      <alignment vertical="center" wrapText="1"/>
    </xf>
    <xf numFmtId="0" fontId="1" fillId="0" borderId="184" xfId="0" applyFont="1" applyFill="1" applyBorder="1" applyAlignment="1">
      <alignment vertical="center" wrapText="1"/>
    </xf>
    <xf numFmtId="0" fontId="1" fillId="0" borderId="178" xfId="0" applyFont="1" applyFill="1" applyBorder="1" applyAlignment="1">
      <alignment vertical="center" wrapText="1"/>
    </xf>
    <xf numFmtId="0" fontId="1" fillId="0" borderId="185" xfId="0" applyFont="1" applyFill="1" applyBorder="1" applyAlignment="1">
      <alignment vertical="center" wrapText="1"/>
    </xf>
    <xf numFmtId="0" fontId="32" fillId="0" borderId="148" xfId="0" applyFont="1" applyFill="1" applyBorder="1" applyAlignment="1">
      <alignment horizontal="center" vertical="center" wrapText="1"/>
    </xf>
    <xf numFmtId="167" fontId="1" fillId="0" borderId="15" xfId="2" applyNumberFormat="1" applyFont="1" applyFill="1" applyBorder="1" applyAlignment="1" applyProtection="1">
      <alignment vertical="center"/>
    </xf>
    <xf numFmtId="0" fontId="1" fillId="0" borderId="148" xfId="0" applyFont="1" applyFill="1" applyBorder="1" applyAlignment="1">
      <alignment vertical="center" wrapText="1"/>
    </xf>
    <xf numFmtId="0" fontId="1" fillId="0" borderId="150" xfId="0" applyFont="1" applyFill="1" applyBorder="1" applyAlignment="1">
      <alignment vertical="center" wrapText="1"/>
    </xf>
    <xf numFmtId="0" fontId="1" fillId="0" borderId="149" xfId="0" applyFont="1" applyFill="1" applyBorder="1" applyAlignment="1">
      <alignment vertical="center" wrapText="1"/>
    </xf>
    <xf numFmtId="1" fontId="32" fillId="0" borderId="7" xfId="2" applyNumberFormat="1" applyFont="1" applyFill="1" applyBorder="1" applyAlignment="1">
      <alignment horizontal="center" vertical="center" wrapText="1"/>
    </xf>
    <xf numFmtId="1" fontId="32" fillId="0" borderId="9" xfId="2" applyNumberFormat="1" applyFont="1" applyFill="1" applyBorder="1" applyAlignment="1">
      <alignment horizontal="center" vertical="center" wrapText="1"/>
    </xf>
    <xf numFmtId="1" fontId="32" fillId="0" borderId="10" xfId="2" applyNumberFormat="1" applyFont="1" applyFill="1" applyBorder="1" applyAlignment="1">
      <alignment horizontal="center" vertical="center" wrapText="1"/>
    </xf>
    <xf numFmtId="0" fontId="1" fillId="6" borderId="130" xfId="0" applyFont="1" applyFill="1" applyBorder="1" applyAlignment="1">
      <alignment vertical="center" wrapText="1"/>
    </xf>
    <xf numFmtId="0" fontId="1" fillId="6" borderId="127" xfId="0" applyFont="1" applyFill="1" applyBorder="1" applyAlignment="1">
      <alignment vertical="center" wrapText="1"/>
    </xf>
    <xf numFmtId="0" fontId="1" fillId="6" borderId="128" xfId="0" applyFont="1" applyFill="1" applyBorder="1" applyAlignment="1">
      <alignment vertical="center" wrapText="1"/>
    </xf>
    <xf numFmtId="167" fontId="1" fillId="0" borderId="0" xfId="0" applyNumberFormat="1" applyFont="1" applyFill="1" applyAlignment="1">
      <alignment vertical="center"/>
    </xf>
    <xf numFmtId="167" fontId="33" fillId="0" borderId="139" xfId="2" applyNumberFormat="1" applyFont="1" applyFill="1" applyBorder="1" applyAlignment="1" applyProtection="1">
      <alignment vertical="center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1" fillId="0" borderId="178" xfId="0" applyFont="1" applyFill="1" applyBorder="1" applyAlignment="1">
      <alignment horizontal="center" vertical="center" wrapText="1"/>
    </xf>
    <xf numFmtId="16" fontId="32" fillId="0" borderId="23" xfId="0" applyNumberFormat="1" applyFont="1" applyFill="1" applyBorder="1" applyAlignment="1">
      <alignment horizontal="center" vertical="center" wrapText="1"/>
    </xf>
    <xf numFmtId="0" fontId="32" fillId="0" borderId="189" xfId="0" applyFont="1" applyFill="1" applyBorder="1" applyAlignment="1">
      <alignment horizontal="center" vertical="center" wrapText="1"/>
    </xf>
    <xf numFmtId="16" fontId="32" fillId="0" borderId="154" xfId="0" applyNumberFormat="1" applyFont="1" applyFill="1" applyBorder="1" applyAlignment="1">
      <alignment horizontal="center" vertical="center" wrapText="1"/>
    </xf>
    <xf numFmtId="0" fontId="32" fillId="0" borderId="184" xfId="0" applyFont="1" applyFill="1" applyBorder="1" applyAlignment="1">
      <alignment horizontal="center" vertical="center" wrapText="1"/>
    </xf>
    <xf numFmtId="16" fontId="32" fillId="0" borderId="178" xfId="0" applyNumberFormat="1" applyFont="1" applyFill="1" applyBorder="1" applyAlignment="1">
      <alignment horizontal="center" vertical="center" wrapText="1"/>
    </xf>
    <xf numFmtId="0" fontId="1" fillId="0" borderId="185" xfId="0" applyFont="1" applyFill="1" applyBorder="1" applyAlignment="1">
      <alignment horizontal="center" vertical="center" wrapText="1"/>
    </xf>
    <xf numFmtId="169" fontId="1" fillId="0" borderId="0" xfId="2" applyNumberFormat="1" applyFont="1" applyFill="1" applyBorder="1" applyAlignment="1" applyProtection="1">
      <alignment vertical="center"/>
    </xf>
    <xf numFmtId="0" fontId="32" fillId="6" borderId="115" xfId="0" applyFont="1" applyFill="1" applyBorder="1" applyAlignment="1">
      <alignment horizontal="center" vertical="center" wrapText="1"/>
    </xf>
    <xf numFmtId="0" fontId="32" fillId="6" borderId="116" xfId="0" applyFont="1" applyFill="1" applyBorder="1" applyAlignment="1">
      <alignment horizontal="center" vertical="center" wrapText="1"/>
    </xf>
    <xf numFmtId="0" fontId="32" fillId="6" borderId="114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165" fontId="35" fillId="0" borderId="9" xfId="2" applyNumberFormat="1" applyFont="1" applyFill="1" applyBorder="1" applyAlignment="1" applyProtection="1">
      <alignment horizontal="center" vertical="center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32" fillId="7" borderId="56" xfId="0" applyFont="1" applyFill="1" applyBorder="1" applyAlignment="1">
      <alignment horizontal="center" vertical="center" wrapText="1"/>
    </xf>
    <xf numFmtId="165" fontId="33" fillId="0" borderId="19" xfId="2" applyNumberFormat="1" applyFont="1" applyFill="1" applyBorder="1" applyAlignment="1" applyProtection="1">
      <alignment horizontal="center" vertical="center"/>
    </xf>
    <xf numFmtId="168" fontId="1" fillId="0" borderId="0" xfId="2" applyNumberFormat="1" applyFont="1" applyFill="1" applyBorder="1" applyAlignment="1" applyProtection="1">
      <alignment vertical="center"/>
    </xf>
    <xf numFmtId="0" fontId="1" fillId="0" borderId="140" xfId="0" applyFont="1" applyFill="1" applyBorder="1" applyAlignment="1">
      <alignment horizontal="center" vertical="center" wrapText="1"/>
    </xf>
    <xf numFmtId="0" fontId="32" fillId="0" borderId="141" xfId="0" applyFont="1" applyFill="1" applyBorder="1" applyAlignment="1">
      <alignment horizontal="center" vertical="center" wrapText="1"/>
    </xf>
    <xf numFmtId="0" fontId="1" fillId="0" borderId="142" xfId="0" applyFont="1" applyFill="1" applyBorder="1" applyAlignment="1">
      <alignment vertical="center" wrapText="1"/>
    </xf>
    <xf numFmtId="0" fontId="32" fillId="0" borderId="142" xfId="0" applyFont="1" applyFill="1" applyBorder="1" applyAlignment="1">
      <alignment horizontal="center" vertical="center" wrapText="1"/>
    </xf>
    <xf numFmtId="0" fontId="1" fillId="0" borderId="141" xfId="0" applyFont="1" applyFill="1" applyBorder="1" applyAlignment="1">
      <alignment horizontal="center" vertical="center" wrapText="1"/>
    </xf>
    <xf numFmtId="0" fontId="1" fillId="0" borderId="142" xfId="0" applyFont="1" applyFill="1" applyBorder="1" applyAlignment="1">
      <alignment horizontal="center" vertical="center" wrapText="1"/>
    </xf>
    <xf numFmtId="0" fontId="1" fillId="0" borderId="141" xfId="0" applyFont="1" applyFill="1" applyBorder="1" applyAlignment="1">
      <alignment vertical="center" wrapText="1"/>
    </xf>
    <xf numFmtId="0" fontId="1" fillId="0" borderId="146" xfId="0" applyFont="1" applyFill="1" applyBorder="1" applyAlignment="1">
      <alignment horizontal="center" vertical="center" wrapText="1"/>
    </xf>
    <xf numFmtId="0" fontId="1" fillId="0" borderId="145" xfId="0" applyFont="1" applyFill="1" applyBorder="1" applyAlignment="1">
      <alignment vertical="center" wrapText="1"/>
    </xf>
    <xf numFmtId="0" fontId="1" fillId="0" borderId="143" xfId="0" applyFont="1" applyFill="1" applyBorder="1" applyAlignment="1">
      <alignment vertical="center" wrapText="1"/>
    </xf>
    <xf numFmtId="0" fontId="1" fillId="0" borderId="144" xfId="0" applyFont="1" applyFill="1" applyBorder="1" applyAlignment="1">
      <alignment vertical="center" wrapText="1"/>
    </xf>
    <xf numFmtId="0" fontId="32" fillId="0" borderId="0" xfId="0" applyFont="1" applyFill="1" applyBorder="1" applyAlignment="1" applyProtection="1">
      <alignment horizontal="right" vertical="center"/>
    </xf>
    <xf numFmtId="167" fontId="1" fillId="0" borderId="36" xfId="2" applyNumberFormat="1" applyFont="1" applyFill="1" applyBorder="1" applyAlignment="1" applyProtection="1">
      <alignment vertical="center"/>
    </xf>
    <xf numFmtId="0" fontId="32" fillId="0" borderId="36" xfId="0" applyFont="1" applyFill="1" applyBorder="1" applyAlignment="1" applyProtection="1">
      <alignment horizontal="right" vertical="center"/>
    </xf>
    <xf numFmtId="0" fontId="32" fillId="0" borderId="0" xfId="0" applyFont="1"/>
    <xf numFmtId="0" fontId="1" fillId="0" borderId="0" xfId="0" applyFont="1" applyFill="1"/>
    <xf numFmtId="0" fontId="1" fillId="0" borderId="0" xfId="2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horizontal="center" vertical="center" wrapText="1"/>
    </xf>
    <xf numFmtId="0" fontId="1" fillId="0" borderId="0" xfId="2" applyNumberFormat="1" applyFont="1" applyFill="1" applyBorder="1" applyAlignment="1" applyProtection="1">
      <alignment horizontal="center" vertical="center" wrapText="1"/>
    </xf>
    <xf numFmtId="0" fontId="32" fillId="7" borderId="126" xfId="0" applyFont="1" applyFill="1" applyBorder="1" applyAlignment="1">
      <alignment horizontal="center" vertical="center" wrapText="1"/>
    </xf>
    <xf numFmtId="0" fontId="32" fillId="7" borderId="127" xfId="0" applyFont="1" applyFill="1" applyBorder="1" applyAlignment="1">
      <alignment horizontal="center" vertical="center" wrapText="1"/>
    </xf>
    <xf numFmtId="0" fontId="32" fillId="4" borderId="122" xfId="0" applyFont="1" applyFill="1" applyBorder="1" applyAlignment="1">
      <alignment horizontal="center" vertical="center" wrapText="1"/>
    </xf>
    <xf numFmtId="0" fontId="32" fillId="0" borderId="190" xfId="0" applyFont="1" applyFill="1" applyBorder="1" applyAlignment="1">
      <alignment horizontal="center" vertical="center" wrapText="1"/>
    </xf>
    <xf numFmtId="16" fontId="32" fillId="0" borderId="182" xfId="0" applyNumberFormat="1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8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4" borderId="139" xfId="0" applyFont="1" applyFill="1" applyBorder="1" applyAlignment="1">
      <alignment horizontal="center" vertical="center" wrapText="1"/>
    </xf>
    <xf numFmtId="0" fontId="32" fillId="7" borderId="137" xfId="0" applyFont="1" applyFill="1" applyBorder="1" applyAlignment="1">
      <alignment horizontal="center" vertical="center" wrapText="1"/>
    </xf>
    <xf numFmtId="0" fontId="32" fillId="4" borderId="191" xfId="0" applyFont="1" applyFill="1" applyBorder="1" applyAlignment="1">
      <alignment horizontal="center" vertical="center" wrapText="1"/>
    </xf>
    <xf numFmtId="0" fontId="32" fillId="4" borderId="192" xfId="0" applyFont="1" applyFill="1" applyBorder="1" applyAlignment="1">
      <alignment horizontal="center" vertical="center" wrapText="1"/>
    </xf>
    <xf numFmtId="0" fontId="32" fillId="7" borderId="193" xfId="0" applyFont="1" applyFill="1" applyBorder="1" applyAlignment="1">
      <alignment horizontal="center" vertical="center" wrapText="1"/>
    </xf>
    <xf numFmtId="0" fontId="32" fillId="7" borderId="194" xfId="0" applyFont="1" applyFill="1" applyBorder="1" applyAlignment="1">
      <alignment horizontal="center" vertical="center" wrapText="1"/>
    </xf>
    <xf numFmtId="0" fontId="32" fillId="7" borderId="195" xfId="0" applyFont="1" applyFill="1" applyBorder="1" applyAlignment="1">
      <alignment horizontal="center" vertical="center" wrapText="1"/>
    </xf>
    <xf numFmtId="0" fontId="32" fillId="7" borderId="19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32" fillId="0" borderId="149" xfId="0" applyFont="1" applyFill="1" applyBorder="1" applyAlignment="1">
      <alignment horizontal="center" vertical="center" wrapText="1"/>
    </xf>
    <xf numFmtId="0" fontId="1" fillId="0" borderId="197" xfId="0" applyFont="1" applyFill="1" applyBorder="1" applyAlignment="1">
      <alignment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85" xfId="0" applyFont="1" applyFill="1" applyBorder="1" applyAlignment="1">
      <alignment horizontal="center" vertical="center" wrapText="1"/>
    </xf>
    <xf numFmtId="0" fontId="32" fillId="0" borderId="197" xfId="0" applyFont="1" applyFill="1" applyBorder="1" applyAlignment="1">
      <alignment horizontal="center" vertical="center" wrapText="1"/>
    </xf>
    <xf numFmtId="49" fontId="32" fillId="0" borderId="148" xfId="0" applyNumberFormat="1" applyFont="1" applyFill="1" applyBorder="1" applyAlignment="1">
      <alignment horizontal="center" vertical="center" wrapText="1"/>
    </xf>
    <xf numFmtId="0" fontId="32" fillId="0" borderId="188" xfId="0" applyFont="1" applyFill="1" applyBorder="1" applyAlignment="1">
      <alignment horizontal="center" vertical="center" wrapText="1"/>
    </xf>
    <xf numFmtId="167" fontId="1" fillId="0" borderId="186" xfId="2" applyNumberFormat="1" applyFont="1" applyFill="1" applyBorder="1" applyAlignment="1" applyProtection="1">
      <alignment vertical="center"/>
    </xf>
    <xf numFmtId="0" fontId="1" fillId="0" borderId="190" xfId="0" applyFont="1" applyFill="1" applyBorder="1" applyAlignment="1">
      <alignment vertical="center" wrapText="1"/>
    </xf>
    <xf numFmtId="14" fontId="32" fillId="0" borderId="22" xfId="0" applyNumberFormat="1" applyFont="1" applyFill="1" applyBorder="1" applyAlignment="1">
      <alignment horizontal="center" vertical="center" wrapText="1"/>
    </xf>
    <xf numFmtId="0" fontId="32" fillId="0" borderId="58" xfId="0" applyFont="1" applyFill="1" applyBorder="1" applyAlignment="1">
      <alignment vertical="center" wrapText="1"/>
    </xf>
    <xf numFmtId="0" fontId="32" fillId="0" borderId="58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vertical="center" wrapText="1"/>
    </xf>
    <xf numFmtId="0" fontId="32" fillId="0" borderId="132" xfId="0" applyFont="1" applyFill="1" applyBorder="1" applyAlignment="1">
      <alignment vertical="center" wrapText="1"/>
    </xf>
    <xf numFmtId="0" fontId="1" fillId="0" borderId="132" xfId="0" applyFont="1" applyFill="1" applyBorder="1" applyAlignment="1">
      <alignment vertical="center" wrapText="1"/>
    </xf>
    <xf numFmtId="0" fontId="1" fillId="0" borderId="151" xfId="0" applyFont="1" applyFill="1" applyBorder="1" applyAlignment="1">
      <alignment vertical="center" wrapText="1"/>
    </xf>
    <xf numFmtId="170" fontId="32" fillId="3" borderId="183" xfId="2" applyNumberFormat="1" applyFont="1" applyFill="1" applyBorder="1" applyAlignment="1" applyProtection="1">
      <alignment horizontal="center" vertical="center"/>
    </xf>
    <xf numFmtId="171" fontId="32" fillId="3" borderId="182" xfId="2" applyNumberFormat="1" applyFont="1" applyFill="1" applyBorder="1" applyAlignment="1" applyProtection="1">
      <alignment horizontal="center" vertical="center"/>
    </xf>
    <xf numFmtId="170" fontId="32" fillId="3" borderId="197" xfId="2" applyNumberFormat="1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14" fontId="1" fillId="0" borderId="31" xfId="0" applyNumberFormat="1" applyFont="1" applyFill="1" applyBorder="1" applyAlignment="1">
      <alignment horizontal="center" vertical="center" wrapText="1"/>
    </xf>
    <xf numFmtId="14" fontId="1" fillId="0" borderId="200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34" fillId="0" borderId="201" xfId="0" applyFont="1" applyBorder="1" applyAlignment="1">
      <alignment vertical="center"/>
    </xf>
    <xf numFmtId="0" fontId="1" fillId="0" borderId="147" xfId="0" applyFont="1" applyFill="1" applyBorder="1" applyAlignment="1">
      <alignment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82" xfId="0" applyFont="1" applyFill="1" applyBorder="1" applyAlignment="1">
      <alignment horizontal="center" vertical="center" wrapText="1"/>
    </xf>
    <xf numFmtId="0" fontId="32" fillId="6" borderId="198" xfId="0" applyFont="1" applyFill="1" applyBorder="1" applyAlignment="1">
      <alignment horizontal="center" vertical="center" wrapText="1"/>
    </xf>
    <xf numFmtId="0" fontId="32" fillId="0" borderId="5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16" fontId="32" fillId="3" borderId="23" xfId="0" applyNumberFormat="1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127" xfId="0" applyFont="1" applyFill="1" applyBorder="1" applyAlignment="1">
      <alignment horizontal="center" vertical="center" wrapText="1"/>
    </xf>
    <xf numFmtId="0" fontId="1" fillId="0" borderId="190" xfId="0" applyFont="1" applyFill="1" applyBorder="1" applyAlignment="1">
      <alignment horizontal="center" vertical="center" wrapText="1"/>
    </xf>
    <xf numFmtId="0" fontId="1" fillId="0" borderId="183" xfId="0" applyFont="1" applyFill="1" applyBorder="1" applyAlignment="1">
      <alignment vertical="center" wrapText="1"/>
    </xf>
    <xf numFmtId="167" fontId="1" fillId="0" borderId="151" xfId="2" applyNumberFormat="1" applyFont="1" applyFill="1" applyBorder="1" applyAlignment="1" applyProtection="1">
      <alignment vertical="center"/>
    </xf>
    <xf numFmtId="0" fontId="32" fillId="6" borderId="202" xfId="0" applyFont="1" applyFill="1" applyBorder="1" applyAlignment="1">
      <alignment horizontal="center" vertical="center" wrapText="1"/>
    </xf>
    <xf numFmtId="0" fontId="32" fillId="6" borderId="203" xfId="0" applyFont="1" applyFill="1" applyBorder="1" applyAlignment="1">
      <alignment horizontal="center" vertical="center" wrapText="1"/>
    </xf>
    <xf numFmtId="0" fontId="1" fillId="0" borderId="188" xfId="0" applyFont="1" applyFill="1" applyBorder="1" applyAlignment="1">
      <alignment horizontal="center" vertical="center" wrapText="1"/>
    </xf>
    <xf numFmtId="0" fontId="1" fillId="0" borderId="204" xfId="0" applyFont="1" applyFill="1" applyBorder="1" applyAlignment="1">
      <alignment vertical="center" wrapText="1"/>
    </xf>
    <xf numFmtId="0" fontId="32" fillId="0" borderId="189" xfId="0" applyFont="1" applyFill="1" applyBorder="1" applyAlignment="1">
      <alignment vertical="center" wrapText="1"/>
    </xf>
    <xf numFmtId="0" fontId="32" fillId="0" borderId="184" xfId="0" applyFont="1" applyFill="1" applyBorder="1" applyAlignment="1">
      <alignment vertical="center" wrapText="1"/>
    </xf>
    <xf numFmtId="14" fontId="32" fillId="0" borderId="190" xfId="0" applyNumberFormat="1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vertical="center" wrapText="1"/>
    </xf>
    <xf numFmtId="0" fontId="2" fillId="0" borderId="3" xfId="0" applyFont="1" applyBorder="1" applyAlignment="1"/>
    <xf numFmtId="0" fontId="2" fillId="0" borderId="37" xfId="0" applyFont="1" applyBorder="1" applyAlignment="1"/>
    <xf numFmtId="0" fontId="2" fillId="0" borderId="5" xfId="0" applyFont="1" applyBorder="1" applyAlignment="1"/>
    <xf numFmtId="0" fontId="1" fillId="0" borderId="26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5" fillId="0" borderId="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15" fillId="0" borderId="163" xfId="1" applyNumberFormat="1" applyFont="1" applyBorder="1" applyAlignment="1">
      <alignment horizontal="center" vertical="center" wrapText="1"/>
    </xf>
    <xf numFmtId="49" fontId="15" fillId="0" borderId="162" xfId="1" applyNumberFormat="1" applyFont="1" applyBorder="1" applyAlignment="1">
      <alignment horizontal="center" vertical="center" wrapText="1"/>
    </xf>
    <xf numFmtId="49" fontId="15" fillId="0" borderId="161" xfId="1" applyNumberFormat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15" fillId="0" borderId="0" xfId="1" applyNumberFormat="1" applyFont="1" applyBorder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36" xfId="1" applyNumberFormat="1" applyFont="1" applyBorder="1" applyAlignment="1">
      <alignment horizontal="center" vertical="center" wrapText="1"/>
    </xf>
    <xf numFmtId="49" fontId="15" fillId="0" borderId="32" xfId="1" applyNumberFormat="1" applyFont="1" applyBorder="1" applyAlignment="1">
      <alignment horizontal="center" vertical="center" wrapText="1"/>
    </xf>
    <xf numFmtId="0" fontId="15" fillId="0" borderId="163" xfId="1" applyFont="1" applyBorder="1" applyAlignment="1">
      <alignment horizontal="center" vertical="center" wrapText="1"/>
    </xf>
    <xf numFmtId="0" fontId="15" fillId="0" borderId="162" xfId="1" applyFont="1" applyBorder="1" applyAlignment="1">
      <alignment horizontal="center" vertical="center" wrapText="1"/>
    </xf>
    <xf numFmtId="0" fontId="15" fillId="0" borderId="161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163" xfId="0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6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63" xfId="1" applyFont="1" applyBorder="1" applyAlignment="1">
      <alignment horizontal="center" vertical="center" wrapText="1"/>
    </xf>
    <xf numFmtId="0" fontId="12" fillId="0" borderId="162" xfId="0" applyFont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6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30" fillId="0" borderId="163" xfId="1" applyFont="1" applyBorder="1" applyAlignment="1">
      <alignment horizontal="center" vertical="center" wrapText="1"/>
    </xf>
    <xf numFmtId="0" fontId="3" fillId="0" borderId="163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62" xfId="1" applyFont="1" applyBorder="1" applyAlignment="1">
      <alignment horizontal="center" vertical="center" wrapText="1"/>
    </xf>
    <xf numFmtId="0" fontId="3" fillId="0" borderId="16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12" fillId="0" borderId="162" xfId="0" applyFont="1" applyBorder="1" applyAlignment="1">
      <alignment wrapText="1"/>
    </xf>
    <xf numFmtId="0" fontId="12" fillId="0" borderId="161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0" fontId="16" fillId="0" borderId="176" xfId="0" applyFont="1" applyFill="1" applyBorder="1" applyAlignment="1">
      <alignment horizontal="center" vertical="center" wrapText="1"/>
    </xf>
    <xf numFmtId="0" fontId="16" fillId="0" borderId="177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54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59" xfId="0" applyFont="1" applyBorder="1" applyAlignment="1">
      <alignment horizontal="center" vertical="center" wrapText="1"/>
    </xf>
    <xf numFmtId="0" fontId="29" fillId="0" borderId="158" xfId="0" applyFont="1" applyBorder="1" applyAlignment="1">
      <alignment horizontal="center" vertical="center" wrapText="1"/>
    </xf>
    <xf numFmtId="0" fontId="29" fillId="0" borderId="157" xfId="0" applyFont="1" applyBorder="1" applyAlignment="1">
      <alignment horizontal="center" vertical="center" wrapText="1"/>
    </xf>
    <xf numFmtId="0" fontId="16" fillId="0" borderId="160" xfId="0" applyFont="1" applyBorder="1" applyAlignment="1">
      <alignment horizontal="center" wrapText="1"/>
    </xf>
    <xf numFmtId="0" fontId="17" fillId="0" borderId="157" xfId="0" applyFont="1" applyBorder="1" applyAlignment="1">
      <alignment horizont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159" xfId="0" applyFont="1" applyFill="1" applyBorder="1" applyAlignment="1">
      <alignment horizontal="center" vertical="center" wrapText="1"/>
    </xf>
    <xf numFmtId="0" fontId="17" fillId="0" borderId="158" xfId="0" applyFont="1" applyFill="1" applyBorder="1" applyAlignment="1">
      <alignment horizontal="center" vertical="center" wrapText="1"/>
    </xf>
    <xf numFmtId="0" fontId="17" fillId="0" borderId="157" xfId="0" applyFont="1" applyFill="1" applyBorder="1" applyAlignment="1">
      <alignment horizontal="center" vertical="center" wrapText="1"/>
    </xf>
    <xf numFmtId="0" fontId="16" fillId="0" borderId="160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6" fillId="0" borderId="159" xfId="0" applyNumberFormat="1" applyFont="1" applyBorder="1" applyAlignment="1">
      <alignment horizontal="center" vertical="center" wrapText="1"/>
    </xf>
    <xf numFmtId="1" fontId="17" fillId="0" borderId="158" xfId="0" applyNumberFormat="1" applyFont="1" applyBorder="1" applyAlignment="1">
      <alignment horizontal="center" vertical="center" wrapText="1"/>
    </xf>
    <xf numFmtId="1" fontId="17" fillId="0" borderId="157" xfId="0" applyNumberFormat="1" applyFont="1" applyBorder="1" applyAlignment="1">
      <alignment horizontal="center" vertical="center" wrapText="1"/>
    </xf>
    <xf numFmtId="49" fontId="16" fillId="0" borderId="163" xfId="1" applyNumberFormat="1" applyFont="1" applyBorder="1" applyAlignment="1" applyProtection="1">
      <alignment horizontal="left" vertical="center" wrapText="1"/>
      <protection locked="0"/>
    </xf>
    <xf numFmtId="0" fontId="0" fillId="0" borderId="162" xfId="0" applyBorder="1" applyAlignment="1">
      <alignment vertical="center" wrapText="1"/>
    </xf>
    <xf numFmtId="0" fontId="0" fillId="0" borderId="16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6" fillId="0" borderId="163" xfId="0" applyFont="1" applyBorder="1" applyAlignment="1">
      <alignment horizontal="center" vertical="center" wrapText="1"/>
    </xf>
    <xf numFmtId="0" fontId="29" fillId="0" borderId="162" xfId="0" applyFont="1" applyBorder="1" applyAlignment="1">
      <alignment horizontal="center" vertical="center" wrapText="1"/>
    </xf>
    <xf numFmtId="0" fontId="29" fillId="0" borderId="16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154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54" xfId="1" applyFont="1" applyBorder="1" applyAlignment="1">
      <alignment horizontal="center" vertical="center" wrapText="1"/>
    </xf>
    <xf numFmtId="0" fontId="29" fillId="0" borderId="158" xfId="0" applyFont="1" applyFill="1" applyBorder="1" applyAlignment="1">
      <alignment horizontal="center" vertical="center" wrapText="1"/>
    </xf>
    <xf numFmtId="0" fontId="29" fillId="0" borderId="157" xfId="0" applyFont="1" applyFill="1" applyBorder="1" applyAlignment="1">
      <alignment horizontal="center" vertical="center" wrapText="1"/>
    </xf>
    <xf numFmtId="0" fontId="16" fillId="0" borderId="159" xfId="0" applyNumberFormat="1" applyFont="1" applyFill="1" applyBorder="1" applyAlignment="1">
      <alignment horizontal="center" vertical="center" wrapText="1"/>
    </xf>
    <xf numFmtId="0" fontId="16" fillId="0" borderId="175" xfId="0" applyFont="1" applyFill="1" applyBorder="1" applyAlignment="1">
      <alignment horizontal="center" vertical="center" wrapText="1"/>
    </xf>
    <xf numFmtId="0" fontId="16" fillId="0" borderId="157" xfId="0" applyFont="1" applyFill="1" applyBorder="1" applyAlignment="1">
      <alignment horizontal="center" vertical="center" wrapText="1"/>
    </xf>
    <xf numFmtId="0" fontId="16" fillId="0" borderId="152" xfId="1" applyFont="1" applyFill="1" applyBorder="1" applyAlignment="1">
      <alignment horizontal="center" vertical="center" wrapText="1"/>
    </xf>
    <xf numFmtId="0" fontId="16" fillId="0" borderId="156" xfId="1" applyFont="1" applyFill="1" applyBorder="1" applyAlignment="1">
      <alignment horizontal="center" vertical="center" wrapText="1"/>
    </xf>
    <xf numFmtId="0" fontId="16" fillId="0" borderId="153" xfId="1" applyFont="1" applyFill="1" applyBorder="1" applyAlignment="1">
      <alignment horizontal="center" vertical="center" wrapText="1"/>
    </xf>
    <xf numFmtId="0" fontId="31" fillId="0" borderId="158" xfId="0" applyFont="1" applyFill="1" applyBorder="1" applyAlignment="1">
      <alignment horizontal="center" vertical="center" wrapText="1"/>
    </xf>
    <xf numFmtId="0" fontId="31" fillId="0" borderId="157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152" xfId="0" applyFont="1" applyFill="1" applyBorder="1" applyAlignment="1">
      <alignment horizontal="center" vertical="center" wrapText="1"/>
    </xf>
    <xf numFmtId="0" fontId="16" fillId="0" borderId="15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right" vertical="center" wrapText="1"/>
    </xf>
    <xf numFmtId="0" fontId="32" fillId="0" borderId="33" xfId="0" applyFont="1" applyFill="1" applyBorder="1" applyAlignment="1">
      <alignment horizontal="right" vertical="center" wrapText="1"/>
    </xf>
    <xf numFmtId="0" fontId="32" fillId="4" borderId="121" xfId="0" applyFont="1" applyFill="1" applyBorder="1" applyAlignment="1">
      <alignment horizontal="center" vertical="center" wrapText="1"/>
    </xf>
    <xf numFmtId="0" fontId="32" fillId="4" borderId="115" xfId="0" applyFont="1" applyFill="1" applyBorder="1" applyAlignment="1">
      <alignment horizontal="center" vertical="center" wrapText="1"/>
    </xf>
    <xf numFmtId="0" fontId="32" fillId="4" borderId="116" xfId="0" applyFont="1" applyFill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6" borderId="199" xfId="0" applyFont="1" applyFill="1" applyBorder="1" applyAlignment="1">
      <alignment horizontal="center" vertical="center" wrapText="1"/>
    </xf>
    <xf numFmtId="0" fontId="32" fillId="6" borderId="198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9" xfId="0" applyFont="1" applyFill="1" applyBorder="1" applyAlignment="1">
      <alignment horizontal="center" vertical="center" wrapText="1"/>
    </xf>
    <xf numFmtId="0" fontId="32" fillId="0" borderId="190" xfId="0" applyFont="1" applyFill="1" applyBorder="1" applyAlignment="1">
      <alignment horizontal="center" vertical="center" wrapText="1"/>
    </xf>
    <xf numFmtId="0" fontId="32" fillId="0" borderId="182" xfId="0" applyFont="1" applyFill="1" applyBorder="1" applyAlignment="1">
      <alignment horizontal="center" vertical="center" wrapText="1"/>
    </xf>
    <xf numFmtId="0" fontId="32" fillId="0" borderId="197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0" borderId="129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58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textRotation="90" wrapText="1"/>
    </xf>
    <xf numFmtId="49" fontId="1" fillId="0" borderId="51" xfId="0" applyNumberFormat="1" applyFont="1" applyFill="1" applyBorder="1" applyAlignment="1">
      <alignment horizontal="center" vertical="center" textRotation="90" wrapText="1"/>
    </xf>
    <xf numFmtId="0" fontId="1" fillId="0" borderId="51" xfId="0" applyFont="1" applyFill="1" applyBorder="1" applyAlignment="1">
      <alignment horizontal="center" vertical="center" textRotation="90" wrapText="1"/>
    </xf>
    <xf numFmtId="0" fontId="1" fillId="0" borderId="65" xfId="0" applyFont="1" applyFill="1" applyBorder="1" applyAlignment="1">
      <alignment horizontal="center" vertical="center" textRotation="90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textRotation="90" wrapText="1"/>
    </xf>
    <xf numFmtId="49" fontId="1" fillId="0" borderId="37" xfId="0" applyNumberFormat="1" applyFont="1" applyFill="1" applyBorder="1" applyAlignment="1">
      <alignment horizontal="center" vertical="center" textRotation="90" wrapText="1"/>
    </xf>
    <xf numFmtId="49" fontId="1" fillId="0" borderId="70" xfId="0" applyNumberFormat="1" applyFont="1" applyFill="1" applyBorder="1" applyAlignment="1">
      <alignment horizontal="center" vertical="center" textRotation="90" wrapText="1"/>
    </xf>
    <xf numFmtId="49" fontId="1" fillId="0" borderId="65" xfId="0" applyNumberFormat="1" applyFont="1" applyFill="1" applyBorder="1" applyAlignment="1">
      <alignment horizontal="center" vertical="center" textRotation="90" wrapText="1"/>
    </xf>
    <xf numFmtId="49" fontId="1" fillId="0" borderId="72" xfId="0" applyNumberFormat="1" applyFont="1" applyFill="1" applyBorder="1" applyAlignment="1">
      <alignment horizontal="center" vertical="center" textRotation="90" wrapText="1"/>
    </xf>
    <xf numFmtId="49" fontId="1" fillId="0" borderId="73" xfId="0" applyNumberFormat="1" applyFont="1" applyFill="1" applyBorder="1" applyAlignment="1">
      <alignment horizontal="center" vertical="center" textRotation="90" wrapText="1"/>
    </xf>
    <xf numFmtId="49" fontId="1" fillId="0" borderId="74" xfId="0" applyNumberFormat="1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7" xfId="0" applyFont="1" applyFill="1" applyBorder="1" applyAlignment="1">
      <alignment horizontal="center" vertical="center" wrapText="1"/>
    </xf>
    <xf numFmtId="49" fontId="1" fillId="0" borderId="118" xfId="0" applyNumberFormat="1" applyFont="1" applyFill="1" applyBorder="1" applyAlignment="1">
      <alignment horizontal="center" vertical="center" textRotation="90" wrapText="1"/>
    </xf>
    <xf numFmtId="49" fontId="1" fillId="0" borderId="119" xfId="0" applyNumberFormat="1" applyFont="1" applyFill="1" applyBorder="1" applyAlignment="1">
      <alignment horizontal="center" vertical="center" textRotation="90" wrapText="1"/>
    </xf>
    <xf numFmtId="49" fontId="1" fillId="0" borderId="120" xfId="0" applyNumberFormat="1" applyFont="1" applyFill="1" applyBorder="1" applyAlignment="1">
      <alignment horizontal="center" vertical="center" textRotation="90" wrapText="1"/>
    </xf>
    <xf numFmtId="0" fontId="32" fillId="0" borderId="36" xfId="0" applyFont="1" applyFill="1" applyBorder="1" applyAlignment="1" applyProtection="1">
      <alignment horizontal="right" vertical="center"/>
    </xf>
    <xf numFmtId="0" fontId="1" fillId="0" borderId="36" xfId="0" applyFont="1" applyFill="1" applyBorder="1" applyAlignment="1">
      <alignment horizontal="right" vertical="center"/>
    </xf>
    <xf numFmtId="0" fontId="32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2" fillId="7" borderId="54" xfId="0" applyFont="1" applyFill="1" applyBorder="1" applyAlignment="1">
      <alignment horizontal="center" vertical="center" wrapText="1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right" vertical="center" wrapText="1"/>
    </xf>
    <xf numFmtId="0" fontId="32" fillId="0" borderId="2" xfId="0" applyFont="1" applyFill="1" applyBorder="1" applyAlignment="1">
      <alignment horizontal="right" vertical="center" wrapText="1"/>
    </xf>
    <xf numFmtId="0" fontId="32" fillId="0" borderId="184" xfId="0" applyFont="1" applyFill="1" applyBorder="1" applyAlignment="1">
      <alignment horizontal="right" vertical="center" wrapText="1"/>
    </xf>
    <xf numFmtId="2" fontId="32" fillId="0" borderId="14" xfId="0" applyNumberFormat="1" applyFont="1" applyFill="1" applyBorder="1" applyAlignment="1">
      <alignment horizontal="center" vertical="center" wrapText="1"/>
    </xf>
    <xf numFmtId="2" fontId="32" fillId="0" borderId="117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2" fontId="32" fillId="0" borderId="44" xfId="0" applyNumberFormat="1" applyFont="1" applyFill="1" applyBorder="1" applyAlignment="1">
      <alignment horizontal="center" vertical="center" wrapText="1"/>
    </xf>
    <xf numFmtId="170" fontId="32" fillId="3" borderId="15" xfId="2" applyNumberFormat="1" applyFont="1" applyFill="1" applyBorder="1" applyAlignment="1" applyProtection="1">
      <alignment horizontal="left" vertical="center" wrapText="1"/>
    </xf>
    <xf numFmtId="170" fontId="32" fillId="3" borderId="149" xfId="2" applyNumberFormat="1" applyFont="1" applyFill="1" applyBorder="1" applyAlignment="1" applyProtection="1">
      <alignment horizontal="left" vertical="center"/>
    </xf>
    <xf numFmtId="0" fontId="32" fillId="0" borderId="43" xfId="0" applyFont="1" applyFill="1" applyBorder="1" applyAlignment="1">
      <alignment horizontal="center" vertical="center" wrapText="1"/>
    </xf>
    <xf numFmtId="0" fontId="32" fillId="0" borderId="61" xfId="0" applyFont="1" applyFill="1" applyBorder="1" applyAlignment="1">
      <alignment horizontal="center" vertical="center" wrapText="1"/>
    </xf>
    <xf numFmtId="0" fontId="32" fillId="0" borderId="18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0" fontId="32" fillId="3" borderId="22" xfId="2" applyNumberFormat="1" applyFont="1" applyFill="1" applyBorder="1" applyAlignment="1" applyProtection="1">
      <alignment horizontal="left" vertical="center" wrapText="1"/>
    </xf>
    <xf numFmtId="170" fontId="32" fillId="3" borderId="24" xfId="2" applyNumberFormat="1" applyFont="1" applyFill="1" applyBorder="1" applyAlignment="1" applyProtection="1">
      <alignment horizontal="left" vertical="center"/>
    </xf>
    <xf numFmtId="170" fontId="32" fillId="3" borderId="30" xfId="2" applyNumberFormat="1" applyFont="1" applyFill="1" applyBorder="1" applyAlignment="1" applyProtection="1">
      <alignment horizontal="left" vertical="center" wrapText="1"/>
    </xf>
    <xf numFmtId="170" fontId="32" fillId="3" borderId="4" xfId="2" applyNumberFormat="1" applyFont="1" applyFill="1" applyBorder="1" applyAlignment="1" applyProtection="1">
      <alignment horizontal="left" vertical="center"/>
    </xf>
    <xf numFmtId="0" fontId="28" fillId="0" borderId="152" xfId="0" applyFont="1" applyBorder="1" applyAlignment="1">
      <alignment horizontal="center"/>
    </xf>
    <xf numFmtId="0" fontId="28" fillId="0" borderId="153" xfId="0" applyFont="1" applyBorder="1" applyAlignment="1">
      <alignment horizontal="center"/>
    </xf>
    <xf numFmtId="0" fontId="28" fillId="0" borderId="154" xfId="0" applyFont="1" applyBorder="1" applyAlignment="1">
      <alignment horizontal="center"/>
    </xf>
    <xf numFmtId="164" fontId="7" fillId="3" borderId="89" xfId="0" applyNumberFormat="1" applyFont="1" applyFill="1" applyBorder="1" applyAlignment="1" applyProtection="1">
      <alignment horizontal="center" vertical="center" wrapText="1"/>
    </xf>
    <xf numFmtId="164" fontId="7" fillId="3" borderId="49" xfId="0" applyNumberFormat="1" applyFont="1" applyFill="1" applyBorder="1" applyAlignment="1" applyProtection="1">
      <alignment horizontal="center" vertical="center" wrapText="1"/>
    </xf>
    <xf numFmtId="164" fontId="7" fillId="3" borderId="98" xfId="0" applyNumberFormat="1" applyFont="1" applyFill="1" applyBorder="1" applyAlignment="1" applyProtection="1">
      <alignment horizontal="center" vertical="center" wrapText="1"/>
    </xf>
    <xf numFmtId="164" fontId="7" fillId="3" borderId="89" xfId="0" applyNumberFormat="1" applyFont="1" applyFill="1" applyBorder="1" applyAlignment="1" applyProtection="1">
      <alignment horizontal="center" vertical="center" textRotation="90" wrapText="1"/>
    </xf>
    <xf numFmtId="164" fontId="7" fillId="3" borderId="49" xfId="0" applyNumberFormat="1" applyFont="1" applyFill="1" applyBorder="1" applyAlignment="1" applyProtection="1">
      <alignment horizontal="center" vertical="center" textRotation="90" wrapText="1"/>
    </xf>
    <xf numFmtId="164" fontId="7" fillId="3" borderId="98" xfId="0" applyNumberFormat="1" applyFont="1" applyFill="1" applyBorder="1" applyAlignment="1" applyProtection="1">
      <alignment horizontal="center" vertical="center" textRotation="90" wrapText="1"/>
    </xf>
    <xf numFmtId="164" fontId="7" fillId="3" borderId="92" xfId="0" applyNumberFormat="1" applyFont="1" applyFill="1" applyBorder="1" applyAlignment="1" applyProtection="1">
      <alignment horizontal="center" vertical="center" wrapText="1"/>
    </xf>
    <xf numFmtId="164" fontId="7" fillId="3" borderId="93" xfId="0" applyNumberFormat="1" applyFont="1" applyFill="1" applyBorder="1" applyAlignment="1" applyProtection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164" fontId="7" fillId="3" borderId="95" xfId="0" applyNumberFormat="1" applyFont="1" applyFill="1" applyBorder="1" applyAlignment="1" applyProtection="1">
      <alignment horizontal="center" vertical="center"/>
    </xf>
    <xf numFmtId="164" fontId="7" fillId="3" borderId="19" xfId="0" applyNumberFormat="1" applyFont="1" applyFill="1" applyBorder="1" applyAlignment="1" applyProtection="1">
      <alignment horizontal="center" vertical="center"/>
    </xf>
    <xf numFmtId="164" fontId="7" fillId="3" borderId="45" xfId="0" applyNumberFormat="1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164" fontId="7" fillId="3" borderId="99" xfId="0" applyNumberFormat="1" applyFont="1" applyFill="1" applyBorder="1" applyAlignment="1" applyProtection="1">
      <alignment horizontal="center" vertical="center" textRotation="90" wrapText="1"/>
    </xf>
    <xf numFmtId="164" fontId="7" fillId="3" borderId="100" xfId="0" applyNumberFormat="1" applyFont="1" applyFill="1" applyBorder="1" applyAlignment="1" applyProtection="1">
      <alignment horizontal="center" vertical="center" textRotation="90" wrapText="1"/>
    </xf>
    <xf numFmtId="164" fontId="7" fillId="3" borderId="101" xfId="0" applyNumberFormat="1" applyFont="1" applyFill="1" applyBorder="1" applyAlignment="1" applyProtection="1">
      <alignment horizontal="center" vertical="center" textRotation="90" wrapText="1"/>
    </xf>
    <xf numFmtId="0" fontId="4" fillId="3" borderId="0" xfId="0" applyFont="1" applyFill="1" applyAlignment="1">
      <alignment horizontal="center" wrapText="1"/>
    </xf>
    <xf numFmtId="164" fontId="7" fillId="3" borderId="46" xfId="0" applyNumberFormat="1" applyFont="1" applyFill="1" applyBorder="1" applyAlignment="1" applyProtection="1">
      <alignment horizontal="center" vertical="center" wrapText="1"/>
    </xf>
    <xf numFmtId="164" fontId="7" fillId="3" borderId="47" xfId="0" applyNumberFormat="1" applyFont="1" applyFill="1" applyBorder="1" applyAlignment="1" applyProtection="1">
      <alignment horizontal="center" vertical="center" wrapText="1"/>
    </xf>
    <xf numFmtId="164" fontId="7" fillId="3" borderId="48" xfId="0" applyNumberFormat="1" applyFont="1" applyFill="1" applyBorder="1" applyAlignment="1" applyProtection="1">
      <alignment horizontal="center" vertical="center" wrapText="1"/>
    </xf>
    <xf numFmtId="164" fontId="7" fillId="3" borderId="50" xfId="0" applyNumberFormat="1" applyFont="1" applyFill="1" applyBorder="1" applyAlignment="1" applyProtection="1">
      <alignment horizontal="center" vertical="center" textRotation="90" wrapText="1"/>
    </xf>
    <xf numFmtId="164" fontId="7" fillId="3" borderId="51" xfId="0" applyNumberFormat="1" applyFont="1" applyFill="1" applyBorder="1" applyAlignment="1" applyProtection="1">
      <alignment horizontal="center" vertical="center" textRotation="90" wrapText="1"/>
    </xf>
    <xf numFmtId="164" fontId="7" fillId="3" borderId="52" xfId="0" applyNumberFormat="1" applyFont="1" applyFill="1" applyBorder="1" applyAlignment="1" applyProtection="1">
      <alignment horizontal="center" vertical="center" textRotation="90" wrapText="1"/>
    </xf>
    <xf numFmtId="164" fontId="7" fillId="3" borderId="81" xfId="0" applyNumberFormat="1" applyFont="1" applyFill="1" applyBorder="1" applyAlignment="1" applyProtection="1">
      <alignment horizontal="center" vertical="center" wrapText="1"/>
    </xf>
    <xf numFmtId="164" fontId="7" fillId="3" borderId="82" xfId="0" applyNumberFormat="1" applyFont="1" applyFill="1" applyBorder="1" applyAlignment="1" applyProtection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 applyProtection="1">
      <alignment horizontal="center" vertical="center" textRotation="90" wrapText="1"/>
    </xf>
    <xf numFmtId="164" fontId="7" fillId="3" borderId="6" xfId="0" applyNumberFormat="1" applyFont="1" applyFill="1" applyBorder="1" applyAlignment="1" applyProtection="1">
      <alignment horizontal="center" vertical="center" textRotation="90" wrapText="1"/>
    </xf>
    <xf numFmtId="164" fontId="7" fillId="3" borderId="86" xfId="0" applyNumberFormat="1" applyFont="1" applyFill="1" applyBorder="1" applyAlignment="1" applyProtection="1">
      <alignment horizontal="center" vertical="center" textRotation="90" wrapText="1"/>
    </xf>
    <xf numFmtId="164" fontId="7" fillId="3" borderId="62" xfId="0" applyNumberFormat="1" applyFont="1" applyFill="1" applyBorder="1" applyAlignment="1" applyProtection="1">
      <alignment horizontal="center" vertical="center" textRotation="90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 applyProtection="1">
      <alignment horizontal="center" vertical="center"/>
    </xf>
    <xf numFmtId="164" fontId="7" fillId="3" borderId="55" xfId="0" applyNumberFormat="1" applyFont="1" applyFill="1" applyBorder="1" applyAlignment="1" applyProtection="1">
      <alignment horizontal="center" vertical="center"/>
    </xf>
    <xf numFmtId="164" fontId="7" fillId="3" borderId="56" xfId="0" applyNumberFormat="1" applyFont="1" applyFill="1" applyBorder="1" applyAlignment="1" applyProtection="1">
      <alignment horizontal="center" vertical="center"/>
    </xf>
    <xf numFmtId="164" fontId="7" fillId="3" borderId="36" xfId="0" applyNumberFormat="1" applyFont="1" applyFill="1" applyBorder="1" applyAlignment="1" applyProtection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 applyProtection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164" fontId="7" fillId="3" borderId="72" xfId="0" applyNumberFormat="1" applyFont="1" applyFill="1" applyBorder="1" applyAlignment="1" applyProtection="1">
      <alignment horizontal="center" vertical="center" textRotation="90" wrapText="1"/>
    </xf>
    <xf numFmtId="164" fontId="7" fillId="3" borderId="73" xfId="0" applyNumberFormat="1" applyFont="1" applyFill="1" applyBorder="1" applyAlignment="1" applyProtection="1">
      <alignment horizontal="center" vertical="center" textRotation="90" wrapText="1"/>
    </xf>
    <xf numFmtId="164" fontId="7" fillId="3" borderId="84" xfId="0" applyNumberFormat="1" applyFont="1" applyFill="1" applyBorder="1" applyAlignment="1" applyProtection="1">
      <alignment horizontal="center" vertical="center" textRotation="90" wrapText="1"/>
    </xf>
    <xf numFmtId="164" fontId="7" fillId="3" borderId="108" xfId="0" applyNumberFormat="1" applyFont="1" applyFill="1" applyBorder="1" applyAlignment="1" applyProtection="1">
      <alignment horizontal="center" vertical="center" wrapText="1"/>
    </xf>
    <xf numFmtId="164" fontId="7" fillId="3" borderId="109" xfId="0" applyNumberFormat="1" applyFont="1" applyFill="1" applyBorder="1" applyAlignment="1" applyProtection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113" xfId="0" applyNumberFormat="1" applyFont="1" applyFill="1" applyBorder="1" applyAlignment="1" applyProtection="1">
      <alignment horizontal="center" vertical="center"/>
    </xf>
    <xf numFmtId="164" fontId="7" fillId="3" borderId="109" xfId="0" applyNumberFormat="1" applyFont="1" applyFill="1" applyBorder="1" applyAlignment="1" applyProtection="1">
      <alignment horizontal="center" vertical="center"/>
    </xf>
    <xf numFmtId="164" fontId="7" fillId="3" borderId="103" xfId="0" applyNumberFormat="1" applyFont="1" applyFill="1" applyBorder="1" applyAlignment="1" applyProtection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 applyProtection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 applyProtection="1">
      <alignment horizontal="center" vertical="center" textRotation="90" wrapText="1"/>
    </xf>
    <xf numFmtId="164" fontId="7" fillId="3" borderId="8" xfId="0" applyNumberFormat="1" applyFont="1" applyFill="1" applyBorder="1" applyAlignment="1" applyProtection="1">
      <alignment horizontal="center" vertical="center" textRotation="90" wrapText="1"/>
    </xf>
    <xf numFmtId="164" fontId="7" fillId="3" borderId="97" xfId="0" applyNumberFormat="1" applyFont="1" applyFill="1" applyBorder="1" applyAlignment="1" applyProtection="1">
      <alignment horizontal="center" vertical="center" textRotation="90" wrapText="1"/>
    </xf>
    <xf numFmtId="164" fontId="7" fillId="3" borderId="111" xfId="0" applyNumberFormat="1" applyFont="1" applyFill="1" applyBorder="1" applyAlignment="1" applyProtection="1">
      <alignment horizontal="center" vertical="center" textRotation="90" wrapText="1"/>
    </xf>
    <xf numFmtId="164" fontId="7" fillId="3" borderId="45" xfId="0" applyNumberFormat="1" applyFont="1" applyFill="1" applyBorder="1" applyAlignment="1" applyProtection="1">
      <alignment horizontal="center" vertical="center" textRotation="90" wrapText="1"/>
    </xf>
    <xf numFmtId="164" fontId="7" fillId="3" borderId="96" xfId="0" applyNumberFormat="1" applyFont="1" applyFill="1" applyBorder="1" applyAlignment="1" applyProtection="1">
      <alignment horizontal="center" vertical="center" textRotation="90" wrapText="1"/>
    </xf>
    <xf numFmtId="164" fontId="7" fillId="3" borderId="112" xfId="0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>
      <c r="A1" s="3"/>
      <c r="B1" s="10"/>
      <c r="C1" s="404" t="s">
        <v>58</v>
      </c>
      <c r="D1" s="405"/>
      <c r="E1" s="405"/>
      <c r="F1" s="405"/>
      <c r="G1" s="405"/>
      <c r="H1" s="405"/>
      <c r="I1" s="405"/>
      <c r="J1" s="405"/>
      <c r="K1" s="406"/>
      <c r="L1" s="3"/>
    </row>
    <row r="2" spans="1:12" ht="46.8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42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>
      <c r="C3" s="6" t="s">
        <v>59</v>
      </c>
      <c r="D3" s="6">
        <v>33</v>
      </c>
      <c r="E3" s="6">
        <v>7</v>
      </c>
      <c r="F3" s="6"/>
      <c r="G3" s="6"/>
      <c r="H3" s="6"/>
      <c r="I3" s="9" t="s">
        <v>38</v>
      </c>
      <c r="J3" s="9" t="s">
        <v>34</v>
      </c>
    </row>
    <row r="4" spans="1:12" s="3" customFormat="1" ht="18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9" t="s">
        <v>35</v>
      </c>
      <c r="J4" s="9" t="s">
        <v>36</v>
      </c>
    </row>
    <row r="5" spans="1:12" s="3" customFormat="1" ht="18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39</v>
      </c>
      <c r="J5" s="9" t="s">
        <v>37</v>
      </c>
    </row>
    <row r="6" spans="1:12" s="3" customFormat="1" ht="18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">
      <c r="C7" s="2"/>
      <c r="D7" s="12"/>
      <c r="E7" s="410" t="s">
        <v>43</v>
      </c>
      <c r="F7" s="411"/>
      <c r="G7" s="411"/>
      <c r="H7" s="2"/>
      <c r="I7" s="2"/>
      <c r="J7" s="2"/>
      <c r="K7" s="4"/>
    </row>
    <row r="8" spans="1:12" s="3" customFormat="1" ht="18">
      <c r="C8" s="2"/>
      <c r="D8" s="407" t="s">
        <v>44</v>
      </c>
      <c r="E8" s="408"/>
      <c r="F8" s="409"/>
      <c r="G8" s="13" t="s">
        <v>25</v>
      </c>
      <c r="H8" s="13" t="s">
        <v>45</v>
      </c>
      <c r="I8" s="2"/>
      <c r="J8" s="2"/>
      <c r="K8" s="4"/>
    </row>
    <row r="9" spans="1:12" s="3" customFormat="1" ht="18">
      <c r="C9" s="2"/>
      <c r="D9" s="407" t="s">
        <v>26</v>
      </c>
      <c r="E9" s="408"/>
      <c r="F9" s="409"/>
      <c r="G9" s="14">
        <v>4</v>
      </c>
      <c r="H9" s="14">
        <v>4</v>
      </c>
      <c r="I9" s="2"/>
      <c r="J9" s="2"/>
      <c r="K9" s="4"/>
    </row>
    <row r="10" spans="1:12" s="3" customFormat="1" ht="18">
      <c r="C10" s="2"/>
      <c r="D10" s="400" t="s">
        <v>27</v>
      </c>
      <c r="E10" s="401"/>
      <c r="F10" s="401"/>
      <c r="G10" s="17"/>
      <c r="H10" s="17"/>
      <c r="I10" s="2"/>
      <c r="J10" s="2"/>
      <c r="K10" s="4"/>
    </row>
    <row r="11" spans="1:12" s="3" customFormat="1" ht="18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">
      <c r="C12" s="2"/>
      <c r="D12" s="12"/>
      <c r="E12" s="402" t="s">
        <v>46</v>
      </c>
      <c r="F12" s="403"/>
      <c r="G12" s="403"/>
      <c r="H12" s="2"/>
      <c r="I12" s="2"/>
      <c r="J12" s="2"/>
      <c r="K12" s="4"/>
    </row>
    <row r="13" spans="1:12" s="3" customFormat="1" ht="63">
      <c r="C13" s="2"/>
      <c r="D13" s="412" t="s">
        <v>47</v>
      </c>
      <c r="E13" s="413"/>
      <c r="F13" s="414"/>
      <c r="G13" s="15" t="s">
        <v>48</v>
      </c>
      <c r="H13" s="16" t="s">
        <v>25</v>
      </c>
      <c r="I13" s="2"/>
      <c r="J13" s="2"/>
      <c r="K13" s="4"/>
    </row>
    <row r="14" spans="1:12" s="3" customFormat="1" ht="18">
      <c r="C14" s="2"/>
      <c r="D14" s="397" t="s">
        <v>41</v>
      </c>
      <c r="E14" s="398"/>
      <c r="F14" s="399"/>
      <c r="G14" s="13" t="s">
        <v>49</v>
      </c>
      <c r="H14" s="13">
        <v>4</v>
      </c>
      <c r="I14" s="2"/>
      <c r="J14" s="2"/>
      <c r="K14" s="4"/>
    </row>
    <row r="15" spans="1:12" s="3" customFormat="1" ht="18">
      <c r="C15" s="2"/>
      <c r="D15" s="397"/>
      <c r="E15" s="398"/>
      <c r="F15" s="399"/>
      <c r="G15" s="13"/>
      <c r="H15" s="13"/>
      <c r="I15" s="2"/>
      <c r="J15" s="2"/>
      <c r="K15" s="4"/>
    </row>
    <row r="16" spans="1:12" s="3" customFormat="1" ht="18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tabSelected="1" zoomScale="70" zoomScaleNormal="70" zoomScaleSheetLayoutView="68" workbookViewId="0">
      <selection activeCell="AQ12" sqref="AQ12"/>
    </sheetView>
  </sheetViews>
  <sheetFormatPr defaultColWidth="3.33203125" defaultRowHeight="15.6"/>
  <cols>
    <col min="1" max="1" width="12.6640625" style="1" customWidth="1"/>
    <col min="2" max="8" width="6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256" width="3.33203125" style="1"/>
    <col min="257" max="257" width="12.6640625" style="1" customWidth="1"/>
    <col min="258" max="264" width="6.33203125" style="1" customWidth="1"/>
    <col min="265" max="265" width="8.5546875" style="1" customWidth="1"/>
    <col min="266" max="267" width="6.6640625" style="1" customWidth="1"/>
    <col min="268" max="268" width="6.44140625" style="1" customWidth="1"/>
    <col min="269" max="269" width="7.33203125" style="1" customWidth="1"/>
    <col min="270" max="309" width="5.33203125" style="1" customWidth="1"/>
    <col min="310" max="311" width="3.33203125" style="1"/>
    <col min="312" max="312" width="3.33203125" style="1" customWidth="1"/>
    <col min="313" max="313" width="5.88671875" style="1" customWidth="1"/>
    <col min="314" max="512" width="3.33203125" style="1"/>
    <col min="513" max="513" width="12.6640625" style="1" customWidth="1"/>
    <col min="514" max="520" width="6.33203125" style="1" customWidth="1"/>
    <col min="521" max="521" width="8.5546875" style="1" customWidth="1"/>
    <col min="522" max="523" width="6.6640625" style="1" customWidth="1"/>
    <col min="524" max="524" width="6.44140625" style="1" customWidth="1"/>
    <col min="525" max="525" width="7.33203125" style="1" customWidth="1"/>
    <col min="526" max="565" width="5.33203125" style="1" customWidth="1"/>
    <col min="566" max="567" width="3.33203125" style="1"/>
    <col min="568" max="568" width="3.33203125" style="1" customWidth="1"/>
    <col min="569" max="569" width="5.88671875" style="1" customWidth="1"/>
    <col min="570" max="768" width="3.33203125" style="1"/>
    <col min="769" max="769" width="12.6640625" style="1" customWidth="1"/>
    <col min="770" max="776" width="6.33203125" style="1" customWidth="1"/>
    <col min="777" max="777" width="8.5546875" style="1" customWidth="1"/>
    <col min="778" max="779" width="6.6640625" style="1" customWidth="1"/>
    <col min="780" max="780" width="6.44140625" style="1" customWidth="1"/>
    <col min="781" max="781" width="7.33203125" style="1" customWidth="1"/>
    <col min="782" max="821" width="5.33203125" style="1" customWidth="1"/>
    <col min="822" max="823" width="3.33203125" style="1"/>
    <col min="824" max="824" width="3.33203125" style="1" customWidth="1"/>
    <col min="825" max="825" width="5.88671875" style="1" customWidth="1"/>
    <col min="826" max="1024" width="3.33203125" style="1"/>
    <col min="1025" max="1025" width="12.6640625" style="1" customWidth="1"/>
    <col min="1026" max="1032" width="6.33203125" style="1" customWidth="1"/>
    <col min="1033" max="1033" width="8.5546875" style="1" customWidth="1"/>
    <col min="1034" max="1035" width="6.6640625" style="1" customWidth="1"/>
    <col min="1036" max="1036" width="6.44140625" style="1" customWidth="1"/>
    <col min="1037" max="1037" width="7.33203125" style="1" customWidth="1"/>
    <col min="1038" max="1077" width="5.33203125" style="1" customWidth="1"/>
    <col min="1078" max="1079" width="3.33203125" style="1"/>
    <col min="1080" max="1080" width="3.33203125" style="1" customWidth="1"/>
    <col min="1081" max="1081" width="5.88671875" style="1" customWidth="1"/>
    <col min="1082" max="1280" width="3.33203125" style="1"/>
    <col min="1281" max="1281" width="12.6640625" style="1" customWidth="1"/>
    <col min="1282" max="1288" width="6.33203125" style="1" customWidth="1"/>
    <col min="1289" max="1289" width="8.5546875" style="1" customWidth="1"/>
    <col min="1290" max="1291" width="6.6640625" style="1" customWidth="1"/>
    <col min="1292" max="1292" width="6.44140625" style="1" customWidth="1"/>
    <col min="1293" max="1293" width="7.33203125" style="1" customWidth="1"/>
    <col min="1294" max="1333" width="5.33203125" style="1" customWidth="1"/>
    <col min="1334" max="1335" width="3.33203125" style="1"/>
    <col min="1336" max="1336" width="3.33203125" style="1" customWidth="1"/>
    <col min="1337" max="1337" width="5.88671875" style="1" customWidth="1"/>
    <col min="1338" max="1536" width="3.33203125" style="1"/>
    <col min="1537" max="1537" width="12.6640625" style="1" customWidth="1"/>
    <col min="1538" max="1544" width="6.33203125" style="1" customWidth="1"/>
    <col min="1545" max="1545" width="8.5546875" style="1" customWidth="1"/>
    <col min="1546" max="1547" width="6.6640625" style="1" customWidth="1"/>
    <col min="1548" max="1548" width="6.44140625" style="1" customWidth="1"/>
    <col min="1549" max="1549" width="7.33203125" style="1" customWidth="1"/>
    <col min="1550" max="1589" width="5.33203125" style="1" customWidth="1"/>
    <col min="1590" max="1591" width="3.33203125" style="1"/>
    <col min="1592" max="1592" width="3.33203125" style="1" customWidth="1"/>
    <col min="1593" max="1593" width="5.88671875" style="1" customWidth="1"/>
    <col min="1594" max="1792" width="3.33203125" style="1"/>
    <col min="1793" max="1793" width="12.6640625" style="1" customWidth="1"/>
    <col min="1794" max="1800" width="6.33203125" style="1" customWidth="1"/>
    <col min="1801" max="1801" width="8.5546875" style="1" customWidth="1"/>
    <col min="1802" max="1803" width="6.6640625" style="1" customWidth="1"/>
    <col min="1804" max="1804" width="6.44140625" style="1" customWidth="1"/>
    <col min="1805" max="1805" width="7.33203125" style="1" customWidth="1"/>
    <col min="1806" max="1845" width="5.33203125" style="1" customWidth="1"/>
    <col min="1846" max="1847" width="3.33203125" style="1"/>
    <col min="1848" max="1848" width="3.33203125" style="1" customWidth="1"/>
    <col min="1849" max="1849" width="5.88671875" style="1" customWidth="1"/>
    <col min="1850" max="2048" width="3.33203125" style="1"/>
    <col min="2049" max="2049" width="12.6640625" style="1" customWidth="1"/>
    <col min="2050" max="2056" width="6.33203125" style="1" customWidth="1"/>
    <col min="2057" max="2057" width="8.5546875" style="1" customWidth="1"/>
    <col min="2058" max="2059" width="6.6640625" style="1" customWidth="1"/>
    <col min="2060" max="2060" width="6.44140625" style="1" customWidth="1"/>
    <col min="2061" max="2061" width="7.33203125" style="1" customWidth="1"/>
    <col min="2062" max="2101" width="5.33203125" style="1" customWidth="1"/>
    <col min="2102" max="2103" width="3.33203125" style="1"/>
    <col min="2104" max="2104" width="3.33203125" style="1" customWidth="1"/>
    <col min="2105" max="2105" width="5.88671875" style="1" customWidth="1"/>
    <col min="2106" max="2304" width="3.33203125" style="1"/>
    <col min="2305" max="2305" width="12.6640625" style="1" customWidth="1"/>
    <col min="2306" max="2312" width="6.33203125" style="1" customWidth="1"/>
    <col min="2313" max="2313" width="8.5546875" style="1" customWidth="1"/>
    <col min="2314" max="2315" width="6.6640625" style="1" customWidth="1"/>
    <col min="2316" max="2316" width="6.44140625" style="1" customWidth="1"/>
    <col min="2317" max="2317" width="7.33203125" style="1" customWidth="1"/>
    <col min="2318" max="2357" width="5.33203125" style="1" customWidth="1"/>
    <col min="2358" max="2359" width="3.33203125" style="1"/>
    <col min="2360" max="2360" width="3.33203125" style="1" customWidth="1"/>
    <col min="2361" max="2361" width="5.88671875" style="1" customWidth="1"/>
    <col min="2362" max="2560" width="3.33203125" style="1"/>
    <col min="2561" max="2561" width="12.6640625" style="1" customWidth="1"/>
    <col min="2562" max="2568" width="6.33203125" style="1" customWidth="1"/>
    <col min="2569" max="2569" width="8.5546875" style="1" customWidth="1"/>
    <col min="2570" max="2571" width="6.6640625" style="1" customWidth="1"/>
    <col min="2572" max="2572" width="6.44140625" style="1" customWidth="1"/>
    <col min="2573" max="2573" width="7.33203125" style="1" customWidth="1"/>
    <col min="2574" max="2613" width="5.33203125" style="1" customWidth="1"/>
    <col min="2614" max="2615" width="3.33203125" style="1"/>
    <col min="2616" max="2616" width="3.33203125" style="1" customWidth="1"/>
    <col min="2617" max="2617" width="5.88671875" style="1" customWidth="1"/>
    <col min="2618" max="2816" width="3.33203125" style="1"/>
    <col min="2817" max="2817" width="12.6640625" style="1" customWidth="1"/>
    <col min="2818" max="2824" width="6.33203125" style="1" customWidth="1"/>
    <col min="2825" max="2825" width="8.5546875" style="1" customWidth="1"/>
    <col min="2826" max="2827" width="6.6640625" style="1" customWidth="1"/>
    <col min="2828" max="2828" width="6.44140625" style="1" customWidth="1"/>
    <col min="2829" max="2829" width="7.33203125" style="1" customWidth="1"/>
    <col min="2830" max="2869" width="5.33203125" style="1" customWidth="1"/>
    <col min="2870" max="2871" width="3.33203125" style="1"/>
    <col min="2872" max="2872" width="3.33203125" style="1" customWidth="1"/>
    <col min="2873" max="2873" width="5.88671875" style="1" customWidth="1"/>
    <col min="2874" max="3072" width="3.33203125" style="1"/>
    <col min="3073" max="3073" width="12.6640625" style="1" customWidth="1"/>
    <col min="3074" max="3080" width="6.33203125" style="1" customWidth="1"/>
    <col min="3081" max="3081" width="8.5546875" style="1" customWidth="1"/>
    <col min="3082" max="3083" width="6.6640625" style="1" customWidth="1"/>
    <col min="3084" max="3084" width="6.44140625" style="1" customWidth="1"/>
    <col min="3085" max="3085" width="7.33203125" style="1" customWidth="1"/>
    <col min="3086" max="3125" width="5.33203125" style="1" customWidth="1"/>
    <col min="3126" max="3127" width="3.33203125" style="1"/>
    <col min="3128" max="3128" width="3.33203125" style="1" customWidth="1"/>
    <col min="3129" max="3129" width="5.88671875" style="1" customWidth="1"/>
    <col min="3130" max="3328" width="3.33203125" style="1"/>
    <col min="3329" max="3329" width="12.6640625" style="1" customWidth="1"/>
    <col min="3330" max="3336" width="6.33203125" style="1" customWidth="1"/>
    <col min="3337" max="3337" width="8.5546875" style="1" customWidth="1"/>
    <col min="3338" max="3339" width="6.6640625" style="1" customWidth="1"/>
    <col min="3340" max="3340" width="6.44140625" style="1" customWidth="1"/>
    <col min="3341" max="3341" width="7.33203125" style="1" customWidth="1"/>
    <col min="3342" max="3381" width="5.33203125" style="1" customWidth="1"/>
    <col min="3382" max="3383" width="3.33203125" style="1"/>
    <col min="3384" max="3384" width="3.33203125" style="1" customWidth="1"/>
    <col min="3385" max="3385" width="5.88671875" style="1" customWidth="1"/>
    <col min="3386" max="3584" width="3.33203125" style="1"/>
    <col min="3585" max="3585" width="12.6640625" style="1" customWidth="1"/>
    <col min="3586" max="3592" width="6.33203125" style="1" customWidth="1"/>
    <col min="3593" max="3593" width="8.5546875" style="1" customWidth="1"/>
    <col min="3594" max="3595" width="6.6640625" style="1" customWidth="1"/>
    <col min="3596" max="3596" width="6.44140625" style="1" customWidth="1"/>
    <col min="3597" max="3597" width="7.33203125" style="1" customWidth="1"/>
    <col min="3598" max="3637" width="5.33203125" style="1" customWidth="1"/>
    <col min="3638" max="3639" width="3.33203125" style="1"/>
    <col min="3640" max="3640" width="3.33203125" style="1" customWidth="1"/>
    <col min="3641" max="3641" width="5.88671875" style="1" customWidth="1"/>
    <col min="3642" max="3840" width="3.33203125" style="1"/>
    <col min="3841" max="3841" width="12.6640625" style="1" customWidth="1"/>
    <col min="3842" max="3848" width="6.33203125" style="1" customWidth="1"/>
    <col min="3849" max="3849" width="8.5546875" style="1" customWidth="1"/>
    <col min="3850" max="3851" width="6.6640625" style="1" customWidth="1"/>
    <col min="3852" max="3852" width="6.44140625" style="1" customWidth="1"/>
    <col min="3853" max="3853" width="7.33203125" style="1" customWidth="1"/>
    <col min="3854" max="3893" width="5.33203125" style="1" customWidth="1"/>
    <col min="3894" max="3895" width="3.33203125" style="1"/>
    <col min="3896" max="3896" width="3.33203125" style="1" customWidth="1"/>
    <col min="3897" max="3897" width="5.88671875" style="1" customWidth="1"/>
    <col min="3898" max="4096" width="3.33203125" style="1"/>
    <col min="4097" max="4097" width="12.6640625" style="1" customWidth="1"/>
    <col min="4098" max="4104" width="6.33203125" style="1" customWidth="1"/>
    <col min="4105" max="4105" width="8.5546875" style="1" customWidth="1"/>
    <col min="4106" max="4107" width="6.6640625" style="1" customWidth="1"/>
    <col min="4108" max="4108" width="6.44140625" style="1" customWidth="1"/>
    <col min="4109" max="4109" width="7.33203125" style="1" customWidth="1"/>
    <col min="4110" max="4149" width="5.33203125" style="1" customWidth="1"/>
    <col min="4150" max="4151" width="3.33203125" style="1"/>
    <col min="4152" max="4152" width="3.33203125" style="1" customWidth="1"/>
    <col min="4153" max="4153" width="5.88671875" style="1" customWidth="1"/>
    <col min="4154" max="4352" width="3.33203125" style="1"/>
    <col min="4353" max="4353" width="12.6640625" style="1" customWidth="1"/>
    <col min="4354" max="4360" width="6.33203125" style="1" customWidth="1"/>
    <col min="4361" max="4361" width="8.5546875" style="1" customWidth="1"/>
    <col min="4362" max="4363" width="6.6640625" style="1" customWidth="1"/>
    <col min="4364" max="4364" width="6.44140625" style="1" customWidth="1"/>
    <col min="4365" max="4365" width="7.33203125" style="1" customWidth="1"/>
    <col min="4366" max="4405" width="5.33203125" style="1" customWidth="1"/>
    <col min="4406" max="4407" width="3.33203125" style="1"/>
    <col min="4408" max="4408" width="3.33203125" style="1" customWidth="1"/>
    <col min="4409" max="4409" width="5.88671875" style="1" customWidth="1"/>
    <col min="4410" max="4608" width="3.33203125" style="1"/>
    <col min="4609" max="4609" width="12.6640625" style="1" customWidth="1"/>
    <col min="4610" max="4616" width="6.33203125" style="1" customWidth="1"/>
    <col min="4617" max="4617" width="8.5546875" style="1" customWidth="1"/>
    <col min="4618" max="4619" width="6.6640625" style="1" customWidth="1"/>
    <col min="4620" max="4620" width="6.44140625" style="1" customWidth="1"/>
    <col min="4621" max="4621" width="7.33203125" style="1" customWidth="1"/>
    <col min="4622" max="4661" width="5.33203125" style="1" customWidth="1"/>
    <col min="4662" max="4663" width="3.33203125" style="1"/>
    <col min="4664" max="4664" width="3.33203125" style="1" customWidth="1"/>
    <col min="4665" max="4665" width="5.88671875" style="1" customWidth="1"/>
    <col min="4666" max="4864" width="3.33203125" style="1"/>
    <col min="4865" max="4865" width="12.6640625" style="1" customWidth="1"/>
    <col min="4866" max="4872" width="6.33203125" style="1" customWidth="1"/>
    <col min="4873" max="4873" width="8.5546875" style="1" customWidth="1"/>
    <col min="4874" max="4875" width="6.6640625" style="1" customWidth="1"/>
    <col min="4876" max="4876" width="6.44140625" style="1" customWidth="1"/>
    <col min="4877" max="4877" width="7.33203125" style="1" customWidth="1"/>
    <col min="4878" max="4917" width="5.33203125" style="1" customWidth="1"/>
    <col min="4918" max="4919" width="3.33203125" style="1"/>
    <col min="4920" max="4920" width="3.33203125" style="1" customWidth="1"/>
    <col min="4921" max="4921" width="5.88671875" style="1" customWidth="1"/>
    <col min="4922" max="5120" width="3.33203125" style="1"/>
    <col min="5121" max="5121" width="12.6640625" style="1" customWidth="1"/>
    <col min="5122" max="5128" width="6.33203125" style="1" customWidth="1"/>
    <col min="5129" max="5129" width="8.5546875" style="1" customWidth="1"/>
    <col min="5130" max="5131" width="6.6640625" style="1" customWidth="1"/>
    <col min="5132" max="5132" width="6.44140625" style="1" customWidth="1"/>
    <col min="5133" max="5133" width="7.33203125" style="1" customWidth="1"/>
    <col min="5134" max="5173" width="5.33203125" style="1" customWidth="1"/>
    <col min="5174" max="5175" width="3.33203125" style="1"/>
    <col min="5176" max="5176" width="3.33203125" style="1" customWidth="1"/>
    <col min="5177" max="5177" width="5.88671875" style="1" customWidth="1"/>
    <col min="5178" max="5376" width="3.33203125" style="1"/>
    <col min="5377" max="5377" width="12.6640625" style="1" customWidth="1"/>
    <col min="5378" max="5384" width="6.33203125" style="1" customWidth="1"/>
    <col min="5385" max="5385" width="8.5546875" style="1" customWidth="1"/>
    <col min="5386" max="5387" width="6.6640625" style="1" customWidth="1"/>
    <col min="5388" max="5388" width="6.44140625" style="1" customWidth="1"/>
    <col min="5389" max="5389" width="7.33203125" style="1" customWidth="1"/>
    <col min="5390" max="5429" width="5.33203125" style="1" customWidth="1"/>
    <col min="5430" max="5431" width="3.33203125" style="1"/>
    <col min="5432" max="5432" width="3.33203125" style="1" customWidth="1"/>
    <col min="5433" max="5433" width="5.88671875" style="1" customWidth="1"/>
    <col min="5434" max="5632" width="3.33203125" style="1"/>
    <col min="5633" max="5633" width="12.6640625" style="1" customWidth="1"/>
    <col min="5634" max="5640" width="6.33203125" style="1" customWidth="1"/>
    <col min="5641" max="5641" width="8.5546875" style="1" customWidth="1"/>
    <col min="5642" max="5643" width="6.6640625" style="1" customWidth="1"/>
    <col min="5644" max="5644" width="6.44140625" style="1" customWidth="1"/>
    <col min="5645" max="5645" width="7.33203125" style="1" customWidth="1"/>
    <col min="5646" max="5685" width="5.33203125" style="1" customWidth="1"/>
    <col min="5686" max="5687" width="3.33203125" style="1"/>
    <col min="5688" max="5688" width="3.33203125" style="1" customWidth="1"/>
    <col min="5689" max="5689" width="5.88671875" style="1" customWidth="1"/>
    <col min="5690" max="5888" width="3.33203125" style="1"/>
    <col min="5889" max="5889" width="12.6640625" style="1" customWidth="1"/>
    <col min="5890" max="5896" width="6.33203125" style="1" customWidth="1"/>
    <col min="5897" max="5897" width="8.5546875" style="1" customWidth="1"/>
    <col min="5898" max="5899" width="6.6640625" style="1" customWidth="1"/>
    <col min="5900" max="5900" width="6.44140625" style="1" customWidth="1"/>
    <col min="5901" max="5901" width="7.33203125" style="1" customWidth="1"/>
    <col min="5902" max="5941" width="5.33203125" style="1" customWidth="1"/>
    <col min="5942" max="5943" width="3.33203125" style="1"/>
    <col min="5944" max="5944" width="3.33203125" style="1" customWidth="1"/>
    <col min="5945" max="5945" width="5.88671875" style="1" customWidth="1"/>
    <col min="5946" max="6144" width="3.33203125" style="1"/>
    <col min="6145" max="6145" width="12.6640625" style="1" customWidth="1"/>
    <col min="6146" max="6152" width="6.33203125" style="1" customWidth="1"/>
    <col min="6153" max="6153" width="8.5546875" style="1" customWidth="1"/>
    <col min="6154" max="6155" width="6.6640625" style="1" customWidth="1"/>
    <col min="6156" max="6156" width="6.44140625" style="1" customWidth="1"/>
    <col min="6157" max="6157" width="7.33203125" style="1" customWidth="1"/>
    <col min="6158" max="6197" width="5.33203125" style="1" customWidth="1"/>
    <col min="6198" max="6199" width="3.33203125" style="1"/>
    <col min="6200" max="6200" width="3.33203125" style="1" customWidth="1"/>
    <col min="6201" max="6201" width="5.88671875" style="1" customWidth="1"/>
    <col min="6202" max="6400" width="3.33203125" style="1"/>
    <col min="6401" max="6401" width="12.6640625" style="1" customWidth="1"/>
    <col min="6402" max="6408" width="6.33203125" style="1" customWidth="1"/>
    <col min="6409" max="6409" width="8.5546875" style="1" customWidth="1"/>
    <col min="6410" max="6411" width="6.6640625" style="1" customWidth="1"/>
    <col min="6412" max="6412" width="6.44140625" style="1" customWidth="1"/>
    <col min="6413" max="6413" width="7.33203125" style="1" customWidth="1"/>
    <col min="6414" max="6453" width="5.33203125" style="1" customWidth="1"/>
    <col min="6454" max="6455" width="3.33203125" style="1"/>
    <col min="6456" max="6456" width="3.33203125" style="1" customWidth="1"/>
    <col min="6457" max="6457" width="5.88671875" style="1" customWidth="1"/>
    <col min="6458" max="6656" width="3.33203125" style="1"/>
    <col min="6657" max="6657" width="12.6640625" style="1" customWidth="1"/>
    <col min="6658" max="6664" width="6.33203125" style="1" customWidth="1"/>
    <col min="6665" max="6665" width="8.5546875" style="1" customWidth="1"/>
    <col min="6666" max="6667" width="6.6640625" style="1" customWidth="1"/>
    <col min="6668" max="6668" width="6.44140625" style="1" customWidth="1"/>
    <col min="6669" max="6669" width="7.33203125" style="1" customWidth="1"/>
    <col min="6670" max="6709" width="5.33203125" style="1" customWidth="1"/>
    <col min="6710" max="6711" width="3.33203125" style="1"/>
    <col min="6712" max="6712" width="3.33203125" style="1" customWidth="1"/>
    <col min="6713" max="6713" width="5.88671875" style="1" customWidth="1"/>
    <col min="6714" max="6912" width="3.33203125" style="1"/>
    <col min="6913" max="6913" width="12.6640625" style="1" customWidth="1"/>
    <col min="6914" max="6920" width="6.33203125" style="1" customWidth="1"/>
    <col min="6921" max="6921" width="8.5546875" style="1" customWidth="1"/>
    <col min="6922" max="6923" width="6.6640625" style="1" customWidth="1"/>
    <col min="6924" max="6924" width="6.44140625" style="1" customWidth="1"/>
    <col min="6925" max="6925" width="7.33203125" style="1" customWidth="1"/>
    <col min="6926" max="6965" width="5.33203125" style="1" customWidth="1"/>
    <col min="6966" max="6967" width="3.33203125" style="1"/>
    <col min="6968" max="6968" width="3.33203125" style="1" customWidth="1"/>
    <col min="6969" max="6969" width="5.88671875" style="1" customWidth="1"/>
    <col min="6970" max="7168" width="3.33203125" style="1"/>
    <col min="7169" max="7169" width="12.6640625" style="1" customWidth="1"/>
    <col min="7170" max="7176" width="6.33203125" style="1" customWidth="1"/>
    <col min="7177" max="7177" width="8.5546875" style="1" customWidth="1"/>
    <col min="7178" max="7179" width="6.6640625" style="1" customWidth="1"/>
    <col min="7180" max="7180" width="6.44140625" style="1" customWidth="1"/>
    <col min="7181" max="7181" width="7.33203125" style="1" customWidth="1"/>
    <col min="7182" max="7221" width="5.33203125" style="1" customWidth="1"/>
    <col min="7222" max="7223" width="3.33203125" style="1"/>
    <col min="7224" max="7224" width="3.33203125" style="1" customWidth="1"/>
    <col min="7225" max="7225" width="5.88671875" style="1" customWidth="1"/>
    <col min="7226" max="7424" width="3.33203125" style="1"/>
    <col min="7425" max="7425" width="12.6640625" style="1" customWidth="1"/>
    <col min="7426" max="7432" width="6.33203125" style="1" customWidth="1"/>
    <col min="7433" max="7433" width="8.5546875" style="1" customWidth="1"/>
    <col min="7434" max="7435" width="6.6640625" style="1" customWidth="1"/>
    <col min="7436" max="7436" width="6.44140625" style="1" customWidth="1"/>
    <col min="7437" max="7437" width="7.33203125" style="1" customWidth="1"/>
    <col min="7438" max="7477" width="5.33203125" style="1" customWidth="1"/>
    <col min="7478" max="7479" width="3.33203125" style="1"/>
    <col min="7480" max="7480" width="3.33203125" style="1" customWidth="1"/>
    <col min="7481" max="7481" width="5.88671875" style="1" customWidth="1"/>
    <col min="7482" max="7680" width="3.33203125" style="1"/>
    <col min="7681" max="7681" width="12.6640625" style="1" customWidth="1"/>
    <col min="7682" max="7688" width="6.33203125" style="1" customWidth="1"/>
    <col min="7689" max="7689" width="8.5546875" style="1" customWidth="1"/>
    <col min="7690" max="7691" width="6.6640625" style="1" customWidth="1"/>
    <col min="7692" max="7692" width="6.44140625" style="1" customWidth="1"/>
    <col min="7693" max="7693" width="7.33203125" style="1" customWidth="1"/>
    <col min="7694" max="7733" width="5.33203125" style="1" customWidth="1"/>
    <col min="7734" max="7735" width="3.33203125" style="1"/>
    <col min="7736" max="7736" width="3.33203125" style="1" customWidth="1"/>
    <col min="7737" max="7737" width="5.88671875" style="1" customWidth="1"/>
    <col min="7738" max="7936" width="3.33203125" style="1"/>
    <col min="7937" max="7937" width="12.6640625" style="1" customWidth="1"/>
    <col min="7938" max="7944" width="6.33203125" style="1" customWidth="1"/>
    <col min="7945" max="7945" width="8.5546875" style="1" customWidth="1"/>
    <col min="7946" max="7947" width="6.6640625" style="1" customWidth="1"/>
    <col min="7948" max="7948" width="6.44140625" style="1" customWidth="1"/>
    <col min="7949" max="7949" width="7.33203125" style="1" customWidth="1"/>
    <col min="7950" max="7989" width="5.33203125" style="1" customWidth="1"/>
    <col min="7990" max="7991" width="3.33203125" style="1"/>
    <col min="7992" max="7992" width="3.33203125" style="1" customWidth="1"/>
    <col min="7993" max="7993" width="5.88671875" style="1" customWidth="1"/>
    <col min="7994" max="8192" width="3.33203125" style="1"/>
    <col min="8193" max="8193" width="12.6640625" style="1" customWidth="1"/>
    <col min="8194" max="8200" width="6.33203125" style="1" customWidth="1"/>
    <col min="8201" max="8201" width="8.5546875" style="1" customWidth="1"/>
    <col min="8202" max="8203" width="6.6640625" style="1" customWidth="1"/>
    <col min="8204" max="8204" width="6.44140625" style="1" customWidth="1"/>
    <col min="8205" max="8205" width="7.33203125" style="1" customWidth="1"/>
    <col min="8206" max="8245" width="5.33203125" style="1" customWidth="1"/>
    <col min="8246" max="8247" width="3.33203125" style="1"/>
    <col min="8248" max="8248" width="3.33203125" style="1" customWidth="1"/>
    <col min="8249" max="8249" width="5.88671875" style="1" customWidth="1"/>
    <col min="8250" max="8448" width="3.33203125" style="1"/>
    <col min="8449" max="8449" width="12.6640625" style="1" customWidth="1"/>
    <col min="8450" max="8456" width="6.33203125" style="1" customWidth="1"/>
    <col min="8457" max="8457" width="8.5546875" style="1" customWidth="1"/>
    <col min="8458" max="8459" width="6.6640625" style="1" customWidth="1"/>
    <col min="8460" max="8460" width="6.44140625" style="1" customWidth="1"/>
    <col min="8461" max="8461" width="7.33203125" style="1" customWidth="1"/>
    <col min="8462" max="8501" width="5.33203125" style="1" customWidth="1"/>
    <col min="8502" max="8503" width="3.33203125" style="1"/>
    <col min="8504" max="8504" width="3.33203125" style="1" customWidth="1"/>
    <col min="8505" max="8505" width="5.88671875" style="1" customWidth="1"/>
    <col min="8506" max="8704" width="3.33203125" style="1"/>
    <col min="8705" max="8705" width="12.6640625" style="1" customWidth="1"/>
    <col min="8706" max="8712" width="6.33203125" style="1" customWidth="1"/>
    <col min="8713" max="8713" width="8.5546875" style="1" customWidth="1"/>
    <col min="8714" max="8715" width="6.6640625" style="1" customWidth="1"/>
    <col min="8716" max="8716" width="6.44140625" style="1" customWidth="1"/>
    <col min="8717" max="8717" width="7.33203125" style="1" customWidth="1"/>
    <col min="8718" max="8757" width="5.33203125" style="1" customWidth="1"/>
    <col min="8758" max="8759" width="3.33203125" style="1"/>
    <col min="8760" max="8760" width="3.33203125" style="1" customWidth="1"/>
    <col min="8761" max="8761" width="5.88671875" style="1" customWidth="1"/>
    <col min="8762" max="8960" width="3.33203125" style="1"/>
    <col min="8961" max="8961" width="12.6640625" style="1" customWidth="1"/>
    <col min="8962" max="8968" width="6.33203125" style="1" customWidth="1"/>
    <col min="8969" max="8969" width="8.5546875" style="1" customWidth="1"/>
    <col min="8970" max="8971" width="6.6640625" style="1" customWidth="1"/>
    <col min="8972" max="8972" width="6.44140625" style="1" customWidth="1"/>
    <col min="8973" max="8973" width="7.33203125" style="1" customWidth="1"/>
    <col min="8974" max="9013" width="5.33203125" style="1" customWidth="1"/>
    <col min="9014" max="9015" width="3.33203125" style="1"/>
    <col min="9016" max="9016" width="3.33203125" style="1" customWidth="1"/>
    <col min="9017" max="9017" width="5.88671875" style="1" customWidth="1"/>
    <col min="9018" max="9216" width="3.33203125" style="1"/>
    <col min="9217" max="9217" width="12.6640625" style="1" customWidth="1"/>
    <col min="9218" max="9224" width="6.33203125" style="1" customWidth="1"/>
    <col min="9225" max="9225" width="8.5546875" style="1" customWidth="1"/>
    <col min="9226" max="9227" width="6.6640625" style="1" customWidth="1"/>
    <col min="9228" max="9228" width="6.44140625" style="1" customWidth="1"/>
    <col min="9229" max="9229" width="7.33203125" style="1" customWidth="1"/>
    <col min="9230" max="9269" width="5.33203125" style="1" customWidth="1"/>
    <col min="9270" max="9271" width="3.33203125" style="1"/>
    <col min="9272" max="9272" width="3.33203125" style="1" customWidth="1"/>
    <col min="9273" max="9273" width="5.88671875" style="1" customWidth="1"/>
    <col min="9274" max="9472" width="3.33203125" style="1"/>
    <col min="9473" max="9473" width="12.6640625" style="1" customWidth="1"/>
    <col min="9474" max="9480" width="6.33203125" style="1" customWidth="1"/>
    <col min="9481" max="9481" width="8.5546875" style="1" customWidth="1"/>
    <col min="9482" max="9483" width="6.6640625" style="1" customWidth="1"/>
    <col min="9484" max="9484" width="6.44140625" style="1" customWidth="1"/>
    <col min="9485" max="9485" width="7.33203125" style="1" customWidth="1"/>
    <col min="9486" max="9525" width="5.33203125" style="1" customWidth="1"/>
    <col min="9526" max="9527" width="3.33203125" style="1"/>
    <col min="9528" max="9528" width="3.33203125" style="1" customWidth="1"/>
    <col min="9529" max="9529" width="5.88671875" style="1" customWidth="1"/>
    <col min="9530" max="9728" width="3.33203125" style="1"/>
    <col min="9729" max="9729" width="12.6640625" style="1" customWidth="1"/>
    <col min="9730" max="9736" width="6.33203125" style="1" customWidth="1"/>
    <col min="9737" max="9737" width="8.5546875" style="1" customWidth="1"/>
    <col min="9738" max="9739" width="6.6640625" style="1" customWidth="1"/>
    <col min="9740" max="9740" width="6.44140625" style="1" customWidth="1"/>
    <col min="9741" max="9741" width="7.33203125" style="1" customWidth="1"/>
    <col min="9742" max="9781" width="5.33203125" style="1" customWidth="1"/>
    <col min="9782" max="9783" width="3.33203125" style="1"/>
    <col min="9784" max="9784" width="3.33203125" style="1" customWidth="1"/>
    <col min="9785" max="9785" width="5.88671875" style="1" customWidth="1"/>
    <col min="9786" max="9984" width="3.33203125" style="1"/>
    <col min="9985" max="9985" width="12.6640625" style="1" customWidth="1"/>
    <col min="9986" max="9992" width="6.33203125" style="1" customWidth="1"/>
    <col min="9993" max="9993" width="8.5546875" style="1" customWidth="1"/>
    <col min="9994" max="9995" width="6.6640625" style="1" customWidth="1"/>
    <col min="9996" max="9996" width="6.44140625" style="1" customWidth="1"/>
    <col min="9997" max="9997" width="7.33203125" style="1" customWidth="1"/>
    <col min="9998" max="10037" width="5.33203125" style="1" customWidth="1"/>
    <col min="10038" max="10039" width="3.33203125" style="1"/>
    <col min="10040" max="10040" width="3.33203125" style="1" customWidth="1"/>
    <col min="10041" max="10041" width="5.88671875" style="1" customWidth="1"/>
    <col min="10042" max="10240" width="3.33203125" style="1"/>
    <col min="10241" max="10241" width="12.6640625" style="1" customWidth="1"/>
    <col min="10242" max="10248" width="6.33203125" style="1" customWidth="1"/>
    <col min="10249" max="10249" width="8.5546875" style="1" customWidth="1"/>
    <col min="10250" max="10251" width="6.6640625" style="1" customWidth="1"/>
    <col min="10252" max="10252" width="6.44140625" style="1" customWidth="1"/>
    <col min="10253" max="10253" width="7.33203125" style="1" customWidth="1"/>
    <col min="10254" max="10293" width="5.33203125" style="1" customWidth="1"/>
    <col min="10294" max="10295" width="3.33203125" style="1"/>
    <col min="10296" max="10296" width="3.33203125" style="1" customWidth="1"/>
    <col min="10297" max="10297" width="5.88671875" style="1" customWidth="1"/>
    <col min="10298" max="10496" width="3.33203125" style="1"/>
    <col min="10497" max="10497" width="12.6640625" style="1" customWidth="1"/>
    <col min="10498" max="10504" width="6.33203125" style="1" customWidth="1"/>
    <col min="10505" max="10505" width="8.5546875" style="1" customWidth="1"/>
    <col min="10506" max="10507" width="6.6640625" style="1" customWidth="1"/>
    <col min="10508" max="10508" width="6.44140625" style="1" customWidth="1"/>
    <col min="10509" max="10509" width="7.33203125" style="1" customWidth="1"/>
    <col min="10510" max="10549" width="5.33203125" style="1" customWidth="1"/>
    <col min="10550" max="10551" width="3.33203125" style="1"/>
    <col min="10552" max="10552" width="3.33203125" style="1" customWidth="1"/>
    <col min="10553" max="10553" width="5.88671875" style="1" customWidth="1"/>
    <col min="10554" max="10752" width="3.33203125" style="1"/>
    <col min="10753" max="10753" width="12.6640625" style="1" customWidth="1"/>
    <col min="10754" max="10760" width="6.33203125" style="1" customWidth="1"/>
    <col min="10761" max="10761" width="8.5546875" style="1" customWidth="1"/>
    <col min="10762" max="10763" width="6.6640625" style="1" customWidth="1"/>
    <col min="10764" max="10764" width="6.44140625" style="1" customWidth="1"/>
    <col min="10765" max="10765" width="7.33203125" style="1" customWidth="1"/>
    <col min="10766" max="10805" width="5.33203125" style="1" customWidth="1"/>
    <col min="10806" max="10807" width="3.33203125" style="1"/>
    <col min="10808" max="10808" width="3.33203125" style="1" customWidth="1"/>
    <col min="10809" max="10809" width="5.88671875" style="1" customWidth="1"/>
    <col min="10810" max="11008" width="3.33203125" style="1"/>
    <col min="11009" max="11009" width="12.6640625" style="1" customWidth="1"/>
    <col min="11010" max="11016" width="6.33203125" style="1" customWidth="1"/>
    <col min="11017" max="11017" width="8.5546875" style="1" customWidth="1"/>
    <col min="11018" max="11019" width="6.6640625" style="1" customWidth="1"/>
    <col min="11020" max="11020" width="6.44140625" style="1" customWidth="1"/>
    <col min="11021" max="11021" width="7.33203125" style="1" customWidth="1"/>
    <col min="11022" max="11061" width="5.33203125" style="1" customWidth="1"/>
    <col min="11062" max="11063" width="3.33203125" style="1"/>
    <col min="11064" max="11064" width="3.33203125" style="1" customWidth="1"/>
    <col min="11065" max="11065" width="5.88671875" style="1" customWidth="1"/>
    <col min="11066" max="11264" width="3.33203125" style="1"/>
    <col min="11265" max="11265" width="12.6640625" style="1" customWidth="1"/>
    <col min="11266" max="11272" width="6.33203125" style="1" customWidth="1"/>
    <col min="11273" max="11273" width="8.5546875" style="1" customWidth="1"/>
    <col min="11274" max="11275" width="6.6640625" style="1" customWidth="1"/>
    <col min="11276" max="11276" width="6.44140625" style="1" customWidth="1"/>
    <col min="11277" max="11277" width="7.33203125" style="1" customWidth="1"/>
    <col min="11278" max="11317" width="5.33203125" style="1" customWidth="1"/>
    <col min="11318" max="11319" width="3.33203125" style="1"/>
    <col min="11320" max="11320" width="3.33203125" style="1" customWidth="1"/>
    <col min="11321" max="11321" width="5.88671875" style="1" customWidth="1"/>
    <col min="11322" max="11520" width="3.33203125" style="1"/>
    <col min="11521" max="11521" width="12.6640625" style="1" customWidth="1"/>
    <col min="11522" max="11528" width="6.33203125" style="1" customWidth="1"/>
    <col min="11529" max="11529" width="8.5546875" style="1" customWidth="1"/>
    <col min="11530" max="11531" width="6.6640625" style="1" customWidth="1"/>
    <col min="11532" max="11532" width="6.44140625" style="1" customWidth="1"/>
    <col min="11533" max="11533" width="7.33203125" style="1" customWidth="1"/>
    <col min="11534" max="11573" width="5.33203125" style="1" customWidth="1"/>
    <col min="11574" max="11575" width="3.33203125" style="1"/>
    <col min="11576" max="11576" width="3.33203125" style="1" customWidth="1"/>
    <col min="11577" max="11577" width="5.88671875" style="1" customWidth="1"/>
    <col min="11578" max="11776" width="3.33203125" style="1"/>
    <col min="11777" max="11777" width="12.6640625" style="1" customWidth="1"/>
    <col min="11778" max="11784" width="6.33203125" style="1" customWidth="1"/>
    <col min="11785" max="11785" width="8.5546875" style="1" customWidth="1"/>
    <col min="11786" max="11787" width="6.6640625" style="1" customWidth="1"/>
    <col min="11788" max="11788" width="6.44140625" style="1" customWidth="1"/>
    <col min="11789" max="11789" width="7.33203125" style="1" customWidth="1"/>
    <col min="11790" max="11829" width="5.33203125" style="1" customWidth="1"/>
    <col min="11830" max="11831" width="3.33203125" style="1"/>
    <col min="11832" max="11832" width="3.33203125" style="1" customWidth="1"/>
    <col min="11833" max="11833" width="5.88671875" style="1" customWidth="1"/>
    <col min="11834" max="12032" width="3.33203125" style="1"/>
    <col min="12033" max="12033" width="12.6640625" style="1" customWidth="1"/>
    <col min="12034" max="12040" width="6.33203125" style="1" customWidth="1"/>
    <col min="12041" max="12041" width="8.5546875" style="1" customWidth="1"/>
    <col min="12042" max="12043" width="6.6640625" style="1" customWidth="1"/>
    <col min="12044" max="12044" width="6.44140625" style="1" customWidth="1"/>
    <col min="12045" max="12045" width="7.33203125" style="1" customWidth="1"/>
    <col min="12046" max="12085" width="5.33203125" style="1" customWidth="1"/>
    <col min="12086" max="12087" width="3.33203125" style="1"/>
    <col min="12088" max="12088" width="3.33203125" style="1" customWidth="1"/>
    <col min="12089" max="12089" width="5.88671875" style="1" customWidth="1"/>
    <col min="12090" max="12288" width="3.33203125" style="1"/>
    <col min="12289" max="12289" width="12.6640625" style="1" customWidth="1"/>
    <col min="12290" max="12296" width="6.33203125" style="1" customWidth="1"/>
    <col min="12297" max="12297" width="8.5546875" style="1" customWidth="1"/>
    <col min="12298" max="12299" width="6.6640625" style="1" customWidth="1"/>
    <col min="12300" max="12300" width="6.44140625" style="1" customWidth="1"/>
    <col min="12301" max="12301" width="7.33203125" style="1" customWidth="1"/>
    <col min="12302" max="12341" width="5.33203125" style="1" customWidth="1"/>
    <col min="12342" max="12343" width="3.33203125" style="1"/>
    <col min="12344" max="12344" width="3.33203125" style="1" customWidth="1"/>
    <col min="12345" max="12345" width="5.88671875" style="1" customWidth="1"/>
    <col min="12346" max="12544" width="3.33203125" style="1"/>
    <col min="12545" max="12545" width="12.6640625" style="1" customWidth="1"/>
    <col min="12546" max="12552" width="6.33203125" style="1" customWidth="1"/>
    <col min="12553" max="12553" width="8.5546875" style="1" customWidth="1"/>
    <col min="12554" max="12555" width="6.6640625" style="1" customWidth="1"/>
    <col min="12556" max="12556" width="6.44140625" style="1" customWidth="1"/>
    <col min="12557" max="12557" width="7.33203125" style="1" customWidth="1"/>
    <col min="12558" max="12597" width="5.33203125" style="1" customWidth="1"/>
    <col min="12598" max="12599" width="3.33203125" style="1"/>
    <col min="12600" max="12600" width="3.33203125" style="1" customWidth="1"/>
    <col min="12601" max="12601" width="5.88671875" style="1" customWidth="1"/>
    <col min="12602" max="12800" width="3.33203125" style="1"/>
    <col min="12801" max="12801" width="12.6640625" style="1" customWidth="1"/>
    <col min="12802" max="12808" width="6.33203125" style="1" customWidth="1"/>
    <col min="12809" max="12809" width="8.5546875" style="1" customWidth="1"/>
    <col min="12810" max="12811" width="6.6640625" style="1" customWidth="1"/>
    <col min="12812" max="12812" width="6.44140625" style="1" customWidth="1"/>
    <col min="12813" max="12813" width="7.33203125" style="1" customWidth="1"/>
    <col min="12814" max="12853" width="5.33203125" style="1" customWidth="1"/>
    <col min="12854" max="12855" width="3.33203125" style="1"/>
    <col min="12856" max="12856" width="3.33203125" style="1" customWidth="1"/>
    <col min="12857" max="12857" width="5.88671875" style="1" customWidth="1"/>
    <col min="12858" max="13056" width="3.33203125" style="1"/>
    <col min="13057" max="13057" width="12.6640625" style="1" customWidth="1"/>
    <col min="13058" max="13064" width="6.33203125" style="1" customWidth="1"/>
    <col min="13065" max="13065" width="8.5546875" style="1" customWidth="1"/>
    <col min="13066" max="13067" width="6.6640625" style="1" customWidth="1"/>
    <col min="13068" max="13068" width="6.44140625" style="1" customWidth="1"/>
    <col min="13069" max="13069" width="7.33203125" style="1" customWidth="1"/>
    <col min="13070" max="13109" width="5.33203125" style="1" customWidth="1"/>
    <col min="13110" max="13111" width="3.33203125" style="1"/>
    <col min="13112" max="13112" width="3.33203125" style="1" customWidth="1"/>
    <col min="13113" max="13113" width="5.88671875" style="1" customWidth="1"/>
    <col min="13114" max="13312" width="3.33203125" style="1"/>
    <col min="13313" max="13313" width="12.6640625" style="1" customWidth="1"/>
    <col min="13314" max="13320" width="6.33203125" style="1" customWidth="1"/>
    <col min="13321" max="13321" width="8.5546875" style="1" customWidth="1"/>
    <col min="13322" max="13323" width="6.6640625" style="1" customWidth="1"/>
    <col min="13324" max="13324" width="6.44140625" style="1" customWidth="1"/>
    <col min="13325" max="13325" width="7.33203125" style="1" customWidth="1"/>
    <col min="13326" max="13365" width="5.33203125" style="1" customWidth="1"/>
    <col min="13366" max="13367" width="3.33203125" style="1"/>
    <col min="13368" max="13368" width="3.33203125" style="1" customWidth="1"/>
    <col min="13369" max="13369" width="5.88671875" style="1" customWidth="1"/>
    <col min="13370" max="13568" width="3.33203125" style="1"/>
    <col min="13569" max="13569" width="12.6640625" style="1" customWidth="1"/>
    <col min="13570" max="13576" width="6.33203125" style="1" customWidth="1"/>
    <col min="13577" max="13577" width="8.5546875" style="1" customWidth="1"/>
    <col min="13578" max="13579" width="6.6640625" style="1" customWidth="1"/>
    <col min="13580" max="13580" width="6.44140625" style="1" customWidth="1"/>
    <col min="13581" max="13581" width="7.33203125" style="1" customWidth="1"/>
    <col min="13582" max="13621" width="5.33203125" style="1" customWidth="1"/>
    <col min="13622" max="13623" width="3.33203125" style="1"/>
    <col min="13624" max="13624" width="3.33203125" style="1" customWidth="1"/>
    <col min="13625" max="13625" width="5.88671875" style="1" customWidth="1"/>
    <col min="13626" max="13824" width="3.33203125" style="1"/>
    <col min="13825" max="13825" width="12.6640625" style="1" customWidth="1"/>
    <col min="13826" max="13832" width="6.33203125" style="1" customWidth="1"/>
    <col min="13833" max="13833" width="8.5546875" style="1" customWidth="1"/>
    <col min="13834" max="13835" width="6.6640625" style="1" customWidth="1"/>
    <col min="13836" max="13836" width="6.44140625" style="1" customWidth="1"/>
    <col min="13837" max="13837" width="7.33203125" style="1" customWidth="1"/>
    <col min="13838" max="13877" width="5.33203125" style="1" customWidth="1"/>
    <col min="13878" max="13879" width="3.33203125" style="1"/>
    <col min="13880" max="13880" width="3.33203125" style="1" customWidth="1"/>
    <col min="13881" max="13881" width="5.88671875" style="1" customWidth="1"/>
    <col min="13882" max="14080" width="3.33203125" style="1"/>
    <col min="14081" max="14081" width="12.6640625" style="1" customWidth="1"/>
    <col min="14082" max="14088" width="6.33203125" style="1" customWidth="1"/>
    <col min="14089" max="14089" width="8.5546875" style="1" customWidth="1"/>
    <col min="14090" max="14091" width="6.6640625" style="1" customWidth="1"/>
    <col min="14092" max="14092" width="6.44140625" style="1" customWidth="1"/>
    <col min="14093" max="14093" width="7.33203125" style="1" customWidth="1"/>
    <col min="14094" max="14133" width="5.33203125" style="1" customWidth="1"/>
    <col min="14134" max="14135" width="3.33203125" style="1"/>
    <col min="14136" max="14136" width="3.33203125" style="1" customWidth="1"/>
    <col min="14137" max="14137" width="5.88671875" style="1" customWidth="1"/>
    <col min="14138" max="14336" width="3.33203125" style="1"/>
    <col min="14337" max="14337" width="12.6640625" style="1" customWidth="1"/>
    <col min="14338" max="14344" width="6.33203125" style="1" customWidth="1"/>
    <col min="14345" max="14345" width="8.5546875" style="1" customWidth="1"/>
    <col min="14346" max="14347" width="6.6640625" style="1" customWidth="1"/>
    <col min="14348" max="14348" width="6.44140625" style="1" customWidth="1"/>
    <col min="14349" max="14349" width="7.33203125" style="1" customWidth="1"/>
    <col min="14350" max="14389" width="5.33203125" style="1" customWidth="1"/>
    <col min="14390" max="14391" width="3.33203125" style="1"/>
    <col min="14392" max="14392" width="3.33203125" style="1" customWidth="1"/>
    <col min="14393" max="14393" width="5.88671875" style="1" customWidth="1"/>
    <col min="14394" max="14592" width="3.33203125" style="1"/>
    <col min="14593" max="14593" width="12.6640625" style="1" customWidth="1"/>
    <col min="14594" max="14600" width="6.33203125" style="1" customWidth="1"/>
    <col min="14601" max="14601" width="8.5546875" style="1" customWidth="1"/>
    <col min="14602" max="14603" width="6.6640625" style="1" customWidth="1"/>
    <col min="14604" max="14604" width="6.44140625" style="1" customWidth="1"/>
    <col min="14605" max="14605" width="7.33203125" style="1" customWidth="1"/>
    <col min="14606" max="14645" width="5.33203125" style="1" customWidth="1"/>
    <col min="14646" max="14647" width="3.33203125" style="1"/>
    <col min="14648" max="14648" width="3.33203125" style="1" customWidth="1"/>
    <col min="14649" max="14649" width="5.88671875" style="1" customWidth="1"/>
    <col min="14650" max="14848" width="3.33203125" style="1"/>
    <col min="14849" max="14849" width="12.6640625" style="1" customWidth="1"/>
    <col min="14850" max="14856" width="6.33203125" style="1" customWidth="1"/>
    <col min="14857" max="14857" width="8.5546875" style="1" customWidth="1"/>
    <col min="14858" max="14859" width="6.6640625" style="1" customWidth="1"/>
    <col min="14860" max="14860" width="6.44140625" style="1" customWidth="1"/>
    <col min="14861" max="14861" width="7.33203125" style="1" customWidth="1"/>
    <col min="14862" max="14901" width="5.33203125" style="1" customWidth="1"/>
    <col min="14902" max="14903" width="3.33203125" style="1"/>
    <col min="14904" max="14904" width="3.33203125" style="1" customWidth="1"/>
    <col min="14905" max="14905" width="5.88671875" style="1" customWidth="1"/>
    <col min="14906" max="15104" width="3.33203125" style="1"/>
    <col min="15105" max="15105" width="12.6640625" style="1" customWidth="1"/>
    <col min="15106" max="15112" width="6.33203125" style="1" customWidth="1"/>
    <col min="15113" max="15113" width="8.5546875" style="1" customWidth="1"/>
    <col min="15114" max="15115" width="6.6640625" style="1" customWidth="1"/>
    <col min="15116" max="15116" width="6.44140625" style="1" customWidth="1"/>
    <col min="15117" max="15117" width="7.33203125" style="1" customWidth="1"/>
    <col min="15118" max="15157" width="5.33203125" style="1" customWidth="1"/>
    <col min="15158" max="15159" width="3.33203125" style="1"/>
    <col min="15160" max="15160" width="3.33203125" style="1" customWidth="1"/>
    <col min="15161" max="15161" width="5.88671875" style="1" customWidth="1"/>
    <col min="15162" max="15360" width="3.33203125" style="1"/>
    <col min="15361" max="15361" width="12.6640625" style="1" customWidth="1"/>
    <col min="15362" max="15368" width="6.33203125" style="1" customWidth="1"/>
    <col min="15369" max="15369" width="8.5546875" style="1" customWidth="1"/>
    <col min="15370" max="15371" width="6.6640625" style="1" customWidth="1"/>
    <col min="15372" max="15372" width="6.44140625" style="1" customWidth="1"/>
    <col min="15373" max="15373" width="7.33203125" style="1" customWidth="1"/>
    <col min="15374" max="15413" width="5.33203125" style="1" customWidth="1"/>
    <col min="15414" max="15415" width="3.33203125" style="1"/>
    <col min="15416" max="15416" width="3.33203125" style="1" customWidth="1"/>
    <col min="15417" max="15417" width="5.88671875" style="1" customWidth="1"/>
    <col min="15418" max="15616" width="3.33203125" style="1"/>
    <col min="15617" max="15617" width="12.6640625" style="1" customWidth="1"/>
    <col min="15618" max="15624" width="6.33203125" style="1" customWidth="1"/>
    <col min="15625" max="15625" width="8.5546875" style="1" customWidth="1"/>
    <col min="15626" max="15627" width="6.6640625" style="1" customWidth="1"/>
    <col min="15628" max="15628" width="6.44140625" style="1" customWidth="1"/>
    <col min="15629" max="15629" width="7.33203125" style="1" customWidth="1"/>
    <col min="15630" max="15669" width="5.33203125" style="1" customWidth="1"/>
    <col min="15670" max="15671" width="3.33203125" style="1"/>
    <col min="15672" max="15672" width="3.33203125" style="1" customWidth="1"/>
    <col min="15673" max="15673" width="5.88671875" style="1" customWidth="1"/>
    <col min="15674" max="15872" width="3.33203125" style="1"/>
    <col min="15873" max="15873" width="12.6640625" style="1" customWidth="1"/>
    <col min="15874" max="15880" width="6.33203125" style="1" customWidth="1"/>
    <col min="15881" max="15881" width="8.5546875" style="1" customWidth="1"/>
    <col min="15882" max="15883" width="6.6640625" style="1" customWidth="1"/>
    <col min="15884" max="15884" width="6.44140625" style="1" customWidth="1"/>
    <col min="15885" max="15885" width="7.33203125" style="1" customWidth="1"/>
    <col min="15886" max="15925" width="5.33203125" style="1" customWidth="1"/>
    <col min="15926" max="15927" width="3.33203125" style="1"/>
    <col min="15928" max="15928" width="3.33203125" style="1" customWidth="1"/>
    <col min="15929" max="15929" width="5.88671875" style="1" customWidth="1"/>
    <col min="15930" max="16128" width="3.33203125" style="1"/>
    <col min="16129" max="16129" width="12.6640625" style="1" customWidth="1"/>
    <col min="16130" max="16136" width="6.33203125" style="1" customWidth="1"/>
    <col min="16137" max="16137" width="8.5546875" style="1" customWidth="1"/>
    <col min="16138" max="16139" width="6.6640625" style="1" customWidth="1"/>
    <col min="16140" max="16140" width="6.44140625" style="1" customWidth="1"/>
    <col min="16141" max="16141" width="7.33203125" style="1" customWidth="1"/>
    <col min="16142" max="16181" width="5.33203125" style="1" customWidth="1"/>
    <col min="16182" max="16183" width="3.33203125" style="1"/>
    <col min="16184" max="16184" width="3.33203125" style="1" customWidth="1"/>
    <col min="16185" max="16185" width="5.88671875" style="1" customWidth="1"/>
    <col min="16186" max="16384" width="3.33203125" style="1"/>
  </cols>
  <sheetData>
    <row r="1" spans="1:57" ht="33.75" customHeight="1">
      <c r="A1" s="418" t="s">
        <v>67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23" t="s">
        <v>40</v>
      </c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22"/>
      <c r="AZ1" s="427"/>
      <c r="BA1" s="428"/>
      <c r="BB1" s="428"/>
      <c r="BC1" s="428"/>
      <c r="BD1" s="428"/>
      <c r="BE1" s="428"/>
    </row>
    <row r="2" spans="1:57" ht="30">
      <c r="A2" s="418" t="s">
        <v>68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</row>
    <row r="3" spans="1:57" ht="33" customHeight="1">
      <c r="A3" s="418" t="s">
        <v>88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24" t="s">
        <v>0</v>
      </c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5" t="s">
        <v>203</v>
      </c>
      <c r="AO3" s="425"/>
      <c r="AP3" s="425"/>
      <c r="AQ3" s="425"/>
      <c r="AR3" s="425"/>
      <c r="AS3" s="425"/>
      <c r="AT3" s="425"/>
      <c r="AU3" s="425"/>
      <c r="AV3" s="425"/>
      <c r="AW3" s="425"/>
      <c r="AX3" s="425"/>
      <c r="AY3" s="425"/>
      <c r="AZ3" s="425"/>
      <c r="BA3" s="425"/>
    </row>
    <row r="4" spans="1:57" ht="30.6">
      <c r="A4" s="426" t="s">
        <v>89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425"/>
      <c r="AY4" s="425"/>
      <c r="AZ4" s="425"/>
      <c r="BA4" s="425"/>
    </row>
    <row r="5" spans="1:57" ht="36.75" customHeight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416" t="s">
        <v>1</v>
      </c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</row>
    <row r="6" spans="1:57" s="3" customFormat="1" ht="24.75" customHeight="1">
      <c r="A6" s="418" t="s">
        <v>90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419"/>
      <c r="AP6" s="419"/>
      <c r="AQ6" s="419"/>
      <c r="AR6" s="419"/>
      <c r="AS6" s="419"/>
      <c r="AT6" s="419"/>
      <c r="AU6" s="419"/>
      <c r="AV6" s="419"/>
      <c r="AW6" s="419"/>
      <c r="AX6" s="419"/>
      <c r="AY6" s="419"/>
      <c r="AZ6" s="419"/>
      <c r="BA6" s="419"/>
    </row>
    <row r="7" spans="1:57" s="3" customFormat="1" ht="27" customHeight="1">
      <c r="A7" s="418" t="s">
        <v>69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20" t="s">
        <v>91</v>
      </c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123"/>
      <c r="AN7" s="421" t="s">
        <v>92</v>
      </c>
      <c r="AO7" s="422"/>
      <c r="AP7" s="422"/>
      <c r="AQ7" s="422"/>
      <c r="AR7" s="422"/>
      <c r="AS7" s="422"/>
      <c r="AT7" s="422"/>
      <c r="AU7" s="422"/>
      <c r="AV7" s="422"/>
      <c r="AW7" s="422"/>
      <c r="AX7" s="422"/>
      <c r="AY7" s="422"/>
      <c r="AZ7" s="422"/>
      <c r="BA7" s="422"/>
    </row>
    <row r="8" spans="1:57" s="3" customFormat="1" ht="27.75" customHeight="1">
      <c r="P8" s="420" t="s">
        <v>124</v>
      </c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123"/>
      <c r="AN8" s="438" t="s">
        <v>93</v>
      </c>
      <c r="AO8" s="438"/>
      <c r="AP8" s="438"/>
      <c r="AQ8" s="438"/>
      <c r="AR8" s="438"/>
      <c r="AS8" s="438"/>
      <c r="AT8" s="438"/>
      <c r="AU8" s="438"/>
      <c r="AV8" s="438"/>
      <c r="AW8" s="438"/>
      <c r="AX8" s="438"/>
      <c r="AY8" s="438"/>
      <c r="AZ8" s="438"/>
      <c r="BA8" s="438"/>
    </row>
    <row r="9" spans="1:57" s="3" customFormat="1" ht="27.75" customHeight="1">
      <c r="P9" s="420" t="s">
        <v>125</v>
      </c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L9" s="420"/>
      <c r="AM9" s="123"/>
      <c r="AN9" s="438"/>
      <c r="AO9" s="438"/>
      <c r="AP9" s="438"/>
      <c r="AQ9" s="438"/>
      <c r="AR9" s="438"/>
      <c r="AS9" s="438"/>
      <c r="AT9" s="438"/>
      <c r="AU9" s="438"/>
      <c r="AV9" s="438"/>
      <c r="AW9" s="438"/>
      <c r="AX9" s="438"/>
      <c r="AY9" s="438"/>
      <c r="AZ9" s="438"/>
      <c r="BA9" s="438"/>
    </row>
    <row r="10" spans="1:57" s="3" customFormat="1" ht="27.75" customHeight="1">
      <c r="P10" s="439" t="s">
        <v>202</v>
      </c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1"/>
      <c r="AM10" s="441"/>
      <c r="AN10" s="438"/>
      <c r="AO10" s="438"/>
      <c r="AP10" s="438"/>
      <c r="AQ10" s="438"/>
      <c r="AR10" s="438"/>
      <c r="AS10" s="438"/>
      <c r="AT10" s="438"/>
      <c r="AU10" s="438"/>
      <c r="AV10" s="438"/>
      <c r="AW10" s="438"/>
      <c r="AX10" s="438"/>
      <c r="AY10" s="438"/>
      <c r="AZ10" s="438"/>
      <c r="BA10" s="438"/>
    </row>
    <row r="11" spans="1:57" s="3" customFormat="1" ht="55.5" customHeight="1">
      <c r="P11" s="439" t="s">
        <v>201</v>
      </c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</row>
    <row r="12" spans="1:57" s="3" customFormat="1" ht="24.75" customHeight="1">
      <c r="P12" s="124"/>
      <c r="Q12" s="125"/>
      <c r="R12" s="125"/>
      <c r="S12" s="125"/>
      <c r="T12" s="125"/>
      <c r="U12" s="125"/>
      <c r="V12" s="125"/>
      <c r="W12" s="125"/>
      <c r="X12" s="125"/>
      <c r="Y12" s="125"/>
      <c r="Z12" s="442" t="s">
        <v>126</v>
      </c>
      <c r="AA12" s="442"/>
      <c r="AB12" s="442"/>
      <c r="AC12" s="442"/>
      <c r="AD12" s="442"/>
      <c r="AE12" s="442"/>
      <c r="AF12" s="442"/>
      <c r="AG12" s="442"/>
      <c r="AH12" s="442"/>
      <c r="AI12" s="442"/>
      <c r="AJ12" s="442"/>
      <c r="AK12" s="442"/>
      <c r="AL12" s="442"/>
      <c r="AM12" s="442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</row>
    <row r="13" spans="1:57" s="3" customFormat="1" ht="12.75" customHeight="1">
      <c r="P13" s="124"/>
      <c r="Q13" s="125"/>
      <c r="R13" s="125"/>
      <c r="S13" s="125"/>
      <c r="T13" s="125"/>
      <c r="U13" s="125"/>
      <c r="V13" s="125"/>
      <c r="W13" s="125"/>
      <c r="X13" s="125"/>
      <c r="Y13" s="125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51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</row>
    <row r="14" spans="1:57" s="3" customFormat="1" ht="22.8">
      <c r="A14" s="443" t="s">
        <v>200</v>
      </c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3"/>
      <c r="AG14" s="443"/>
      <c r="AH14" s="443"/>
      <c r="AI14" s="443"/>
      <c r="AJ14" s="443"/>
      <c r="AK14" s="443"/>
      <c r="AL14" s="443"/>
      <c r="AM14" s="443"/>
      <c r="AN14" s="443"/>
      <c r="AO14" s="443"/>
      <c r="AP14" s="443"/>
      <c r="AQ14" s="443"/>
      <c r="AR14" s="443"/>
      <c r="AS14" s="443"/>
      <c r="AT14" s="443"/>
      <c r="AU14" s="443"/>
      <c r="AV14" s="443"/>
      <c r="AW14" s="443"/>
      <c r="AX14" s="443"/>
      <c r="AY14" s="443"/>
      <c r="AZ14" s="443"/>
      <c r="BA14" s="443"/>
    </row>
    <row r="15" spans="1:57" s="3" customFormat="1" ht="18.600000000000001" thickBo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</row>
    <row r="16" spans="1:57" ht="30" customHeight="1">
      <c r="A16" s="444" t="s">
        <v>2</v>
      </c>
      <c r="B16" s="446" t="s">
        <v>3</v>
      </c>
      <c r="C16" s="447"/>
      <c r="D16" s="447"/>
      <c r="E16" s="448"/>
      <c r="F16" s="446" t="s">
        <v>4</v>
      </c>
      <c r="G16" s="447"/>
      <c r="H16" s="447"/>
      <c r="I16" s="448"/>
      <c r="J16" s="431" t="s">
        <v>5</v>
      </c>
      <c r="K16" s="434"/>
      <c r="L16" s="434"/>
      <c r="M16" s="434"/>
      <c r="N16" s="431" t="s">
        <v>6</v>
      </c>
      <c r="O16" s="434"/>
      <c r="P16" s="434"/>
      <c r="Q16" s="434"/>
      <c r="R16" s="433"/>
      <c r="S16" s="431" t="s">
        <v>7</v>
      </c>
      <c r="T16" s="432"/>
      <c r="U16" s="432"/>
      <c r="V16" s="432"/>
      <c r="W16" s="433"/>
      <c r="X16" s="431" t="s">
        <v>8</v>
      </c>
      <c r="Y16" s="434"/>
      <c r="Z16" s="434"/>
      <c r="AA16" s="433"/>
      <c r="AB16" s="446" t="s">
        <v>9</v>
      </c>
      <c r="AC16" s="447"/>
      <c r="AD16" s="447"/>
      <c r="AE16" s="448"/>
      <c r="AF16" s="446" t="s">
        <v>10</v>
      </c>
      <c r="AG16" s="447"/>
      <c r="AH16" s="447"/>
      <c r="AI16" s="448"/>
      <c r="AJ16" s="431" t="s">
        <v>11</v>
      </c>
      <c r="AK16" s="432"/>
      <c r="AL16" s="432"/>
      <c r="AM16" s="432"/>
      <c r="AN16" s="433"/>
      <c r="AO16" s="431" t="s">
        <v>12</v>
      </c>
      <c r="AP16" s="434"/>
      <c r="AQ16" s="434"/>
      <c r="AR16" s="434"/>
      <c r="AS16" s="435" t="s">
        <v>13</v>
      </c>
      <c r="AT16" s="436"/>
      <c r="AU16" s="436"/>
      <c r="AV16" s="436"/>
      <c r="AW16" s="437"/>
      <c r="AX16" s="431" t="s">
        <v>14</v>
      </c>
      <c r="AY16" s="434"/>
      <c r="AZ16" s="434"/>
      <c r="BA16" s="433"/>
    </row>
    <row r="17" spans="1:53" s="5" customFormat="1" ht="30" customHeight="1" thickBot="1">
      <c r="A17" s="445"/>
      <c r="B17" s="148">
        <v>1</v>
      </c>
      <c r="C17" s="147">
        <v>2</v>
      </c>
      <c r="D17" s="147">
        <v>3</v>
      </c>
      <c r="E17" s="146">
        <v>4</v>
      </c>
      <c r="F17" s="148">
        <v>5</v>
      </c>
      <c r="G17" s="147">
        <v>6</v>
      </c>
      <c r="H17" s="147">
        <v>7</v>
      </c>
      <c r="I17" s="146">
        <v>8</v>
      </c>
      <c r="J17" s="148">
        <v>9</v>
      </c>
      <c r="K17" s="147">
        <v>10</v>
      </c>
      <c r="L17" s="147">
        <v>11</v>
      </c>
      <c r="M17" s="149">
        <v>12</v>
      </c>
      <c r="N17" s="148">
        <v>13</v>
      </c>
      <c r="O17" s="147">
        <v>14</v>
      </c>
      <c r="P17" s="147">
        <v>15</v>
      </c>
      <c r="Q17" s="147">
        <v>16</v>
      </c>
      <c r="R17" s="146">
        <v>17</v>
      </c>
      <c r="S17" s="148">
        <v>18</v>
      </c>
      <c r="T17" s="147">
        <v>19</v>
      </c>
      <c r="U17" s="147">
        <v>20</v>
      </c>
      <c r="V17" s="147">
        <v>21</v>
      </c>
      <c r="W17" s="146">
        <v>22</v>
      </c>
      <c r="X17" s="148">
        <v>23</v>
      </c>
      <c r="Y17" s="147">
        <v>24</v>
      </c>
      <c r="Z17" s="147">
        <v>25</v>
      </c>
      <c r="AA17" s="146">
        <v>26</v>
      </c>
      <c r="AB17" s="148">
        <v>27</v>
      </c>
      <c r="AC17" s="147">
        <v>28</v>
      </c>
      <c r="AD17" s="147">
        <v>29</v>
      </c>
      <c r="AE17" s="146">
        <v>30</v>
      </c>
      <c r="AF17" s="148">
        <v>31</v>
      </c>
      <c r="AG17" s="147">
        <v>32</v>
      </c>
      <c r="AH17" s="147">
        <v>33</v>
      </c>
      <c r="AI17" s="146">
        <v>34</v>
      </c>
      <c r="AJ17" s="148">
        <v>35</v>
      </c>
      <c r="AK17" s="147">
        <v>36</v>
      </c>
      <c r="AL17" s="147">
        <v>37</v>
      </c>
      <c r="AM17" s="147">
        <v>38</v>
      </c>
      <c r="AN17" s="146">
        <v>39</v>
      </c>
      <c r="AO17" s="148">
        <v>40</v>
      </c>
      <c r="AP17" s="147">
        <v>41</v>
      </c>
      <c r="AQ17" s="147">
        <v>42</v>
      </c>
      <c r="AR17" s="149">
        <v>43</v>
      </c>
      <c r="AS17" s="148">
        <v>44</v>
      </c>
      <c r="AT17" s="147">
        <v>45</v>
      </c>
      <c r="AU17" s="147">
        <v>46</v>
      </c>
      <c r="AV17" s="147">
        <v>47</v>
      </c>
      <c r="AW17" s="146">
        <v>48</v>
      </c>
      <c r="AX17" s="148">
        <v>49</v>
      </c>
      <c r="AY17" s="147">
        <v>50</v>
      </c>
      <c r="AZ17" s="147">
        <v>51</v>
      </c>
      <c r="BA17" s="146">
        <v>52</v>
      </c>
    </row>
    <row r="18" spans="1:53" ht="30" customHeight="1" thickBot="1">
      <c r="A18" s="26">
        <v>1</v>
      </c>
      <c r="B18" s="145" t="s">
        <v>180</v>
      </c>
      <c r="C18" s="27" t="s">
        <v>65</v>
      </c>
      <c r="D18" s="105" t="s">
        <v>65</v>
      </c>
      <c r="E18" s="105" t="s">
        <v>65</v>
      </c>
      <c r="F18" s="106" t="s">
        <v>65</v>
      </c>
      <c r="G18" s="27" t="s">
        <v>65</v>
      </c>
      <c r="H18" s="105" t="s">
        <v>65</v>
      </c>
      <c r="I18" s="105" t="s">
        <v>65</v>
      </c>
      <c r="J18" s="106" t="s">
        <v>65</v>
      </c>
      <c r="K18" s="27" t="s">
        <v>65</v>
      </c>
      <c r="L18" s="105" t="s">
        <v>65</v>
      </c>
      <c r="M18" s="27" t="s">
        <v>65</v>
      </c>
      <c r="N18" s="105" t="s">
        <v>65</v>
      </c>
      <c r="O18" s="105" t="s">
        <v>65</v>
      </c>
      <c r="P18" s="106" t="s">
        <v>65</v>
      </c>
      <c r="Q18" s="144" t="s">
        <v>15</v>
      </c>
      <c r="R18" s="143" t="s">
        <v>180</v>
      </c>
      <c r="S18" s="140" t="s">
        <v>16</v>
      </c>
      <c r="T18" s="139" t="s">
        <v>16</v>
      </c>
      <c r="U18" s="27" t="s">
        <v>65</v>
      </c>
      <c r="V18" s="105" t="s">
        <v>65</v>
      </c>
      <c r="W18" s="105" t="s">
        <v>65</v>
      </c>
      <c r="X18" s="106" t="s">
        <v>65</v>
      </c>
      <c r="Y18" s="27" t="s">
        <v>65</v>
      </c>
      <c r="Z18" s="105" t="s">
        <v>65</v>
      </c>
      <c r="AA18" s="105" t="s">
        <v>65</v>
      </c>
      <c r="AB18" s="106" t="s">
        <v>65</v>
      </c>
      <c r="AC18" s="27" t="s">
        <v>65</v>
      </c>
      <c r="AD18" s="105" t="s">
        <v>65</v>
      </c>
      <c r="AE18" s="105" t="s">
        <v>65</v>
      </c>
      <c r="AF18" s="106" t="s">
        <v>65</v>
      </c>
      <c r="AG18" s="27" t="s">
        <v>65</v>
      </c>
      <c r="AH18" s="105" t="s">
        <v>65</v>
      </c>
      <c r="AI18" s="105" t="s">
        <v>65</v>
      </c>
      <c r="AJ18" s="106" t="s">
        <v>65</v>
      </c>
      <c r="AK18" s="27" t="s">
        <v>65</v>
      </c>
      <c r="AL18" s="105" t="s">
        <v>65</v>
      </c>
      <c r="AM18" s="27" t="s">
        <v>65</v>
      </c>
      <c r="AN18" s="105" t="s">
        <v>65</v>
      </c>
      <c r="AO18" s="105" t="s">
        <v>65</v>
      </c>
      <c r="AP18" s="106" t="s">
        <v>65</v>
      </c>
      <c r="AQ18" s="139" t="s">
        <v>15</v>
      </c>
      <c r="AR18" s="138" t="s">
        <v>209</v>
      </c>
      <c r="AS18" s="142" t="s">
        <v>16</v>
      </c>
      <c r="AT18" s="139" t="s">
        <v>16</v>
      </c>
      <c r="AU18" s="139" t="s">
        <v>16</v>
      </c>
      <c r="AV18" s="141" t="s">
        <v>16</v>
      </c>
      <c r="AW18" s="140" t="s">
        <v>16</v>
      </c>
      <c r="AX18" s="139" t="s">
        <v>16</v>
      </c>
      <c r="AY18" s="139" t="s">
        <v>16</v>
      </c>
      <c r="AZ18" s="139" t="s">
        <v>16</v>
      </c>
      <c r="BA18" s="138" t="s">
        <v>16</v>
      </c>
    </row>
    <row r="19" spans="1:53" ht="30" customHeight="1">
      <c r="A19" s="28">
        <v>2</v>
      </c>
      <c r="B19" s="29" t="s">
        <v>180</v>
      </c>
      <c r="C19" s="107" t="s">
        <v>207</v>
      </c>
      <c r="D19" s="107" t="s">
        <v>207</v>
      </c>
      <c r="E19" s="108" t="s">
        <v>207</v>
      </c>
      <c r="F19" s="29" t="s">
        <v>207</v>
      </c>
      <c r="G19" s="107" t="s">
        <v>207</v>
      </c>
      <c r="H19" s="107" t="s">
        <v>207</v>
      </c>
      <c r="I19" s="108" t="s">
        <v>15</v>
      </c>
      <c r="J19" s="29" t="s">
        <v>17</v>
      </c>
      <c r="K19" s="107" t="s">
        <v>17</v>
      </c>
      <c r="L19" s="107" t="s">
        <v>17</v>
      </c>
      <c r="M19" s="108" t="s">
        <v>17</v>
      </c>
      <c r="N19" s="29" t="s">
        <v>18</v>
      </c>
      <c r="O19" s="107" t="s">
        <v>18</v>
      </c>
      <c r="P19" s="107" t="s">
        <v>18</v>
      </c>
      <c r="Q19" s="107" t="s">
        <v>18</v>
      </c>
      <c r="R19" s="108" t="s">
        <v>208</v>
      </c>
      <c r="S19" s="29"/>
      <c r="T19" s="107"/>
      <c r="U19" s="107"/>
      <c r="V19" s="107"/>
      <c r="W19" s="110"/>
      <c r="X19" s="29"/>
      <c r="Y19" s="107"/>
      <c r="Z19" s="107"/>
      <c r="AA19" s="110"/>
      <c r="AB19" s="29"/>
      <c r="AC19" s="107"/>
      <c r="AD19" s="107"/>
      <c r="AE19" s="110"/>
      <c r="AF19" s="29"/>
      <c r="AG19" s="107"/>
      <c r="AH19" s="107"/>
      <c r="AI19" s="110"/>
      <c r="AJ19" s="29"/>
      <c r="AK19" s="107"/>
      <c r="AL19" s="107"/>
      <c r="AM19" s="107"/>
      <c r="AN19" s="108"/>
      <c r="AO19" s="109"/>
      <c r="AP19" s="107"/>
      <c r="AQ19" s="107"/>
      <c r="AR19" s="110"/>
      <c r="AS19" s="111"/>
      <c r="AT19" s="112"/>
      <c r="AU19" s="107"/>
      <c r="AV19" s="107"/>
      <c r="AW19" s="108"/>
      <c r="AX19" s="113"/>
      <c r="AY19" s="107"/>
      <c r="AZ19" s="107"/>
      <c r="BA19" s="108"/>
    </row>
    <row r="20" spans="1:53" ht="30" customHeight="1">
      <c r="A20" s="28"/>
      <c r="B20" s="29"/>
      <c r="C20" s="107"/>
      <c r="D20" s="107"/>
      <c r="E20" s="108"/>
      <c r="F20" s="29"/>
      <c r="G20" s="107"/>
      <c r="H20" s="107"/>
      <c r="I20" s="108"/>
      <c r="J20" s="29"/>
      <c r="K20" s="107"/>
      <c r="L20" s="107"/>
      <c r="M20" s="108"/>
      <c r="N20" s="29"/>
      <c r="O20" s="107"/>
      <c r="P20" s="107"/>
      <c r="Q20" s="107"/>
      <c r="R20" s="108"/>
      <c r="S20" s="29"/>
      <c r="T20" s="107"/>
      <c r="U20" s="107"/>
      <c r="V20" s="107"/>
      <c r="W20" s="137"/>
      <c r="X20" s="29"/>
      <c r="Y20" s="107"/>
      <c r="Z20" s="107"/>
      <c r="AA20" s="110"/>
      <c r="AB20" s="29"/>
      <c r="AC20" s="107"/>
      <c r="AD20" s="107"/>
      <c r="AE20" s="110"/>
      <c r="AF20" s="29"/>
      <c r="AG20" s="107"/>
      <c r="AH20" s="107"/>
      <c r="AI20" s="110"/>
      <c r="AJ20" s="29"/>
      <c r="AK20" s="107"/>
      <c r="AL20" s="107"/>
      <c r="AM20" s="107"/>
      <c r="AN20" s="108"/>
      <c r="AO20" s="109"/>
      <c r="AP20" s="107"/>
      <c r="AQ20" s="107"/>
      <c r="AR20" s="110"/>
      <c r="AS20" s="29"/>
      <c r="AT20" s="107"/>
      <c r="AU20" s="107"/>
      <c r="AV20" s="107"/>
      <c r="AW20" s="108"/>
      <c r="AX20" s="109"/>
      <c r="AY20" s="107"/>
      <c r="AZ20" s="107"/>
      <c r="BA20" s="108"/>
    </row>
    <row r="21" spans="1:53" ht="30" customHeight="1" thickBot="1">
      <c r="A21" s="101"/>
      <c r="B21" s="102"/>
      <c r="C21" s="114"/>
      <c r="D21" s="114"/>
      <c r="E21" s="115"/>
      <c r="F21" s="102"/>
      <c r="G21" s="114"/>
      <c r="H21" s="114"/>
      <c r="I21" s="115"/>
      <c r="J21" s="102"/>
      <c r="K21" s="114"/>
      <c r="L21" s="114"/>
      <c r="M21" s="115"/>
      <c r="N21" s="102"/>
      <c r="O21" s="114"/>
      <c r="P21" s="114"/>
      <c r="Q21" s="114"/>
      <c r="R21" s="115"/>
      <c r="S21" s="102"/>
      <c r="T21" s="114"/>
      <c r="U21" s="114"/>
      <c r="V21" s="114"/>
      <c r="W21" s="117"/>
      <c r="X21" s="102"/>
      <c r="Y21" s="114"/>
      <c r="Z21" s="114"/>
      <c r="AA21" s="117"/>
      <c r="AB21" s="102"/>
      <c r="AC21" s="114"/>
      <c r="AD21" s="114"/>
      <c r="AE21" s="117"/>
      <c r="AF21" s="102"/>
      <c r="AG21" s="114"/>
      <c r="AH21" s="114"/>
      <c r="AI21" s="117"/>
      <c r="AJ21" s="102"/>
      <c r="AK21" s="114"/>
      <c r="AL21" s="114"/>
      <c r="AM21" s="114"/>
      <c r="AN21" s="115"/>
      <c r="AO21" s="116"/>
      <c r="AP21" s="114"/>
      <c r="AQ21" s="114"/>
      <c r="AR21" s="117"/>
      <c r="AS21" s="118"/>
      <c r="AT21" s="136"/>
      <c r="AU21" s="136"/>
      <c r="AV21" s="136"/>
      <c r="AW21" s="135"/>
      <c r="AX21" s="134"/>
      <c r="AY21" s="133"/>
      <c r="AZ21" s="133"/>
      <c r="BA21" s="132"/>
    </row>
    <row r="22" spans="1:53" ht="19.5" customHeight="1">
      <c r="A22" s="2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1"/>
      <c r="AG22" s="31"/>
      <c r="AH22" s="31"/>
      <c r="AI22" s="31"/>
      <c r="AJ22" s="30"/>
      <c r="AK22" s="30"/>
      <c r="AL22" s="30"/>
      <c r="AM22" s="30"/>
      <c r="AN22" s="30"/>
      <c r="AO22" s="30"/>
      <c r="AP22" s="30"/>
      <c r="AQ22" s="30"/>
      <c r="AR22" s="30"/>
      <c r="AS22" s="32"/>
      <c r="AT22" s="129"/>
      <c r="AU22" s="129"/>
      <c r="AV22" s="129"/>
      <c r="AW22" s="129"/>
      <c r="AX22" s="129"/>
      <c r="AY22" s="129"/>
      <c r="AZ22" s="129"/>
      <c r="BA22" s="129"/>
    </row>
    <row r="23" spans="1:53" s="7" customFormat="1" ht="21" customHeight="1">
      <c r="A23" s="429" t="s">
        <v>253</v>
      </c>
      <c r="B23" s="429"/>
      <c r="C23" s="429"/>
      <c r="D23" s="429"/>
      <c r="E23" s="429"/>
      <c r="F23" s="429"/>
      <c r="G23" s="429"/>
      <c r="H23" s="429"/>
      <c r="I23" s="429"/>
      <c r="J23" s="430"/>
      <c r="K23" s="430"/>
      <c r="L23" s="430"/>
      <c r="M23" s="430"/>
      <c r="N23" s="430"/>
      <c r="O23" s="430"/>
      <c r="P23" s="430"/>
      <c r="Q23" s="430"/>
      <c r="R23" s="430"/>
      <c r="S23" s="430"/>
      <c r="T23" s="430"/>
      <c r="U23" s="430"/>
      <c r="V23" s="430"/>
      <c r="W23" s="430"/>
      <c r="X23" s="430"/>
      <c r="Y23" s="430"/>
      <c r="Z23" s="430"/>
      <c r="AA23" s="430"/>
      <c r="AB23" s="430"/>
      <c r="AC23" s="430"/>
      <c r="AD23" s="430"/>
      <c r="AE23" s="430"/>
      <c r="AF23" s="430"/>
      <c r="AG23" s="430"/>
      <c r="AH23" s="430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33"/>
      <c r="AW23" s="33"/>
      <c r="AX23" s="33"/>
      <c r="AY23" s="33"/>
      <c r="AZ23" s="33"/>
      <c r="BA23" s="1"/>
    </row>
    <row r="24" spans="1:53">
      <c r="AV24" s="33"/>
      <c r="AW24" s="33"/>
      <c r="AX24" s="33"/>
      <c r="AY24" s="33"/>
      <c r="AZ24" s="33"/>
    </row>
    <row r="25" spans="1:53" ht="21.75" customHeight="1">
      <c r="A25" s="34" t="s">
        <v>95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415" t="s">
        <v>96</v>
      </c>
      <c r="AB25" s="415"/>
      <c r="AC25" s="415"/>
      <c r="AD25" s="415"/>
      <c r="AE25" s="415"/>
      <c r="AF25" s="415"/>
      <c r="AG25" s="415"/>
      <c r="AH25" s="415"/>
      <c r="AI25" s="415"/>
      <c r="AJ25" s="415"/>
      <c r="AK25" s="415"/>
      <c r="AL25" s="415"/>
      <c r="AM25" s="415"/>
      <c r="AN25" s="34"/>
      <c r="AO25" s="415" t="s">
        <v>199</v>
      </c>
      <c r="AP25" s="415"/>
      <c r="AQ25" s="415"/>
      <c r="AR25" s="415"/>
      <c r="AS25" s="415"/>
      <c r="AT25" s="415"/>
      <c r="AU25" s="415"/>
      <c r="AV25" s="415"/>
      <c r="AW25" s="415"/>
      <c r="AX25" s="415"/>
      <c r="AY25" s="415"/>
      <c r="AZ25" s="415"/>
      <c r="BA25" s="415"/>
    </row>
    <row r="26" spans="1:53" ht="11.25" customHeight="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>
      <c r="A27" s="500" t="s">
        <v>2</v>
      </c>
      <c r="B27" s="480"/>
      <c r="C27" s="501" t="s">
        <v>19</v>
      </c>
      <c r="D27" s="479"/>
      <c r="E27" s="479"/>
      <c r="F27" s="480"/>
      <c r="G27" s="502" t="s">
        <v>198</v>
      </c>
      <c r="H27" s="502"/>
      <c r="I27" s="502" t="s">
        <v>20</v>
      </c>
      <c r="J27" s="502"/>
      <c r="K27" s="478" t="s">
        <v>21</v>
      </c>
      <c r="L27" s="503"/>
      <c r="M27" s="504"/>
      <c r="N27" s="478" t="s">
        <v>210</v>
      </c>
      <c r="O27" s="479"/>
      <c r="P27" s="480"/>
      <c r="Q27" s="478" t="s">
        <v>250</v>
      </c>
      <c r="R27" s="511"/>
      <c r="S27" s="512"/>
      <c r="T27" s="478" t="s">
        <v>22</v>
      </c>
      <c r="U27" s="479"/>
      <c r="V27" s="480"/>
      <c r="W27" s="478" t="s">
        <v>61</v>
      </c>
      <c r="X27" s="479"/>
      <c r="Y27" s="480"/>
      <c r="Z27" s="129"/>
      <c r="AA27" s="449" t="s">
        <v>62</v>
      </c>
      <c r="AB27" s="450"/>
      <c r="AC27" s="450"/>
      <c r="AD27" s="450"/>
      <c r="AE27" s="450"/>
      <c r="AF27" s="450"/>
      <c r="AG27" s="451"/>
      <c r="AH27" s="458" t="s">
        <v>71</v>
      </c>
      <c r="AI27" s="459"/>
      <c r="AJ27" s="460"/>
      <c r="AK27" s="467" t="s">
        <v>45</v>
      </c>
      <c r="AL27" s="468"/>
      <c r="AM27" s="469"/>
      <c r="AN27" s="131"/>
      <c r="AO27" s="476" t="s">
        <v>197</v>
      </c>
      <c r="AP27" s="477"/>
      <c r="AQ27" s="477"/>
      <c r="AR27" s="477"/>
      <c r="AS27" s="478" t="s">
        <v>251</v>
      </c>
      <c r="AT27" s="479"/>
      <c r="AU27" s="479"/>
      <c r="AV27" s="479"/>
      <c r="AW27" s="480"/>
      <c r="AX27" s="487" t="s">
        <v>71</v>
      </c>
      <c r="AY27" s="487"/>
      <c r="AZ27" s="487"/>
      <c r="BA27" s="488"/>
    </row>
    <row r="28" spans="1:53" ht="15.75" customHeight="1">
      <c r="A28" s="481"/>
      <c r="B28" s="483"/>
      <c r="C28" s="481"/>
      <c r="D28" s="482"/>
      <c r="E28" s="482"/>
      <c r="F28" s="483"/>
      <c r="G28" s="502"/>
      <c r="H28" s="502"/>
      <c r="I28" s="502"/>
      <c r="J28" s="502"/>
      <c r="K28" s="505"/>
      <c r="L28" s="506"/>
      <c r="M28" s="507"/>
      <c r="N28" s="481"/>
      <c r="O28" s="482"/>
      <c r="P28" s="483"/>
      <c r="Q28" s="513"/>
      <c r="R28" s="514"/>
      <c r="S28" s="515"/>
      <c r="T28" s="481"/>
      <c r="U28" s="482"/>
      <c r="V28" s="483"/>
      <c r="W28" s="481"/>
      <c r="X28" s="482"/>
      <c r="Y28" s="483"/>
      <c r="Z28" s="129"/>
      <c r="AA28" s="452"/>
      <c r="AB28" s="453"/>
      <c r="AC28" s="453"/>
      <c r="AD28" s="453"/>
      <c r="AE28" s="453"/>
      <c r="AF28" s="453"/>
      <c r="AG28" s="454"/>
      <c r="AH28" s="461"/>
      <c r="AI28" s="462"/>
      <c r="AJ28" s="463"/>
      <c r="AK28" s="470"/>
      <c r="AL28" s="471"/>
      <c r="AM28" s="472"/>
      <c r="AN28" s="131"/>
      <c r="AO28" s="477"/>
      <c r="AP28" s="477"/>
      <c r="AQ28" s="477"/>
      <c r="AR28" s="477"/>
      <c r="AS28" s="481"/>
      <c r="AT28" s="482"/>
      <c r="AU28" s="482"/>
      <c r="AV28" s="482"/>
      <c r="AW28" s="483"/>
      <c r="AX28" s="487"/>
      <c r="AY28" s="487"/>
      <c r="AZ28" s="487"/>
      <c r="BA28" s="488"/>
    </row>
    <row r="29" spans="1:53" ht="42" customHeight="1">
      <c r="A29" s="484"/>
      <c r="B29" s="486"/>
      <c r="C29" s="484"/>
      <c r="D29" s="485"/>
      <c r="E29" s="485"/>
      <c r="F29" s="486"/>
      <c r="G29" s="502"/>
      <c r="H29" s="502"/>
      <c r="I29" s="502"/>
      <c r="J29" s="502"/>
      <c r="K29" s="508"/>
      <c r="L29" s="509"/>
      <c r="M29" s="510"/>
      <c r="N29" s="484"/>
      <c r="O29" s="485"/>
      <c r="P29" s="486"/>
      <c r="Q29" s="516"/>
      <c r="R29" s="517"/>
      <c r="S29" s="518"/>
      <c r="T29" s="484"/>
      <c r="U29" s="485"/>
      <c r="V29" s="486"/>
      <c r="W29" s="484"/>
      <c r="X29" s="485"/>
      <c r="Y29" s="486"/>
      <c r="Z29" s="129"/>
      <c r="AA29" s="455"/>
      <c r="AB29" s="456"/>
      <c r="AC29" s="456"/>
      <c r="AD29" s="456"/>
      <c r="AE29" s="456"/>
      <c r="AF29" s="456"/>
      <c r="AG29" s="457"/>
      <c r="AH29" s="464"/>
      <c r="AI29" s="465"/>
      <c r="AJ29" s="466"/>
      <c r="AK29" s="473"/>
      <c r="AL29" s="474"/>
      <c r="AM29" s="475"/>
      <c r="AN29" s="131"/>
      <c r="AO29" s="477"/>
      <c r="AP29" s="477"/>
      <c r="AQ29" s="477"/>
      <c r="AR29" s="477"/>
      <c r="AS29" s="481"/>
      <c r="AT29" s="482"/>
      <c r="AU29" s="482"/>
      <c r="AV29" s="482"/>
      <c r="AW29" s="483"/>
      <c r="AX29" s="487"/>
      <c r="AY29" s="487"/>
      <c r="AZ29" s="487"/>
      <c r="BA29" s="488"/>
    </row>
    <row r="30" spans="1:53" ht="26.25" customHeight="1">
      <c r="A30" s="489">
        <v>1</v>
      </c>
      <c r="B30" s="490"/>
      <c r="C30" s="491">
        <v>36</v>
      </c>
      <c r="D30" s="492"/>
      <c r="E30" s="492"/>
      <c r="F30" s="493"/>
      <c r="G30" s="494">
        <v>2</v>
      </c>
      <c r="H30" s="495"/>
      <c r="I30" s="491">
        <v>2</v>
      </c>
      <c r="J30" s="492"/>
      <c r="K30" s="496">
        <v>1</v>
      </c>
      <c r="L30" s="496"/>
      <c r="M30" s="496"/>
      <c r="N30" s="491"/>
      <c r="O30" s="492"/>
      <c r="P30" s="493"/>
      <c r="Q30" s="497"/>
      <c r="R30" s="498"/>
      <c r="S30" s="499"/>
      <c r="T30" s="491">
        <v>11</v>
      </c>
      <c r="U30" s="519"/>
      <c r="V30" s="520"/>
      <c r="W30" s="491">
        <f>SUM(C30:V30)</f>
        <v>52</v>
      </c>
      <c r="X30" s="521"/>
      <c r="Y30" s="522"/>
      <c r="Z30" s="129"/>
      <c r="AA30" s="551" t="s">
        <v>153</v>
      </c>
      <c r="AB30" s="552"/>
      <c r="AC30" s="552"/>
      <c r="AD30" s="552"/>
      <c r="AE30" s="552"/>
      <c r="AF30" s="552"/>
      <c r="AG30" s="553"/>
      <c r="AH30" s="525">
        <v>2</v>
      </c>
      <c r="AI30" s="584"/>
      <c r="AJ30" s="584"/>
      <c r="AK30" s="525">
        <v>1</v>
      </c>
      <c r="AL30" s="584"/>
      <c r="AM30" s="584"/>
      <c r="AN30" s="131"/>
      <c r="AO30" s="477"/>
      <c r="AP30" s="477"/>
      <c r="AQ30" s="477"/>
      <c r="AR30" s="477"/>
      <c r="AS30" s="484"/>
      <c r="AT30" s="485"/>
      <c r="AU30" s="485"/>
      <c r="AV30" s="485"/>
      <c r="AW30" s="486"/>
      <c r="AX30" s="487"/>
      <c r="AY30" s="487"/>
      <c r="AZ30" s="487"/>
      <c r="BA30" s="488"/>
    </row>
    <row r="31" spans="1:53" ht="27" customHeight="1">
      <c r="A31" s="533">
        <v>2</v>
      </c>
      <c r="B31" s="534"/>
      <c r="C31" s="491">
        <v>6</v>
      </c>
      <c r="D31" s="492"/>
      <c r="E31" s="492"/>
      <c r="F31" s="493"/>
      <c r="G31" s="585">
        <v>1</v>
      </c>
      <c r="H31" s="586"/>
      <c r="I31" s="523">
        <v>1</v>
      </c>
      <c r="J31" s="524"/>
      <c r="K31" s="496">
        <v>4</v>
      </c>
      <c r="L31" s="496"/>
      <c r="M31" s="496"/>
      <c r="N31" s="538">
        <v>5</v>
      </c>
      <c r="O31" s="577"/>
      <c r="P31" s="578"/>
      <c r="Q31" s="579">
        <v>1</v>
      </c>
      <c r="R31" s="580"/>
      <c r="S31" s="581"/>
      <c r="T31" s="538"/>
      <c r="U31" s="582"/>
      <c r="V31" s="583"/>
      <c r="W31" s="491">
        <v>17</v>
      </c>
      <c r="X31" s="521"/>
      <c r="Y31" s="522"/>
      <c r="Z31" s="129"/>
      <c r="AA31" s="557"/>
      <c r="AB31" s="558"/>
      <c r="AC31" s="558"/>
      <c r="AD31" s="558"/>
      <c r="AE31" s="558"/>
      <c r="AF31" s="558"/>
      <c r="AG31" s="559"/>
      <c r="AH31" s="584"/>
      <c r="AI31" s="584"/>
      <c r="AJ31" s="584"/>
      <c r="AK31" s="584"/>
      <c r="AL31" s="584"/>
      <c r="AM31" s="584"/>
      <c r="AN31" s="131"/>
      <c r="AO31" s="525">
        <v>1</v>
      </c>
      <c r="AP31" s="525"/>
      <c r="AQ31" s="525"/>
      <c r="AR31" s="525"/>
      <c r="AS31" s="569" t="s">
        <v>252</v>
      </c>
      <c r="AT31" s="569"/>
      <c r="AU31" s="569"/>
      <c r="AV31" s="569"/>
      <c r="AW31" s="569"/>
      <c r="AX31" s="572">
        <v>3</v>
      </c>
      <c r="AY31" s="572"/>
      <c r="AZ31" s="572"/>
      <c r="BA31" s="572"/>
    </row>
    <row r="32" spans="1:53" ht="21.75" customHeight="1">
      <c r="A32" s="533"/>
      <c r="B32" s="534"/>
      <c r="C32" s="491"/>
      <c r="D32" s="535"/>
      <c r="E32" s="535"/>
      <c r="F32" s="536"/>
      <c r="G32" s="496"/>
      <c r="H32" s="496"/>
      <c r="I32" s="537"/>
      <c r="J32" s="537"/>
      <c r="K32" s="537"/>
      <c r="L32" s="537"/>
      <c r="M32" s="537"/>
      <c r="N32" s="538"/>
      <c r="O32" s="539"/>
      <c r="P32" s="540"/>
      <c r="Q32" s="497"/>
      <c r="R32" s="498"/>
      <c r="S32" s="499"/>
      <c r="T32" s="538"/>
      <c r="U32" s="574"/>
      <c r="V32" s="575"/>
      <c r="W32" s="491"/>
      <c r="X32" s="521"/>
      <c r="Y32" s="522"/>
      <c r="Z32" s="129"/>
      <c r="AA32" s="551" t="s">
        <v>204</v>
      </c>
      <c r="AB32" s="552"/>
      <c r="AC32" s="552"/>
      <c r="AD32" s="552"/>
      <c r="AE32" s="552"/>
      <c r="AF32" s="552"/>
      <c r="AG32" s="553"/>
      <c r="AH32" s="560">
        <v>3</v>
      </c>
      <c r="AI32" s="561"/>
      <c r="AJ32" s="562"/>
      <c r="AK32" s="560">
        <v>4</v>
      </c>
      <c r="AL32" s="561"/>
      <c r="AM32" s="562"/>
      <c r="AN32" s="131"/>
      <c r="AO32" s="525"/>
      <c r="AP32" s="525"/>
      <c r="AQ32" s="525"/>
      <c r="AR32" s="525"/>
      <c r="AS32" s="569"/>
      <c r="AT32" s="569"/>
      <c r="AU32" s="569"/>
      <c r="AV32" s="569"/>
      <c r="AW32" s="569"/>
      <c r="AX32" s="572"/>
      <c r="AY32" s="572"/>
      <c r="AZ32" s="572"/>
      <c r="BA32" s="572"/>
    </row>
    <row r="33" spans="1:53" ht="25.5" customHeight="1">
      <c r="A33" s="533"/>
      <c r="B33" s="534"/>
      <c r="C33" s="491"/>
      <c r="D33" s="535"/>
      <c r="E33" s="535"/>
      <c r="F33" s="536"/>
      <c r="G33" s="496"/>
      <c r="H33" s="496"/>
      <c r="I33" s="537"/>
      <c r="J33" s="537"/>
      <c r="K33" s="537"/>
      <c r="L33" s="537"/>
      <c r="M33" s="537"/>
      <c r="N33" s="538"/>
      <c r="O33" s="539"/>
      <c r="P33" s="540"/>
      <c r="Q33" s="571"/>
      <c r="R33" s="498"/>
      <c r="S33" s="499"/>
      <c r="T33" s="576"/>
      <c r="U33" s="574"/>
      <c r="V33" s="575"/>
      <c r="W33" s="491"/>
      <c r="X33" s="521"/>
      <c r="Y33" s="522"/>
      <c r="Z33" s="129"/>
      <c r="AA33" s="554"/>
      <c r="AB33" s="555"/>
      <c r="AC33" s="555"/>
      <c r="AD33" s="555"/>
      <c r="AE33" s="555"/>
      <c r="AF33" s="555"/>
      <c r="AG33" s="556"/>
      <c r="AH33" s="563"/>
      <c r="AI33" s="564"/>
      <c r="AJ33" s="565"/>
      <c r="AK33" s="563"/>
      <c r="AL33" s="564"/>
      <c r="AM33" s="565"/>
      <c r="AN33" s="130"/>
      <c r="AO33" s="525"/>
      <c r="AP33" s="525"/>
      <c r="AQ33" s="525"/>
      <c r="AR33" s="525"/>
      <c r="AS33" s="569"/>
      <c r="AT33" s="569"/>
      <c r="AU33" s="569"/>
      <c r="AV33" s="569"/>
      <c r="AW33" s="569"/>
      <c r="AX33" s="572"/>
      <c r="AY33" s="572"/>
      <c r="AZ33" s="572"/>
      <c r="BA33" s="572"/>
    </row>
    <row r="34" spans="1:53" ht="34.5" customHeight="1">
      <c r="A34" s="541" t="s">
        <v>24</v>
      </c>
      <c r="B34" s="542"/>
      <c r="C34" s="543">
        <f>SUM(C30:F33)</f>
        <v>42</v>
      </c>
      <c r="D34" s="544"/>
      <c r="E34" s="544"/>
      <c r="F34" s="545"/>
      <c r="G34" s="525">
        <f>SUM(G30:H33)</f>
        <v>3</v>
      </c>
      <c r="H34" s="525"/>
      <c r="I34" s="546">
        <f>SUM(I30:J33)</f>
        <v>3</v>
      </c>
      <c r="J34" s="546"/>
      <c r="K34" s="547">
        <f>SUM(K30:M33)</f>
        <v>5</v>
      </c>
      <c r="L34" s="547"/>
      <c r="M34" s="547"/>
      <c r="N34" s="548">
        <f>SUM(N30:P33)</f>
        <v>5</v>
      </c>
      <c r="O34" s="549"/>
      <c r="P34" s="550"/>
      <c r="Q34" s="527">
        <f>SUM(Q30:S33)</f>
        <v>1</v>
      </c>
      <c r="R34" s="528"/>
      <c r="S34" s="529"/>
      <c r="T34" s="530">
        <f>SUM(T30:V33)</f>
        <v>11</v>
      </c>
      <c r="U34" s="531"/>
      <c r="V34" s="532"/>
      <c r="W34" s="530">
        <f>SUM(W30:Y33)</f>
        <v>69</v>
      </c>
      <c r="X34" s="531"/>
      <c r="Y34" s="532"/>
      <c r="Z34" s="129"/>
      <c r="AA34" s="557"/>
      <c r="AB34" s="558"/>
      <c r="AC34" s="558"/>
      <c r="AD34" s="558"/>
      <c r="AE34" s="558"/>
      <c r="AF34" s="558"/>
      <c r="AG34" s="559"/>
      <c r="AH34" s="566"/>
      <c r="AI34" s="567"/>
      <c r="AJ34" s="568"/>
      <c r="AK34" s="566"/>
      <c r="AL34" s="567"/>
      <c r="AM34" s="568"/>
      <c r="AN34" s="128"/>
      <c r="AO34" s="526"/>
      <c r="AP34" s="526"/>
      <c r="AQ34" s="526"/>
      <c r="AR34" s="526"/>
      <c r="AS34" s="570"/>
      <c r="AT34" s="570"/>
      <c r="AU34" s="570"/>
      <c r="AV34" s="570"/>
      <c r="AW34" s="570"/>
      <c r="AX34" s="573"/>
      <c r="AY34" s="573"/>
      <c r="AZ34" s="573"/>
      <c r="BA34" s="573"/>
    </row>
  </sheetData>
  <sheetProtection selectLockedCells="1" selectUnlockedCells="1"/>
  <mergeCells count="106">
    <mergeCell ref="AS31:AW34"/>
    <mergeCell ref="Q33:S33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W34:Y34"/>
    <mergeCell ref="T33:V33"/>
    <mergeCell ref="W33:Y33"/>
    <mergeCell ref="N31:P31"/>
    <mergeCell ref="Q31:S31"/>
    <mergeCell ref="T31:V31"/>
    <mergeCell ref="AA30:AG31"/>
    <mergeCell ref="AH30:AJ31"/>
    <mergeCell ref="AK30:AM31"/>
    <mergeCell ref="A31:B31"/>
    <mergeCell ref="C31:F31"/>
    <mergeCell ref="G31:H31"/>
    <mergeCell ref="I31:J31"/>
    <mergeCell ref="K31:M31"/>
    <mergeCell ref="AO31:AR34"/>
    <mergeCell ref="W31:Y31"/>
    <mergeCell ref="Q34:S34"/>
    <mergeCell ref="T34:V34"/>
    <mergeCell ref="A33:B33"/>
    <mergeCell ref="C33:F33"/>
    <mergeCell ref="G33:H33"/>
    <mergeCell ref="I33:J33"/>
    <mergeCell ref="K33:M33"/>
    <mergeCell ref="N33:P33"/>
    <mergeCell ref="A34:B34"/>
    <mergeCell ref="C34:F34"/>
    <mergeCell ref="G34:H34"/>
    <mergeCell ref="I34:J34"/>
    <mergeCell ref="K34:M34"/>
    <mergeCell ref="N34:P34"/>
    <mergeCell ref="AA32:AG34"/>
    <mergeCell ref="AH32:AJ34"/>
    <mergeCell ref="AK32:AM34"/>
    <mergeCell ref="AA27:AG29"/>
    <mergeCell ref="AH27:AJ29"/>
    <mergeCell ref="AK27:AM29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A27:B29"/>
    <mergeCell ref="C27:F29"/>
    <mergeCell ref="G27:H29"/>
    <mergeCell ref="I27:J29"/>
    <mergeCell ref="K27:M29"/>
    <mergeCell ref="N27:P29"/>
    <mergeCell ref="Q27:S29"/>
    <mergeCell ref="T27:V29"/>
    <mergeCell ref="W27:Y29"/>
    <mergeCell ref="T30:V30"/>
    <mergeCell ref="W30:Y30"/>
    <mergeCell ref="P10:AM10"/>
    <mergeCell ref="P11:AM11"/>
    <mergeCell ref="Z12:AM12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5:AM25"/>
    <mergeCell ref="AO25:BA2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AZ1:BE1"/>
    <mergeCell ref="A23:AU23"/>
    <mergeCell ref="AJ16:AN16"/>
    <mergeCell ref="AO16:AR16"/>
    <mergeCell ref="AS16:AW16"/>
    <mergeCell ref="AX16:BA16"/>
    <mergeCell ref="P8:AL8"/>
    <mergeCell ref="AN8:BA10"/>
    <mergeCell ref="P9:AL9"/>
  </mergeCells>
  <pageMargins left="0.70866141732283461" right="0.70866141732283461" top="0.39370078740157483" bottom="0.39370078740157483" header="0.31496062992125984" footer="0.31496062992125984"/>
  <pageSetup paperSize="9" scale="4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92"/>
  <sheetViews>
    <sheetView view="pageBreakPreview" zoomScaleNormal="100" zoomScaleSheetLayoutView="10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4" sqref="B14"/>
    </sheetView>
  </sheetViews>
  <sheetFormatPr defaultColWidth="9.109375" defaultRowHeight="15.6"/>
  <cols>
    <col min="1" max="1" width="9" style="326" customWidth="1"/>
    <col min="2" max="2" width="47.109375" style="185" bestFit="1" customWidth="1"/>
    <col min="3" max="3" width="6.6640625" style="327" customWidth="1"/>
    <col min="4" max="4" width="12" style="328" customWidth="1"/>
    <col min="5" max="5" width="7.33203125" style="328" customWidth="1"/>
    <col min="6" max="6" width="6.44140625" style="327" customWidth="1"/>
    <col min="7" max="7" width="7.44140625" style="327" customWidth="1"/>
    <col min="8" max="8" width="9.88671875" style="327" customWidth="1"/>
    <col min="9" max="9" width="8.6640625" style="185" customWidth="1"/>
    <col min="10" max="10" width="8" style="185" customWidth="1"/>
    <col min="11" max="11" width="5.88671875" style="185" customWidth="1"/>
    <col min="12" max="12" width="7.88671875" style="185" customWidth="1"/>
    <col min="13" max="13" width="8.88671875" style="185" customWidth="1"/>
    <col min="14" max="14" width="7.88671875" style="185" customWidth="1"/>
    <col min="15" max="17" width="6.44140625" style="185" customWidth="1"/>
    <col min="18" max="18" width="6.5546875" style="185" customWidth="1"/>
    <col min="19" max="19" width="6.33203125" style="185" customWidth="1"/>
    <col min="20" max="20" width="5.5546875" style="185" customWidth="1"/>
    <col min="21" max="21" width="5.6640625" style="185" customWidth="1"/>
    <col min="22" max="26" width="0" style="185" hidden="1" customWidth="1"/>
    <col min="27" max="16384" width="9.109375" style="185"/>
  </cols>
  <sheetData>
    <row r="1" spans="1:26" ht="16.2" thickBot="1">
      <c r="A1" s="613" t="s">
        <v>141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/>
    </row>
    <row r="2" spans="1:26" ht="16.8" thickTop="1" thickBot="1">
      <c r="A2" s="614" t="s">
        <v>102</v>
      </c>
      <c r="B2" s="614" t="s">
        <v>103</v>
      </c>
      <c r="C2" s="611" t="s">
        <v>70</v>
      </c>
      <c r="D2" s="591"/>
      <c r="E2" s="591"/>
      <c r="F2" s="617"/>
      <c r="G2" s="618" t="s">
        <v>104</v>
      </c>
      <c r="H2" s="611" t="s">
        <v>52</v>
      </c>
      <c r="I2" s="591"/>
      <c r="J2" s="591"/>
      <c r="K2" s="591"/>
      <c r="L2" s="591"/>
      <c r="M2" s="617"/>
      <c r="N2" s="622" t="s">
        <v>135</v>
      </c>
      <c r="O2" s="623"/>
      <c r="P2" s="623"/>
      <c r="Q2" s="623"/>
      <c r="R2" s="623"/>
      <c r="S2" s="623"/>
      <c r="T2" s="623"/>
      <c r="U2" s="624"/>
    </row>
    <row r="3" spans="1:26" ht="16.8" thickTop="1" thickBot="1">
      <c r="A3" s="615"/>
      <c r="B3" s="615"/>
      <c r="C3" s="628" t="s">
        <v>29</v>
      </c>
      <c r="D3" s="618" t="s">
        <v>30</v>
      </c>
      <c r="E3" s="590" t="s">
        <v>50</v>
      </c>
      <c r="F3" s="617"/>
      <c r="G3" s="619"/>
      <c r="H3" s="618" t="s">
        <v>28</v>
      </c>
      <c r="I3" s="590" t="s">
        <v>105</v>
      </c>
      <c r="J3" s="591"/>
      <c r="K3" s="591"/>
      <c r="L3" s="612"/>
      <c r="M3" s="618" t="s">
        <v>106</v>
      </c>
      <c r="N3" s="625"/>
      <c r="O3" s="626"/>
      <c r="P3" s="626"/>
      <c r="Q3" s="626"/>
      <c r="R3" s="626"/>
      <c r="S3" s="626"/>
      <c r="T3" s="626"/>
      <c r="U3" s="627"/>
    </row>
    <row r="4" spans="1:26" ht="16.8" thickTop="1" thickBot="1">
      <c r="A4" s="615"/>
      <c r="B4" s="615"/>
      <c r="C4" s="629"/>
      <c r="D4" s="619"/>
      <c r="E4" s="628" t="s">
        <v>187</v>
      </c>
      <c r="F4" s="618" t="s">
        <v>51</v>
      </c>
      <c r="G4" s="619"/>
      <c r="H4" s="619"/>
      <c r="I4" s="618" t="s">
        <v>24</v>
      </c>
      <c r="J4" s="639" t="s">
        <v>31</v>
      </c>
      <c r="K4" s="618" t="s">
        <v>142</v>
      </c>
      <c r="L4" s="632" t="s">
        <v>107</v>
      </c>
      <c r="M4" s="637"/>
      <c r="N4" s="611" t="s">
        <v>57</v>
      </c>
      <c r="O4" s="591"/>
      <c r="P4" s="611" t="s">
        <v>64</v>
      </c>
      <c r="Q4" s="612"/>
      <c r="R4" s="590"/>
      <c r="S4" s="591"/>
      <c r="T4" s="635"/>
      <c r="U4" s="636"/>
    </row>
    <row r="5" spans="1:26" ht="16.8" thickTop="1" thickBot="1">
      <c r="A5" s="615"/>
      <c r="B5" s="615"/>
      <c r="C5" s="629"/>
      <c r="D5" s="619"/>
      <c r="E5" s="629"/>
      <c r="F5" s="619"/>
      <c r="G5" s="619"/>
      <c r="H5" s="619"/>
      <c r="I5" s="619"/>
      <c r="J5" s="629"/>
      <c r="K5" s="619"/>
      <c r="L5" s="633"/>
      <c r="M5" s="637"/>
      <c r="N5" s="186">
        <v>1</v>
      </c>
      <c r="O5" s="187">
        <v>2</v>
      </c>
      <c r="P5" s="186">
        <v>3</v>
      </c>
      <c r="Q5" s="188"/>
      <c r="R5" s="189"/>
      <c r="S5" s="190"/>
      <c r="T5" s="187"/>
      <c r="U5" s="188"/>
    </row>
    <row r="6" spans="1:26" ht="16.8" thickTop="1" thickBot="1">
      <c r="A6" s="615"/>
      <c r="B6" s="615"/>
      <c r="C6" s="629"/>
      <c r="D6" s="619"/>
      <c r="E6" s="629"/>
      <c r="F6" s="619"/>
      <c r="G6" s="620"/>
      <c r="H6" s="619"/>
      <c r="I6" s="619"/>
      <c r="J6" s="629"/>
      <c r="K6" s="619"/>
      <c r="L6" s="633"/>
      <c r="M6" s="638"/>
      <c r="N6" s="611" t="s">
        <v>136</v>
      </c>
      <c r="O6" s="591"/>
      <c r="P6" s="591"/>
      <c r="Q6" s="612"/>
      <c r="R6" s="191"/>
      <c r="S6" s="190"/>
      <c r="T6" s="190"/>
      <c r="U6" s="192"/>
    </row>
    <row r="7" spans="1:26" ht="16.8" thickTop="1" thickBot="1">
      <c r="A7" s="616"/>
      <c r="B7" s="616"/>
      <c r="C7" s="630"/>
      <c r="D7" s="631"/>
      <c r="E7" s="630"/>
      <c r="F7" s="631"/>
      <c r="G7" s="621"/>
      <c r="H7" s="621"/>
      <c r="I7" s="631"/>
      <c r="J7" s="630"/>
      <c r="K7" s="631"/>
      <c r="L7" s="634"/>
      <c r="M7" s="193"/>
      <c r="N7" s="194">
        <v>15</v>
      </c>
      <c r="O7" s="195">
        <v>9</v>
      </c>
      <c r="P7" s="196">
        <v>17</v>
      </c>
      <c r="Q7" s="197"/>
      <c r="R7" s="186"/>
      <c r="S7" s="195"/>
      <c r="T7" s="195"/>
      <c r="U7" s="198"/>
    </row>
    <row r="8" spans="1:26" ht="16.8" thickTop="1" thickBot="1">
      <c r="A8" s="199">
        <v>1</v>
      </c>
      <c r="B8" s="200">
        <v>2</v>
      </c>
      <c r="C8" s="201">
        <v>3</v>
      </c>
      <c r="D8" s="202">
        <v>4</v>
      </c>
      <c r="E8" s="202">
        <v>5</v>
      </c>
      <c r="F8" s="202">
        <v>6</v>
      </c>
      <c r="G8" s="203">
        <v>7</v>
      </c>
      <c r="H8" s="202">
        <v>8</v>
      </c>
      <c r="I8" s="202">
        <v>9</v>
      </c>
      <c r="J8" s="202">
        <v>10</v>
      </c>
      <c r="K8" s="202">
        <v>11</v>
      </c>
      <c r="L8" s="202">
        <v>12</v>
      </c>
      <c r="M8" s="30">
        <v>13</v>
      </c>
      <c r="N8" s="204">
        <v>14</v>
      </c>
      <c r="O8" s="205">
        <v>15</v>
      </c>
      <c r="P8" s="206">
        <v>17</v>
      </c>
      <c r="Q8" s="207">
        <v>18</v>
      </c>
      <c r="R8" s="208"/>
      <c r="S8" s="205"/>
      <c r="T8" s="205"/>
      <c r="U8" s="207"/>
      <c r="V8" s="209">
        <v>22</v>
      </c>
      <c r="W8" s="210">
        <v>23</v>
      </c>
      <c r="X8" s="211">
        <v>24</v>
      </c>
      <c r="Y8" s="210">
        <v>25</v>
      </c>
      <c r="Z8" s="211">
        <v>26</v>
      </c>
    </row>
    <row r="9" spans="1:26" ht="23.1" customHeight="1">
      <c r="A9" s="608" t="s">
        <v>108</v>
      </c>
      <c r="B9" s="609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  <c r="U9" s="610"/>
    </row>
    <row r="10" spans="1:26" ht="23.1" customHeight="1" thickBot="1">
      <c r="A10" s="604" t="s">
        <v>143</v>
      </c>
      <c r="B10" s="605"/>
      <c r="C10" s="605"/>
      <c r="D10" s="605"/>
      <c r="E10" s="605"/>
      <c r="F10" s="605"/>
      <c r="G10" s="605"/>
      <c r="H10" s="605"/>
      <c r="I10" s="605"/>
      <c r="J10" s="605"/>
      <c r="K10" s="605"/>
      <c r="L10" s="605"/>
      <c r="M10" s="605"/>
      <c r="N10" s="605"/>
      <c r="O10" s="605"/>
      <c r="P10" s="605"/>
      <c r="Q10" s="605"/>
      <c r="R10" s="605"/>
      <c r="S10" s="605"/>
      <c r="T10" s="605"/>
      <c r="U10" s="606"/>
    </row>
    <row r="11" spans="1:26" ht="23.1" customHeight="1">
      <c r="A11" s="227"/>
      <c r="B11" s="359"/>
      <c r="C11" s="271"/>
      <c r="D11" s="229"/>
      <c r="E11" s="229"/>
      <c r="F11" s="359"/>
      <c r="G11" s="271"/>
      <c r="H11" s="229"/>
      <c r="I11" s="229"/>
      <c r="J11" s="229"/>
      <c r="K11" s="229"/>
      <c r="L11" s="229"/>
      <c r="M11" s="359"/>
      <c r="N11" s="271"/>
      <c r="O11" s="229"/>
      <c r="P11" s="271"/>
      <c r="Q11" s="359"/>
      <c r="R11" s="271"/>
      <c r="S11" s="229"/>
      <c r="T11" s="229"/>
      <c r="U11" s="230"/>
    </row>
    <row r="12" spans="1:26" ht="33.75" customHeight="1">
      <c r="A12" s="216" t="s">
        <v>144</v>
      </c>
      <c r="B12" s="217" t="s">
        <v>215</v>
      </c>
      <c r="C12" s="274"/>
      <c r="D12" s="239">
        <v>1</v>
      </c>
      <c r="E12" s="239"/>
      <c r="F12" s="213"/>
      <c r="G12" s="350">
        <f>VLOOKUP($B12,Семестровка_200518!$C$10:$N$53,3,FALSE)</f>
        <v>3</v>
      </c>
      <c r="H12" s="239">
        <f>VLOOKUP($B12,Семестровка_200518!$C$10:$N$53,4,FALSE)</f>
        <v>90</v>
      </c>
      <c r="I12" s="239">
        <f>VLOOKUP($B12,Семестровка_200518!$C$10:$N$53,5,FALSE)</f>
        <v>4</v>
      </c>
      <c r="J12" s="239">
        <v>0</v>
      </c>
      <c r="K12" s="239">
        <f>VLOOKUP($B12,Семестровка_200518!$C$10:$N$53,7,FALSE)</f>
        <v>0</v>
      </c>
      <c r="L12" s="239" t="s">
        <v>189</v>
      </c>
      <c r="M12" s="379">
        <f>VLOOKUP($B12,Семестровка_200518!$C$10:$N$53,9,FALSE)</f>
        <v>86</v>
      </c>
      <c r="N12" s="350" t="s">
        <v>224</v>
      </c>
      <c r="O12" s="239"/>
      <c r="P12" s="274"/>
      <c r="Q12" s="213"/>
      <c r="R12" s="274"/>
      <c r="S12" s="273"/>
      <c r="T12" s="273"/>
      <c r="U12" s="233"/>
    </row>
    <row r="13" spans="1:26" ht="30" customHeight="1">
      <c r="A13" s="216" t="s">
        <v>145</v>
      </c>
      <c r="B13" s="217" t="s">
        <v>216</v>
      </c>
      <c r="C13" s="274"/>
      <c r="D13" s="239">
        <v>1</v>
      </c>
      <c r="E13" s="239"/>
      <c r="F13" s="213"/>
      <c r="G13" s="350">
        <f>VLOOKUP($B13,Семестровка_200518!$C$10:$N$53,3,FALSE)</f>
        <v>3</v>
      </c>
      <c r="H13" s="239">
        <f>VLOOKUP($B13,Семестровка_200518!$C$10:$N$53,4,FALSE)</f>
        <v>90</v>
      </c>
      <c r="I13" s="239">
        <f>VLOOKUP($B13,Семестровка_200518!$C$10:$N$53,5,FALSE)</f>
        <v>4</v>
      </c>
      <c r="J13" s="239" t="s">
        <v>189</v>
      </c>
      <c r="K13" s="239">
        <f>VLOOKUP($B13,Семестровка_200518!$C$10:$N$53,7,FALSE)</f>
        <v>0</v>
      </c>
      <c r="L13" s="239" t="s">
        <v>205</v>
      </c>
      <c r="M13" s="379">
        <f>VLOOKUP($B13,Семестровка_200518!$C$10:$N$53,9,FALSE)</f>
        <v>86</v>
      </c>
      <c r="N13" s="350" t="s">
        <v>189</v>
      </c>
      <c r="O13" s="239"/>
      <c r="P13" s="274"/>
      <c r="Q13" s="213"/>
      <c r="R13" s="274"/>
      <c r="S13" s="273"/>
      <c r="T13" s="273"/>
      <c r="U13" s="233"/>
    </row>
    <row r="14" spans="1:26" ht="23.1" customHeight="1" thickBot="1">
      <c r="A14" s="346"/>
      <c r="B14" s="361"/>
      <c r="C14" s="278"/>
      <c r="D14" s="277"/>
      <c r="E14" s="277"/>
      <c r="F14" s="361"/>
      <c r="G14" s="278"/>
      <c r="H14" s="277"/>
      <c r="I14" s="277"/>
      <c r="J14" s="277"/>
      <c r="K14" s="277"/>
      <c r="L14" s="277"/>
      <c r="M14" s="361"/>
      <c r="N14" s="278"/>
      <c r="O14" s="277"/>
      <c r="P14" s="278"/>
      <c r="Q14" s="361"/>
      <c r="R14" s="278"/>
      <c r="S14" s="277"/>
      <c r="T14" s="277"/>
      <c r="U14" s="279"/>
    </row>
    <row r="15" spans="1:26" ht="23.1" customHeight="1" thickBot="1">
      <c r="A15" s="587" t="s">
        <v>32</v>
      </c>
      <c r="B15" s="588"/>
      <c r="C15" s="220"/>
      <c r="D15" s="221"/>
      <c r="E15" s="220"/>
      <c r="F15" s="222"/>
      <c r="G15" s="221">
        <f>SUM(G12:G13)</f>
        <v>6</v>
      </c>
      <c r="H15" s="221">
        <f>SUM(H12:H13)</f>
        <v>180</v>
      </c>
      <c r="I15" s="221">
        <f t="shared" ref="I15:M15" si="0">SUM(I12:I13)</f>
        <v>8</v>
      </c>
      <c r="J15" s="221">
        <v>4</v>
      </c>
      <c r="K15" s="221">
        <f t="shared" si="0"/>
        <v>0</v>
      </c>
      <c r="L15" s="221">
        <v>4</v>
      </c>
      <c r="M15" s="221">
        <f t="shared" si="0"/>
        <v>172</v>
      </c>
      <c r="N15" s="223" t="s">
        <v>190</v>
      </c>
      <c r="O15" s="221"/>
      <c r="P15" s="223"/>
      <c r="Q15" s="224"/>
      <c r="R15" s="223"/>
      <c r="S15" s="221"/>
      <c r="T15" s="221"/>
      <c r="U15" s="224"/>
      <c r="V15" s="225">
        <f t="shared" ref="V15:Z15" si="1">SUM(V11:V14)</f>
        <v>0</v>
      </c>
      <c r="W15" s="226">
        <f t="shared" si="1"/>
        <v>0</v>
      </c>
      <c r="X15" s="226">
        <f t="shared" si="1"/>
        <v>0</v>
      </c>
      <c r="Y15" s="226">
        <f t="shared" si="1"/>
        <v>0</v>
      </c>
      <c r="Z15" s="226">
        <f t="shared" si="1"/>
        <v>0</v>
      </c>
    </row>
    <row r="16" spans="1:26" ht="23.1" customHeight="1" thickBot="1">
      <c r="A16" s="589" t="s">
        <v>109</v>
      </c>
      <c r="B16" s="589"/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</row>
    <row r="17" spans="1:27" ht="23.1" customHeight="1">
      <c r="A17" s="356" t="s">
        <v>146</v>
      </c>
      <c r="B17" s="393" t="s">
        <v>139</v>
      </c>
      <c r="C17" s="227"/>
      <c r="D17" s="382">
        <v>1</v>
      </c>
      <c r="E17" s="229"/>
      <c r="F17" s="230"/>
      <c r="G17" s="268">
        <f>VLOOKUP($B17,Семестровка_200518!$C$10:$N$53,3,FALSE)</f>
        <v>5</v>
      </c>
      <c r="H17" s="382">
        <f>VLOOKUP($B17,Семестровка_200518!$C$10:$N$53,4,FALSE)</f>
        <v>150</v>
      </c>
      <c r="I17" s="382">
        <f>VLOOKUP($B17,Семестровка_200518!$C$10:$N$53,5,FALSE)</f>
        <v>8</v>
      </c>
      <c r="J17" s="382" t="s">
        <v>189</v>
      </c>
      <c r="K17" s="382">
        <f>VLOOKUP($B17,Семестровка_200518!$C$10:$N$53,7,FALSE)</f>
        <v>0</v>
      </c>
      <c r="L17" s="382" t="s">
        <v>189</v>
      </c>
      <c r="M17" s="269">
        <f>VLOOKUP($B17,Семестровка_200518!$C$10:$N$53,9,FALSE)</f>
        <v>142</v>
      </c>
      <c r="N17" s="268" t="s">
        <v>190</v>
      </c>
      <c r="O17" s="382"/>
      <c r="P17" s="353"/>
      <c r="Q17" s="230"/>
      <c r="R17" s="227"/>
      <c r="S17" s="229"/>
      <c r="T17" s="229"/>
      <c r="U17" s="230"/>
    </row>
    <row r="18" spans="1:27" ht="28.5" customHeight="1">
      <c r="A18" s="216" t="s">
        <v>147</v>
      </c>
      <c r="B18" s="394" t="s">
        <v>133</v>
      </c>
      <c r="C18" s="380">
        <v>1</v>
      </c>
      <c r="D18" s="239"/>
      <c r="E18" s="273"/>
      <c r="F18" s="233"/>
      <c r="G18" s="380">
        <f>VLOOKUP($B18,Семестровка_200518!$C$10:$N$53,3,FALSE)</f>
        <v>6</v>
      </c>
      <c r="H18" s="239">
        <f>VLOOKUP($B18,Семестровка_200518!$C$10:$N$53,4,FALSE)</f>
        <v>180</v>
      </c>
      <c r="I18" s="239">
        <f>VLOOKUP($B18,Семестровка_200518!$C$10:$N$53,5,FALSE)</f>
        <v>12</v>
      </c>
      <c r="J18" s="295" t="s">
        <v>188</v>
      </c>
      <c r="K18" s="239">
        <f>VLOOKUP($B18,Семестровка_200518!$C$10:$N$53,7,FALSE)</f>
        <v>0</v>
      </c>
      <c r="L18" s="239" t="s">
        <v>189</v>
      </c>
      <c r="M18" s="381">
        <f>VLOOKUP($B18,Семестровка_200518!$C$10:$N$53,9,FALSE)</f>
        <v>168</v>
      </c>
      <c r="N18" s="380" t="s">
        <v>192</v>
      </c>
      <c r="O18" s="239"/>
      <c r="P18" s="350"/>
      <c r="Q18" s="233"/>
      <c r="R18" s="212"/>
      <c r="S18" s="273"/>
      <c r="T18" s="273"/>
      <c r="U18" s="233"/>
    </row>
    <row r="19" spans="1:27" ht="23.1" customHeight="1">
      <c r="A19" s="216" t="s">
        <v>148</v>
      </c>
      <c r="B19" s="394" t="s">
        <v>140</v>
      </c>
      <c r="C19" s="380">
        <v>1</v>
      </c>
      <c r="D19" s="239"/>
      <c r="E19" s="273"/>
      <c r="F19" s="233"/>
      <c r="G19" s="380">
        <f>VLOOKUP($B19,Семестровка_200518!$C$10:$N$53,3,FALSE)</f>
        <v>6</v>
      </c>
      <c r="H19" s="239">
        <f>VLOOKUP($B19,Семестровка_200518!$C$10:$N$53,4,FALSE)</f>
        <v>180</v>
      </c>
      <c r="I19" s="239">
        <f>VLOOKUP($B19,Семестровка_200518!$C$10:$N$53,5,FALSE)</f>
        <v>12</v>
      </c>
      <c r="J19" s="295" t="s">
        <v>188</v>
      </c>
      <c r="K19" s="239">
        <f>VLOOKUP($B19,Семестровка_200518!$C$10:$N$53,7,FALSE)</f>
        <v>0</v>
      </c>
      <c r="L19" s="239" t="s">
        <v>189</v>
      </c>
      <c r="M19" s="381">
        <f>VLOOKUP($B19,Семестровка_200518!$C$10:$N$53,9,FALSE)</f>
        <v>168</v>
      </c>
      <c r="N19" s="380" t="s">
        <v>192</v>
      </c>
      <c r="O19" s="239"/>
      <c r="P19" s="350"/>
      <c r="Q19" s="233"/>
      <c r="R19" s="212"/>
      <c r="S19" s="273"/>
      <c r="T19" s="273"/>
      <c r="U19" s="233"/>
    </row>
    <row r="20" spans="1:27" ht="31.5" customHeight="1">
      <c r="A20" s="216" t="s">
        <v>149</v>
      </c>
      <c r="B20" s="394" t="s">
        <v>185</v>
      </c>
      <c r="C20" s="380">
        <v>2</v>
      </c>
      <c r="D20" s="239"/>
      <c r="E20" s="273"/>
      <c r="F20" s="233"/>
      <c r="G20" s="380">
        <f>VLOOKUP($B20,Семестровка_200518!$C$10:$N$53,3,FALSE)</f>
        <v>6</v>
      </c>
      <c r="H20" s="239">
        <f>VLOOKUP($B20,Семестровка_200518!$C$10:$N$53,4,FALSE)</f>
        <v>180</v>
      </c>
      <c r="I20" s="239">
        <f>VLOOKUP($B20,Семестровка_200518!$C$10:$N$53,5,FALSE)</f>
        <v>12</v>
      </c>
      <c r="J20" s="239" t="s">
        <v>190</v>
      </c>
      <c r="K20" s="239">
        <f>VLOOKUP($B20,Семестровка_200518!$C$10:$N$53,7,FALSE)</f>
        <v>0</v>
      </c>
      <c r="L20" s="239" t="s">
        <v>189</v>
      </c>
      <c r="M20" s="381">
        <f>VLOOKUP($B20,Семестровка_200518!$C$10:$N$53,9,FALSE)</f>
        <v>168</v>
      </c>
      <c r="N20" s="380"/>
      <c r="O20" s="239" t="s">
        <v>193</v>
      </c>
      <c r="P20" s="350"/>
      <c r="Q20" s="233"/>
      <c r="R20" s="212"/>
      <c r="S20" s="273"/>
      <c r="T20" s="273"/>
      <c r="U20" s="233"/>
    </row>
    <row r="21" spans="1:27" ht="47.25" customHeight="1">
      <c r="A21" s="216" t="s">
        <v>150</v>
      </c>
      <c r="B21" s="394" t="s">
        <v>186</v>
      </c>
      <c r="C21" s="212"/>
      <c r="D21" s="239"/>
      <c r="E21" s="273"/>
      <c r="F21" s="381" t="s">
        <v>110</v>
      </c>
      <c r="G21" s="380">
        <f>VLOOKUP($B21,Семестровка_200518!$C$10:$N$53,3,FALSE)</f>
        <v>1.5</v>
      </c>
      <c r="H21" s="239">
        <f>VLOOKUP($B21,Семестровка_200518!$C$10:$N$53,4,FALSE)</f>
        <v>45</v>
      </c>
      <c r="I21" s="239">
        <f>VLOOKUP($B21,Семестровка_200518!$C$10:$N$53,5,FALSE)</f>
        <v>4</v>
      </c>
      <c r="J21" s="239">
        <f>VLOOKUP($B21,Семестровка_200518!$C$10:$N$53,6,FALSE)</f>
        <v>0</v>
      </c>
      <c r="K21" s="239">
        <f>VLOOKUP($B21,Семестровка_200518!$C$10:$N$53,7,FALSE)</f>
        <v>0</v>
      </c>
      <c r="L21" s="239" t="s">
        <v>189</v>
      </c>
      <c r="M21" s="381">
        <f>VLOOKUP($B21,Семестровка_200518!$C$10:$N$53,9,FALSE)</f>
        <v>41</v>
      </c>
      <c r="N21" s="380"/>
      <c r="O21" s="239" t="s">
        <v>189</v>
      </c>
      <c r="P21" s="350"/>
      <c r="Q21" s="233"/>
      <c r="R21" s="212"/>
      <c r="S21" s="273"/>
      <c r="T21" s="273"/>
      <c r="U21" s="233"/>
      <c r="AA21" s="235"/>
    </row>
    <row r="22" spans="1:27" ht="32.25" customHeight="1">
      <c r="A22" s="395" t="s">
        <v>151</v>
      </c>
      <c r="B22" s="396" t="s">
        <v>131</v>
      </c>
      <c r="C22" s="332">
        <v>2</v>
      </c>
      <c r="D22" s="238"/>
      <c r="E22" s="238"/>
      <c r="F22" s="348"/>
      <c r="G22" s="332">
        <v>5</v>
      </c>
      <c r="H22" s="377">
        <v>150</v>
      </c>
      <c r="I22" s="377">
        <v>12</v>
      </c>
      <c r="J22" s="377" t="s">
        <v>227</v>
      </c>
      <c r="K22" s="377">
        <f>VLOOKUP($B22,Семестровка_200518!$C$10:$N$53,7,FALSE)</f>
        <v>0</v>
      </c>
      <c r="L22" s="377" t="s">
        <v>189</v>
      </c>
      <c r="M22" s="351">
        <f>H22-I22</f>
        <v>138</v>
      </c>
      <c r="N22" s="332"/>
      <c r="O22" s="237" t="s">
        <v>228</v>
      </c>
      <c r="Q22" s="348"/>
      <c r="R22" s="355"/>
      <c r="S22" s="238"/>
      <c r="T22" s="238"/>
      <c r="U22" s="348"/>
      <c r="AA22" s="235"/>
    </row>
    <row r="23" spans="1:27" ht="32.25" customHeight="1">
      <c r="A23" s="216" t="s">
        <v>225</v>
      </c>
      <c r="B23" s="394" t="s">
        <v>169</v>
      </c>
      <c r="C23" s="332">
        <v>2</v>
      </c>
      <c r="D23" s="239"/>
      <c r="E23" s="273"/>
      <c r="F23" s="381"/>
      <c r="G23" s="380">
        <v>5</v>
      </c>
      <c r="H23" s="239">
        <v>150</v>
      </c>
      <c r="I23" s="239">
        <v>12</v>
      </c>
      <c r="J23" s="240" t="s">
        <v>229</v>
      </c>
      <c r="K23" s="240" t="s">
        <v>230</v>
      </c>
      <c r="L23" s="240" t="s">
        <v>231</v>
      </c>
      <c r="M23" s="351">
        <f>H23-I23</f>
        <v>138</v>
      </c>
      <c r="N23" s="380"/>
      <c r="O23" s="240" t="s">
        <v>232</v>
      </c>
      <c r="P23" s="240"/>
      <c r="Q23" s="348"/>
      <c r="R23" s="355"/>
      <c r="S23" s="238"/>
      <c r="T23" s="238"/>
      <c r="U23" s="348"/>
      <c r="AA23" s="235"/>
    </row>
    <row r="24" spans="1:27" ht="33.75" customHeight="1" thickBot="1">
      <c r="A24" s="241" t="s">
        <v>226</v>
      </c>
      <c r="B24" s="242" t="s">
        <v>223</v>
      </c>
      <c r="C24" s="243">
        <v>3</v>
      </c>
      <c r="D24" s="244"/>
      <c r="E24" s="244"/>
      <c r="F24" s="245"/>
      <c r="G24" s="243">
        <v>6</v>
      </c>
      <c r="H24" s="275">
        <v>180</v>
      </c>
      <c r="I24" s="275">
        <v>12</v>
      </c>
      <c r="J24" s="352" t="s">
        <v>38</v>
      </c>
      <c r="K24" s="352"/>
      <c r="L24" s="352" t="s">
        <v>35</v>
      </c>
      <c r="M24" s="347">
        <f>H24-I24</f>
        <v>168</v>
      </c>
      <c r="N24" s="276"/>
      <c r="O24" s="354"/>
      <c r="P24" s="352" t="s">
        <v>233</v>
      </c>
      <c r="Q24" s="279"/>
      <c r="R24" s="346"/>
      <c r="S24" s="277"/>
      <c r="T24" s="277"/>
      <c r="U24" s="279"/>
    </row>
    <row r="25" spans="1:27" ht="23.1" customHeight="1" thickBot="1">
      <c r="A25" s="587" t="s">
        <v>111</v>
      </c>
      <c r="B25" s="588"/>
      <c r="C25" s="588"/>
      <c r="D25" s="588"/>
      <c r="E25" s="588"/>
      <c r="F25" s="600"/>
      <c r="G25" s="335">
        <f>SUM(G17:G24)</f>
        <v>40.5</v>
      </c>
      <c r="H25" s="247">
        <f>SUM(H17:H24)</f>
        <v>1215</v>
      </c>
      <c r="I25" s="247">
        <f>SUM(I17:I24)</f>
        <v>84</v>
      </c>
      <c r="J25" s="247">
        <v>52</v>
      </c>
      <c r="K25" s="247">
        <v>4</v>
      </c>
      <c r="L25" s="247">
        <v>28</v>
      </c>
      <c r="M25" s="349">
        <f>SUM(M17:M24)</f>
        <v>1131</v>
      </c>
      <c r="N25" s="335" t="s">
        <v>194</v>
      </c>
      <c r="O25" s="248" t="s">
        <v>234</v>
      </c>
      <c r="P25" s="247" t="s">
        <v>193</v>
      </c>
      <c r="Q25" s="336"/>
      <c r="R25" s="247"/>
      <c r="S25" s="248"/>
      <c r="T25" s="248"/>
      <c r="U25" s="246"/>
    </row>
    <row r="26" spans="1:27" ht="23.1" customHeight="1" thickBot="1">
      <c r="A26" s="589" t="s">
        <v>112</v>
      </c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</row>
    <row r="27" spans="1:27" ht="23.1" customHeight="1">
      <c r="A27" s="356" t="s">
        <v>152</v>
      </c>
      <c r="B27" s="357" t="s">
        <v>153</v>
      </c>
      <c r="C27" s="271"/>
      <c r="D27" s="228" t="s">
        <v>110</v>
      </c>
      <c r="E27" s="229"/>
      <c r="F27" s="229"/>
      <c r="G27" s="228">
        <f>VLOOKUP($B27,Семестровка_200518!$C$10:$N$53,3,FALSE)</f>
        <v>4.5</v>
      </c>
      <c r="H27" s="228">
        <f>VLOOKUP($B27,Семестровка_200518!$C$10:$N$53,4,FALSE)</f>
        <v>135</v>
      </c>
      <c r="I27" s="228">
        <f>VLOOKUP($B27,Семестровка_200518!$C$10:$N$53,5,FALSE)</f>
        <v>0</v>
      </c>
      <c r="J27" s="228">
        <f>VLOOKUP($B27,Семестровка_200518!$C$10:$N$53,6,FALSE)</f>
        <v>0</v>
      </c>
      <c r="K27" s="228">
        <f>VLOOKUP($B27,Семестровка_200518!$C$10:$N$53,7,FALSE)</f>
        <v>0</v>
      </c>
      <c r="L27" s="228">
        <f>VLOOKUP($B27,Семестровка_200518!$C$10:$N$53,8,FALSE)</f>
        <v>0</v>
      </c>
      <c r="M27" s="358">
        <f>VLOOKUP($B27,Семестровка_200518!$C$10:$N$53,9,FALSE)</f>
        <v>135</v>
      </c>
      <c r="N27" s="271"/>
      <c r="O27" s="229"/>
      <c r="P27" s="271"/>
      <c r="Q27" s="359"/>
      <c r="R27" s="271"/>
      <c r="S27" s="229"/>
      <c r="T27" s="229"/>
      <c r="U27" s="230"/>
    </row>
    <row r="28" spans="1:27" ht="23.1" customHeight="1" thickBot="1">
      <c r="A28" s="241" t="s">
        <v>154</v>
      </c>
      <c r="B28" s="360" t="s">
        <v>26</v>
      </c>
      <c r="C28" s="278"/>
      <c r="D28" s="275" t="s">
        <v>128</v>
      </c>
      <c r="E28" s="277"/>
      <c r="F28" s="277"/>
      <c r="G28" s="275">
        <f>VLOOKUP($B28,Семестровка_200518!$C$10:$N$53,3,FALSE)</f>
        <v>6</v>
      </c>
      <c r="H28" s="275">
        <f>VLOOKUP($B28,Семестровка_200518!$C$10:$N$53,4,FALSE)</f>
        <v>180</v>
      </c>
      <c r="I28" s="275">
        <f>VLOOKUP($B28,Семестровка_200518!$C$10:$N$53,5,FALSE)</f>
        <v>0</v>
      </c>
      <c r="J28" s="275">
        <f>VLOOKUP($B28,Семестровка_200518!$C$10:$N$53,6,FALSE)</f>
        <v>0</v>
      </c>
      <c r="K28" s="275">
        <f>VLOOKUP($B28,Семестровка_200518!$C$10:$N$53,7,FALSE)</f>
        <v>0</v>
      </c>
      <c r="L28" s="275">
        <f>VLOOKUP($B28,Семестровка_200518!$C$10:$N$53,8,FALSE)</f>
        <v>0</v>
      </c>
      <c r="M28" s="249">
        <f>VLOOKUP($B28,Семестровка_200518!$C$10:$N$53,9,FALSE)</f>
        <v>180</v>
      </c>
      <c r="N28" s="278"/>
      <c r="O28" s="277"/>
      <c r="P28" s="278"/>
      <c r="Q28" s="361"/>
      <c r="R28" s="278"/>
      <c r="S28" s="277"/>
      <c r="T28" s="277"/>
      <c r="U28" s="279"/>
    </row>
    <row r="29" spans="1:27" ht="23.1" customHeight="1" thickBot="1">
      <c r="A29" s="597" t="s">
        <v>113</v>
      </c>
      <c r="B29" s="598"/>
      <c r="C29" s="598"/>
      <c r="D29" s="598"/>
      <c r="E29" s="598"/>
      <c r="F29" s="598"/>
      <c r="G29" s="248">
        <f>SUM(G27:G28)</f>
        <v>10.5</v>
      </c>
      <c r="H29" s="248">
        <f t="shared" ref="H29:M29" si="2">SUM(H27:H28)</f>
        <v>315</v>
      </c>
      <c r="I29" s="248">
        <f t="shared" si="2"/>
        <v>0</v>
      </c>
      <c r="J29" s="248">
        <f t="shared" si="2"/>
        <v>0</v>
      </c>
      <c r="K29" s="248">
        <f t="shared" si="2"/>
        <v>0</v>
      </c>
      <c r="L29" s="248">
        <f t="shared" si="2"/>
        <v>0</v>
      </c>
      <c r="M29" s="246">
        <f t="shared" si="2"/>
        <v>315</v>
      </c>
      <c r="N29" s="247"/>
      <c r="O29" s="248"/>
      <c r="P29" s="247"/>
      <c r="Q29" s="246"/>
      <c r="R29" s="247"/>
      <c r="S29" s="248"/>
      <c r="T29" s="248"/>
      <c r="U29" s="246"/>
    </row>
    <row r="30" spans="1:27" ht="23.1" customHeight="1" thickBot="1">
      <c r="A30" s="589" t="s">
        <v>132</v>
      </c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</row>
    <row r="31" spans="1:27" ht="23.1" customHeight="1">
      <c r="A31" s="356" t="s">
        <v>155</v>
      </c>
      <c r="B31" s="357" t="s">
        <v>156</v>
      </c>
      <c r="C31" s="271"/>
      <c r="D31" s="229"/>
      <c r="E31" s="229"/>
      <c r="F31" s="359"/>
      <c r="G31" s="353">
        <f>VLOOKUP($B31,Семестровка_200518!$C$10:$N$53,3,FALSE)</f>
        <v>8.5</v>
      </c>
      <c r="H31" s="228">
        <f>VLOOKUP($B31,Семестровка_200518!$C$10:$N$53,4,FALSE)</f>
        <v>255</v>
      </c>
      <c r="I31" s="228">
        <f>VLOOKUP($B31,Семестровка_200518!$C$10:$N$53,5,FALSE)</f>
        <v>0</v>
      </c>
      <c r="J31" s="228">
        <f>VLOOKUP($B31,Семестровка_200518!$C$10:$N$53,6,FALSE)</f>
        <v>0</v>
      </c>
      <c r="K31" s="228">
        <f>VLOOKUP($B31,Семестровка_200518!$C$10:$N$53,7,FALSE)</f>
        <v>0</v>
      </c>
      <c r="L31" s="228">
        <f>VLOOKUP($B31,Семестровка_200518!$C$10:$N$53,8,FALSE)</f>
        <v>0</v>
      </c>
      <c r="M31" s="358">
        <f>VLOOKUP($B31,Семестровка_200518!$C$10:$N$53,9,FALSE)</f>
        <v>255</v>
      </c>
      <c r="N31" s="353"/>
      <c r="O31" s="229"/>
      <c r="P31" s="353"/>
      <c r="Q31" s="359"/>
      <c r="R31" s="353"/>
      <c r="S31" s="229"/>
      <c r="T31" s="228"/>
      <c r="U31" s="269"/>
    </row>
    <row r="32" spans="1:27" ht="32.25" customHeight="1" thickBot="1">
      <c r="A32" s="241" t="s">
        <v>157</v>
      </c>
      <c r="B32" s="360" t="s">
        <v>177</v>
      </c>
      <c r="C32" s="278"/>
      <c r="D32" s="277"/>
      <c r="E32" s="277"/>
      <c r="F32" s="362"/>
      <c r="G32" s="250">
        <f>VLOOKUP($B32,Семестровка_200518!$C$10:$N$53,3,FALSE)</f>
        <v>1.5</v>
      </c>
      <c r="H32" s="275">
        <f>VLOOKUP($B32,Семестровка_200518!$C$10:$N$53,4,FALSE)</f>
        <v>45</v>
      </c>
      <c r="I32" s="275">
        <f>VLOOKUP($B32,Семестровка_200518!$C$10:$N$53,5,FALSE)</f>
        <v>0</v>
      </c>
      <c r="J32" s="275">
        <f>VLOOKUP($B32,Семестровка_200518!$C$10:$N$53,6,FALSE)</f>
        <v>0</v>
      </c>
      <c r="K32" s="275">
        <f>VLOOKUP($B32,Семестровка_200518!$C$10:$N$53,7,FALSE)</f>
        <v>0</v>
      </c>
      <c r="L32" s="275">
        <f>VLOOKUP($B32,Семестровка_200518!$C$10:$N$53,8,FALSE)</f>
        <v>0</v>
      </c>
      <c r="M32" s="249">
        <f>VLOOKUP($B32,Семестровка_200518!$C$10:$N$53,9,FALSE)</f>
        <v>45</v>
      </c>
      <c r="N32" s="278"/>
      <c r="O32" s="277"/>
      <c r="P32" s="278"/>
      <c r="Q32" s="361"/>
      <c r="R32" s="278"/>
      <c r="S32" s="277"/>
      <c r="T32" s="277"/>
      <c r="U32" s="279"/>
    </row>
    <row r="33" spans="1:27" ht="23.1" customHeight="1" thickBot="1">
      <c r="A33" s="597" t="s">
        <v>114</v>
      </c>
      <c r="B33" s="598"/>
      <c r="C33" s="598"/>
      <c r="D33" s="598"/>
      <c r="E33" s="598"/>
      <c r="F33" s="607"/>
      <c r="G33" s="251">
        <f>G31+G32</f>
        <v>10</v>
      </c>
      <c r="H33" s="251">
        <f t="shared" ref="H33:M33" si="3">H31+H32</f>
        <v>300</v>
      </c>
      <c r="I33" s="251">
        <f t="shared" si="3"/>
        <v>0</v>
      </c>
      <c r="J33" s="251">
        <f t="shared" si="3"/>
        <v>0</v>
      </c>
      <c r="K33" s="251">
        <f t="shared" si="3"/>
        <v>0</v>
      </c>
      <c r="L33" s="251">
        <f t="shared" si="3"/>
        <v>0</v>
      </c>
      <c r="M33" s="251">
        <f t="shared" si="3"/>
        <v>300</v>
      </c>
      <c r="N33" s="247"/>
      <c r="O33" s="248"/>
      <c r="P33" s="247"/>
      <c r="Q33" s="246"/>
      <c r="R33" s="247"/>
      <c r="S33" s="248"/>
      <c r="T33" s="248"/>
      <c r="U33" s="246"/>
      <c r="V33" s="252">
        <f>V24+V15+V28+V32</f>
        <v>0</v>
      </c>
      <c r="W33" s="253">
        <f>W24+W15+W28+W32</f>
        <v>0</v>
      </c>
      <c r="X33" s="253">
        <f>X24+X15+X28+X32</f>
        <v>0</v>
      </c>
      <c r="Y33" s="253">
        <f>Y24+Y15+Y28+Y32</f>
        <v>0</v>
      </c>
      <c r="Z33" s="253">
        <f>Z24+Z15+Z28+Z32</f>
        <v>0</v>
      </c>
    </row>
    <row r="34" spans="1:27" ht="23.1" customHeight="1">
      <c r="A34" s="601" t="s">
        <v>115</v>
      </c>
      <c r="B34" s="601"/>
      <c r="C34" s="601"/>
      <c r="D34" s="601"/>
      <c r="E34" s="601"/>
      <c r="F34" s="601"/>
      <c r="G34" s="254">
        <f>SUM(G15+G25+G29+G33)</f>
        <v>67</v>
      </c>
      <c r="H34" s="254">
        <f t="shared" ref="H34:K34" si="4">SUM(H15+H25+H29+H33)</f>
        <v>2010</v>
      </c>
      <c r="I34" s="254">
        <f t="shared" si="4"/>
        <v>92</v>
      </c>
      <c r="J34" s="254">
        <f t="shared" si="4"/>
        <v>56</v>
      </c>
      <c r="K34" s="254">
        <f t="shared" si="4"/>
        <v>4</v>
      </c>
      <c r="L34" s="254">
        <f>SUM(L15+L25+L29+L33)</f>
        <v>32</v>
      </c>
      <c r="M34" s="254">
        <f>SUM(M15+M25+M29+M33)</f>
        <v>1918</v>
      </c>
      <c r="N34" s="255" t="s">
        <v>234</v>
      </c>
      <c r="O34" s="255" t="s">
        <v>235</v>
      </c>
      <c r="P34" s="255" t="s">
        <v>193</v>
      </c>
      <c r="Q34" s="256"/>
      <c r="R34" s="255"/>
      <c r="S34" s="254"/>
      <c r="T34" s="254"/>
      <c r="U34" s="256"/>
    </row>
    <row r="35" spans="1:27" ht="23.1" customHeight="1">
      <c r="A35" s="602" t="s">
        <v>116</v>
      </c>
      <c r="B35" s="602"/>
      <c r="C35" s="602"/>
      <c r="D35" s="602"/>
      <c r="E35" s="602"/>
      <c r="F35" s="602"/>
      <c r="G35" s="602"/>
      <c r="H35" s="602"/>
      <c r="I35" s="602"/>
      <c r="J35" s="602"/>
      <c r="K35" s="602"/>
      <c r="L35" s="602"/>
      <c r="M35" s="602"/>
      <c r="N35" s="602"/>
      <c r="O35" s="602"/>
      <c r="P35" s="602"/>
      <c r="Q35" s="602"/>
      <c r="R35" s="602"/>
      <c r="S35" s="602"/>
      <c r="T35" s="602"/>
      <c r="U35" s="603"/>
      <c r="AA35" s="257"/>
    </row>
    <row r="36" spans="1:27" ht="23.1" customHeight="1" thickBot="1">
      <c r="A36" s="605" t="s">
        <v>158</v>
      </c>
      <c r="B36" s="605"/>
      <c r="C36" s="605"/>
      <c r="D36" s="605"/>
      <c r="E36" s="605"/>
      <c r="F36" s="605"/>
      <c r="G36" s="605"/>
      <c r="H36" s="605"/>
      <c r="I36" s="605"/>
      <c r="J36" s="605"/>
      <c r="K36" s="605"/>
      <c r="L36" s="605"/>
      <c r="M36" s="605"/>
      <c r="N36" s="605"/>
      <c r="O36" s="605"/>
      <c r="P36" s="605"/>
      <c r="Q36" s="605"/>
      <c r="R36" s="605"/>
      <c r="S36" s="605"/>
      <c r="T36" s="605"/>
      <c r="U36" s="605"/>
      <c r="AA36" s="257"/>
    </row>
    <row r="37" spans="1:27" ht="23.1" customHeight="1" thickBot="1">
      <c r="A37" s="658" t="s">
        <v>254</v>
      </c>
      <c r="B37" s="659"/>
      <c r="C37" s="258"/>
      <c r="D37" s="259">
        <v>1</v>
      </c>
      <c r="E37" s="259"/>
      <c r="F37" s="260"/>
      <c r="G37" s="258">
        <v>3</v>
      </c>
      <c r="H37" s="259">
        <v>90</v>
      </c>
      <c r="I37" s="259">
        <v>4</v>
      </c>
      <c r="J37" s="385"/>
      <c r="K37" s="385"/>
      <c r="L37" s="385"/>
      <c r="M37" s="260">
        <f>H40-4</f>
        <v>86</v>
      </c>
      <c r="N37" s="261" t="s">
        <v>189</v>
      </c>
      <c r="O37" s="259"/>
      <c r="P37" s="262"/>
      <c r="Q37" s="260"/>
      <c r="R37" s="258"/>
      <c r="S37" s="259"/>
      <c r="T37" s="259"/>
      <c r="U37" s="260"/>
      <c r="AA37" s="257"/>
    </row>
    <row r="38" spans="1:27" ht="23.1" customHeight="1">
      <c r="A38" s="263" t="s">
        <v>159</v>
      </c>
      <c r="B38" s="213" t="s">
        <v>63</v>
      </c>
      <c r="C38" s="264"/>
      <c r="D38" s="265">
        <v>1</v>
      </c>
      <c r="E38" s="266"/>
      <c r="F38" s="267"/>
      <c r="G38" s="268">
        <f>VLOOKUP($B38,Семестровка_200518!$C$10:$N$53,3,FALSE)</f>
        <v>3</v>
      </c>
      <c r="H38" s="382">
        <f>VLOOKUP($B38,Семестровка_200518!$C$10:$N$53,4,FALSE)</f>
        <v>90</v>
      </c>
      <c r="I38" s="382">
        <f>VLOOKUP($B38,Семестровка_200518!$C$10:$N$53,5,FALSE)</f>
        <v>4</v>
      </c>
      <c r="J38" s="382" t="s">
        <v>189</v>
      </c>
      <c r="K38" s="382"/>
      <c r="L38" s="382" t="s">
        <v>205</v>
      </c>
      <c r="M38" s="269">
        <f>VLOOKUP($B38,Семестровка_200518!$C$10:$N$53,9,FALSE)</f>
        <v>86</v>
      </c>
      <c r="N38" s="27" t="s">
        <v>189</v>
      </c>
      <c r="O38" s="270"/>
      <c r="P38" s="271"/>
      <c r="Q38" s="230"/>
      <c r="R38" s="264"/>
      <c r="S38" s="266"/>
      <c r="T38" s="266"/>
      <c r="U38" s="266"/>
      <c r="AA38" s="257"/>
    </row>
    <row r="39" spans="1:27" ht="23.1" customHeight="1">
      <c r="A39" s="263" t="s">
        <v>161</v>
      </c>
      <c r="B39" s="213" t="s">
        <v>167</v>
      </c>
      <c r="C39" s="214"/>
      <c r="D39" s="218">
        <v>1</v>
      </c>
      <c r="E39" s="215"/>
      <c r="F39" s="272"/>
      <c r="G39" s="380">
        <v>3</v>
      </c>
      <c r="H39" s="239">
        <v>90</v>
      </c>
      <c r="I39" s="239">
        <v>4</v>
      </c>
      <c r="J39" s="239" t="s">
        <v>189</v>
      </c>
      <c r="K39" s="239"/>
      <c r="L39" s="239" t="s">
        <v>205</v>
      </c>
      <c r="M39" s="381">
        <f>H39-4</f>
        <v>86</v>
      </c>
      <c r="N39" s="29" t="s">
        <v>189</v>
      </c>
      <c r="O39" s="273"/>
      <c r="P39" s="274"/>
      <c r="Q39" s="233"/>
      <c r="R39" s="214"/>
      <c r="S39" s="215"/>
      <c r="T39" s="215"/>
      <c r="U39" s="215"/>
      <c r="AA39" s="257"/>
    </row>
    <row r="40" spans="1:27" ht="23.1" customHeight="1" thickBot="1">
      <c r="A40" s="263" t="s">
        <v>236</v>
      </c>
      <c r="B40" s="213" t="s">
        <v>138</v>
      </c>
      <c r="C40" s="214"/>
      <c r="D40" s="218">
        <v>1</v>
      </c>
      <c r="E40" s="215"/>
      <c r="F40" s="272"/>
      <c r="G40" s="243">
        <v>3</v>
      </c>
      <c r="H40" s="275">
        <v>90</v>
      </c>
      <c r="I40" s="275">
        <v>4</v>
      </c>
      <c r="J40" s="244"/>
      <c r="K40" s="244"/>
      <c r="L40" s="244"/>
      <c r="M40" s="347">
        <v>86</v>
      </c>
      <c r="N40" s="386" t="s">
        <v>189</v>
      </c>
      <c r="O40" s="238"/>
      <c r="P40" s="387"/>
      <c r="Q40" s="348"/>
      <c r="R40" s="214"/>
      <c r="S40" s="215"/>
      <c r="T40" s="215"/>
      <c r="U40" s="215"/>
      <c r="V40" s="280">
        <f t="shared" ref="V40:Z40" si="5">SUM(V36:V39)</f>
        <v>0</v>
      </c>
      <c r="W40" s="281">
        <f t="shared" si="5"/>
        <v>0</v>
      </c>
      <c r="X40" s="281">
        <f t="shared" si="5"/>
        <v>0</v>
      </c>
      <c r="Y40" s="281">
        <f t="shared" si="5"/>
        <v>0</v>
      </c>
      <c r="Z40" s="282">
        <f t="shared" si="5"/>
        <v>0</v>
      </c>
      <c r="AA40" s="257"/>
    </row>
    <row r="41" spans="1:27" ht="23.1" customHeight="1" thickBot="1">
      <c r="A41" s="597" t="s">
        <v>117</v>
      </c>
      <c r="B41" s="598"/>
      <c r="C41" s="598"/>
      <c r="D41" s="598"/>
      <c r="E41" s="598"/>
      <c r="F41" s="598"/>
      <c r="G41" s="221">
        <v>3</v>
      </c>
      <c r="H41" s="221">
        <v>90</v>
      </c>
      <c r="I41" s="221">
        <v>4</v>
      </c>
      <c r="J41" s="221">
        <v>4</v>
      </c>
      <c r="K41" s="221">
        <f>SUM(K38:K40)</f>
        <v>0</v>
      </c>
      <c r="L41" s="221">
        <v>0</v>
      </c>
      <c r="M41" s="378">
        <v>86</v>
      </c>
      <c r="N41" s="375" t="s">
        <v>189</v>
      </c>
      <c r="O41" s="376"/>
      <c r="P41" s="247"/>
      <c r="Q41" s="336"/>
      <c r="R41" s="283"/>
      <c r="S41" s="284"/>
      <c r="T41" s="284"/>
      <c r="U41" s="285"/>
      <c r="V41" s="286"/>
      <c r="W41" s="286"/>
      <c r="X41" s="286"/>
      <c r="AA41" s="257"/>
    </row>
    <row r="42" spans="1:27" ht="23.1" customHeight="1" thickBot="1">
      <c r="A42" s="589" t="s">
        <v>162</v>
      </c>
      <c r="B42" s="589"/>
      <c r="C42" s="589"/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656"/>
      <c r="S42" s="656"/>
      <c r="T42" s="656"/>
      <c r="U42" s="657"/>
      <c r="AA42" s="287"/>
    </row>
    <row r="43" spans="1:27" ht="34.5" customHeight="1">
      <c r="A43" s="660" t="s">
        <v>255</v>
      </c>
      <c r="B43" s="661"/>
      <c r="C43" s="173"/>
      <c r="D43" s="174">
        <v>1</v>
      </c>
      <c r="E43" s="174"/>
      <c r="F43" s="175"/>
      <c r="G43" s="176">
        <v>4</v>
      </c>
      <c r="H43" s="174">
        <v>120</v>
      </c>
      <c r="I43" s="228">
        <v>8</v>
      </c>
      <c r="J43" s="383"/>
      <c r="K43" s="384"/>
      <c r="L43" s="384"/>
      <c r="M43" s="292">
        <f>H43-I43</f>
        <v>112</v>
      </c>
      <c r="N43" s="27" t="s">
        <v>244</v>
      </c>
      <c r="O43" s="174"/>
      <c r="P43" s="174"/>
      <c r="Q43" s="175"/>
      <c r="R43" s="288"/>
      <c r="S43" s="265"/>
      <c r="T43" s="265"/>
      <c r="U43" s="289"/>
      <c r="AA43" s="287"/>
    </row>
    <row r="44" spans="1:27" ht="30.75" customHeight="1">
      <c r="A44" s="662" t="s">
        <v>256</v>
      </c>
      <c r="B44" s="663"/>
      <c r="C44" s="177"/>
      <c r="D44" s="178" t="s">
        <v>257</v>
      </c>
      <c r="E44" s="178"/>
      <c r="F44" s="179"/>
      <c r="G44" s="180">
        <v>8</v>
      </c>
      <c r="H44" s="178">
        <v>240</v>
      </c>
      <c r="I44" s="178">
        <v>16</v>
      </c>
      <c r="J44" s="178"/>
      <c r="K44" s="178"/>
      <c r="L44" s="178"/>
      <c r="M44" s="179">
        <f>H44-I44</f>
        <v>224</v>
      </c>
      <c r="N44" s="180"/>
      <c r="O44" s="290" t="s">
        <v>245</v>
      </c>
      <c r="P44" s="178"/>
      <c r="Q44" s="179"/>
      <c r="R44" s="288"/>
      <c r="S44" s="265"/>
      <c r="T44" s="265"/>
      <c r="U44" s="289"/>
      <c r="AA44" s="287"/>
    </row>
    <row r="45" spans="1:27" ht="30.75" customHeight="1" thickBot="1">
      <c r="A45" s="654" t="s">
        <v>258</v>
      </c>
      <c r="B45" s="655"/>
      <c r="C45" s="363"/>
      <c r="D45" s="364" t="s">
        <v>259</v>
      </c>
      <c r="E45" s="184"/>
      <c r="F45" s="365"/>
      <c r="G45" s="183">
        <v>8</v>
      </c>
      <c r="H45" s="181">
        <v>240</v>
      </c>
      <c r="I45" s="181">
        <v>16</v>
      </c>
      <c r="J45" s="181"/>
      <c r="K45" s="181"/>
      <c r="L45" s="181"/>
      <c r="M45" s="182">
        <f>H45-I45</f>
        <v>224</v>
      </c>
      <c r="N45" s="183"/>
      <c r="O45" s="181"/>
      <c r="P45" s="114" t="s">
        <v>245</v>
      </c>
      <c r="Q45" s="182"/>
      <c r="R45" s="366"/>
      <c r="S45" s="367"/>
      <c r="T45" s="367"/>
      <c r="U45" s="368"/>
      <c r="AA45" s="287"/>
    </row>
    <row r="46" spans="1:27" ht="35.25" customHeight="1" thickBot="1">
      <c r="A46" s="369" t="s">
        <v>163</v>
      </c>
      <c r="B46" s="371" t="s">
        <v>196</v>
      </c>
      <c r="C46" s="27"/>
      <c r="D46" s="228">
        <v>1</v>
      </c>
      <c r="E46" s="105"/>
      <c r="F46" s="106"/>
      <c r="G46" s="353">
        <v>4</v>
      </c>
      <c r="H46" s="228">
        <f>G46*30</f>
        <v>120</v>
      </c>
      <c r="I46" s="228">
        <v>8</v>
      </c>
      <c r="J46" s="291" t="s">
        <v>243</v>
      </c>
      <c r="K46" s="228"/>
      <c r="L46" s="228" t="s">
        <v>189</v>
      </c>
      <c r="M46" s="292">
        <f>H46-I46</f>
        <v>112</v>
      </c>
      <c r="N46" s="27" t="s">
        <v>247</v>
      </c>
      <c r="O46" s="105"/>
      <c r="P46" s="391"/>
      <c r="Q46" s="230"/>
      <c r="R46" s="27"/>
      <c r="S46" s="229"/>
      <c r="T46" s="105"/>
      <c r="U46" s="230"/>
      <c r="AA46" s="287"/>
    </row>
    <row r="47" spans="1:27" ht="33.75" customHeight="1" thickBot="1">
      <c r="A47" s="369" t="s">
        <v>165</v>
      </c>
      <c r="B47" s="372" t="s">
        <v>164</v>
      </c>
      <c r="C47" s="29"/>
      <c r="D47" s="239">
        <v>1</v>
      </c>
      <c r="E47" s="273"/>
      <c r="F47" s="233"/>
      <c r="G47" s="350">
        <v>4</v>
      </c>
      <c r="H47" s="232">
        <f t="shared" ref="H47:H57" si="6">G47*30</f>
        <v>120</v>
      </c>
      <c r="I47" s="232">
        <v>8</v>
      </c>
      <c r="J47" s="293" t="s">
        <v>243</v>
      </c>
      <c r="K47" s="232"/>
      <c r="L47" s="232" t="s">
        <v>189</v>
      </c>
      <c r="M47" s="294">
        <f t="shared" ref="M47:M56" si="7">H47-I47</f>
        <v>112</v>
      </c>
      <c r="N47" s="29" t="s">
        <v>247</v>
      </c>
      <c r="O47" s="273"/>
      <c r="P47" s="274"/>
      <c r="Q47" s="233"/>
      <c r="R47" s="212"/>
      <c r="S47" s="273"/>
      <c r="T47" s="273"/>
      <c r="U47" s="233"/>
      <c r="AA47" s="257"/>
    </row>
    <row r="48" spans="1:27" ht="26.25" customHeight="1" thickBot="1">
      <c r="A48" s="369" t="s">
        <v>168</v>
      </c>
      <c r="B48" s="372" t="s">
        <v>264</v>
      </c>
      <c r="C48" s="29"/>
      <c r="D48" s="239">
        <v>1</v>
      </c>
      <c r="E48" s="273"/>
      <c r="F48" s="233"/>
      <c r="G48" s="350">
        <v>4</v>
      </c>
      <c r="H48" s="239">
        <v>120</v>
      </c>
      <c r="I48" s="239">
        <v>8</v>
      </c>
      <c r="J48" s="295"/>
      <c r="K48" s="239"/>
      <c r="L48" s="239"/>
      <c r="M48" s="294">
        <v>112</v>
      </c>
      <c r="N48" s="29" t="s">
        <v>247</v>
      </c>
      <c r="O48" s="273"/>
      <c r="P48" s="274"/>
      <c r="Q48" s="233"/>
      <c r="R48" s="212"/>
      <c r="S48" s="273"/>
      <c r="T48" s="273"/>
      <c r="U48" s="233"/>
      <c r="AA48" s="257"/>
    </row>
    <row r="49" spans="1:29" ht="23.1" customHeight="1" thickBot="1">
      <c r="A49" s="369" t="s">
        <v>171</v>
      </c>
      <c r="B49" s="372" t="s">
        <v>160</v>
      </c>
      <c r="C49" s="212"/>
      <c r="D49" s="239">
        <v>2</v>
      </c>
      <c r="E49" s="273"/>
      <c r="F49" s="233"/>
      <c r="G49" s="350">
        <f>VLOOKUP($B49,Семестровка_200518!$C$10:$N$53,3,FALSE)</f>
        <v>4</v>
      </c>
      <c r="H49" s="232">
        <f t="shared" si="6"/>
        <v>120</v>
      </c>
      <c r="I49" s="232">
        <f>VLOOKUP($B49,Семестровка_200518!$C$10:$N$53,5,FALSE)</f>
        <v>8</v>
      </c>
      <c r="J49" s="232" t="s">
        <v>189</v>
      </c>
      <c r="K49" s="232"/>
      <c r="L49" s="232" t="s">
        <v>189</v>
      </c>
      <c r="M49" s="294">
        <f t="shared" si="7"/>
        <v>112</v>
      </c>
      <c r="N49" s="212"/>
      <c r="O49" s="290" t="s">
        <v>190</v>
      </c>
      <c r="P49" s="274"/>
      <c r="Q49" s="233"/>
      <c r="R49" s="212"/>
      <c r="S49" s="273"/>
      <c r="T49" s="273"/>
      <c r="U49" s="233"/>
      <c r="AA49" s="257"/>
    </row>
    <row r="50" spans="1:29" ht="20.25" customHeight="1" thickBot="1">
      <c r="A50" s="369" t="s">
        <v>237</v>
      </c>
      <c r="B50" s="373" t="s">
        <v>213</v>
      </c>
      <c r="C50" s="29"/>
      <c r="D50" s="239">
        <v>2</v>
      </c>
      <c r="E50" s="273"/>
      <c r="F50" s="233"/>
      <c r="G50" s="350">
        <v>4</v>
      </c>
      <c r="H50" s="232">
        <f t="shared" si="6"/>
        <v>120</v>
      </c>
      <c r="I50" s="232">
        <v>8</v>
      </c>
      <c r="J50" s="293" t="s">
        <v>243</v>
      </c>
      <c r="K50" s="232"/>
      <c r="L50" s="232" t="s">
        <v>189</v>
      </c>
      <c r="M50" s="294">
        <f t="shared" si="7"/>
        <v>112</v>
      </c>
      <c r="N50" s="212" t="s">
        <v>94</v>
      </c>
      <c r="O50" s="290" t="s">
        <v>190</v>
      </c>
      <c r="P50" s="274"/>
      <c r="Q50" s="233"/>
      <c r="R50" s="212"/>
      <c r="S50" s="273"/>
      <c r="T50" s="273"/>
      <c r="U50" s="233"/>
      <c r="AA50" s="257"/>
    </row>
    <row r="51" spans="1:29" ht="31.5" customHeight="1" thickBot="1">
      <c r="A51" s="369" t="s">
        <v>238</v>
      </c>
      <c r="B51" s="372" t="s">
        <v>166</v>
      </c>
      <c r="C51" s="29"/>
      <c r="D51" s="239">
        <v>2</v>
      </c>
      <c r="E51" s="273"/>
      <c r="F51" s="233"/>
      <c r="G51" s="350">
        <v>4</v>
      </c>
      <c r="H51" s="232">
        <f t="shared" si="6"/>
        <v>120</v>
      </c>
      <c r="I51" s="232">
        <v>8</v>
      </c>
      <c r="J51" s="293" t="s">
        <v>243</v>
      </c>
      <c r="K51" s="232"/>
      <c r="L51" s="232" t="s">
        <v>189</v>
      </c>
      <c r="M51" s="294">
        <f t="shared" si="7"/>
        <v>112</v>
      </c>
      <c r="N51" s="212"/>
      <c r="O51" s="290" t="s">
        <v>246</v>
      </c>
      <c r="P51" s="274"/>
      <c r="Q51" s="233"/>
      <c r="R51" s="212"/>
      <c r="S51" s="273"/>
      <c r="T51" s="273"/>
      <c r="U51" s="233"/>
      <c r="AA51" s="257"/>
    </row>
    <row r="52" spans="1:29" ht="23.1" customHeight="1" thickBot="1">
      <c r="A52" s="369" t="s">
        <v>239</v>
      </c>
      <c r="B52" s="372" t="s">
        <v>263</v>
      </c>
      <c r="C52" s="29"/>
      <c r="D52" s="239">
        <v>2</v>
      </c>
      <c r="E52" s="273"/>
      <c r="F52" s="233"/>
      <c r="G52" s="350">
        <v>4</v>
      </c>
      <c r="H52" s="239">
        <f t="shared" si="6"/>
        <v>120</v>
      </c>
      <c r="I52" s="239">
        <v>8</v>
      </c>
      <c r="J52" s="295"/>
      <c r="K52" s="239"/>
      <c r="L52" s="239"/>
      <c r="M52" s="294">
        <f t="shared" si="7"/>
        <v>112</v>
      </c>
      <c r="N52" s="392"/>
      <c r="O52" s="290" t="s">
        <v>247</v>
      </c>
      <c r="P52" s="274"/>
      <c r="Q52" s="233"/>
      <c r="R52" s="212"/>
      <c r="S52" s="273"/>
      <c r="T52" s="273"/>
      <c r="U52" s="233"/>
      <c r="AA52" s="257"/>
    </row>
    <row r="53" spans="1:29" ht="22.5" customHeight="1" thickBot="1">
      <c r="A53" s="369" t="s">
        <v>240</v>
      </c>
      <c r="B53" s="372" t="s">
        <v>170</v>
      </c>
      <c r="C53" s="29"/>
      <c r="D53" s="239">
        <v>3</v>
      </c>
      <c r="E53" s="273"/>
      <c r="F53" s="233"/>
      <c r="G53" s="350">
        <v>4</v>
      </c>
      <c r="H53" s="232">
        <f t="shared" si="6"/>
        <v>120</v>
      </c>
      <c r="I53" s="232">
        <v>8</v>
      </c>
      <c r="J53" s="293" t="s">
        <v>243</v>
      </c>
      <c r="K53" s="232" t="s">
        <v>189</v>
      </c>
      <c r="L53" s="232"/>
      <c r="M53" s="294">
        <f t="shared" si="7"/>
        <v>112</v>
      </c>
      <c r="N53" s="212"/>
      <c r="O53" s="273"/>
      <c r="P53" s="296" t="s">
        <v>244</v>
      </c>
      <c r="Q53" s="233"/>
      <c r="R53" s="212"/>
      <c r="S53" s="273"/>
      <c r="T53" s="273"/>
      <c r="U53" s="233"/>
      <c r="AA53" s="257"/>
      <c r="AB53" s="297"/>
    </row>
    <row r="54" spans="1:29" ht="34.5" customHeight="1" thickBot="1">
      <c r="A54" s="369" t="s">
        <v>260</v>
      </c>
      <c r="B54" s="372" t="s">
        <v>214</v>
      </c>
      <c r="C54" s="29"/>
      <c r="D54" s="239">
        <v>3</v>
      </c>
      <c r="E54" s="273"/>
      <c r="F54" s="233"/>
      <c r="G54" s="350">
        <v>4</v>
      </c>
      <c r="H54" s="232">
        <f t="shared" si="6"/>
        <v>120</v>
      </c>
      <c r="I54" s="232">
        <v>8</v>
      </c>
      <c r="J54" s="232" t="s">
        <v>189</v>
      </c>
      <c r="K54" s="232" t="s">
        <v>189</v>
      </c>
      <c r="L54" s="232"/>
      <c r="M54" s="294">
        <f t="shared" si="7"/>
        <v>112</v>
      </c>
      <c r="N54" s="29"/>
      <c r="O54" s="290"/>
      <c r="P54" s="296" t="s">
        <v>244</v>
      </c>
      <c r="Q54" s="233"/>
      <c r="R54" s="212"/>
      <c r="S54" s="273"/>
      <c r="T54" s="273"/>
      <c r="U54" s="233"/>
      <c r="AA54" s="257"/>
    </row>
    <row r="55" spans="1:29" ht="32.25" customHeight="1" thickBot="1">
      <c r="A55" s="369" t="s">
        <v>261</v>
      </c>
      <c r="B55" s="372" t="s">
        <v>130</v>
      </c>
      <c r="C55" s="29"/>
      <c r="D55" s="239">
        <v>3</v>
      </c>
      <c r="E55" s="273"/>
      <c r="F55" s="233"/>
      <c r="G55" s="350">
        <v>4</v>
      </c>
      <c r="H55" s="232">
        <f t="shared" si="6"/>
        <v>120</v>
      </c>
      <c r="I55" s="232">
        <v>8</v>
      </c>
      <c r="J55" s="293" t="s">
        <v>243</v>
      </c>
      <c r="K55" s="232"/>
      <c r="L55" s="232" t="s">
        <v>189</v>
      </c>
      <c r="M55" s="294">
        <f t="shared" si="7"/>
        <v>112</v>
      </c>
      <c r="N55" s="212"/>
      <c r="O55" s="290"/>
      <c r="P55" s="296" t="s">
        <v>244</v>
      </c>
      <c r="Q55" s="233"/>
      <c r="R55" s="212"/>
      <c r="S55" s="273"/>
      <c r="T55" s="273"/>
      <c r="U55" s="233"/>
      <c r="AA55" s="257"/>
    </row>
    <row r="56" spans="1:29" ht="29.25" customHeight="1" thickBot="1">
      <c r="A56" s="370" t="s">
        <v>262</v>
      </c>
      <c r="B56" s="374" t="s">
        <v>263</v>
      </c>
      <c r="C56" s="102"/>
      <c r="D56" s="275" t="s">
        <v>265</v>
      </c>
      <c r="E56" s="277"/>
      <c r="F56" s="279"/>
      <c r="G56" s="237">
        <v>4</v>
      </c>
      <c r="H56" s="236">
        <f t="shared" si="6"/>
        <v>120</v>
      </c>
      <c r="I56" s="377">
        <v>8</v>
      </c>
      <c r="J56" s="333"/>
      <c r="K56" s="236"/>
      <c r="L56" s="236"/>
      <c r="M56" s="334">
        <f t="shared" si="7"/>
        <v>112</v>
      </c>
      <c r="N56" s="276"/>
      <c r="O56" s="388"/>
      <c r="P56" s="114" t="s">
        <v>247</v>
      </c>
      <c r="Q56" s="279"/>
      <c r="R56" s="346"/>
      <c r="S56" s="277"/>
      <c r="T56" s="277"/>
      <c r="U56" s="279"/>
      <c r="AA56" s="257"/>
    </row>
    <row r="57" spans="1:29" ht="23.1" customHeight="1" thickBot="1">
      <c r="A57" s="597" t="s">
        <v>173</v>
      </c>
      <c r="B57" s="598"/>
      <c r="C57" s="588"/>
      <c r="D57" s="588"/>
      <c r="E57" s="588"/>
      <c r="F57" s="599"/>
      <c r="G57" s="335">
        <v>20</v>
      </c>
      <c r="H57" s="248">
        <f t="shared" si="6"/>
        <v>600</v>
      </c>
      <c r="I57" s="248">
        <v>40</v>
      </c>
      <c r="J57" s="248">
        <v>20</v>
      </c>
      <c r="K57" s="248">
        <v>0</v>
      </c>
      <c r="L57" s="248">
        <v>20</v>
      </c>
      <c r="M57" s="337">
        <f>H57-I57</f>
        <v>560</v>
      </c>
      <c r="N57" s="389" t="s">
        <v>190</v>
      </c>
      <c r="O57" s="298" t="s">
        <v>191</v>
      </c>
      <c r="P57" s="300" t="s">
        <v>191</v>
      </c>
      <c r="Q57" s="390"/>
      <c r="R57" s="300"/>
      <c r="S57" s="298"/>
      <c r="T57" s="298"/>
      <c r="U57" s="299"/>
    </row>
    <row r="58" spans="1:29" ht="23.1" customHeight="1" thickTop="1" thickBot="1">
      <c r="A58" s="594" t="s">
        <v>118</v>
      </c>
      <c r="B58" s="595"/>
      <c r="C58" s="595"/>
      <c r="D58" s="595"/>
      <c r="E58" s="595"/>
      <c r="F58" s="596"/>
      <c r="G58" s="331">
        <f t="shared" ref="G58:M58" si="8">G41+G57</f>
        <v>23</v>
      </c>
      <c r="H58" s="331">
        <f t="shared" si="8"/>
        <v>690</v>
      </c>
      <c r="I58" s="331">
        <f t="shared" si="8"/>
        <v>44</v>
      </c>
      <c r="J58" s="331">
        <f t="shared" si="8"/>
        <v>24</v>
      </c>
      <c r="K58" s="331">
        <f t="shared" si="8"/>
        <v>0</v>
      </c>
      <c r="L58" s="331">
        <f t="shared" si="8"/>
        <v>20</v>
      </c>
      <c r="M58" s="338">
        <f t="shared" si="8"/>
        <v>646</v>
      </c>
      <c r="N58" s="340" t="s">
        <v>193</v>
      </c>
      <c r="O58" s="302" t="s">
        <v>191</v>
      </c>
      <c r="P58" s="301" t="s">
        <v>191</v>
      </c>
      <c r="Q58" s="341"/>
      <c r="R58" s="301"/>
      <c r="S58" s="302"/>
      <c r="T58" s="302"/>
      <c r="U58" s="303"/>
      <c r="X58" s="304">
        <v>22</v>
      </c>
      <c r="Y58" s="304">
        <v>22</v>
      </c>
      <c r="Z58" s="304">
        <v>22</v>
      </c>
      <c r="AA58" s="185">
        <v>21</v>
      </c>
      <c r="AB58" s="185">
        <v>21</v>
      </c>
      <c r="AC58" s="185">
        <v>21</v>
      </c>
    </row>
    <row r="59" spans="1:29" ht="23.1" customHeight="1" thickTop="1" thickBot="1">
      <c r="A59" s="644" t="s">
        <v>119</v>
      </c>
      <c r="B59" s="645"/>
      <c r="C59" s="645"/>
      <c r="D59" s="645"/>
      <c r="E59" s="645"/>
      <c r="F59" s="646"/>
      <c r="G59" s="329">
        <v>90</v>
      </c>
      <c r="H59" s="330">
        <f t="shared" ref="H59:M59" si="9">H34+H58</f>
        <v>2700</v>
      </c>
      <c r="I59" s="330">
        <f t="shared" si="9"/>
        <v>136</v>
      </c>
      <c r="J59" s="330">
        <f t="shared" si="9"/>
        <v>80</v>
      </c>
      <c r="K59" s="330">
        <f t="shared" si="9"/>
        <v>4</v>
      </c>
      <c r="L59" s="330">
        <f t="shared" si="9"/>
        <v>52</v>
      </c>
      <c r="M59" s="339">
        <f t="shared" si="9"/>
        <v>2564</v>
      </c>
      <c r="N59" s="342" t="s">
        <v>206</v>
      </c>
      <c r="O59" s="343" t="s">
        <v>248</v>
      </c>
      <c r="P59" s="344" t="s">
        <v>249</v>
      </c>
      <c r="Q59" s="345"/>
      <c r="R59" s="306"/>
      <c r="S59" s="305"/>
      <c r="T59" s="305"/>
      <c r="U59" s="307"/>
      <c r="X59" s="308">
        <f t="shared" ref="X59:Z59" si="10">X58</f>
        <v>22</v>
      </c>
      <c r="Y59" s="308">
        <f t="shared" si="10"/>
        <v>22</v>
      </c>
      <c r="Z59" s="308">
        <f t="shared" si="10"/>
        <v>22</v>
      </c>
    </row>
    <row r="60" spans="1:29" ht="23.1" customHeight="1" thickTop="1">
      <c r="A60" s="592" t="s">
        <v>33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3"/>
      <c r="N60" s="268"/>
      <c r="O60" s="269"/>
      <c r="P60" s="268"/>
      <c r="Q60" s="269"/>
      <c r="R60" s="288"/>
      <c r="S60" s="265"/>
      <c r="T60" s="265"/>
      <c r="U60" s="265"/>
      <c r="AA60" s="257"/>
    </row>
    <row r="61" spans="1:29" ht="23.1" customHeight="1">
      <c r="A61" s="648" t="s">
        <v>174</v>
      </c>
      <c r="B61" s="648"/>
      <c r="C61" s="648"/>
      <c r="D61" s="648"/>
      <c r="E61" s="648"/>
      <c r="F61" s="648"/>
      <c r="G61" s="648"/>
      <c r="H61" s="648"/>
      <c r="I61" s="648"/>
      <c r="J61" s="648"/>
      <c r="K61" s="648"/>
      <c r="L61" s="648"/>
      <c r="M61" s="649"/>
      <c r="N61" s="231">
        <v>2</v>
      </c>
      <c r="O61" s="234">
        <v>3</v>
      </c>
      <c r="P61" s="231">
        <v>1</v>
      </c>
      <c r="Q61" s="234"/>
      <c r="R61" s="219"/>
      <c r="S61" s="218"/>
      <c r="T61" s="218"/>
      <c r="U61" s="218"/>
      <c r="AA61" s="257"/>
    </row>
    <row r="62" spans="1:29" ht="23.1" customHeight="1">
      <c r="A62" s="648" t="s">
        <v>120</v>
      </c>
      <c r="B62" s="648"/>
      <c r="C62" s="648"/>
      <c r="D62" s="648"/>
      <c r="E62" s="648"/>
      <c r="F62" s="648"/>
      <c r="G62" s="648"/>
      <c r="H62" s="648"/>
      <c r="I62" s="648"/>
      <c r="J62" s="648"/>
      <c r="K62" s="648"/>
      <c r="L62" s="648"/>
      <c r="M62" s="649"/>
      <c r="N62" s="231">
        <v>5</v>
      </c>
      <c r="O62" s="234">
        <v>3</v>
      </c>
      <c r="P62" s="231">
        <v>2</v>
      </c>
      <c r="Q62" s="234"/>
      <c r="R62" s="219"/>
      <c r="S62" s="218"/>
      <c r="T62" s="218"/>
      <c r="U62" s="218"/>
      <c r="AA62" s="257"/>
    </row>
    <row r="63" spans="1:29" ht="23.1" customHeight="1">
      <c r="A63" s="648" t="s">
        <v>121</v>
      </c>
      <c r="B63" s="648"/>
      <c r="C63" s="648"/>
      <c r="D63" s="648"/>
      <c r="E63" s="648"/>
      <c r="F63" s="648"/>
      <c r="G63" s="648"/>
      <c r="H63" s="648"/>
      <c r="I63" s="648"/>
      <c r="J63" s="648"/>
      <c r="K63" s="648"/>
      <c r="L63" s="648"/>
      <c r="M63" s="649"/>
      <c r="N63" s="212"/>
      <c r="O63" s="108"/>
      <c r="P63" s="212"/>
      <c r="Q63" s="233"/>
      <c r="R63" s="214"/>
      <c r="S63" s="215"/>
      <c r="T63" s="215"/>
      <c r="U63" s="215"/>
      <c r="AA63" s="257"/>
    </row>
    <row r="64" spans="1:29" ht="23.1" customHeight="1" thickBot="1">
      <c r="A64" s="648" t="s">
        <v>175</v>
      </c>
      <c r="B64" s="648"/>
      <c r="C64" s="648"/>
      <c r="D64" s="648"/>
      <c r="E64" s="648"/>
      <c r="F64" s="648"/>
      <c r="G64" s="648"/>
      <c r="H64" s="648"/>
      <c r="I64" s="648"/>
      <c r="J64" s="648"/>
      <c r="K64" s="648"/>
      <c r="L64" s="648"/>
      <c r="M64" s="649"/>
      <c r="N64" s="346"/>
      <c r="O64" s="347">
        <v>1</v>
      </c>
      <c r="P64" s="346"/>
      <c r="Q64" s="279"/>
      <c r="R64" s="214"/>
      <c r="S64" s="215"/>
      <c r="T64" s="215"/>
      <c r="U64" s="215"/>
      <c r="V64" s="309">
        <f>SUM(N64:U64)</f>
        <v>1</v>
      </c>
      <c r="AA64" s="257"/>
    </row>
    <row r="65" spans="1:27" ht="23.1" customHeight="1" thickBot="1">
      <c r="A65" s="647" t="s">
        <v>122</v>
      </c>
      <c r="B65" s="647"/>
      <c r="C65" s="647"/>
      <c r="D65" s="647"/>
      <c r="E65" s="647"/>
      <c r="F65" s="647"/>
      <c r="G65" s="647"/>
      <c r="H65" s="647"/>
      <c r="I65" s="647"/>
      <c r="J65" s="647"/>
      <c r="K65" s="647"/>
      <c r="L65" s="647"/>
      <c r="M65" s="647"/>
      <c r="N65" s="589" t="s">
        <v>123</v>
      </c>
      <c r="O65" s="589"/>
      <c r="P65" s="650">
        <f>G34/G59</f>
        <v>0.74444444444444446</v>
      </c>
      <c r="Q65" s="651"/>
      <c r="R65" s="652" t="s">
        <v>81</v>
      </c>
      <c r="S65" s="613"/>
      <c r="T65" s="653">
        <f>G58/G59</f>
        <v>0.25555555555555554</v>
      </c>
      <c r="U65" s="653"/>
      <c r="AA65" s="257"/>
    </row>
    <row r="66" spans="1:27" ht="35.25" customHeight="1" thickBot="1">
      <c r="A66" s="310">
        <v>1</v>
      </c>
      <c r="B66" s="311" t="s">
        <v>137</v>
      </c>
      <c r="C66" s="311">
        <v>2</v>
      </c>
      <c r="D66" s="311">
        <v>1</v>
      </c>
      <c r="E66" s="311"/>
      <c r="F66" s="312"/>
      <c r="G66" s="311">
        <v>6</v>
      </c>
      <c r="H66" s="313">
        <v>180</v>
      </c>
      <c r="I66" s="314">
        <v>99</v>
      </c>
      <c r="J66" s="311"/>
      <c r="K66" s="311"/>
      <c r="L66" s="314">
        <v>99</v>
      </c>
      <c r="M66" s="315">
        <v>81</v>
      </c>
      <c r="N66" s="314">
        <v>3</v>
      </c>
      <c r="O66" s="314">
        <v>3</v>
      </c>
      <c r="P66" s="316"/>
      <c r="Q66" s="317"/>
      <c r="R66" s="318"/>
      <c r="S66" s="319"/>
      <c r="T66" s="319"/>
      <c r="U66" s="320"/>
      <c r="AA66" s="257"/>
    </row>
    <row r="67" spans="1:27" ht="23.1" customHeight="1">
      <c r="A67" s="185"/>
      <c r="B67" s="321"/>
      <c r="C67" s="321"/>
      <c r="D67" s="185"/>
      <c r="E67" s="321"/>
      <c r="F67" s="321"/>
      <c r="G67" s="321"/>
      <c r="H67" s="321"/>
      <c r="I67" s="321"/>
      <c r="J67" s="321"/>
      <c r="K67" s="321"/>
    </row>
    <row r="68" spans="1:27" ht="23.1" customHeight="1">
      <c r="A68" s="185"/>
      <c r="B68" s="321" t="s">
        <v>178</v>
      </c>
      <c r="C68" s="321"/>
      <c r="D68" s="322"/>
      <c r="E68" s="323"/>
      <c r="F68" s="323"/>
      <c r="G68" s="323"/>
      <c r="H68" s="321"/>
      <c r="I68" s="321"/>
      <c r="J68" s="324"/>
      <c r="K68" s="321" t="s">
        <v>179</v>
      </c>
    </row>
    <row r="69" spans="1:27" ht="13.5" customHeight="1">
      <c r="A69" s="185"/>
      <c r="B69" s="321"/>
      <c r="C69" s="321"/>
      <c r="D69" s="185"/>
      <c r="E69" s="321"/>
      <c r="F69" s="321"/>
      <c r="G69" s="321"/>
      <c r="H69" s="321"/>
      <c r="I69" s="321"/>
      <c r="J69" s="321"/>
      <c r="K69" s="321"/>
    </row>
    <row r="70" spans="1:27" ht="23.1" customHeight="1">
      <c r="A70" s="185"/>
      <c r="B70" s="321" t="s">
        <v>211</v>
      </c>
      <c r="C70" s="325"/>
      <c r="D70" s="322"/>
      <c r="E70" s="322"/>
      <c r="F70" s="322"/>
      <c r="G70" s="322"/>
      <c r="H70" s="325"/>
      <c r="I70" s="642" t="s">
        <v>212</v>
      </c>
      <c r="J70" s="643"/>
      <c r="K70" s="643"/>
    </row>
    <row r="71" spans="1:27" ht="10.5" customHeight="1">
      <c r="A71" s="185"/>
      <c r="C71" s="185"/>
      <c r="D71" s="185"/>
      <c r="E71" s="185"/>
      <c r="F71" s="185"/>
      <c r="G71" s="185"/>
      <c r="H71" s="185"/>
    </row>
    <row r="72" spans="1:27" ht="23.1" customHeight="1">
      <c r="A72" s="185"/>
      <c r="B72" s="321" t="s">
        <v>241</v>
      </c>
      <c r="C72" s="321"/>
      <c r="D72" s="640"/>
      <c r="E72" s="640"/>
      <c r="F72" s="641"/>
      <c r="G72" s="641"/>
      <c r="H72" s="321"/>
      <c r="I72" s="642" t="s">
        <v>242</v>
      </c>
      <c r="J72" s="643"/>
      <c r="K72" s="643"/>
    </row>
    <row r="73" spans="1:27" ht="13.5" customHeight="1">
      <c r="A73" s="185"/>
      <c r="C73" s="185"/>
      <c r="D73" s="185"/>
      <c r="E73" s="185"/>
      <c r="F73" s="185"/>
      <c r="G73" s="185"/>
      <c r="H73" s="185"/>
    </row>
    <row r="74" spans="1:27" ht="23.1" customHeight="1">
      <c r="A74" s="185"/>
      <c r="B74" s="321" t="s">
        <v>134</v>
      </c>
      <c r="C74" s="321"/>
      <c r="D74" s="640"/>
      <c r="E74" s="640"/>
      <c r="F74" s="641"/>
      <c r="G74" s="641"/>
      <c r="H74" s="321"/>
      <c r="I74" s="642" t="s">
        <v>195</v>
      </c>
      <c r="J74" s="643"/>
      <c r="K74" s="643"/>
    </row>
    <row r="83" spans="1:8" ht="15.75" customHeight="1"/>
    <row r="85" spans="1:8">
      <c r="A85" s="185"/>
      <c r="C85" s="185"/>
      <c r="D85" s="185"/>
      <c r="E85" s="185"/>
      <c r="F85" s="185"/>
      <c r="G85" s="185"/>
      <c r="H85" s="185"/>
    </row>
    <row r="86" spans="1:8">
      <c r="A86" s="185"/>
      <c r="C86" s="185"/>
      <c r="D86" s="185"/>
      <c r="E86" s="185"/>
      <c r="F86" s="185"/>
      <c r="G86" s="185"/>
      <c r="H86" s="185"/>
    </row>
    <row r="87" spans="1:8">
      <c r="A87" s="185"/>
      <c r="C87" s="185"/>
      <c r="D87" s="185"/>
      <c r="E87" s="185"/>
      <c r="F87" s="185"/>
      <c r="G87" s="185"/>
      <c r="H87" s="185"/>
    </row>
    <row r="88" spans="1:8">
      <c r="A88" s="185"/>
      <c r="C88" s="185"/>
      <c r="D88" s="185"/>
      <c r="E88" s="185"/>
      <c r="F88" s="185"/>
      <c r="G88" s="185"/>
      <c r="H88" s="185"/>
    </row>
    <row r="89" spans="1:8">
      <c r="A89" s="185"/>
      <c r="C89" s="185"/>
      <c r="D89" s="185"/>
      <c r="E89" s="185"/>
      <c r="F89" s="185"/>
      <c r="G89" s="185"/>
      <c r="H89" s="185"/>
    </row>
    <row r="90" spans="1:8">
      <c r="A90" s="185"/>
      <c r="C90" s="185"/>
      <c r="D90" s="185"/>
      <c r="E90" s="185"/>
      <c r="F90" s="185"/>
      <c r="G90" s="185"/>
      <c r="H90" s="185"/>
    </row>
    <row r="91" spans="1:8">
      <c r="A91" s="185"/>
      <c r="C91" s="185"/>
      <c r="D91" s="185"/>
      <c r="E91" s="185"/>
      <c r="F91" s="185"/>
      <c r="G91" s="185"/>
      <c r="H91" s="185"/>
    </row>
    <row r="92" spans="1:8">
      <c r="A92" s="185"/>
      <c r="C92" s="185"/>
      <c r="D92" s="185"/>
      <c r="E92" s="185"/>
      <c r="F92" s="185"/>
      <c r="G92" s="185"/>
      <c r="H92" s="185"/>
    </row>
    <row r="93" spans="1:8">
      <c r="A93" s="185"/>
      <c r="C93" s="185"/>
      <c r="D93" s="185"/>
      <c r="E93" s="185"/>
      <c r="F93" s="185"/>
      <c r="G93" s="185"/>
      <c r="H93" s="185"/>
    </row>
    <row r="94" spans="1:8">
      <c r="A94" s="185"/>
      <c r="C94" s="185"/>
      <c r="D94" s="185"/>
      <c r="E94" s="185"/>
      <c r="F94" s="185"/>
      <c r="G94" s="185"/>
      <c r="H94" s="185"/>
    </row>
    <row r="95" spans="1:8">
      <c r="A95" s="185"/>
      <c r="C95" s="185"/>
      <c r="D95" s="185"/>
      <c r="E95" s="185"/>
      <c r="F95" s="185"/>
      <c r="G95" s="185"/>
      <c r="H95" s="185"/>
    </row>
    <row r="96" spans="1:8">
      <c r="A96" s="185"/>
      <c r="C96" s="185"/>
      <c r="D96" s="185"/>
      <c r="E96" s="185"/>
      <c r="F96" s="185"/>
      <c r="G96" s="185"/>
      <c r="H96" s="185"/>
    </row>
    <row r="97" spans="1:8">
      <c r="A97" s="185"/>
      <c r="C97" s="185"/>
      <c r="D97" s="185"/>
      <c r="E97" s="185"/>
      <c r="F97" s="185"/>
      <c r="G97" s="185"/>
      <c r="H97" s="185"/>
    </row>
    <row r="98" spans="1:8">
      <c r="A98" s="185"/>
      <c r="C98" s="185"/>
      <c r="D98" s="185"/>
      <c r="E98" s="185"/>
      <c r="F98" s="185"/>
      <c r="G98" s="185"/>
      <c r="H98" s="185"/>
    </row>
    <row r="99" spans="1:8">
      <c r="A99" s="185"/>
      <c r="C99" s="185"/>
      <c r="D99" s="185"/>
      <c r="E99" s="185"/>
      <c r="F99" s="185"/>
      <c r="G99" s="185"/>
      <c r="H99" s="185"/>
    </row>
    <row r="100" spans="1:8">
      <c r="A100" s="185"/>
      <c r="C100" s="185"/>
      <c r="D100" s="185"/>
      <c r="E100" s="185"/>
      <c r="F100" s="185"/>
      <c r="G100" s="185"/>
      <c r="H100" s="185"/>
    </row>
    <row r="101" spans="1:8">
      <c r="A101" s="185"/>
      <c r="C101" s="185"/>
      <c r="D101" s="185"/>
      <c r="E101" s="185"/>
      <c r="F101" s="185"/>
      <c r="G101" s="185"/>
      <c r="H101" s="185"/>
    </row>
    <row r="102" spans="1:8">
      <c r="A102" s="185"/>
      <c r="C102" s="185"/>
      <c r="D102" s="185"/>
      <c r="E102" s="185"/>
      <c r="F102" s="185"/>
      <c r="G102" s="185"/>
      <c r="H102" s="185"/>
    </row>
    <row r="103" spans="1:8">
      <c r="A103" s="185"/>
      <c r="C103" s="185"/>
      <c r="D103" s="185"/>
      <c r="E103" s="185"/>
      <c r="F103" s="185"/>
      <c r="G103" s="185"/>
      <c r="H103" s="185"/>
    </row>
    <row r="104" spans="1:8">
      <c r="A104" s="185"/>
      <c r="C104" s="185"/>
      <c r="D104" s="185"/>
      <c r="E104" s="185"/>
      <c r="F104" s="185"/>
      <c r="G104" s="185"/>
      <c r="H104" s="185"/>
    </row>
    <row r="105" spans="1:8">
      <c r="A105" s="185"/>
      <c r="C105" s="185"/>
      <c r="D105" s="185"/>
      <c r="E105" s="185"/>
      <c r="F105" s="185"/>
      <c r="G105" s="185"/>
      <c r="H105" s="185"/>
    </row>
    <row r="106" spans="1:8">
      <c r="A106" s="185"/>
      <c r="C106" s="185"/>
      <c r="D106" s="185"/>
      <c r="E106" s="185"/>
      <c r="F106" s="185"/>
      <c r="G106" s="185"/>
      <c r="H106" s="185"/>
    </row>
    <row r="107" spans="1:8">
      <c r="A107" s="185"/>
      <c r="C107" s="185"/>
      <c r="D107" s="185"/>
      <c r="E107" s="185"/>
      <c r="F107" s="185"/>
      <c r="G107" s="185"/>
      <c r="H107" s="185"/>
    </row>
    <row r="108" spans="1:8">
      <c r="A108" s="185"/>
      <c r="C108" s="185"/>
      <c r="D108" s="185"/>
      <c r="E108" s="185"/>
      <c r="F108" s="185"/>
      <c r="G108" s="185"/>
      <c r="H108" s="185"/>
    </row>
    <row r="109" spans="1:8">
      <c r="A109" s="185"/>
      <c r="C109" s="185"/>
      <c r="D109" s="185"/>
      <c r="E109" s="185"/>
      <c r="F109" s="185"/>
      <c r="G109" s="185"/>
      <c r="H109" s="185"/>
    </row>
    <row r="110" spans="1:8">
      <c r="A110" s="185"/>
      <c r="C110" s="185"/>
      <c r="D110" s="185"/>
      <c r="E110" s="185"/>
      <c r="F110" s="185"/>
      <c r="G110" s="185"/>
      <c r="H110" s="185"/>
    </row>
    <row r="111" spans="1:8">
      <c r="A111" s="185"/>
      <c r="C111" s="185"/>
      <c r="D111" s="185"/>
      <c r="E111" s="185"/>
      <c r="F111" s="185"/>
      <c r="G111" s="185"/>
      <c r="H111" s="185"/>
    </row>
    <row r="112" spans="1:8">
      <c r="A112" s="185"/>
      <c r="C112" s="185"/>
      <c r="D112" s="185"/>
      <c r="E112" s="185"/>
      <c r="F112" s="185"/>
      <c r="G112" s="185"/>
      <c r="H112" s="185"/>
    </row>
    <row r="113" spans="1:8">
      <c r="A113" s="185"/>
      <c r="C113" s="185"/>
      <c r="D113" s="185"/>
      <c r="E113" s="185"/>
      <c r="F113" s="185"/>
      <c r="G113" s="185"/>
      <c r="H113" s="185"/>
    </row>
    <row r="114" spans="1:8">
      <c r="A114" s="185"/>
      <c r="C114" s="185"/>
      <c r="D114" s="185"/>
      <c r="E114" s="185"/>
      <c r="F114" s="185"/>
      <c r="G114" s="185"/>
      <c r="H114" s="185"/>
    </row>
    <row r="115" spans="1:8">
      <c r="A115" s="185"/>
      <c r="C115" s="185"/>
      <c r="D115" s="185"/>
      <c r="E115" s="185"/>
      <c r="F115" s="185"/>
      <c r="G115" s="185"/>
      <c r="H115" s="185"/>
    </row>
    <row r="116" spans="1:8">
      <c r="A116" s="185"/>
      <c r="C116" s="185"/>
      <c r="D116" s="185"/>
      <c r="E116" s="185"/>
      <c r="F116" s="185"/>
      <c r="G116" s="185"/>
      <c r="H116" s="185"/>
    </row>
    <row r="117" spans="1:8">
      <c r="A117" s="185"/>
      <c r="C117" s="185"/>
      <c r="D117" s="185"/>
      <c r="E117" s="185"/>
      <c r="F117" s="185"/>
      <c r="G117" s="185"/>
      <c r="H117" s="185"/>
    </row>
    <row r="118" spans="1:8">
      <c r="A118" s="185"/>
      <c r="C118" s="185"/>
      <c r="D118" s="185"/>
      <c r="E118" s="185"/>
      <c r="F118" s="185"/>
      <c r="G118" s="185"/>
      <c r="H118" s="185"/>
    </row>
    <row r="119" spans="1:8">
      <c r="A119" s="185"/>
      <c r="C119" s="185"/>
      <c r="D119" s="185"/>
      <c r="E119" s="185"/>
      <c r="F119" s="185"/>
      <c r="G119" s="185"/>
      <c r="H119" s="185"/>
    </row>
    <row r="120" spans="1:8">
      <c r="A120" s="185"/>
      <c r="C120" s="185"/>
      <c r="D120" s="185"/>
      <c r="E120" s="185"/>
      <c r="F120" s="185"/>
      <c r="G120" s="185"/>
      <c r="H120" s="185"/>
    </row>
    <row r="121" spans="1:8">
      <c r="A121" s="185"/>
      <c r="C121" s="185"/>
      <c r="D121" s="185"/>
      <c r="E121" s="185"/>
      <c r="F121" s="185"/>
      <c r="G121" s="185"/>
      <c r="H121" s="185"/>
    </row>
    <row r="122" spans="1:8">
      <c r="A122" s="185"/>
      <c r="C122" s="185"/>
      <c r="D122" s="185"/>
      <c r="E122" s="185"/>
      <c r="F122" s="185"/>
      <c r="G122" s="185"/>
      <c r="H122" s="185"/>
    </row>
    <row r="123" spans="1:8">
      <c r="A123" s="185"/>
      <c r="C123" s="185"/>
      <c r="D123" s="185"/>
      <c r="E123" s="185"/>
      <c r="F123" s="185"/>
      <c r="G123" s="185"/>
      <c r="H123" s="185"/>
    </row>
    <row r="124" spans="1:8">
      <c r="A124" s="185"/>
      <c r="C124" s="185"/>
      <c r="D124" s="185"/>
      <c r="E124" s="185"/>
      <c r="F124" s="185"/>
      <c r="G124" s="185"/>
      <c r="H124" s="185"/>
    </row>
    <row r="125" spans="1:8">
      <c r="A125" s="185"/>
      <c r="C125" s="185"/>
      <c r="D125" s="185"/>
      <c r="E125" s="185"/>
      <c r="F125" s="185"/>
      <c r="G125" s="185"/>
      <c r="H125" s="185"/>
    </row>
    <row r="126" spans="1:8">
      <c r="A126" s="185"/>
      <c r="C126" s="185"/>
      <c r="D126" s="185"/>
      <c r="E126" s="185"/>
      <c r="F126" s="185"/>
      <c r="G126" s="185"/>
      <c r="H126" s="185"/>
    </row>
    <row r="127" spans="1:8">
      <c r="A127" s="185"/>
      <c r="C127" s="185"/>
      <c r="D127" s="185"/>
      <c r="E127" s="185"/>
      <c r="F127" s="185"/>
      <c r="G127" s="185"/>
      <c r="H127" s="185"/>
    </row>
    <row r="128" spans="1:8">
      <c r="A128" s="185"/>
      <c r="C128" s="185"/>
      <c r="D128" s="185"/>
      <c r="E128" s="185"/>
      <c r="F128" s="185"/>
      <c r="G128" s="185"/>
      <c r="H128" s="185"/>
    </row>
    <row r="129" spans="1:8">
      <c r="A129" s="185"/>
      <c r="C129" s="185"/>
      <c r="D129" s="185"/>
      <c r="E129" s="185"/>
      <c r="F129" s="185"/>
      <c r="G129" s="185"/>
      <c r="H129" s="185"/>
    </row>
    <row r="130" spans="1:8">
      <c r="A130" s="185"/>
      <c r="C130" s="185"/>
      <c r="D130" s="185"/>
      <c r="E130" s="185"/>
      <c r="F130" s="185"/>
      <c r="G130" s="185"/>
      <c r="H130" s="185"/>
    </row>
    <row r="131" spans="1:8">
      <c r="A131" s="185"/>
      <c r="C131" s="185"/>
      <c r="D131" s="185"/>
      <c r="E131" s="185"/>
      <c r="F131" s="185"/>
      <c r="G131" s="185"/>
      <c r="H131" s="185"/>
    </row>
    <row r="132" spans="1:8">
      <c r="A132" s="185"/>
      <c r="C132" s="185"/>
      <c r="D132" s="185"/>
      <c r="E132" s="185"/>
      <c r="F132" s="185"/>
      <c r="G132" s="185"/>
      <c r="H132" s="185"/>
    </row>
    <row r="133" spans="1:8">
      <c r="A133" s="185"/>
      <c r="C133" s="185"/>
      <c r="D133" s="185"/>
      <c r="E133" s="185"/>
      <c r="F133" s="185"/>
      <c r="G133" s="185"/>
      <c r="H133" s="185"/>
    </row>
    <row r="134" spans="1:8">
      <c r="A134" s="185"/>
      <c r="C134" s="185"/>
      <c r="D134" s="185"/>
      <c r="E134" s="185"/>
      <c r="F134" s="185"/>
      <c r="G134" s="185"/>
      <c r="H134" s="185"/>
    </row>
    <row r="135" spans="1:8">
      <c r="A135" s="185"/>
      <c r="C135" s="185"/>
      <c r="D135" s="185"/>
      <c r="E135" s="185"/>
      <c r="F135" s="185"/>
      <c r="G135" s="185"/>
      <c r="H135" s="185"/>
    </row>
    <row r="136" spans="1:8">
      <c r="A136" s="185"/>
      <c r="C136" s="185"/>
      <c r="D136" s="185"/>
      <c r="E136" s="185"/>
      <c r="F136" s="185"/>
      <c r="G136" s="185"/>
      <c r="H136" s="185"/>
    </row>
    <row r="137" spans="1:8">
      <c r="A137" s="185"/>
      <c r="C137" s="185"/>
      <c r="D137" s="185"/>
      <c r="E137" s="185"/>
      <c r="F137" s="185"/>
      <c r="G137" s="185"/>
      <c r="H137" s="185"/>
    </row>
    <row r="138" spans="1:8">
      <c r="A138" s="185"/>
      <c r="C138" s="185"/>
      <c r="D138" s="185"/>
      <c r="E138" s="185"/>
      <c r="F138" s="185"/>
      <c r="G138" s="185"/>
      <c r="H138" s="185"/>
    </row>
    <row r="139" spans="1:8">
      <c r="A139" s="185"/>
      <c r="C139" s="185"/>
      <c r="D139" s="185"/>
      <c r="E139" s="185"/>
      <c r="F139" s="185"/>
      <c r="G139" s="185"/>
      <c r="H139" s="185"/>
    </row>
    <row r="140" spans="1:8">
      <c r="A140" s="185"/>
      <c r="C140" s="185"/>
      <c r="D140" s="185"/>
      <c r="E140" s="185"/>
      <c r="F140" s="185"/>
      <c r="G140" s="185"/>
      <c r="H140" s="185"/>
    </row>
    <row r="141" spans="1:8">
      <c r="A141" s="185"/>
      <c r="C141" s="185"/>
      <c r="D141" s="185"/>
      <c r="E141" s="185"/>
      <c r="F141" s="185"/>
      <c r="G141" s="185"/>
      <c r="H141" s="185"/>
    </row>
    <row r="142" spans="1:8">
      <c r="A142" s="185"/>
      <c r="C142" s="185"/>
      <c r="D142" s="185"/>
      <c r="E142" s="185"/>
      <c r="F142" s="185"/>
      <c r="G142" s="185"/>
      <c r="H142" s="185"/>
    </row>
    <row r="143" spans="1:8">
      <c r="A143" s="185"/>
      <c r="C143" s="185"/>
      <c r="D143" s="185"/>
      <c r="E143" s="185"/>
      <c r="F143" s="185"/>
      <c r="G143" s="185"/>
      <c r="H143" s="185"/>
    </row>
    <row r="144" spans="1:8">
      <c r="A144" s="185"/>
      <c r="C144" s="185"/>
      <c r="D144" s="185"/>
      <c r="E144" s="185"/>
      <c r="F144" s="185"/>
      <c r="G144" s="185"/>
      <c r="H144" s="185"/>
    </row>
    <row r="145" spans="1:8">
      <c r="A145" s="185"/>
      <c r="C145" s="185"/>
      <c r="D145" s="185"/>
      <c r="E145" s="185"/>
      <c r="F145" s="185"/>
      <c r="G145" s="185"/>
      <c r="H145" s="185"/>
    </row>
    <row r="146" spans="1:8">
      <c r="A146" s="185"/>
      <c r="C146" s="185"/>
      <c r="D146" s="185"/>
      <c r="E146" s="185"/>
      <c r="F146" s="185"/>
      <c r="G146" s="185"/>
      <c r="H146" s="185"/>
    </row>
    <row r="147" spans="1:8">
      <c r="A147" s="185"/>
      <c r="C147" s="185"/>
      <c r="D147" s="185"/>
      <c r="E147" s="185"/>
      <c r="F147" s="185"/>
      <c r="G147" s="185"/>
      <c r="H147" s="185"/>
    </row>
    <row r="148" spans="1:8">
      <c r="A148" s="185"/>
      <c r="C148" s="185"/>
      <c r="D148" s="185"/>
      <c r="E148" s="185"/>
      <c r="F148" s="185"/>
      <c r="G148" s="185"/>
      <c r="H148" s="185"/>
    </row>
    <row r="149" spans="1:8">
      <c r="A149" s="185"/>
      <c r="C149" s="185"/>
      <c r="D149" s="185"/>
      <c r="E149" s="185"/>
      <c r="F149" s="185"/>
      <c r="G149" s="185"/>
      <c r="H149" s="185"/>
    </row>
    <row r="150" spans="1:8">
      <c r="A150" s="185"/>
      <c r="C150" s="185"/>
      <c r="D150" s="185"/>
      <c r="E150" s="185"/>
      <c r="F150" s="185"/>
      <c r="G150" s="185"/>
      <c r="H150" s="185"/>
    </row>
    <row r="151" spans="1:8">
      <c r="A151" s="185"/>
      <c r="C151" s="185"/>
      <c r="D151" s="185"/>
      <c r="E151" s="185"/>
      <c r="F151" s="185"/>
      <c r="G151" s="185"/>
      <c r="H151" s="185"/>
    </row>
    <row r="152" spans="1:8">
      <c r="A152" s="185"/>
      <c r="C152" s="185"/>
      <c r="D152" s="185"/>
      <c r="E152" s="185"/>
      <c r="F152" s="185"/>
      <c r="G152" s="185"/>
      <c r="H152" s="185"/>
    </row>
    <row r="153" spans="1:8">
      <c r="A153" s="185"/>
      <c r="C153" s="185"/>
      <c r="D153" s="185"/>
      <c r="E153" s="185"/>
      <c r="F153" s="185"/>
      <c r="G153" s="185"/>
      <c r="H153" s="185"/>
    </row>
    <row r="154" spans="1:8">
      <c r="A154" s="185"/>
      <c r="C154" s="185"/>
      <c r="D154" s="185"/>
      <c r="E154" s="185"/>
      <c r="F154" s="185"/>
      <c r="G154" s="185"/>
      <c r="H154" s="185"/>
    </row>
    <row r="155" spans="1:8">
      <c r="A155" s="185"/>
      <c r="C155" s="185"/>
      <c r="D155" s="185"/>
      <c r="E155" s="185"/>
      <c r="F155" s="185"/>
      <c r="G155" s="185"/>
      <c r="H155" s="185"/>
    </row>
    <row r="156" spans="1:8">
      <c r="A156" s="185"/>
      <c r="C156" s="185"/>
      <c r="D156" s="185"/>
      <c r="E156" s="185"/>
      <c r="F156" s="185"/>
      <c r="G156" s="185"/>
      <c r="H156" s="185"/>
    </row>
    <row r="157" spans="1:8">
      <c r="A157" s="185"/>
      <c r="C157" s="185"/>
      <c r="D157" s="185"/>
      <c r="E157" s="185"/>
      <c r="F157" s="185"/>
      <c r="G157" s="185"/>
      <c r="H157" s="185"/>
    </row>
    <row r="158" spans="1:8">
      <c r="A158" s="185"/>
      <c r="C158" s="185"/>
      <c r="D158" s="185"/>
      <c r="E158" s="185"/>
      <c r="F158" s="185"/>
      <c r="G158" s="185"/>
      <c r="H158" s="185"/>
    </row>
    <row r="159" spans="1:8">
      <c r="A159" s="185"/>
      <c r="C159" s="185"/>
      <c r="D159" s="185"/>
      <c r="E159" s="185"/>
      <c r="F159" s="185"/>
      <c r="G159" s="185"/>
      <c r="H159" s="185"/>
    </row>
    <row r="160" spans="1:8">
      <c r="A160" s="185"/>
      <c r="C160" s="185"/>
      <c r="D160" s="185"/>
      <c r="E160" s="185"/>
      <c r="F160" s="185"/>
      <c r="G160" s="185"/>
      <c r="H160" s="185"/>
    </row>
    <row r="161" spans="1:8">
      <c r="A161" s="185"/>
      <c r="C161" s="185"/>
      <c r="D161" s="185"/>
      <c r="E161" s="185"/>
      <c r="F161" s="185"/>
      <c r="G161" s="185"/>
      <c r="H161" s="185"/>
    </row>
    <row r="162" spans="1:8">
      <c r="A162" s="185"/>
      <c r="C162" s="185"/>
      <c r="D162" s="185"/>
      <c r="E162" s="185"/>
      <c r="F162" s="185"/>
      <c r="G162" s="185"/>
      <c r="H162" s="185"/>
    </row>
    <row r="163" spans="1:8">
      <c r="A163" s="185"/>
      <c r="C163" s="185"/>
      <c r="D163" s="185"/>
      <c r="E163" s="185"/>
      <c r="F163" s="185"/>
      <c r="G163" s="185"/>
      <c r="H163" s="185"/>
    </row>
    <row r="164" spans="1:8">
      <c r="A164" s="185"/>
      <c r="C164" s="185"/>
      <c r="D164" s="185"/>
      <c r="E164" s="185"/>
      <c r="F164" s="185"/>
      <c r="G164" s="185"/>
      <c r="H164" s="185"/>
    </row>
    <row r="165" spans="1:8">
      <c r="A165" s="185"/>
      <c r="C165" s="185"/>
      <c r="D165" s="185"/>
      <c r="E165" s="185"/>
      <c r="F165" s="185"/>
      <c r="G165" s="185"/>
      <c r="H165" s="185"/>
    </row>
    <row r="166" spans="1:8">
      <c r="A166" s="185"/>
      <c r="C166" s="185"/>
      <c r="D166" s="185"/>
      <c r="E166" s="185"/>
      <c r="F166" s="185"/>
      <c r="G166" s="185"/>
      <c r="H166" s="185"/>
    </row>
    <row r="167" spans="1:8">
      <c r="A167" s="185"/>
      <c r="C167" s="185"/>
      <c r="D167" s="185"/>
      <c r="E167" s="185"/>
      <c r="F167" s="185"/>
      <c r="G167" s="185"/>
      <c r="H167" s="185"/>
    </row>
    <row r="168" spans="1:8">
      <c r="A168" s="185"/>
      <c r="C168" s="185"/>
      <c r="D168" s="185"/>
      <c r="E168" s="185"/>
      <c r="F168" s="185"/>
      <c r="G168" s="185"/>
      <c r="H168" s="185"/>
    </row>
    <row r="169" spans="1:8">
      <c r="A169" s="185"/>
      <c r="C169" s="185"/>
      <c r="D169" s="185"/>
      <c r="E169" s="185"/>
      <c r="F169" s="185"/>
      <c r="G169" s="185"/>
      <c r="H169" s="185"/>
    </row>
    <row r="170" spans="1:8">
      <c r="A170" s="185"/>
      <c r="C170" s="185"/>
      <c r="D170" s="185"/>
      <c r="E170" s="185"/>
      <c r="F170" s="185"/>
      <c r="G170" s="185"/>
      <c r="H170" s="185"/>
    </row>
    <row r="171" spans="1:8">
      <c r="A171" s="185"/>
      <c r="C171" s="185"/>
      <c r="D171" s="185"/>
      <c r="E171" s="185"/>
      <c r="F171" s="185"/>
      <c r="G171" s="185"/>
      <c r="H171" s="185"/>
    </row>
    <row r="172" spans="1:8">
      <c r="A172" s="185"/>
      <c r="C172" s="185"/>
      <c r="D172" s="185"/>
      <c r="E172" s="185"/>
      <c r="F172" s="185"/>
      <c r="G172" s="185"/>
      <c r="H172" s="185"/>
    </row>
    <row r="173" spans="1:8">
      <c r="A173" s="185"/>
      <c r="C173" s="185"/>
      <c r="D173" s="185"/>
      <c r="E173" s="185"/>
      <c r="F173" s="185"/>
      <c r="G173" s="185"/>
      <c r="H173" s="185"/>
    </row>
    <row r="174" spans="1:8">
      <c r="A174" s="185"/>
      <c r="C174" s="185"/>
      <c r="D174" s="185"/>
      <c r="E174" s="185"/>
      <c r="F174" s="185"/>
      <c r="G174" s="185"/>
      <c r="H174" s="185"/>
    </row>
    <row r="175" spans="1:8">
      <c r="A175" s="185"/>
      <c r="C175" s="185"/>
      <c r="D175" s="185"/>
      <c r="E175" s="185"/>
      <c r="F175" s="185"/>
      <c r="G175" s="185"/>
      <c r="H175" s="185"/>
    </row>
    <row r="176" spans="1:8">
      <c r="A176" s="185"/>
      <c r="C176" s="185"/>
      <c r="D176" s="185"/>
      <c r="E176" s="185"/>
      <c r="F176" s="185"/>
      <c r="G176" s="185"/>
      <c r="H176" s="185"/>
    </row>
    <row r="177" spans="1:8">
      <c r="A177" s="185"/>
      <c r="C177" s="185"/>
      <c r="D177" s="185"/>
      <c r="E177" s="185"/>
      <c r="F177" s="185"/>
      <c r="G177" s="185"/>
      <c r="H177" s="185"/>
    </row>
    <row r="178" spans="1:8">
      <c r="A178" s="185"/>
      <c r="C178" s="185"/>
      <c r="D178" s="185"/>
      <c r="E178" s="185"/>
      <c r="F178" s="185"/>
      <c r="G178" s="185"/>
      <c r="H178" s="185"/>
    </row>
    <row r="179" spans="1:8">
      <c r="A179" s="185"/>
      <c r="C179" s="185"/>
      <c r="D179" s="185"/>
      <c r="E179" s="185"/>
      <c r="F179" s="185"/>
      <c r="G179" s="185"/>
      <c r="H179" s="185"/>
    </row>
    <row r="180" spans="1:8">
      <c r="A180" s="185"/>
      <c r="C180" s="185"/>
      <c r="D180" s="185"/>
      <c r="E180" s="185"/>
      <c r="F180" s="185"/>
      <c r="G180" s="185"/>
      <c r="H180" s="185"/>
    </row>
    <row r="181" spans="1:8">
      <c r="A181" s="185"/>
      <c r="C181" s="185"/>
      <c r="D181" s="185"/>
      <c r="E181" s="185"/>
      <c r="F181" s="185"/>
      <c r="G181" s="185"/>
      <c r="H181" s="185"/>
    </row>
    <row r="182" spans="1:8">
      <c r="A182" s="185"/>
      <c r="C182" s="185"/>
      <c r="D182" s="185"/>
      <c r="E182" s="185"/>
      <c r="F182" s="185"/>
      <c r="G182" s="185"/>
      <c r="H182" s="185"/>
    </row>
    <row r="183" spans="1:8">
      <c r="A183" s="185"/>
      <c r="C183" s="185"/>
      <c r="D183" s="185"/>
      <c r="E183" s="185"/>
      <c r="F183" s="185"/>
      <c r="G183" s="185"/>
      <c r="H183" s="185"/>
    </row>
    <row r="184" spans="1:8">
      <c r="A184" s="185"/>
      <c r="C184" s="185"/>
      <c r="D184" s="185"/>
      <c r="E184" s="185"/>
      <c r="F184" s="185"/>
      <c r="G184" s="185"/>
      <c r="H184" s="185"/>
    </row>
    <row r="185" spans="1:8">
      <c r="A185" s="185"/>
      <c r="C185" s="185"/>
      <c r="D185" s="185"/>
      <c r="E185" s="185"/>
      <c r="F185" s="185"/>
      <c r="G185" s="185"/>
      <c r="H185" s="185"/>
    </row>
    <row r="186" spans="1:8">
      <c r="A186" s="185"/>
      <c r="C186" s="185"/>
      <c r="D186" s="185"/>
      <c r="E186" s="185"/>
      <c r="F186" s="185"/>
      <c r="G186" s="185"/>
      <c r="H186" s="185"/>
    </row>
    <row r="188" spans="1:8">
      <c r="A188" s="185"/>
      <c r="C188" s="185"/>
      <c r="D188" s="185"/>
      <c r="E188" s="185"/>
      <c r="F188" s="185"/>
      <c r="G188" s="185"/>
      <c r="H188" s="185"/>
    </row>
    <row r="189" spans="1:8">
      <c r="A189" s="185"/>
      <c r="C189" s="185"/>
      <c r="D189" s="185"/>
      <c r="E189" s="185"/>
      <c r="F189" s="185"/>
      <c r="G189" s="185"/>
      <c r="H189" s="185"/>
    </row>
    <row r="190" spans="1:8">
      <c r="A190" s="185"/>
      <c r="C190" s="185"/>
      <c r="D190" s="185"/>
      <c r="E190" s="185"/>
      <c r="F190" s="185"/>
      <c r="G190" s="185"/>
      <c r="H190" s="185"/>
    </row>
    <row r="191" spans="1:8">
      <c r="A191" s="185"/>
      <c r="C191" s="185"/>
      <c r="D191" s="185"/>
      <c r="E191" s="185"/>
      <c r="F191" s="185"/>
      <c r="G191" s="185"/>
      <c r="H191" s="185"/>
    </row>
    <row r="192" spans="1:8">
      <c r="A192" s="185"/>
      <c r="C192" s="185"/>
      <c r="D192" s="185"/>
      <c r="E192" s="185"/>
      <c r="F192" s="185"/>
      <c r="G192" s="185"/>
      <c r="H192" s="185"/>
    </row>
  </sheetData>
  <sheetProtection selectLockedCells="1" selectUnlockedCells="1"/>
  <mergeCells count="60">
    <mergeCell ref="A45:B45"/>
    <mergeCell ref="A41:F41"/>
    <mergeCell ref="A42:U42"/>
    <mergeCell ref="A37:B37"/>
    <mergeCell ref="A43:B43"/>
    <mergeCell ref="A44:B44"/>
    <mergeCell ref="A36:U36"/>
    <mergeCell ref="D72:G72"/>
    <mergeCell ref="I72:K72"/>
    <mergeCell ref="D74:G74"/>
    <mergeCell ref="I74:K74"/>
    <mergeCell ref="I70:K70"/>
    <mergeCell ref="A59:F59"/>
    <mergeCell ref="A65:M65"/>
    <mergeCell ref="A61:M61"/>
    <mergeCell ref="A62:M62"/>
    <mergeCell ref="A63:M63"/>
    <mergeCell ref="A64:M64"/>
    <mergeCell ref="N65:O65"/>
    <mergeCell ref="P65:Q65"/>
    <mergeCell ref="R65:S65"/>
    <mergeCell ref="T65:U65"/>
    <mergeCell ref="M3:M6"/>
    <mergeCell ref="I3:L3"/>
    <mergeCell ref="F4:F7"/>
    <mergeCell ref="I4:I7"/>
    <mergeCell ref="J4:J7"/>
    <mergeCell ref="K4:K7"/>
    <mergeCell ref="A1:U1"/>
    <mergeCell ref="A2:A7"/>
    <mergeCell ref="B2:B7"/>
    <mergeCell ref="C2:F2"/>
    <mergeCell ref="G2:G7"/>
    <mergeCell ref="N2:U3"/>
    <mergeCell ref="C3:C7"/>
    <mergeCell ref="D3:D7"/>
    <mergeCell ref="E3:F3"/>
    <mergeCell ref="H3:H7"/>
    <mergeCell ref="E4:E7"/>
    <mergeCell ref="H2:M2"/>
    <mergeCell ref="L4:L7"/>
    <mergeCell ref="N4:O4"/>
    <mergeCell ref="P4:Q4"/>
    <mergeCell ref="T4:U4"/>
    <mergeCell ref="A15:B15"/>
    <mergeCell ref="A16:U16"/>
    <mergeCell ref="R4:S4"/>
    <mergeCell ref="A60:M60"/>
    <mergeCell ref="A58:F58"/>
    <mergeCell ref="A57:F57"/>
    <mergeCell ref="A25:F25"/>
    <mergeCell ref="A26:U26"/>
    <mergeCell ref="A29:F29"/>
    <mergeCell ref="A30:U30"/>
    <mergeCell ref="A34:F34"/>
    <mergeCell ref="A35:U35"/>
    <mergeCell ref="A10:U10"/>
    <mergeCell ref="A33:F33"/>
    <mergeCell ref="A9:U9"/>
    <mergeCell ref="N6:Q6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55" firstPageNumber="0" fitToHeight="0" orientation="landscape" r:id="rId1"/>
  <headerFooter alignWithMargins="0"/>
  <rowBreaks count="1" manualBreakCount="1">
    <brk id="34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72"/>
  <sheetViews>
    <sheetView topLeftCell="A42" zoomScale="110" zoomScaleNormal="110" zoomScaleSheetLayoutView="100" workbookViewId="0">
      <selection activeCell="O56" sqref="O56"/>
    </sheetView>
  </sheetViews>
  <sheetFormatPr defaultColWidth="9.109375" defaultRowHeight="13.2"/>
  <cols>
    <col min="1" max="2" width="3.5546875" style="39" customWidth="1"/>
    <col min="3" max="3" width="28.6640625" style="39" hidden="1" customWidth="1"/>
    <col min="4" max="4" width="64.88671875" style="37" customWidth="1"/>
    <col min="5" max="6" width="7.5546875" style="40" customWidth="1"/>
    <col min="7" max="7" width="6.33203125" style="40" customWidth="1"/>
    <col min="8" max="8" width="5.6640625" style="40" customWidth="1"/>
    <col min="9" max="9" width="6.5546875" style="40" customWidth="1"/>
    <col min="10" max="10" width="6.44140625" style="40" customWidth="1"/>
    <col min="11" max="11" width="8.109375" style="40" customWidth="1"/>
    <col min="12" max="12" width="9.44140625" style="40" customWidth="1"/>
    <col min="13" max="13" width="5.6640625" style="39" customWidth="1"/>
    <col min="14" max="14" width="7.5546875" style="40" customWidth="1"/>
    <col min="15" max="15" width="12.6640625" style="37" customWidth="1"/>
    <col min="16" max="16" width="5.33203125" style="36" customWidth="1"/>
    <col min="17" max="17" width="6.88671875" style="36" customWidth="1"/>
    <col min="18" max="18" width="6" style="36" customWidth="1"/>
    <col min="19" max="19" width="5.109375" style="36" customWidth="1"/>
    <col min="20" max="16384" width="9.109375" style="36"/>
  </cols>
  <sheetData>
    <row r="1" spans="1:19">
      <c r="D1" s="689" t="s">
        <v>127</v>
      </c>
      <c r="E1" s="689"/>
      <c r="F1" s="689"/>
      <c r="G1" s="689"/>
      <c r="H1" s="689"/>
      <c r="I1" s="689"/>
      <c r="J1" s="689"/>
      <c r="K1" s="689"/>
      <c r="L1" s="689"/>
      <c r="M1" s="689"/>
      <c r="N1" s="689"/>
    </row>
    <row r="2" spans="1:19" ht="13.8" thickBot="1">
      <c r="D2" s="37" t="s">
        <v>73</v>
      </c>
    </row>
    <row r="3" spans="1:19" ht="15" thickBot="1">
      <c r="D3" s="690" t="s">
        <v>72</v>
      </c>
      <c r="E3" s="693" t="s">
        <v>66</v>
      </c>
      <c r="F3" s="696" t="s">
        <v>52</v>
      </c>
      <c r="G3" s="697"/>
      <c r="H3" s="697"/>
      <c r="I3" s="697"/>
      <c r="J3" s="697"/>
      <c r="K3" s="698"/>
      <c r="L3" s="693" t="s">
        <v>74</v>
      </c>
      <c r="M3" s="693" t="s">
        <v>75</v>
      </c>
      <c r="N3" s="699" t="s">
        <v>84</v>
      </c>
      <c r="P3" s="664" t="s">
        <v>181</v>
      </c>
      <c r="Q3" s="665"/>
      <c r="R3" s="664" t="s">
        <v>182</v>
      </c>
      <c r="S3" s="665"/>
    </row>
    <row r="4" spans="1:19" ht="15.6" thickTop="1" thickBot="1">
      <c r="D4" s="691"/>
      <c r="E4" s="694"/>
      <c r="F4" s="702" t="s">
        <v>28</v>
      </c>
      <c r="G4" s="705" t="s">
        <v>53</v>
      </c>
      <c r="H4" s="706"/>
      <c r="I4" s="706"/>
      <c r="J4" s="707"/>
      <c r="K4" s="708" t="s">
        <v>101</v>
      </c>
      <c r="L4" s="694"/>
      <c r="M4" s="694"/>
      <c r="N4" s="700"/>
      <c r="P4" s="666" t="s">
        <v>183</v>
      </c>
      <c r="Q4" s="666"/>
      <c r="R4" s="666"/>
      <c r="S4" s="666"/>
    </row>
    <row r="5" spans="1:19" ht="14.4" thickTop="1" thickBot="1">
      <c r="D5" s="691"/>
      <c r="E5" s="694"/>
      <c r="F5" s="703"/>
      <c r="G5" s="702" t="s">
        <v>54</v>
      </c>
      <c r="H5" s="713" t="s">
        <v>56</v>
      </c>
      <c r="I5" s="714"/>
      <c r="J5" s="715"/>
      <c r="K5" s="709"/>
      <c r="L5" s="694"/>
      <c r="M5" s="694"/>
      <c r="N5" s="700"/>
      <c r="P5" s="103" t="s">
        <v>98</v>
      </c>
      <c r="Q5" s="103" t="s">
        <v>184</v>
      </c>
      <c r="R5" s="103" t="s">
        <v>98</v>
      </c>
      <c r="S5" s="103" t="s">
        <v>184</v>
      </c>
    </row>
    <row r="6" spans="1:19" ht="19.5" customHeight="1" thickTop="1">
      <c r="D6" s="691"/>
      <c r="E6" s="694"/>
      <c r="F6" s="703"/>
      <c r="G6" s="711"/>
      <c r="H6" s="702" t="s">
        <v>98</v>
      </c>
      <c r="I6" s="702" t="s">
        <v>99</v>
      </c>
      <c r="J6" s="716" t="s">
        <v>100</v>
      </c>
      <c r="K6" s="709"/>
      <c r="L6" s="694"/>
      <c r="M6" s="694"/>
      <c r="N6" s="700"/>
      <c r="P6" s="119"/>
      <c r="Q6" s="119"/>
      <c r="R6" s="119"/>
      <c r="S6" s="119"/>
    </row>
    <row r="7" spans="1:19" ht="12.75" hidden="1" customHeight="1">
      <c r="D7" s="691"/>
      <c r="E7" s="694"/>
      <c r="F7" s="703"/>
      <c r="G7" s="711"/>
      <c r="H7" s="694"/>
      <c r="I7" s="694"/>
      <c r="J7" s="717"/>
      <c r="K7" s="709"/>
      <c r="L7" s="694"/>
      <c r="M7" s="694"/>
      <c r="N7" s="700"/>
      <c r="P7" s="119"/>
      <c r="Q7" s="119"/>
      <c r="R7" s="119"/>
      <c r="S7" s="119"/>
    </row>
    <row r="8" spans="1:19" ht="12.75" hidden="1" customHeight="1">
      <c r="D8" s="691"/>
      <c r="E8" s="694"/>
      <c r="F8" s="703"/>
      <c r="G8" s="711"/>
      <c r="H8" s="694"/>
      <c r="I8" s="694"/>
      <c r="J8" s="717"/>
      <c r="K8" s="709"/>
      <c r="L8" s="694"/>
      <c r="M8" s="694"/>
      <c r="N8" s="700"/>
      <c r="P8" s="119"/>
      <c r="Q8" s="119"/>
      <c r="R8" s="119"/>
      <c r="S8" s="119"/>
    </row>
    <row r="9" spans="1:19" ht="14.25" customHeight="1" thickBot="1">
      <c r="D9" s="692"/>
      <c r="E9" s="695"/>
      <c r="F9" s="704"/>
      <c r="G9" s="712"/>
      <c r="H9" s="695"/>
      <c r="I9" s="695"/>
      <c r="J9" s="718"/>
      <c r="K9" s="710"/>
      <c r="L9" s="695"/>
      <c r="M9" s="695"/>
      <c r="N9" s="701"/>
      <c r="P9" s="119"/>
      <c r="Q9" s="119"/>
      <c r="R9" s="119"/>
      <c r="S9" s="119"/>
    </row>
    <row r="10" spans="1:19" ht="30" customHeight="1">
      <c r="A10" s="39" t="s">
        <v>17</v>
      </c>
      <c r="B10" s="39" t="s">
        <v>79</v>
      </c>
      <c r="C10" s="63" t="str">
        <f>D10</f>
        <v>Право соціального забезпечення</v>
      </c>
      <c r="D10" s="63" t="s">
        <v>139</v>
      </c>
      <c r="E10" s="51">
        <v>5</v>
      </c>
      <c r="F10" s="64">
        <f>E10*30</f>
        <v>150</v>
      </c>
      <c r="G10" s="64">
        <f>H10+I10+J10</f>
        <v>8</v>
      </c>
      <c r="H10" s="64">
        <v>4</v>
      </c>
      <c r="I10" s="64"/>
      <c r="J10" s="64">
        <v>4</v>
      </c>
      <c r="K10" s="64">
        <f>F10-G10</f>
        <v>142</v>
      </c>
      <c r="L10" s="64"/>
      <c r="M10" s="64" t="s">
        <v>85</v>
      </c>
      <c r="N10" s="57">
        <f>G10/F10*100</f>
        <v>5.3333333333333339</v>
      </c>
      <c r="O10" s="37" t="s">
        <v>129</v>
      </c>
      <c r="P10" s="120">
        <f>H10</f>
        <v>4</v>
      </c>
      <c r="Q10" s="120">
        <f>J10</f>
        <v>4</v>
      </c>
      <c r="R10" s="120"/>
      <c r="S10" s="120"/>
    </row>
    <row r="11" spans="1:19" ht="30" customHeight="1">
      <c r="A11" s="39" t="s">
        <v>85</v>
      </c>
      <c r="B11" s="39" t="s">
        <v>79</v>
      </c>
      <c r="C11" s="63" t="str">
        <f t="shared" ref="C11:C15" si="0">D11</f>
        <v>Ділове та академічне письмо іноземною мовою</v>
      </c>
      <c r="D11" s="61" t="s">
        <v>215</v>
      </c>
      <c r="E11" s="52">
        <v>3</v>
      </c>
      <c r="F11" s="54">
        <f t="shared" ref="F11:F14" si="1">E11*30</f>
        <v>90</v>
      </c>
      <c r="G11" s="54">
        <f t="shared" ref="G11:G14" si="2">H11+I11+J11</f>
        <v>4</v>
      </c>
      <c r="H11" s="54"/>
      <c r="I11" s="54"/>
      <c r="J11" s="54">
        <v>4</v>
      </c>
      <c r="K11" s="54">
        <f t="shared" ref="K11:K14" si="3">F11-G11</f>
        <v>86</v>
      </c>
      <c r="L11" s="64"/>
      <c r="M11" s="54" t="s">
        <v>85</v>
      </c>
      <c r="N11" s="58">
        <f t="shared" ref="N11:N14" si="4">G11/F11*100</f>
        <v>4.4444444444444446</v>
      </c>
      <c r="O11" s="37" t="s">
        <v>129</v>
      </c>
      <c r="P11" s="120">
        <f t="shared" ref="P11:P15" si="5">H11</f>
        <v>0</v>
      </c>
      <c r="Q11" s="120">
        <f t="shared" ref="Q11:Q15" si="6">J11</f>
        <v>4</v>
      </c>
      <c r="R11" s="120"/>
      <c r="S11" s="120"/>
    </row>
    <row r="12" spans="1:19" ht="30" customHeight="1">
      <c r="A12" s="39" t="s">
        <v>17</v>
      </c>
      <c r="B12" s="39" t="s">
        <v>79</v>
      </c>
      <c r="C12" s="63" t="str">
        <f t="shared" si="0"/>
        <v>Державна політика соціального захисту та соціального забезпечення</v>
      </c>
      <c r="D12" s="152" t="s">
        <v>133</v>
      </c>
      <c r="E12" s="52">
        <v>6</v>
      </c>
      <c r="F12" s="54">
        <f t="shared" si="1"/>
        <v>180</v>
      </c>
      <c r="G12" s="54">
        <f t="shared" si="2"/>
        <v>12</v>
      </c>
      <c r="H12" s="54">
        <v>8</v>
      </c>
      <c r="I12" s="54"/>
      <c r="J12" s="54">
        <v>4</v>
      </c>
      <c r="K12" s="54">
        <f t="shared" si="3"/>
        <v>168</v>
      </c>
      <c r="L12" s="54"/>
      <c r="M12" s="54" t="s">
        <v>219</v>
      </c>
      <c r="N12" s="58">
        <f t="shared" si="4"/>
        <v>6.666666666666667</v>
      </c>
      <c r="O12" s="37" t="s">
        <v>129</v>
      </c>
      <c r="P12" s="120">
        <v>4</v>
      </c>
      <c r="Q12" s="120">
        <f t="shared" si="6"/>
        <v>4</v>
      </c>
      <c r="R12" s="120">
        <v>4</v>
      </c>
      <c r="S12" s="120"/>
    </row>
    <row r="13" spans="1:19" ht="30" customHeight="1">
      <c r="A13" s="39" t="s">
        <v>17</v>
      </c>
      <c r="B13" s="39" t="s">
        <v>79</v>
      </c>
      <c r="C13" s="63" t="str">
        <f t="shared" si="0"/>
        <v>Економіка соціального забезпечення</v>
      </c>
      <c r="D13" s="152" t="s">
        <v>140</v>
      </c>
      <c r="E13" s="52">
        <v>6</v>
      </c>
      <c r="F13" s="54">
        <f t="shared" si="1"/>
        <v>180</v>
      </c>
      <c r="G13" s="54">
        <f t="shared" si="2"/>
        <v>12</v>
      </c>
      <c r="H13" s="54">
        <v>8</v>
      </c>
      <c r="I13" s="54"/>
      <c r="J13" s="54">
        <v>4</v>
      </c>
      <c r="K13" s="54">
        <f t="shared" si="3"/>
        <v>168</v>
      </c>
      <c r="L13" s="54"/>
      <c r="M13" s="54" t="s">
        <v>219</v>
      </c>
      <c r="N13" s="58">
        <f t="shared" si="4"/>
        <v>6.666666666666667</v>
      </c>
      <c r="O13" s="37" t="s">
        <v>129</v>
      </c>
      <c r="P13" s="120">
        <v>4</v>
      </c>
      <c r="Q13" s="120">
        <f t="shared" si="6"/>
        <v>4</v>
      </c>
      <c r="R13" s="120">
        <v>4</v>
      </c>
      <c r="S13" s="120"/>
    </row>
    <row r="14" spans="1:19" ht="30" customHeight="1">
      <c r="A14" s="39" t="s">
        <v>17</v>
      </c>
      <c r="B14" s="39" t="s">
        <v>80</v>
      </c>
      <c r="C14" s="100" t="s">
        <v>63</v>
      </c>
      <c r="D14" s="61" t="s">
        <v>217</v>
      </c>
      <c r="E14" s="52">
        <v>3</v>
      </c>
      <c r="F14" s="54">
        <f t="shared" si="1"/>
        <v>90</v>
      </c>
      <c r="G14" s="54">
        <f t="shared" si="2"/>
        <v>4</v>
      </c>
      <c r="H14" s="54">
        <v>4</v>
      </c>
      <c r="I14" s="54"/>
      <c r="J14" s="54"/>
      <c r="K14" s="54">
        <f t="shared" si="3"/>
        <v>86</v>
      </c>
      <c r="L14" s="54"/>
      <c r="M14" s="54" t="s">
        <v>85</v>
      </c>
      <c r="N14" s="58">
        <f t="shared" si="4"/>
        <v>4.4444444444444446</v>
      </c>
      <c r="O14" s="37" t="s">
        <v>176</v>
      </c>
      <c r="P14" s="120">
        <f t="shared" si="5"/>
        <v>4</v>
      </c>
      <c r="Q14" s="120">
        <f t="shared" si="6"/>
        <v>0</v>
      </c>
      <c r="R14" s="120"/>
      <c r="S14" s="120"/>
    </row>
    <row r="15" spans="1:19" ht="30" customHeight="1">
      <c r="A15" s="39" t="s">
        <v>85</v>
      </c>
      <c r="B15" s="39" t="s">
        <v>79</v>
      </c>
      <c r="C15" s="63" t="str">
        <f t="shared" si="0"/>
        <v>Методологія наукових досліджень у професійній сфері</v>
      </c>
      <c r="D15" s="61" t="s">
        <v>216</v>
      </c>
      <c r="E15" s="52">
        <v>3</v>
      </c>
      <c r="F15" s="54">
        <f>E15*30</f>
        <v>90</v>
      </c>
      <c r="G15" s="54">
        <f>H15+I15+J15</f>
        <v>4</v>
      </c>
      <c r="H15" s="54">
        <v>4</v>
      </c>
      <c r="I15" s="54"/>
      <c r="J15" s="54"/>
      <c r="K15" s="54">
        <f>F15-G15</f>
        <v>86</v>
      </c>
      <c r="L15" s="64"/>
      <c r="M15" s="54" t="s">
        <v>85</v>
      </c>
      <c r="N15" s="58">
        <f>G15/F15*100</f>
        <v>4.4444444444444446</v>
      </c>
      <c r="O15" s="37" t="s">
        <v>129</v>
      </c>
      <c r="P15" s="120">
        <f t="shared" si="5"/>
        <v>4</v>
      </c>
      <c r="Q15" s="120">
        <f t="shared" si="6"/>
        <v>0</v>
      </c>
      <c r="R15" s="119"/>
      <c r="S15" s="119"/>
    </row>
    <row r="16" spans="1:19" ht="30" customHeight="1" thickBot="1">
      <c r="D16" s="62" t="s">
        <v>218</v>
      </c>
      <c r="E16" s="53">
        <v>4</v>
      </c>
      <c r="F16" s="55">
        <f>E16*30</f>
        <v>120</v>
      </c>
      <c r="G16" s="55">
        <f>H16+I16+J16</f>
        <v>8</v>
      </c>
      <c r="H16" s="55">
        <v>4</v>
      </c>
      <c r="I16" s="55"/>
      <c r="J16" s="55">
        <v>4</v>
      </c>
      <c r="K16" s="55">
        <f>F16-G16</f>
        <v>112</v>
      </c>
      <c r="L16" s="56"/>
      <c r="M16" s="60" t="s">
        <v>85</v>
      </c>
      <c r="N16" s="59">
        <f>G16/F16*100</f>
        <v>6.666666666666667</v>
      </c>
      <c r="P16" s="119">
        <v>4</v>
      </c>
      <c r="Q16" s="119">
        <v>4</v>
      </c>
      <c r="R16" s="119"/>
      <c r="S16" s="119"/>
    </row>
    <row r="17" spans="1:19" ht="30" customHeight="1" thickTop="1" thickBot="1">
      <c r="D17" s="95" t="s">
        <v>24</v>
      </c>
      <c r="E17" s="99">
        <f t="shared" ref="E17:L17" si="7">SUM(E10:E16)</f>
        <v>30</v>
      </c>
      <c r="F17" s="97">
        <f t="shared" si="7"/>
        <v>900</v>
      </c>
      <c r="G17" s="97">
        <f t="shared" si="7"/>
        <v>52</v>
      </c>
      <c r="H17" s="97">
        <f t="shared" si="7"/>
        <v>32</v>
      </c>
      <c r="I17" s="97">
        <f t="shared" si="7"/>
        <v>0</v>
      </c>
      <c r="J17" s="97">
        <f t="shared" si="7"/>
        <v>20</v>
      </c>
      <c r="K17" s="97">
        <f t="shared" si="7"/>
        <v>848</v>
      </c>
      <c r="L17" s="97">
        <f t="shared" si="7"/>
        <v>0</v>
      </c>
      <c r="M17" s="98"/>
      <c r="N17" s="98"/>
      <c r="P17" s="119">
        <f>SUM(P10:P16)</f>
        <v>24</v>
      </c>
      <c r="Q17" s="119">
        <f t="shared" ref="Q17:R17" si="8">SUM(Q10:Q16)</f>
        <v>20</v>
      </c>
      <c r="R17" s="119">
        <f t="shared" si="8"/>
        <v>8</v>
      </c>
      <c r="S17" s="119"/>
    </row>
    <row r="18" spans="1:19" ht="30" customHeight="1" thickTop="1">
      <c r="D18" s="38" t="s">
        <v>76</v>
      </c>
      <c r="E18" s="41">
        <f>30-E17</f>
        <v>0</v>
      </c>
      <c r="F18" s="41"/>
      <c r="G18" s="41"/>
      <c r="H18" s="41"/>
      <c r="I18" s="41"/>
      <c r="J18" s="41"/>
      <c r="K18" s="41"/>
      <c r="L18" s="41"/>
      <c r="M18" s="41"/>
      <c r="P18" s="119"/>
      <c r="Q18" s="119"/>
      <c r="R18" s="119"/>
      <c r="S18" s="119"/>
    </row>
    <row r="19" spans="1:19" ht="30" customHeight="1">
      <c r="P19" s="119"/>
      <c r="Q19" s="119"/>
      <c r="R19" s="119"/>
      <c r="S19" s="119"/>
    </row>
    <row r="20" spans="1:19" ht="30" customHeight="1" thickBot="1">
      <c r="D20" s="37" t="s">
        <v>97</v>
      </c>
      <c r="P20" s="119"/>
      <c r="Q20" s="119"/>
      <c r="R20" s="119"/>
      <c r="S20" s="119"/>
    </row>
    <row r="21" spans="1:19" ht="30" customHeight="1" thickTop="1" thickBot="1">
      <c r="D21" s="667" t="s">
        <v>72</v>
      </c>
      <c r="E21" s="670" t="s">
        <v>66</v>
      </c>
      <c r="F21" s="673" t="s">
        <v>52</v>
      </c>
      <c r="G21" s="674"/>
      <c r="H21" s="674"/>
      <c r="I21" s="674"/>
      <c r="J21" s="674"/>
      <c r="K21" s="675"/>
      <c r="L21" s="670" t="s">
        <v>74</v>
      </c>
      <c r="M21" s="670" t="s">
        <v>75</v>
      </c>
      <c r="N21" s="686" t="s">
        <v>84</v>
      </c>
      <c r="P21" s="664" t="s">
        <v>181</v>
      </c>
      <c r="Q21" s="665"/>
      <c r="R21" s="664" t="s">
        <v>182</v>
      </c>
      <c r="S21" s="665"/>
    </row>
    <row r="22" spans="1:19" ht="30" customHeight="1" thickBot="1">
      <c r="D22" s="668"/>
      <c r="E22" s="671"/>
      <c r="F22" s="671" t="s">
        <v>28</v>
      </c>
      <c r="G22" s="678" t="s">
        <v>53</v>
      </c>
      <c r="H22" s="679"/>
      <c r="I22" s="679"/>
      <c r="J22" s="680"/>
      <c r="K22" s="671" t="s">
        <v>101</v>
      </c>
      <c r="L22" s="671"/>
      <c r="M22" s="671"/>
      <c r="N22" s="687"/>
      <c r="P22" s="666" t="s">
        <v>183</v>
      </c>
      <c r="Q22" s="666"/>
      <c r="R22" s="666"/>
      <c r="S22" s="666"/>
    </row>
    <row r="23" spans="1:19" ht="30" customHeight="1" thickBot="1">
      <c r="D23" s="668"/>
      <c r="E23" s="671"/>
      <c r="F23" s="676"/>
      <c r="G23" s="671" t="s">
        <v>54</v>
      </c>
      <c r="H23" s="683" t="s">
        <v>56</v>
      </c>
      <c r="I23" s="684"/>
      <c r="J23" s="685"/>
      <c r="K23" s="676"/>
      <c r="L23" s="671"/>
      <c r="M23" s="671"/>
      <c r="N23" s="687"/>
      <c r="P23" s="103" t="s">
        <v>98</v>
      </c>
      <c r="Q23" s="103" t="s">
        <v>184</v>
      </c>
      <c r="R23" s="103" t="s">
        <v>98</v>
      </c>
      <c r="S23" s="103" t="s">
        <v>184</v>
      </c>
    </row>
    <row r="24" spans="1:19" ht="30" customHeight="1" thickBot="1">
      <c r="D24" s="668"/>
      <c r="E24" s="671"/>
      <c r="F24" s="676"/>
      <c r="G24" s="681"/>
      <c r="H24" s="671" t="s">
        <v>98</v>
      </c>
      <c r="I24" s="671" t="s">
        <v>99</v>
      </c>
      <c r="J24" s="671" t="s">
        <v>100</v>
      </c>
      <c r="K24" s="676"/>
      <c r="L24" s="671"/>
      <c r="M24" s="671"/>
      <c r="N24" s="687"/>
      <c r="P24" s="119"/>
      <c r="Q24" s="119"/>
      <c r="R24" s="119"/>
      <c r="S24" s="119"/>
    </row>
    <row r="25" spans="1:19" ht="30" customHeight="1" thickBot="1">
      <c r="D25" s="668"/>
      <c r="E25" s="671"/>
      <c r="F25" s="676"/>
      <c r="G25" s="681"/>
      <c r="H25" s="671"/>
      <c r="I25" s="671"/>
      <c r="J25" s="671"/>
      <c r="K25" s="676"/>
      <c r="L25" s="671"/>
      <c r="M25" s="671"/>
      <c r="N25" s="687"/>
      <c r="P25" s="119"/>
      <c r="Q25" s="119"/>
      <c r="R25" s="119"/>
      <c r="S25" s="119"/>
    </row>
    <row r="26" spans="1:19" ht="30" customHeight="1" thickBot="1">
      <c r="D26" s="668"/>
      <c r="E26" s="671"/>
      <c r="F26" s="676"/>
      <c r="G26" s="681"/>
      <c r="H26" s="671"/>
      <c r="I26" s="671"/>
      <c r="J26" s="671"/>
      <c r="K26" s="676"/>
      <c r="L26" s="671"/>
      <c r="M26" s="671"/>
      <c r="N26" s="687"/>
      <c r="P26" s="119"/>
      <c r="Q26" s="119"/>
      <c r="R26" s="119"/>
      <c r="S26" s="119"/>
    </row>
    <row r="27" spans="1:19" ht="30" customHeight="1" thickBot="1">
      <c r="D27" s="669"/>
      <c r="E27" s="672"/>
      <c r="F27" s="677"/>
      <c r="G27" s="682"/>
      <c r="H27" s="672"/>
      <c r="I27" s="672"/>
      <c r="J27" s="672"/>
      <c r="K27" s="677"/>
      <c r="L27" s="672"/>
      <c r="M27" s="672"/>
      <c r="N27" s="688"/>
      <c r="P27" s="121"/>
      <c r="Q27" s="121"/>
      <c r="R27" s="121"/>
      <c r="S27" s="121"/>
    </row>
    <row r="28" spans="1:19" ht="30" customHeight="1" thickTop="1" thickBot="1">
      <c r="A28" s="39" t="s">
        <v>85</v>
      </c>
      <c r="B28" s="65" t="s">
        <v>80</v>
      </c>
      <c r="C28" s="100" t="s">
        <v>160</v>
      </c>
      <c r="D28" s="153" t="s">
        <v>213</v>
      </c>
      <c r="E28" s="69">
        <v>4</v>
      </c>
      <c r="F28" s="71">
        <f>E28*30</f>
        <v>120</v>
      </c>
      <c r="G28" s="71">
        <f>H28+I28+J28</f>
        <v>8</v>
      </c>
      <c r="H28" s="71">
        <v>4</v>
      </c>
      <c r="I28" s="71"/>
      <c r="J28" s="71">
        <v>4</v>
      </c>
      <c r="K28" s="71">
        <f>F28-G28</f>
        <v>112</v>
      </c>
      <c r="L28" s="71"/>
      <c r="M28" s="71" t="s">
        <v>85</v>
      </c>
      <c r="N28" s="74">
        <f>G28/F28*100</f>
        <v>6.666666666666667</v>
      </c>
      <c r="O28" s="37" t="s">
        <v>129</v>
      </c>
      <c r="P28" s="120">
        <f>H28</f>
        <v>4</v>
      </c>
      <c r="Q28" s="120">
        <f>J28</f>
        <v>4</v>
      </c>
      <c r="R28" s="120"/>
      <c r="S28" s="120"/>
    </row>
    <row r="29" spans="1:19" ht="30" customHeight="1" thickTop="1" thickBot="1">
      <c r="A29" s="39" t="s">
        <v>17</v>
      </c>
      <c r="B29" s="65" t="s">
        <v>79</v>
      </c>
      <c r="C29" s="63" t="str">
        <f t="shared" ref="C29:C34" si="9">D29</f>
        <v>Програми і проєкти соціального захисту та соціального забезпечення</v>
      </c>
      <c r="D29" s="155" t="s">
        <v>185</v>
      </c>
      <c r="E29" s="70">
        <v>6</v>
      </c>
      <c r="F29" s="72">
        <f t="shared" ref="F29:F34" si="10">E29*30</f>
        <v>180</v>
      </c>
      <c r="G29" s="72">
        <f t="shared" ref="G29:G32" si="11">H29+I29+J29</f>
        <v>12</v>
      </c>
      <c r="H29" s="72">
        <v>8</v>
      </c>
      <c r="I29" s="73"/>
      <c r="J29" s="72">
        <v>4</v>
      </c>
      <c r="K29" s="72">
        <f t="shared" ref="K29:K32" si="12">F29-G29</f>
        <v>168</v>
      </c>
      <c r="L29" s="71"/>
      <c r="M29" s="72" t="s">
        <v>219</v>
      </c>
      <c r="N29" s="67">
        <f t="shared" ref="N29:N32" si="13">G29/F29*100</f>
        <v>6.666666666666667</v>
      </c>
      <c r="O29" s="37" t="s">
        <v>129</v>
      </c>
      <c r="P29" s="120">
        <f t="shared" ref="P29:P34" si="14">H29</f>
        <v>8</v>
      </c>
      <c r="Q29" s="120">
        <f t="shared" ref="Q29:Q31" si="15">J29</f>
        <v>4</v>
      </c>
      <c r="R29" s="120"/>
      <c r="S29" s="120"/>
    </row>
    <row r="30" spans="1:19" ht="30" customHeight="1" thickTop="1" thickBot="1">
      <c r="A30" s="39" t="s">
        <v>17</v>
      </c>
      <c r="B30" s="65" t="s">
        <v>79</v>
      </c>
      <c r="C30" s="63" t="str">
        <f t="shared" si="9"/>
        <v>Курсова робота "Програми і проєкти соціального захисту та соціального забезпечення"</v>
      </c>
      <c r="D30" s="66" t="s">
        <v>186</v>
      </c>
      <c r="E30" s="70">
        <v>1.5</v>
      </c>
      <c r="F30" s="72">
        <f t="shared" si="10"/>
        <v>45</v>
      </c>
      <c r="G30" s="72">
        <f t="shared" si="11"/>
        <v>4</v>
      </c>
      <c r="H30" s="72"/>
      <c r="I30" s="72"/>
      <c r="J30" s="72">
        <v>4</v>
      </c>
      <c r="K30" s="72">
        <f t="shared" si="12"/>
        <v>41</v>
      </c>
      <c r="L30" s="71"/>
      <c r="M30" s="72" t="s">
        <v>82</v>
      </c>
      <c r="N30" s="67">
        <f t="shared" si="13"/>
        <v>8.8888888888888893</v>
      </c>
      <c r="O30" s="37" t="s">
        <v>129</v>
      </c>
      <c r="P30" s="120">
        <f t="shared" si="14"/>
        <v>0</v>
      </c>
      <c r="Q30" s="120">
        <f t="shared" si="15"/>
        <v>4</v>
      </c>
      <c r="R30" s="120"/>
      <c r="S30" s="120"/>
    </row>
    <row r="31" spans="1:19" ht="30" customHeight="1" thickTop="1" thickBot="1">
      <c r="A31" s="39" t="s">
        <v>17</v>
      </c>
      <c r="B31" s="65" t="s">
        <v>80</v>
      </c>
      <c r="C31" s="100" t="s">
        <v>167</v>
      </c>
      <c r="D31" s="154" t="s">
        <v>220</v>
      </c>
      <c r="E31" s="70">
        <v>4</v>
      </c>
      <c r="F31" s="72">
        <f t="shared" si="10"/>
        <v>120</v>
      </c>
      <c r="G31" s="72">
        <f t="shared" si="11"/>
        <v>8</v>
      </c>
      <c r="H31" s="72">
        <v>4</v>
      </c>
      <c r="I31" s="73"/>
      <c r="J31" s="72">
        <v>4</v>
      </c>
      <c r="K31" s="72">
        <f t="shared" si="12"/>
        <v>112</v>
      </c>
      <c r="L31" s="71"/>
      <c r="M31" s="72" t="s">
        <v>85</v>
      </c>
      <c r="N31" s="67">
        <f t="shared" si="13"/>
        <v>6.666666666666667</v>
      </c>
      <c r="O31" s="37" t="s">
        <v>129</v>
      </c>
      <c r="P31" s="120">
        <f t="shared" si="14"/>
        <v>4</v>
      </c>
      <c r="Q31" s="120">
        <f t="shared" si="15"/>
        <v>4</v>
      </c>
      <c r="R31" s="120"/>
      <c r="S31" s="120"/>
    </row>
    <row r="32" spans="1:19" ht="30" customHeight="1" thickTop="1" thickBot="1">
      <c r="A32" s="39" t="s">
        <v>17</v>
      </c>
      <c r="B32" s="65" t="s">
        <v>80</v>
      </c>
      <c r="C32" s="100" t="s">
        <v>169</v>
      </c>
      <c r="D32" s="156" t="s">
        <v>222</v>
      </c>
      <c r="E32" s="70">
        <v>5</v>
      </c>
      <c r="F32" s="72">
        <f t="shared" si="10"/>
        <v>150</v>
      </c>
      <c r="G32" s="72">
        <f t="shared" si="11"/>
        <v>12</v>
      </c>
      <c r="H32" s="72">
        <v>8</v>
      </c>
      <c r="I32" s="72">
        <v>4</v>
      </c>
      <c r="J32" s="72"/>
      <c r="K32" s="72">
        <f t="shared" si="12"/>
        <v>138</v>
      </c>
      <c r="L32" s="71"/>
      <c r="M32" s="72" t="s">
        <v>219</v>
      </c>
      <c r="N32" s="67">
        <f t="shared" si="13"/>
        <v>8</v>
      </c>
      <c r="O32" s="37" t="s">
        <v>129</v>
      </c>
      <c r="P32" s="120">
        <v>4</v>
      </c>
      <c r="Q32" s="120">
        <v>4</v>
      </c>
      <c r="R32" s="120">
        <v>4</v>
      </c>
      <c r="S32" s="120"/>
    </row>
    <row r="33" spans="1:19" ht="30" customHeight="1" thickBot="1">
      <c r="B33" s="65"/>
      <c r="C33" s="100"/>
      <c r="D33" s="155" t="s">
        <v>131</v>
      </c>
      <c r="E33" s="70">
        <v>5</v>
      </c>
      <c r="F33" s="72">
        <f>E33*30</f>
        <v>150</v>
      </c>
      <c r="G33" s="87">
        <f>H33+I33+J33</f>
        <v>12</v>
      </c>
      <c r="H33" s="68">
        <v>8</v>
      </c>
      <c r="I33" s="83"/>
      <c r="J33" s="87">
        <v>4</v>
      </c>
      <c r="K33" s="87">
        <f>F33-G33</f>
        <v>138</v>
      </c>
      <c r="L33" s="73"/>
      <c r="M33" s="87" t="s">
        <v>219</v>
      </c>
      <c r="N33" s="85">
        <f>G33/F33*100</f>
        <v>8</v>
      </c>
      <c r="P33" s="157">
        <v>4</v>
      </c>
      <c r="Q33" s="157">
        <v>4</v>
      </c>
      <c r="R33" s="157">
        <v>4</v>
      </c>
      <c r="S33" s="157"/>
    </row>
    <row r="34" spans="1:19" ht="30" customHeight="1" thickBot="1">
      <c r="A34" s="39" t="s">
        <v>17</v>
      </c>
      <c r="B34" s="65" t="s">
        <v>79</v>
      </c>
      <c r="C34" s="63" t="str">
        <f t="shared" si="9"/>
        <v>Організаційно-професійна практика</v>
      </c>
      <c r="D34" s="75" t="s">
        <v>153</v>
      </c>
      <c r="E34" s="76">
        <v>4.5</v>
      </c>
      <c r="F34" s="77">
        <f t="shared" si="10"/>
        <v>135</v>
      </c>
      <c r="G34" s="77"/>
      <c r="H34" s="77"/>
      <c r="I34" s="77"/>
      <c r="J34" s="77"/>
      <c r="K34" s="77">
        <v>135</v>
      </c>
      <c r="L34" s="78"/>
      <c r="M34" s="77" t="s">
        <v>82</v>
      </c>
      <c r="N34" s="79"/>
      <c r="O34" s="37" t="s">
        <v>129</v>
      </c>
      <c r="P34" s="120">
        <f t="shared" si="14"/>
        <v>0</v>
      </c>
      <c r="Q34" s="120"/>
      <c r="R34" s="122"/>
      <c r="S34" s="122"/>
    </row>
    <row r="35" spans="1:19" ht="30" customHeight="1" thickTop="1" thickBot="1">
      <c r="B35" s="65"/>
      <c r="C35" s="65"/>
      <c r="D35" s="95" t="s">
        <v>24</v>
      </c>
      <c r="E35" s="96">
        <f>SUM(E28:E34)</f>
        <v>30</v>
      </c>
      <c r="F35" s="97">
        <f>SUM(F28:F34)</f>
        <v>900</v>
      </c>
      <c r="G35" s="97">
        <f t="shared" ref="G35:L35" si="16">SUM(G28:G34)</f>
        <v>56</v>
      </c>
      <c r="H35" s="97">
        <f>SUM(H28:H34)</f>
        <v>32</v>
      </c>
      <c r="I35" s="97">
        <f t="shared" si="16"/>
        <v>4</v>
      </c>
      <c r="J35" s="97">
        <f>SUM(J28:J34)</f>
        <v>20</v>
      </c>
      <c r="K35" s="97">
        <f t="shared" si="16"/>
        <v>844</v>
      </c>
      <c r="L35" s="97">
        <f t="shared" si="16"/>
        <v>0</v>
      </c>
      <c r="M35" s="97"/>
      <c r="N35" s="98"/>
      <c r="P35" s="122">
        <f>P28+P29+P30+P31+P32+P34+P33</f>
        <v>24</v>
      </c>
      <c r="Q35" s="122">
        <f>Q28+Q29+Q30+Q31+Q32+Q34+Q33</f>
        <v>24</v>
      </c>
      <c r="R35" s="122">
        <f>R28+R29+R30+R31+R32+R34+R33</f>
        <v>8</v>
      </c>
      <c r="S35" s="122">
        <f>S28+S29+S30+S31+S32+S34</f>
        <v>0</v>
      </c>
    </row>
    <row r="36" spans="1:19" ht="30" customHeight="1" thickTop="1">
      <c r="D36" s="38" t="s">
        <v>76</v>
      </c>
      <c r="E36" s="41">
        <f>30-E35</f>
        <v>0</v>
      </c>
    </row>
    <row r="37" spans="1:19" ht="30" customHeight="1">
      <c r="D37" s="38"/>
      <c r="E37" s="41"/>
    </row>
    <row r="38" spans="1:19" ht="30" customHeight="1">
      <c r="D38" s="38"/>
      <c r="E38" s="41"/>
    </row>
    <row r="39" spans="1:19" ht="30" customHeight="1" thickBot="1">
      <c r="D39" s="37" t="s">
        <v>77</v>
      </c>
    </row>
    <row r="40" spans="1:19" ht="30" customHeight="1" thickTop="1" thickBot="1">
      <c r="D40" s="667" t="s">
        <v>72</v>
      </c>
      <c r="E40" s="670" t="s">
        <v>66</v>
      </c>
      <c r="F40" s="719" t="s">
        <v>52</v>
      </c>
      <c r="G40" s="720"/>
      <c r="H40" s="720"/>
      <c r="I40" s="720"/>
      <c r="J40" s="720"/>
      <c r="K40" s="721"/>
      <c r="L40" s="670" t="s">
        <v>74</v>
      </c>
      <c r="M40" s="686" t="s">
        <v>75</v>
      </c>
      <c r="N40" s="686" t="s">
        <v>84</v>
      </c>
    </row>
    <row r="41" spans="1:19" ht="30" customHeight="1" thickTop="1" thickBot="1">
      <c r="D41" s="668"/>
      <c r="E41" s="671"/>
      <c r="F41" s="670" t="s">
        <v>28</v>
      </c>
      <c r="G41" s="722" t="s">
        <v>53</v>
      </c>
      <c r="H41" s="723"/>
      <c r="I41" s="723"/>
      <c r="J41" s="724"/>
      <c r="K41" s="686" t="s">
        <v>55</v>
      </c>
      <c r="L41" s="671"/>
      <c r="M41" s="687"/>
      <c r="N41" s="687"/>
    </row>
    <row r="42" spans="1:19" ht="30" customHeight="1" thickTop="1" thickBot="1">
      <c r="D42" s="668"/>
      <c r="E42" s="671"/>
      <c r="F42" s="676"/>
      <c r="G42" s="686" t="s">
        <v>54</v>
      </c>
      <c r="H42" s="729" t="s">
        <v>56</v>
      </c>
      <c r="I42" s="730"/>
      <c r="J42" s="731"/>
      <c r="K42" s="725"/>
      <c r="L42" s="671"/>
      <c r="M42" s="687"/>
      <c r="N42" s="687"/>
    </row>
    <row r="43" spans="1:19" ht="30" customHeight="1" thickBot="1">
      <c r="D43" s="668"/>
      <c r="E43" s="671"/>
      <c r="F43" s="676"/>
      <c r="G43" s="727"/>
      <c r="H43" s="732" t="s">
        <v>98</v>
      </c>
      <c r="I43" s="735" t="s">
        <v>99</v>
      </c>
      <c r="J43" s="738" t="s">
        <v>100</v>
      </c>
      <c r="K43" s="725"/>
      <c r="L43" s="671"/>
      <c r="M43" s="687"/>
      <c r="N43" s="687"/>
      <c r="P43" s="664" t="s">
        <v>181</v>
      </c>
      <c r="Q43" s="665"/>
      <c r="R43" s="664" t="s">
        <v>182</v>
      </c>
      <c r="S43" s="665"/>
    </row>
    <row r="44" spans="1:19" ht="30" customHeight="1" thickBot="1">
      <c r="D44" s="668"/>
      <c r="E44" s="671"/>
      <c r="F44" s="676"/>
      <c r="G44" s="727"/>
      <c r="H44" s="733"/>
      <c r="I44" s="736"/>
      <c r="J44" s="687"/>
      <c r="K44" s="725"/>
      <c r="L44" s="671"/>
      <c r="M44" s="687"/>
      <c r="N44" s="687"/>
      <c r="P44" s="666" t="s">
        <v>183</v>
      </c>
      <c r="Q44" s="666"/>
      <c r="R44" s="666"/>
      <c r="S44" s="666"/>
    </row>
    <row r="45" spans="1:19" ht="30" customHeight="1" thickBot="1">
      <c r="D45" s="668"/>
      <c r="E45" s="671"/>
      <c r="F45" s="676"/>
      <c r="G45" s="727"/>
      <c r="H45" s="733"/>
      <c r="I45" s="736"/>
      <c r="J45" s="687"/>
      <c r="K45" s="725"/>
      <c r="L45" s="671"/>
      <c r="M45" s="687"/>
      <c r="N45" s="687"/>
      <c r="P45" s="103" t="s">
        <v>98</v>
      </c>
      <c r="Q45" s="103" t="s">
        <v>184</v>
      </c>
      <c r="R45" s="103" t="s">
        <v>98</v>
      </c>
      <c r="S45" s="103" t="s">
        <v>184</v>
      </c>
    </row>
    <row r="46" spans="1:19" ht="30" customHeight="1" thickBot="1">
      <c r="D46" s="669"/>
      <c r="E46" s="672"/>
      <c r="F46" s="677"/>
      <c r="G46" s="728"/>
      <c r="H46" s="734"/>
      <c r="I46" s="737"/>
      <c r="J46" s="688"/>
      <c r="K46" s="726"/>
      <c r="L46" s="672"/>
      <c r="M46" s="688"/>
      <c r="N46" s="688"/>
      <c r="P46" s="122"/>
      <c r="Q46" s="122"/>
      <c r="R46" s="122"/>
      <c r="S46" s="122"/>
    </row>
    <row r="47" spans="1:19" ht="30" customHeight="1" thickTop="1" thickBot="1">
      <c r="A47" s="39" t="s">
        <v>17</v>
      </c>
      <c r="B47" s="65" t="s">
        <v>79</v>
      </c>
      <c r="C47" s="63" t="str">
        <f t="shared" ref="C47:C49" si="17">D47</f>
        <v>Переддипломна практика</v>
      </c>
      <c r="D47" s="80" t="s">
        <v>26</v>
      </c>
      <c r="E47" s="69">
        <v>6</v>
      </c>
      <c r="F47" s="71">
        <f>E47*30</f>
        <v>180</v>
      </c>
      <c r="G47" s="86">
        <f>H47+I47+J47</f>
        <v>0</v>
      </c>
      <c r="H47" s="82"/>
      <c r="I47" s="88"/>
      <c r="J47" s="89"/>
      <c r="K47" s="86">
        <f>F47-G47</f>
        <v>180</v>
      </c>
      <c r="L47" s="71"/>
      <c r="M47" s="86" t="s">
        <v>82</v>
      </c>
      <c r="N47" s="84">
        <f>G47/F47*100</f>
        <v>0</v>
      </c>
      <c r="O47" s="37" t="s">
        <v>129</v>
      </c>
      <c r="P47" s="122"/>
      <c r="Q47" s="122"/>
      <c r="R47" s="122"/>
      <c r="S47" s="122"/>
    </row>
    <row r="48" spans="1:19" ht="30" customHeight="1" thickBot="1">
      <c r="A48" s="39" t="s">
        <v>17</v>
      </c>
      <c r="B48" s="65" t="s">
        <v>79</v>
      </c>
      <c r="C48" s="63" t="str">
        <f t="shared" si="17"/>
        <v>Підготовка кваліфікаційної роботи магістра</v>
      </c>
      <c r="D48" s="81" t="s">
        <v>156</v>
      </c>
      <c r="E48" s="70">
        <v>8.5</v>
      </c>
      <c r="F48" s="72">
        <f t="shared" ref="F48:F52" si="18">E48*30</f>
        <v>255</v>
      </c>
      <c r="G48" s="87">
        <f t="shared" ref="G48:G52" si="19">H48+I48+J48</f>
        <v>0</v>
      </c>
      <c r="H48" s="68"/>
      <c r="I48" s="83"/>
      <c r="J48" s="87"/>
      <c r="K48" s="87">
        <f t="shared" ref="K48:K49" si="20">F48-G48</f>
        <v>255</v>
      </c>
      <c r="L48" s="73"/>
      <c r="M48" s="87"/>
      <c r="N48" s="85">
        <f t="shared" ref="N48:N52" si="21">G48/F48*100</f>
        <v>0</v>
      </c>
      <c r="O48" s="37" t="s">
        <v>129</v>
      </c>
      <c r="P48" s="122"/>
      <c r="Q48" s="122"/>
      <c r="R48" s="122"/>
      <c r="S48" s="122"/>
    </row>
    <row r="49" spans="1:19" ht="30" customHeight="1" thickBot="1">
      <c r="A49" s="39" t="s">
        <v>17</v>
      </c>
      <c r="B49" s="65" t="s">
        <v>79</v>
      </c>
      <c r="C49" s="63" t="str">
        <f t="shared" si="17"/>
        <v>Атестація (захист кваліфікаційної роботи магістра)</v>
      </c>
      <c r="D49" s="81" t="s">
        <v>177</v>
      </c>
      <c r="E49" s="70">
        <v>1.5</v>
      </c>
      <c r="F49" s="72">
        <f t="shared" si="18"/>
        <v>45</v>
      </c>
      <c r="G49" s="87">
        <f t="shared" si="19"/>
        <v>0</v>
      </c>
      <c r="H49" s="68"/>
      <c r="I49" s="83"/>
      <c r="J49" s="87"/>
      <c r="K49" s="87">
        <f t="shared" si="20"/>
        <v>45</v>
      </c>
      <c r="L49" s="73"/>
      <c r="M49" s="87"/>
      <c r="N49" s="85">
        <f t="shared" si="21"/>
        <v>0</v>
      </c>
      <c r="O49" s="37" t="s">
        <v>129</v>
      </c>
      <c r="P49" s="122"/>
      <c r="Q49" s="122"/>
      <c r="R49" s="122"/>
      <c r="S49" s="122"/>
    </row>
    <row r="50" spans="1:19" ht="30" customHeight="1" thickBot="1">
      <c r="A50" s="39" t="s">
        <v>17</v>
      </c>
      <c r="B50" s="65" t="s">
        <v>80</v>
      </c>
      <c r="C50" s="100" t="s">
        <v>164</v>
      </c>
      <c r="D50" s="155" t="s">
        <v>223</v>
      </c>
      <c r="E50" s="76">
        <v>6</v>
      </c>
      <c r="F50" s="77">
        <f t="shared" si="18"/>
        <v>180</v>
      </c>
      <c r="G50" s="159">
        <f>H50+I50+J50</f>
        <v>12</v>
      </c>
      <c r="H50" s="160">
        <v>8</v>
      </c>
      <c r="I50" s="161"/>
      <c r="J50" s="160">
        <v>4</v>
      </c>
      <c r="K50" s="159">
        <f>F50-G50</f>
        <v>168</v>
      </c>
      <c r="L50" s="76"/>
      <c r="M50" s="159" t="s">
        <v>83</v>
      </c>
      <c r="N50" s="162">
        <f>G50/F50*100</f>
        <v>6.666666666666667</v>
      </c>
      <c r="O50" s="37" t="s">
        <v>176</v>
      </c>
      <c r="P50" s="122">
        <f>H50</f>
        <v>8</v>
      </c>
      <c r="Q50" s="122">
        <f>J50</f>
        <v>4</v>
      </c>
      <c r="R50" s="122"/>
      <c r="S50" s="122"/>
    </row>
    <row r="51" spans="1:19" ht="30" customHeight="1">
      <c r="A51" s="39" t="s">
        <v>17</v>
      </c>
      <c r="B51" s="65" t="s">
        <v>79</v>
      </c>
      <c r="C51" s="158" t="str">
        <f>D33</f>
        <v>Організація діяльності із соціального забезпечення</v>
      </c>
      <c r="D51" s="171" t="s">
        <v>130</v>
      </c>
      <c r="E51" s="170">
        <v>4</v>
      </c>
      <c r="F51" s="170">
        <f t="shared" si="18"/>
        <v>120</v>
      </c>
      <c r="G51" s="159">
        <f>H51+I51+J51</f>
        <v>8</v>
      </c>
      <c r="H51" s="170">
        <v>4</v>
      </c>
      <c r="I51" s="170"/>
      <c r="J51" s="170">
        <v>4</v>
      </c>
      <c r="K51" s="159">
        <f>F51-G51</f>
        <v>112</v>
      </c>
      <c r="L51" s="170"/>
      <c r="M51" s="170" t="s">
        <v>85</v>
      </c>
      <c r="N51" s="162">
        <f>G51/F51*100</f>
        <v>6.666666666666667</v>
      </c>
      <c r="O51" s="37" t="s">
        <v>129</v>
      </c>
      <c r="P51" s="122">
        <v>4</v>
      </c>
      <c r="Q51" s="122">
        <f>J33</f>
        <v>4</v>
      </c>
      <c r="R51" s="122"/>
      <c r="S51" s="122"/>
    </row>
    <row r="52" spans="1:19" ht="30" customHeight="1" thickBot="1">
      <c r="A52" s="39" t="s">
        <v>17</v>
      </c>
      <c r="B52" s="65" t="s">
        <v>80</v>
      </c>
      <c r="C52" s="100" t="s">
        <v>172</v>
      </c>
      <c r="D52" s="172" t="s">
        <v>221</v>
      </c>
      <c r="E52" s="163">
        <v>4</v>
      </c>
      <c r="F52" s="164">
        <f t="shared" si="18"/>
        <v>120</v>
      </c>
      <c r="G52" s="165">
        <f t="shared" si="19"/>
        <v>8</v>
      </c>
      <c r="H52" s="166">
        <v>4</v>
      </c>
      <c r="I52" s="167">
        <v>4</v>
      </c>
      <c r="J52" s="165"/>
      <c r="K52" s="165">
        <f t="shared" ref="K52" si="22">F52-G52</f>
        <v>112</v>
      </c>
      <c r="L52" s="168"/>
      <c r="M52" s="165" t="s">
        <v>85</v>
      </c>
      <c r="N52" s="169">
        <f t="shared" si="21"/>
        <v>6.666666666666667</v>
      </c>
      <c r="O52" s="37" t="s">
        <v>129</v>
      </c>
      <c r="P52" s="122">
        <f t="shared" ref="P52" si="23">H52</f>
        <v>4</v>
      </c>
      <c r="Q52" s="122">
        <v>4</v>
      </c>
      <c r="R52" s="122"/>
      <c r="S52" s="122"/>
    </row>
    <row r="53" spans="1:19" ht="30" customHeight="1" thickTop="1" thickBot="1">
      <c r="B53" s="65"/>
      <c r="C53" s="65"/>
      <c r="D53" s="90" t="s">
        <v>24</v>
      </c>
      <c r="E53" s="91">
        <f>SUM(E47:E52)</f>
        <v>30</v>
      </c>
      <c r="F53" s="91">
        <f t="shared" ref="F53:L53" si="24">SUM(F47:F52)</f>
        <v>900</v>
      </c>
      <c r="G53" s="92">
        <f t="shared" si="24"/>
        <v>28</v>
      </c>
      <c r="H53" s="93">
        <f t="shared" si="24"/>
        <v>16</v>
      </c>
      <c r="I53" s="94">
        <f t="shared" si="24"/>
        <v>4</v>
      </c>
      <c r="J53" s="92">
        <f t="shared" si="24"/>
        <v>8</v>
      </c>
      <c r="K53" s="92">
        <f t="shared" si="24"/>
        <v>872</v>
      </c>
      <c r="L53" s="91">
        <f t="shared" si="24"/>
        <v>0</v>
      </c>
      <c r="M53" s="92"/>
      <c r="N53" s="92"/>
      <c r="P53" s="122">
        <f>SUM(P50:P52)</f>
        <v>16</v>
      </c>
      <c r="Q53" s="122">
        <f>SUM(Q50:Q52)</f>
        <v>12</v>
      </c>
      <c r="R53" s="122"/>
      <c r="S53" s="122"/>
    </row>
    <row r="54" spans="1:19" ht="13.8" thickTop="1">
      <c r="D54" s="38" t="s">
        <v>76</v>
      </c>
      <c r="E54" s="41">
        <f>30-E53</f>
        <v>0</v>
      </c>
    </row>
    <row r="56" spans="1:19">
      <c r="D56" s="38"/>
      <c r="E56" s="41"/>
    </row>
    <row r="57" spans="1:19">
      <c r="D57" s="38"/>
      <c r="E57" s="41"/>
    </row>
    <row r="58" spans="1:19">
      <c r="D58" s="37" t="s">
        <v>24</v>
      </c>
      <c r="E58" s="42">
        <f>E53+E35+E17</f>
        <v>90</v>
      </c>
      <c r="F58" s="42">
        <f>F53+F35+F17</f>
        <v>2700</v>
      </c>
      <c r="G58" s="43"/>
      <c r="H58" s="43"/>
      <c r="I58" s="44"/>
      <c r="J58" s="44"/>
      <c r="K58" s="44"/>
      <c r="L58" s="45"/>
      <c r="M58" s="45"/>
    </row>
    <row r="59" spans="1:19">
      <c r="B59" s="39" t="s">
        <v>79</v>
      </c>
      <c r="D59" s="37" t="s">
        <v>78</v>
      </c>
      <c r="E59" s="46">
        <f>SUMIF($B$10:$B$53,B59,$E$10:$E$53)</f>
        <v>55</v>
      </c>
      <c r="F59" s="39">
        <f>E59*30</f>
        <v>1650</v>
      </c>
      <c r="G59" s="46">
        <f>F59/$F$58*100</f>
        <v>61.111111111111114</v>
      </c>
      <c r="H59" s="39"/>
      <c r="L59" s="47"/>
      <c r="M59" s="47"/>
      <c r="N59" s="48"/>
    </row>
    <row r="60" spans="1:19">
      <c r="B60" s="39" t="s">
        <v>80</v>
      </c>
      <c r="D60" s="37" t="s">
        <v>81</v>
      </c>
      <c r="E60" s="46">
        <f>SUMIF($B$10:$B$53,B60,$E$10:$E$53)</f>
        <v>26</v>
      </c>
      <c r="F60" s="39">
        <f t="shared" ref="F60:F67" si="25">E60*30</f>
        <v>780</v>
      </c>
      <c r="G60" s="46">
        <f t="shared" ref="G60:G66" si="26">F60/$F$58*100</f>
        <v>28.888888888888886</v>
      </c>
      <c r="H60" s="39"/>
      <c r="L60" s="47"/>
      <c r="M60" s="47"/>
      <c r="N60" s="48"/>
    </row>
    <row r="61" spans="1:19">
      <c r="E61" s="39"/>
      <c r="F61" s="39"/>
      <c r="G61" s="39"/>
      <c r="H61" s="39"/>
      <c r="L61" s="47"/>
      <c r="M61" s="47"/>
      <c r="N61" s="48"/>
    </row>
    <row r="62" spans="1:19">
      <c r="D62" s="37" t="s">
        <v>86</v>
      </c>
      <c r="E62" s="49">
        <f>E63+E64</f>
        <v>10</v>
      </c>
      <c r="F62" s="39"/>
      <c r="G62" s="39"/>
      <c r="H62" s="39"/>
      <c r="L62" s="47"/>
      <c r="M62" s="47"/>
      <c r="N62" s="48"/>
    </row>
    <row r="63" spans="1:19">
      <c r="A63" s="39" t="s">
        <v>85</v>
      </c>
      <c r="B63" s="39" t="s">
        <v>79</v>
      </c>
      <c r="D63" s="37" t="s">
        <v>78</v>
      </c>
      <c r="E63" s="39">
        <f>SUMIFS($E$3:$E$53,$A$3:$A$53,A63,$B$3:$B$53,B63)</f>
        <v>6</v>
      </c>
      <c r="F63" s="39">
        <f t="shared" si="25"/>
        <v>180</v>
      </c>
      <c r="G63" s="46">
        <f t="shared" si="26"/>
        <v>6.666666666666667</v>
      </c>
      <c r="H63" s="39"/>
      <c r="L63" s="47"/>
      <c r="M63" s="47"/>
      <c r="N63" s="48"/>
    </row>
    <row r="64" spans="1:19">
      <c r="A64" s="39" t="s">
        <v>85</v>
      </c>
      <c r="B64" s="39" t="s">
        <v>80</v>
      </c>
      <c r="D64" s="37" t="s">
        <v>81</v>
      </c>
      <c r="E64" s="39">
        <f>SUMIFS($E$3:$E$53,$A$3:$A$53,A64,$B$3:$B$53,B64)</f>
        <v>4</v>
      </c>
      <c r="F64" s="39">
        <f t="shared" si="25"/>
        <v>120</v>
      </c>
      <c r="G64" s="46">
        <f>F64/$F$58*100</f>
        <v>4.4444444444444446</v>
      </c>
      <c r="H64" s="39">
        <f>E64/E62*100</f>
        <v>40</v>
      </c>
      <c r="L64" s="47"/>
      <c r="M64" s="50"/>
      <c r="N64" s="48"/>
    </row>
    <row r="65" spans="1:14">
      <c r="D65" s="37" t="s">
        <v>87</v>
      </c>
      <c r="E65" s="49">
        <f>E66+E67</f>
        <v>71</v>
      </c>
      <c r="F65" s="39"/>
      <c r="G65" s="39"/>
      <c r="H65" s="39"/>
      <c r="L65" s="47"/>
      <c r="M65" s="47"/>
      <c r="N65" s="47"/>
    </row>
    <row r="66" spans="1:14">
      <c r="A66" s="39" t="s">
        <v>17</v>
      </c>
      <c r="B66" s="39" t="s">
        <v>79</v>
      </c>
      <c r="D66" s="37" t="s">
        <v>78</v>
      </c>
      <c r="E66" s="39">
        <f>SUMIFS($E$3:$E$53,$A$3:$A$53,A66,$B$3:$B$53,B66)</f>
        <v>49</v>
      </c>
      <c r="F66" s="39">
        <f t="shared" si="25"/>
        <v>1470</v>
      </c>
      <c r="G66" s="46">
        <f t="shared" si="26"/>
        <v>54.444444444444443</v>
      </c>
      <c r="H66" s="39"/>
      <c r="L66" s="689"/>
      <c r="M66" s="689"/>
      <c r="N66" s="689"/>
    </row>
    <row r="67" spans="1:14">
      <c r="A67" s="39" t="s">
        <v>17</v>
      </c>
      <c r="B67" s="39" t="s">
        <v>80</v>
      </c>
      <c r="D67" s="37" t="s">
        <v>81</v>
      </c>
      <c r="E67" s="39">
        <f>SUMIFS($E$3:$E$53,$A$3:$A$53,A67,$B$3:$B$53,B67)</f>
        <v>22</v>
      </c>
      <c r="F67" s="39">
        <f t="shared" si="25"/>
        <v>660</v>
      </c>
      <c r="G67" s="46">
        <f>F67/$F$58*100</f>
        <v>24.444444444444443</v>
      </c>
      <c r="H67" s="39">
        <f>E67/E65*100</f>
        <v>30.985915492957744</v>
      </c>
      <c r="L67" s="47"/>
      <c r="M67" s="47"/>
      <c r="N67" s="48"/>
    </row>
    <row r="68" spans="1:14">
      <c r="L68" s="47"/>
      <c r="M68" s="47"/>
      <c r="N68" s="48"/>
    </row>
    <row r="69" spans="1:14">
      <c r="L69" s="47"/>
      <c r="M69" s="47"/>
      <c r="N69" s="48"/>
    </row>
    <row r="70" spans="1:14">
      <c r="L70" s="47"/>
      <c r="M70" s="47"/>
      <c r="N70" s="48"/>
    </row>
    <row r="71" spans="1:14">
      <c r="L71" s="104"/>
      <c r="M71" s="47"/>
      <c r="N71" s="48"/>
    </row>
    <row r="72" spans="1:14">
      <c r="L72" s="47"/>
      <c r="M72" s="47"/>
      <c r="N72" s="48"/>
    </row>
  </sheetData>
  <mergeCells count="53">
    <mergeCell ref="P43:Q43"/>
    <mergeCell ref="R43:S43"/>
    <mergeCell ref="P44:S44"/>
    <mergeCell ref="P21:Q21"/>
    <mergeCell ref="R21:S21"/>
    <mergeCell ref="P22:S22"/>
    <mergeCell ref="M21:M27"/>
    <mergeCell ref="L66:N66"/>
    <mergeCell ref="H42:J42"/>
    <mergeCell ref="H43:H46"/>
    <mergeCell ref="I43:I46"/>
    <mergeCell ref="J43:J46"/>
    <mergeCell ref="N40:N46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P3:Q3"/>
    <mergeCell ref="R3:S3"/>
    <mergeCell ref="P4:S4"/>
    <mergeCell ref="D21:D27"/>
    <mergeCell ref="E21:E27"/>
    <mergeCell ref="F21:K21"/>
    <mergeCell ref="J24:J27"/>
    <mergeCell ref="F22:F27"/>
    <mergeCell ref="G22:J22"/>
    <mergeCell ref="K22:K27"/>
    <mergeCell ref="G23:G27"/>
    <mergeCell ref="H23:J23"/>
    <mergeCell ref="H24:H27"/>
    <mergeCell ref="I24:I27"/>
    <mergeCell ref="N21:N27"/>
    <mergeCell ref="L21:L27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бюджет</vt:lpstr>
      <vt:lpstr>титул 232</vt:lpstr>
      <vt:lpstr>План 232 _2021</vt:lpstr>
      <vt:lpstr>Семестровка_200518</vt:lpstr>
      <vt:lpstr>'План 232 _2021'!Заголовки_для_печати</vt:lpstr>
      <vt:lpstr>бюджет!Область_печати</vt:lpstr>
      <vt:lpstr>'План 232 _2021'!Область_печати</vt:lpstr>
      <vt:lpstr>'титул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2021-04-04T17:32:45Z</cp:lastPrinted>
  <dcterms:created xsi:type="dcterms:W3CDTF">2011-02-06T10:49:14Z</dcterms:created>
  <dcterms:modified xsi:type="dcterms:W3CDTF">2022-06-07T18:30:24Z</dcterms:modified>
</cp:coreProperties>
</file>