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\ФЕМ\ЕП\"/>
    </mc:Choice>
  </mc:AlternateContent>
  <bookViews>
    <workbookView xWindow="0" yWindow="0" windowWidth="23040" windowHeight="9192" tabRatio="778" firstSheet="1" activeTab="1"/>
  </bookViews>
  <sheets>
    <sheet name="бюджет" sheetId="2" state="hidden" r:id="rId1"/>
    <sheet name="титулка 232" sheetId="10" r:id="rId2"/>
    <sheet name="План 232 _2021_после правки" sheetId="3" r:id="rId3"/>
    <sheet name="План 232 _2021 (копия, правка)" sheetId="11" r:id="rId4"/>
    <sheet name="Семестровка_200518" sheetId="7" r:id="rId5"/>
  </sheets>
  <definedNames>
    <definedName name="_xlnm.Print_Titles" localSheetId="3">'План 232 _2021 (копия, правка)'!$9:$9</definedName>
    <definedName name="_xlnm.Print_Titles" localSheetId="2">'План 232 _2021_после правки'!$9:$9</definedName>
    <definedName name="_xlnm.Print_Area" localSheetId="0">бюджет!$A$1:$K$16</definedName>
    <definedName name="_xlnm.Print_Area" localSheetId="3">'План 232 _2021 (копия, правка)'!$A$1:$Z$74</definedName>
    <definedName name="_xlnm.Print_Area" localSheetId="2">'План 232 _2021_после правки'!$A$1:$AA$74</definedName>
    <definedName name="_xlnm.Print_Area" localSheetId="1">'титулка 232'!$A$1:$BE$34</definedName>
  </definedNames>
  <calcPr calcId="162913"/>
</workbook>
</file>

<file path=xl/calcChain.xml><?xml version="1.0" encoding="utf-8"?>
<calcChain xmlns="http://schemas.openxmlformats.org/spreadsheetml/2006/main">
  <c r="W64" i="11" l="1"/>
  <c r="AA59" i="11"/>
  <c r="Z59" i="11"/>
  <c r="Y59" i="11"/>
  <c r="Q55" i="11"/>
  <c r="Q54" i="11"/>
  <c r="Q53" i="11"/>
  <c r="Q57" i="11" s="1"/>
  <c r="I51" i="11"/>
  <c r="O51" i="11" s="1"/>
  <c r="I46" i="11"/>
  <c r="M46" i="11" s="1"/>
  <c r="M45" i="11"/>
  <c r="M44" i="11"/>
  <c r="R39" i="11"/>
  <c r="Q39" i="11"/>
  <c r="P39" i="11"/>
  <c r="O39" i="11"/>
  <c r="I39" i="11"/>
  <c r="M39" i="11" s="1"/>
  <c r="I37" i="11"/>
  <c r="M37" i="11" s="1"/>
  <c r="I35" i="11"/>
  <c r="M35" i="11" s="1"/>
  <c r="AA31" i="11"/>
  <c r="W31" i="11"/>
  <c r="R27" i="11"/>
  <c r="Q27" i="11"/>
  <c r="P27" i="11"/>
  <c r="O27" i="11"/>
  <c r="N27" i="11"/>
  <c r="R23" i="11"/>
  <c r="R32" i="11" s="1"/>
  <c r="M20" i="11"/>
  <c r="I20" i="11"/>
  <c r="P20" i="11" s="1"/>
  <c r="AA13" i="11"/>
  <c r="Z13" i="11"/>
  <c r="Z31" i="11" s="1"/>
  <c r="Y13" i="11"/>
  <c r="Y31" i="11" s="1"/>
  <c r="X13" i="11"/>
  <c r="X31" i="11" s="1"/>
  <c r="W13" i="11"/>
  <c r="Q58" i="11" l="1"/>
  <c r="M51" i="11"/>
  <c r="P51" i="11"/>
  <c r="O20" i="11"/>
  <c r="N37" i="11"/>
  <c r="N46" i="11"/>
  <c r="N57" i="11" s="1"/>
  <c r="N58" i="11" s="1"/>
  <c r="M45" i="3"/>
  <c r="M35" i="3"/>
  <c r="Q55" i="3" l="1"/>
  <c r="I51" i="3"/>
  <c r="P51" i="3" s="1"/>
  <c r="Q53" i="3"/>
  <c r="Q54" i="3"/>
  <c r="I46" i="3"/>
  <c r="I39" i="3"/>
  <c r="M39" i="3" s="1"/>
  <c r="I37" i="3"/>
  <c r="N37" i="3" s="1"/>
  <c r="I20" i="3"/>
  <c r="P20" i="3" s="1"/>
  <c r="M20" i="3"/>
  <c r="G33" i="7"/>
  <c r="L33" i="7" s="1"/>
  <c r="G34" i="7"/>
  <c r="Q57" i="3" l="1"/>
  <c r="L34" i="7"/>
  <c r="M46" i="3"/>
  <c r="M51" i="3"/>
  <c r="M37" i="3"/>
  <c r="N46" i="3"/>
  <c r="N57" i="3" s="1"/>
  <c r="O51" i="3"/>
  <c r="O20" i="3"/>
  <c r="G16" i="7" l="1"/>
  <c r="L16" i="7" l="1"/>
  <c r="F16" i="7"/>
  <c r="K16" i="7" s="1"/>
  <c r="N16" i="7" l="1"/>
  <c r="F33" i="7"/>
  <c r="E35" i="7"/>
  <c r="N33" i="7" l="1"/>
  <c r="K33" i="7"/>
  <c r="C30" i="10"/>
  <c r="C34" i="10" s="1"/>
  <c r="G34" i="10"/>
  <c r="J34" i="10"/>
  <c r="N34" i="10"/>
  <c r="Q34" i="10"/>
  <c r="T34" i="10"/>
  <c r="W30" i="10" l="1"/>
  <c r="W34" i="10" s="1"/>
  <c r="C51" i="7" l="1"/>
  <c r="C49" i="7"/>
  <c r="C48" i="7"/>
  <c r="C47" i="7"/>
  <c r="C29" i="7"/>
  <c r="C30" i="7"/>
  <c r="C34" i="7"/>
  <c r="C15" i="7"/>
  <c r="C13" i="7"/>
  <c r="C12" i="7"/>
  <c r="C11" i="7"/>
  <c r="C10" i="7"/>
  <c r="J15" i="3" l="1"/>
  <c r="L50" i="11"/>
  <c r="L49" i="11"/>
  <c r="L57" i="11" s="1"/>
  <c r="L58" i="11" s="1"/>
  <c r="G47" i="11"/>
  <c r="L36" i="11"/>
  <c r="G36" i="11"/>
  <c r="G29" i="11"/>
  <c r="G25" i="11"/>
  <c r="J22" i="11"/>
  <c r="J17" i="11"/>
  <c r="J15" i="11"/>
  <c r="L12" i="11"/>
  <c r="G12" i="11"/>
  <c r="K50" i="11"/>
  <c r="G50" i="11"/>
  <c r="G57" i="11" s="1"/>
  <c r="G58" i="11" s="1"/>
  <c r="K49" i="11"/>
  <c r="K57" i="11" s="1"/>
  <c r="K58" i="11" s="1"/>
  <c r="K59" i="11" s="1"/>
  <c r="G49" i="11"/>
  <c r="J36" i="11"/>
  <c r="G30" i="11"/>
  <c r="G26" i="11"/>
  <c r="K21" i="11"/>
  <c r="K23" i="11" s="1"/>
  <c r="K32" i="11" s="1"/>
  <c r="G21" i="11"/>
  <c r="L18" i="11"/>
  <c r="G18" i="11"/>
  <c r="L16" i="11"/>
  <c r="G16" i="11"/>
  <c r="J12" i="11"/>
  <c r="J50" i="11"/>
  <c r="J49" i="11"/>
  <c r="J57" i="11" s="1"/>
  <c r="J58" i="11" s="1"/>
  <c r="K47" i="11"/>
  <c r="I47" i="11" s="1"/>
  <c r="N47" i="11" s="1"/>
  <c r="M25" i="11"/>
  <c r="J21" i="11"/>
  <c r="G19" i="11"/>
  <c r="J18" i="11"/>
  <c r="J16" i="11"/>
  <c r="L11" i="11"/>
  <c r="L13" i="11" s="1"/>
  <c r="G11" i="11"/>
  <c r="G13" i="11" s="1"/>
  <c r="L17" i="11"/>
  <c r="G15" i="11"/>
  <c r="J11" i="11"/>
  <c r="J13" i="11" s="1"/>
  <c r="L22" i="11"/>
  <c r="G17" i="11"/>
  <c r="G22" i="11"/>
  <c r="L15" i="11"/>
  <c r="G36" i="3"/>
  <c r="L36" i="3"/>
  <c r="J22" i="3"/>
  <c r="G21" i="3"/>
  <c r="J36" i="3"/>
  <c r="L22" i="3"/>
  <c r="G22" i="3"/>
  <c r="G19" i="3"/>
  <c r="G26" i="3"/>
  <c r="J11" i="3"/>
  <c r="G15" i="3"/>
  <c r="J17" i="3"/>
  <c r="G12" i="3"/>
  <c r="L15" i="3"/>
  <c r="J49" i="3"/>
  <c r="G11" i="3"/>
  <c r="L11" i="3"/>
  <c r="L17" i="3"/>
  <c r="L49" i="3"/>
  <c r="G50" i="3"/>
  <c r="G18" i="3"/>
  <c r="J21" i="3"/>
  <c r="G16" i="3"/>
  <c r="G30" i="3"/>
  <c r="J12" i="3"/>
  <c r="L16" i="3"/>
  <c r="J18" i="3"/>
  <c r="M25" i="3"/>
  <c r="G29" i="3"/>
  <c r="G31" i="3" s="1"/>
  <c r="G47" i="3"/>
  <c r="I47" i="3"/>
  <c r="N47" i="3" s="1"/>
  <c r="L50" i="3"/>
  <c r="L12" i="3"/>
  <c r="J16" i="3"/>
  <c r="G17" i="3"/>
  <c r="L18" i="3"/>
  <c r="G25" i="3"/>
  <c r="G49" i="3"/>
  <c r="K57" i="3"/>
  <c r="J50" i="3"/>
  <c r="K21" i="3"/>
  <c r="H53" i="7"/>
  <c r="I53" i="7"/>
  <c r="J53" i="7"/>
  <c r="E53" i="7"/>
  <c r="G29" i="7"/>
  <c r="L29" i="7" s="1"/>
  <c r="G30" i="7"/>
  <c r="L30" i="7" s="1"/>
  <c r="G31" i="7"/>
  <c r="I50" i="3" s="1"/>
  <c r="G32" i="7"/>
  <c r="L32" i="7" s="1"/>
  <c r="H35" i="7"/>
  <c r="I35" i="7"/>
  <c r="J35" i="7"/>
  <c r="R39" i="3"/>
  <c r="R27" i="3"/>
  <c r="Q27" i="3"/>
  <c r="P27" i="3"/>
  <c r="O27" i="3"/>
  <c r="N27" i="3"/>
  <c r="R23" i="3"/>
  <c r="G27" i="11" l="1"/>
  <c r="G23" i="11"/>
  <c r="J23" i="11"/>
  <c r="J32" i="11" s="1"/>
  <c r="J59" i="11" s="1"/>
  <c r="G32" i="11"/>
  <c r="L23" i="11"/>
  <c r="L32" i="11" s="1"/>
  <c r="L59" i="11" s="1"/>
  <c r="I50" i="11"/>
  <c r="G31" i="11"/>
  <c r="I21" i="11"/>
  <c r="I18" i="11"/>
  <c r="M44" i="3"/>
  <c r="G57" i="3"/>
  <c r="G58" i="3" s="1"/>
  <c r="L57" i="3"/>
  <c r="J57" i="3"/>
  <c r="R32" i="3"/>
  <c r="P50" i="3"/>
  <c r="O50" i="3"/>
  <c r="J23" i="3"/>
  <c r="G23" i="3"/>
  <c r="L23" i="3"/>
  <c r="K23" i="3"/>
  <c r="G13" i="3"/>
  <c r="J13" i="3"/>
  <c r="G27" i="3"/>
  <c r="L31" i="7"/>
  <c r="L13" i="3"/>
  <c r="I21" i="3"/>
  <c r="I18" i="3"/>
  <c r="O18" i="3" s="1"/>
  <c r="O18" i="11" l="1"/>
  <c r="P18" i="11"/>
  <c r="P21" i="11"/>
  <c r="P23" i="11" s="1"/>
  <c r="O21" i="11"/>
  <c r="G59" i="11"/>
  <c r="U65" i="11" s="1"/>
  <c r="O50" i="11"/>
  <c r="P50" i="11"/>
  <c r="L32" i="3"/>
  <c r="K32" i="3"/>
  <c r="G32" i="3"/>
  <c r="J32" i="3"/>
  <c r="G59" i="3"/>
  <c r="P18" i="3"/>
  <c r="O21" i="3"/>
  <c r="P21" i="3"/>
  <c r="J58" i="3"/>
  <c r="L58" i="3"/>
  <c r="K58" i="3"/>
  <c r="F50" i="7"/>
  <c r="H47" i="11" s="1"/>
  <c r="M47" i="11" s="1"/>
  <c r="F51" i="7"/>
  <c r="F52" i="7"/>
  <c r="P32" i="11" l="1"/>
  <c r="H22" i="3"/>
  <c r="H22" i="11"/>
  <c r="Q65" i="11"/>
  <c r="O23" i="11"/>
  <c r="Q65" i="3"/>
  <c r="U65" i="3"/>
  <c r="K59" i="3"/>
  <c r="P23" i="3"/>
  <c r="P32" i="3" s="1"/>
  <c r="O23" i="3"/>
  <c r="L59" i="3"/>
  <c r="J59" i="3"/>
  <c r="W13" i="3"/>
  <c r="X13" i="3"/>
  <c r="Y13" i="3"/>
  <c r="Z13" i="3"/>
  <c r="AA13" i="3"/>
  <c r="O32" i="11" l="1"/>
  <c r="O32" i="3"/>
  <c r="F34" i="7"/>
  <c r="H25" i="11" s="1"/>
  <c r="H25" i="3" l="1"/>
  <c r="N34" i="7"/>
  <c r="E66" i="7"/>
  <c r="F66" i="7" s="1"/>
  <c r="E64" i="7"/>
  <c r="E63" i="7"/>
  <c r="F63" i="7" s="1"/>
  <c r="E59" i="7"/>
  <c r="G52" i="7"/>
  <c r="G51" i="7"/>
  <c r="G49" i="7"/>
  <c r="F49" i="7"/>
  <c r="G48" i="7"/>
  <c r="F48" i="7"/>
  <c r="G47" i="7"/>
  <c r="F47" i="7"/>
  <c r="H26" i="11" s="1"/>
  <c r="H27" i="11" s="1"/>
  <c r="F32" i="7"/>
  <c r="G50" i="7"/>
  <c r="F31" i="7"/>
  <c r="F30" i="7"/>
  <c r="F29" i="7"/>
  <c r="G15" i="7"/>
  <c r="I12" i="11" s="1"/>
  <c r="N12" i="11" s="1"/>
  <c r="F15" i="7"/>
  <c r="J17" i="7"/>
  <c r="I17" i="7"/>
  <c r="H17" i="7"/>
  <c r="E17" i="7"/>
  <c r="E18" i="7" s="1"/>
  <c r="G14" i="7"/>
  <c r="F14" i="7"/>
  <c r="G13" i="7"/>
  <c r="I17" i="11" s="1"/>
  <c r="N17" i="11" s="1"/>
  <c r="F13" i="7"/>
  <c r="G28" i="7"/>
  <c r="I49" i="11" s="1"/>
  <c r="F28" i="7"/>
  <c r="G12" i="7"/>
  <c r="I16" i="11" s="1"/>
  <c r="N16" i="11" s="1"/>
  <c r="F12" i="7"/>
  <c r="G11" i="7"/>
  <c r="I11" i="11" s="1"/>
  <c r="F11" i="7"/>
  <c r="G10" i="7"/>
  <c r="F10" i="7"/>
  <c r="AA59" i="3"/>
  <c r="Z59" i="3"/>
  <c r="Y59" i="3"/>
  <c r="AA31" i="3"/>
  <c r="Z31" i="3"/>
  <c r="Y31" i="3"/>
  <c r="X31" i="3"/>
  <c r="H21" i="3" l="1"/>
  <c r="H21" i="11"/>
  <c r="H11" i="3"/>
  <c r="H11" i="11"/>
  <c r="H13" i="11" s="1"/>
  <c r="H49" i="3"/>
  <c r="H49" i="11"/>
  <c r="H36" i="3"/>
  <c r="H36" i="11"/>
  <c r="H18" i="3"/>
  <c r="H18" i="11"/>
  <c r="P49" i="11"/>
  <c r="P57" i="11" s="1"/>
  <c r="O49" i="11"/>
  <c r="O57" i="11" s="1"/>
  <c r="I57" i="11"/>
  <c r="I58" i="11" s="1"/>
  <c r="I36" i="3"/>
  <c r="N36" i="3" s="1"/>
  <c r="I36" i="11"/>
  <c r="N36" i="11" s="1"/>
  <c r="H19" i="3"/>
  <c r="H19" i="11"/>
  <c r="H30" i="3"/>
  <c r="H30" i="11"/>
  <c r="H15" i="3"/>
  <c r="H15" i="11"/>
  <c r="H16" i="3"/>
  <c r="H23" i="3" s="1"/>
  <c r="H16" i="11"/>
  <c r="H17" i="3"/>
  <c r="H17" i="11"/>
  <c r="H12" i="3"/>
  <c r="H12" i="11"/>
  <c r="H50" i="3"/>
  <c r="H50" i="11"/>
  <c r="I13" i="11"/>
  <c r="N11" i="11"/>
  <c r="N13" i="11" s="1"/>
  <c r="I15" i="3"/>
  <c r="I15" i="11"/>
  <c r="H29" i="3"/>
  <c r="H31" i="3" s="1"/>
  <c r="H29" i="11"/>
  <c r="H31" i="11" s="1"/>
  <c r="I22" i="3"/>
  <c r="Q22" i="3" s="1"/>
  <c r="Q23" i="3" s="1"/>
  <c r="I22" i="11"/>
  <c r="Q22" i="11" s="1"/>
  <c r="Q23" i="11" s="1"/>
  <c r="H57" i="3"/>
  <c r="N15" i="3"/>
  <c r="H47" i="3"/>
  <c r="L12" i="7"/>
  <c r="I16" i="3"/>
  <c r="N16" i="3" s="1"/>
  <c r="L13" i="7"/>
  <c r="I17" i="3"/>
  <c r="N17" i="3" s="1"/>
  <c r="L15" i="7"/>
  <c r="I12" i="3"/>
  <c r="N12" i="3" s="1"/>
  <c r="L47" i="7"/>
  <c r="H13" i="3"/>
  <c r="L14" i="7"/>
  <c r="H26" i="3"/>
  <c r="H27" i="3" s="1"/>
  <c r="F53" i="7"/>
  <c r="F59" i="7"/>
  <c r="L52" i="7"/>
  <c r="L51" i="7"/>
  <c r="L28" i="7"/>
  <c r="L35" i="7" s="1"/>
  <c r="I49" i="3"/>
  <c r="I57" i="3" s="1"/>
  <c r="I58" i="3" s="1"/>
  <c r="L11" i="7"/>
  <c r="I11" i="3"/>
  <c r="L50" i="7"/>
  <c r="G53" i="7"/>
  <c r="F35" i="7"/>
  <c r="G35" i="7"/>
  <c r="N50" i="7"/>
  <c r="L48" i="7"/>
  <c r="N48" i="7"/>
  <c r="L49" i="7"/>
  <c r="N49" i="7"/>
  <c r="F17" i="7"/>
  <c r="G17" i="7"/>
  <c r="K11" i="7"/>
  <c r="K12" i="7"/>
  <c r="N28" i="7"/>
  <c r="K13" i="7"/>
  <c r="K14" i="7"/>
  <c r="N29" i="7"/>
  <c r="K30" i="7"/>
  <c r="N31" i="7"/>
  <c r="K50" i="7"/>
  <c r="N32" i="7"/>
  <c r="K48" i="7"/>
  <c r="K49" i="7"/>
  <c r="E62" i="7"/>
  <c r="H64" i="7" s="1"/>
  <c r="E67" i="7"/>
  <c r="E60" i="7"/>
  <c r="L10" i="7"/>
  <c r="N11" i="7"/>
  <c r="N12" i="7"/>
  <c r="N13" i="7"/>
  <c r="N14" i="7"/>
  <c r="N30" i="7"/>
  <c r="F64" i="7"/>
  <c r="K10" i="7"/>
  <c r="N10" i="7"/>
  <c r="K28" i="7"/>
  <c r="K15" i="7"/>
  <c r="N15" i="7"/>
  <c r="K29" i="7"/>
  <c r="K31" i="7"/>
  <c r="K32" i="7"/>
  <c r="K47" i="7"/>
  <c r="N47" i="7"/>
  <c r="W31" i="3"/>
  <c r="M16" i="3" l="1"/>
  <c r="M16" i="11"/>
  <c r="M50" i="3"/>
  <c r="M50" i="11"/>
  <c r="M49" i="3"/>
  <c r="M49" i="11"/>
  <c r="M57" i="11" s="1"/>
  <c r="M58" i="11" s="1"/>
  <c r="M36" i="3"/>
  <c r="M36" i="11"/>
  <c r="M11" i="3"/>
  <c r="M13" i="3" s="1"/>
  <c r="M11" i="11"/>
  <c r="O58" i="11"/>
  <c r="O59" i="11"/>
  <c r="O60" i="11" s="1"/>
  <c r="H32" i="11"/>
  <c r="M18" i="3"/>
  <c r="M18" i="11"/>
  <c r="M30" i="3"/>
  <c r="M30" i="11"/>
  <c r="M17" i="3"/>
  <c r="M17" i="11"/>
  <c r="N32" i="11"/>
  <c r="N59" i="11" s="1"/>
  <c r="N60" i="11" s="1"/>
  <c r="P58" i="11"/>
  <c r="P59" i="11"/>
  <c r="P60" i="11" s="1"/>
  <c r="M26" i="3"/>
  <c r="M27" i="3" s="1"/>
  <c r="M26" i="11"/>
  <c r="M27" i="11" s="1"/>
  <c r="M15" i="3"/>
  <c r="M15" i="11"/>
  <c r="H23" i="11"/>
  <c r="H57" i="11"/>
  <c r="H58" i="11" s="1"/>
  <c r="M29" i="3"/>
  <c r="M29" i="11"/>
  <c r="M31" i="11" s="1"/>
  <c r="M19" i="3"/>
  <c r="M19" i="11"/>
  <c r="M21" i="3"/>
  <c r="M21" i="11"/>
  <c r="M12" i="3"/>
  <c r="M12" i="11"/>
  <c r="Q59" i="11"/>
  <c r="Q60" i="11" s="1"/>
  <c r="Q32" i="11"/>
  <c r="N15" i="11"/>
  <c r="N23" i="11" s="1"/>
  <c r="I23" i="11"/>
  <c r="I32" i="11" s="1"/>
  <c r="I59" i="11" s="1"/>
  <c r="M31" i="3"/>
  <c r="M57" i="3"/>
  <c r="H58" i="3"/>
  <c r="M47" i="3"/>
  <c r="I23" i="3"/>
  <c r="N23" i="3"/>
  <c r="H32" i="3"/>
  <c r="Q39" i="3"/>
  <c r="O49" i="3"/>
  <c r="O57" i="3" s="1"/>
  <c r="P49" i="3"/>
  <c r="P57" i="3" s="1"/>
  <c r="F60" i="7"/>
  <c r="N11" i="3"/>
  <c r="I13" i="3"/>
  <c r="L53" i="7"/>
  <c r="K35" i="7"/>
  <c r="L17" i="7"/>
  <c r="E54" i="7"/>
  <c r="E65" i="7"/>
  <c r="H67" i="7" s="1"/>
  <c r="F67" i="7"/>
  <c r="K17" i="7"/>
  <c r="M13" i="11" l="1"/>
  <c r="H59" i="11"/>
  <c r="P39" i="3"/>
  <c r="P58" i="3" s="1"/>
  <c r="H59" i="3"/>
  <c r="N58" i="3"/>
  <c r="Q58" i="3"/>
  <c r="O39" i="3"/>
  <c r="O59" i="3" s="1"/>
  <c r="O60" i="3" s="1"/>
  <c r="N13" i="3"/>
  <c r="O58" i="3" l="1"/>
  <c r="P59" i="3"/>
  <c r="P60" i="3" s="1"/>
  <c r="N32" i="3"/>
  <c r="N59" i="3" s="1"/>
  <c r="N60" i="3" s="1"/>
  <c r="W64" i="3"/>
  <c r="E36" i="7" l="1"/>
  <c r="E58" i="7"/>
  <c r="N51" i="7"/>
  <c r="K51" i="7"/>
  <c r="N52" i="7"/>
  <c r="K52" i="7"/>
  <c r="M58" i="3" s="1"/>
  <c r="M22" i="3" l="1"/>
  <c r="M23" i="3" s="1"/>
  <c r="M22" i="11"/>
  <c r="M23" i="11" s="1"/>
  <c r="M32" i="11" s="1"/>
  <c r="M59" i="11" s="1"/>
  <c r="K53" i="7"/>
  <c r="F58" i="7"/>
  <c r="G64" i="7" s="1"/>
  <c r="G66" i="7" l="1"/>
  <c r="G63" i="7"/>
  <c r="G60" i="7"/>
  <c r="G67" i="7"/>
  <c r="G59" i="7"/>
  <c r="M32" i="3" l="1"/>
  <c r="M59" i="3" s="1"/>
  <c r="Q59" i="3" l="1"/>
  <c r="Q60" i="3" s="1"/>
  <c r="Q32" i="3"/>
  <c r="I32" i="3"/>
  <c r="I59" i="3" s="1"/>
</calcChain>
</file>

<file path=xl/sharedStrings.xml><?xml version="1.0" encoding="utf-8"?>
<sst xmlns="http://schemas.openxmlformats.org/spreadsheetml/2006/main" count="599" uniqueCount="242">
  <si>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</si>
  <si>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</si>
  <si>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</si>
  <si>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</si>
  <si>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</si>
  <si>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</si>
  <si>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</si>
  <si>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</si>
  <si>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</si>
  <si>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</si>
  <si>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</si>
  <si>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</si>
  <si>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</si>
  <si>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</si>
  <si>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</si>
  <si>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</si>
  <si>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</si>
  <si>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</si>
  <si>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</si>
  <si>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</si>
  <si>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</si>
  <si>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</si>
  <si>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</si>
  <si>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</si>
  <si>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</si>
  <si>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</si>
  <si>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</si>
  <si>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</si>
  <si>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</si>
  <si>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</si>
  <si>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</si>
  <si>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</si>
  <si>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</si>
  <si>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</si>
  <si>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</si>
  <si>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</si>
  <si>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</si>
  <si>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</si>
  <si>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</si>
  <si>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</si>
  <si>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</si>
  <si>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</si>
  <si>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</si>
  <si>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</si>
  <si>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</si>
  <si>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</si>
  <si>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</si>
  <si>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</si>
  <si>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</si>
  <si>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</si>
  <si>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</si>
  <si>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</si>
  <si>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</si>
  <si>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</si>
  <si>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</si>
  <si>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</si>
  <si>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</si>
  <si>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</si>
  <si>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</si>
  <si>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</si>
  <si>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</si>
  <si>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</si>
  <si>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</si>
  <si>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</si>
  <si>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</si>
  <si>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</si>
  <si>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</si>
  <si>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</si>
  <si>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</si>
  <si>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</si>
  <si>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</si>
  <si>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</si>
  <si>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</si>
  <si>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</si>
  <si>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</si>
  <si>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</si>
  <si>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</si>
  <si>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</si>
  <si>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</si>
  <si>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</si>
  <si>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</si>
  <si>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</si>
  <si>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</si>
  <si>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</si>
  <si>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</si>
  <si>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</si>
  <si>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</si>
  <si>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</si>
  <si>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</si>
  <si>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</si>
  <si>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 xml:space="preserve">протокол № 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</si>
  <si>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</si>
  <si>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</si>
  <si>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</si>
  <si>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</si>
  <si>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</si>
  <si>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</si>
  <si>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</si>
  <si>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</si>
  <si>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</si>
  <si>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</si>
  <si>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</si>
  <si>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</si>
  <si>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</si>
  <si>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</si>
  <si>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</si>
  <si>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</si>
  <si>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</si>
  <si>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</si>
  <si>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</si>
  <si>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</si>
  <si>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</si>
  <si>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</si>
  <si>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</si>
  <si>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</si>
  <si>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</si>
  <si>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</si>
  <si>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</si>
  <si>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</si>
  <si>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</si>
  <si>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</si>
  <si>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</si>
  <si>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</si>
  <si>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</si>
  <si>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</si>
  <si>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</si>
  <si>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r>
      <t xml:space="preserve">з галузі знань  </t>
    </r>
    <r>
      <rPr>
        <b/>
        <sz val="20"/>
        <rFont val="Times New Roman"/>
        <family val="1"/>
        <charset val="204"/>
      </rPr>
      <t>23 Соціальна робота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</si>
  <si>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232 Соціальне забезпечення</t>
    </r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</si>
  <si>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</si>
  <si>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</si>
  <si>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</si>
  <si>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</si>
  <si>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</si>
  <si>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</si>
  <si>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</si>
  <si>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Декан ФЕМ</t>
  </si>
  <si>
    <t>Гарант ОП</t>
  </si>
  <si>
    <t>Атестація</t>
  </si>
  <si>
    <t>№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</si>
  <si>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</si>
  <si>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</si>
  <si>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</si>
  <si>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</si>
  <si>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 xml:space="preserve"> Є.В. Мироненко</t>
  </si>
  <si>
    <t>І . ГРАФІК ОСВІТНЬОГО ПРОЦЕСУ</t>
  </si>
  <si>
    <t>Кваліфікація:  магістр з соціального забезпечення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</si>
  <si>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</si>
  <si>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</si>
  <si>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</si>
  <si>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</si>
  <si>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</si>
  <si>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</si>
  <si>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</si>
  <si>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</si>
  <si>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</si>
  <si>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</si>
  <si>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</si>
  <si>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</si>
  <si>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</si>
  <si>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</si>
  <si>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</si>
  <si>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</si>
  <si>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</si>
  <si>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Підготовка кваліфікаційної роботи магістра</t>
  </si>
  <si>
    <t xml:space="preserve"> 1.4.2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</si>
  <si>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</si>
  <si>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</si>
  <si>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</si>
  <si>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</si>
  <si>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</si>
  <si>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</si>
  <si>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</si>
  <si>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</si>
  <si>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</si>
  <si>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</si>
  <si>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</si>
  <si>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</si>
  <si>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</si>
  <si>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</si>
  <si>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</si>
  <si>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</si>
  <si>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</si>
  <si>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</si>
  <si>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Атестація (захист кваліфікаційної роботи магістра)</t>
  </si>
  <si>
    <t>Начальник навчального відділу</t>
  </si>
  <si>
    <t>В.М.Сушко</t>
  </si>
  <si>
    <t>І.І. Смирнова</t>
  </si>
  <si>
    <t>проєкти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</si>
  <si>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</si>
  <si>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</si>
  <si>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Механізми адвокації прав людини та малозахищених верств населення</t>
  </si>
  <si>
    <t>Захист кваліфікаційної роботи магістра</t>
  </si>
  <si>
    <t>IV.  АТЕСТАЦІЯ</t>
  </si>
  <si>
    <r>
      <rPr>
        <b/>
        <sz val="12"/>
        <rFont val="Times New Roman"/>
        <family val="1"/>
        <charset val="204"/>
      </rPr>
      <t xml:space="preserve">Екзаменаційна </t>
    </r>
    <r>
      <rPr>
        <b/>
        <sz val="14"/>
        <rFont val="Times New Roman"/>
        <family val="1"/>
        <charset val="204"/>
      </rPr>
      <t xml:space="preserve">сесія </t>
    </r>
  </si>
  <si>
    <t>Т</t>
  </si>
  <si>
    <t>Д/А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</si>
  <si>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соціального </t>
    </r>
  </si>
  <si>
    <t>забезпечення</t>
  </si>
  <si>
    <t>Оцінка потреб громад в соціальних послугах</t>
  </si>
  <si>
    <t>Електронна демократія та електронне урядування</t>
  </si>
  <si>
    <r>
      <t xml:space="preserve">Соціальний захист та соціальне забезпечення ВПО / </t>
    </r>
    <r>
      <rPr>
        <b/>
        <sz val="10"/>
        <rFont val="Times New Roman"/>
        <family val="1"/>
        <charset val="204"/>
      </rPr>
      <t xml:space="preserve">Управління соціально-трудовими відносинами </t>
    </r>
  </si>
  <si>
    <t xml:space="preserve"> Інновації системи управління соціальними закладами</t>
  </si>
  <si>
    <t xml:space="preserve">Організація діяльності із соціального забезпечення  </t>
  </si>
  <si>
    <t>"      "                                р.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</si>
  <si>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</si>
  <si>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</si>
  <si>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Методологія наукових досліджень у професійній сфері</t>
  </si>
  <si>
    <t>Ділове та академічне письмо іноземною мовою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</si>
  <si>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</si>
  <si>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r>
      <t>Механізми адвокації прав людини та малозахищених верств населення/</t>
    </r>
    <r>
      <rPr>
        <b/>
        <sz val="10"/>
        <rFont val="Times New Roman"/>
        <family val="1"/>
        <charset val="204"/>
      </rPr>
      <t xml:space="preserve">Технології соціального захисту та соціального забезпечення </t>
    </r>
  </si>
  <si>
    <r>
      <rPr>
        <b/>
        <sz val="10"/>
        <color rgb="FFFF0000"/>
        <rFont val="Times New Roman"/>
        <family val="1"/>
        <charset val="204"/>
      </rPr>
      <t>Методи обґрунтування та ухвалення рішень в професійній сфер</t>
    </r>
    <r>
      <rPr>
        <b/>
        <sz val="10"/>
        <rFont val="Times New Roman"/>
        <family val="1"/>
        <charset val="204"/>
      </rPr>
      <t>і</t>
    </r>
    <r>
      <rPr>
        <sz val="10"/>
        <rFont val="Times New Roman"/>
        <family val="1"/>
        <charset val="204"/>
      </rPr>
      <t xml:space="preserve"> / </t>
    </r>
  </si>
  <si>
    <t>Е</t>
  </si>
  <si>
    <t xml:space="preserve"> /Оцінка процесів надання та якості соціальних послуг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</si>
  <si>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</t>
    </r>
  </si>
  <si>
    <t>Виконання кваліфікацій-ної  роботи</t>
  </si>
  <si>
    <t xml:space="preserve"> 1.2.7</t>
  </si>
  <si>
    <t xml:space="preserve"> 1.2.8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</si>
  <si>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</si>
  <si>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</si>
  <si>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</si>
  <si>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</si>
  <si>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</si>
  <si>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</si>
  <si>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</si>
  <si>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>Разом п.1.1</t>
  </si>
  <si>
    <t>Вибіркова дисципліна циклу загальної підготовки</t>
  </si>
  <si>
    <t>Фізичне виховання</t>
  </si>
  <si>
    <t>с*</t>
  </si>
  <si>
    <t>Примітка:* секційні заняття (факультатив)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</si>
  <si>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</si>
  <si>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</si>
  <si>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</si>
  <si>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</si>
  <si>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</si>
  <si>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</si>
  <si>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</si>
  <si>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</si>
  <si>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3</t>
  </si>
  <si>
    <t>Вибіркові дисципліни циклу професійної 
підготовки (3 семестр)</t>
  </si>
  <si>
    <t>Дисципліна з інших ОП ДДМА</t>
  </si>
  <si>
    <t>каф ин.яз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</si>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</sst>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5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7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5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19" fillId="0" borderId="0" xfId="0" applyFont="1" applyAlignment="1"/>
    <xf numFmtId="0" fontId="8" fillId="0" borderId="0" xfId="0" applyFont="1" applyAlignment="1">
      <alignment vertical="center" wrapText="1"/>
    </xf>
    <xf numFmtId="0" fontId="20" fillId="0" borderId="0" xfId="0" applyFont="1" applyBorder="1" applyAlignment="1"/>
    <xf numFmtId="0" fontId="2" fillId="0" borderId="0" xfId="0" applyFont="1" applyBorder="1" applyAlignment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3" borderId="0" xfId="0" applyFont="1" applyFill="1"/>
    <xf numFmtId="0" fontId="4" fillId="3" borderId="0" xfId="0" applyFont="1" applyFill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Border="1" applyAlignment="1" applyProtection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4" fontId="4" fillId="3" borderId="0" xfId="0" applyNumberFormat="1" applyFont="1" applyFill="1" applyAlignment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165" fontId="4" fillId="3" borderId="41" xfId="0" applyNumberFormat="1" applyFont="1" applyFill="1" applyBorder="1" applyAlignment="1">
      <alignment horizontal="center" vertical="center"/>
    </xf>
    <xf numFmtId="165" fontId="4" fillId="3" borderId="42" xfId="0" applyNumberFormat="1" applyFont="1" applyFill="1" applyBorder="1" applyAlignment="1">
      <alignment horizontal="center" vertical="center"/>
    </xf>
    <xf numFmtId="165" fontId="4" fillId="3" borderId="27" xfId="0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165" fontId="4" fillId="3" borderId="86" xfId="0" applyNumberFormat="1" applyFont="1" applyFill="1" applyBorder="1" applyAlignment="1">
      <alignment horizontal="center" vertical="center"/>
    </xf>
    <xf numFmtId="165" fontId="4" fillId="3" borderId="81" xfId="0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98" xfId="0" applyNumberFormat="1" applyFont="1" applyFill="1" applyBorder="1" applyAlignment="1">
      <alignment horizontal="center" vertical="center"/>
    </xf>
    <xf numFmtId="165" fontId="4" fillId="3" borderId="56" xfId="0" applyNumberFormat="1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165" fontId="4" fillId="3" borderId="87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vertical="center" wrapText="1"/>
    </xf>
    <xf numFmtId="165" fontId="4" fillId="3" borderId="111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165" fontId="4" fillId="3" borderId="107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165" fontId="4" fillId="3" borderId="108" xfId="0" applyNumberFormat="1" applyFont="1" applyFill="1" applyBorder="1" applyAlignment="1">
      <alignment horizontal="center" vertical="center"/>
    </xf>
    <xf numFmtId="165" fontId="4" fillId="3" borderId="109" xfId="0" applyNumberFormat="1" applyFont="1" applyFill="1" applyBorder="1" applyAlignment="1">
      <alignment horizontal="center" vertical="center"/>
    </xf>
    <xf numFmtId="165" fontId="4" fillId="3" borderId="110" xfId="0" applyNumberFormat="1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/>
    </xf>
    <xf numFmtId="0" fontId="4" fillId="3" borderId="120" xfId="0" applyFont="1" applyFill="1" applyBorder="1" applyAlignment="1">
      <alignment horizontal="center" vertical="center"/>
    </xf>
    <xf numFmtId="0" fontId="4" fillId="3" borderId="121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7" fillId="4" borderId="100" xfId="0" applyFont="1" applyFill="1" applyBorder="1" applyAlignment="1">
      <alignment horizontal="center" vertical="center" wrapText="1"/>
    </xf>
    <xf numFmtId="164" fontId="7" fillId="4" borderId="100" xfId="0" applyNumberFormat="1" applyFont="1" applyFill="1" applyBorder="1" applyAlignment="1" applyProtection="1">
      <alignment horizontal="center" vertical="center"/>
    </xf>
    <xf numFmtId="164" fontId="7" fillId="4" borderId="119" xfId="0" applyNumberFormat="1" applyFont="1" applyFill="1" applyBorder="1" applyAlignment="1" applyProtection="1">
      <alignment horizontal="center" vertical="center"/>
    </xf>
    <xf numFmtId="164" fontId="7" fillId="4" borderId="113" xfId="0" applyNumberFormat="1" applyFont="1" applyFill="1" applyBorder="1" applyAlignment="1" applyProtection="1">
      <alignment horizontal="center" vertical="center"/>
    </xf>
    <xf numFmtId="164" fontId="7" fillId="4" borderId="115" xfId="0" applyNumberFormat="1" applyFont="1" applyFill="1" applyBorder="1" applyAlignment="1" applyProtection="1">
      <alignment horizontal="center" vertical="center"/>
    </xf>
    <xf numFmtId="0" fontId="7" fillId="4" borderId="60" xfId="0" applyFont="1" applyFill="1" applyBorder="1" applyAlignment="1">
      <alignment horizontal="center" vertical="center" wrapText="1"/>
    </xf>
    <xf numFmtId="166" fontId="7" fillId="4" borderId="60" xfId="0" applyNumberFormat="1" applyFont="1" applyFill="1" applyBorder="1" applyAlignment="1" applyProtection="1">
      <alignment horizontal="center" vertical="center"/>
    </xf>
    <xf numFmtId="164" fontId="7" fillId="4" borderId="60" xfId="0" applyNumberFormat="1" applyFont="1" applyFill="1" applyBorder="1" applyAlignment="1" applyProtection="1">
      <alignment horizontal="center" vertical="center"/>
    </xf>
    <xf numFmtId="164" fontId="7" fillId="4" borderId="64" xfId="0" applyNumberFormat="1" applyFont="1" applyFill="1" applyBorder="1" applyAlignment="1" applyProtection="1">
      <alignment horizontal="center" vertical="center"/>
    </xf>
    <xf numFmtId="166" fontId="7" fillId="4" borderId="84" xfId="0" applyNumberFormat="1" applyFont="1" applyFill="1" applyBorder="1" applyAlignment="1" applyProtection="1">
      <alignment horizontal="center" vertical="center"/>
    </xf>
    <xf numFmtId="0" fontId="4" fillId="5" borderId="89" xfId="0" applyFont="1" applyFill="1" applyBorder="1" applyAlignment="1">
      <alignment vertical="center" wrapText="1"/>
    </xf>
    <xf numFmtId="167" fontId="4" fillId="0" borderId="0" xfId="2" applyNumberFormat="1" applyFont="1" applyFill="1" applyBorder="1" applyAlignment="1" applyProtection="1">
      <alignment vertical="center"/>
    </xf>
    <xf numFmtId="165" fontId="7" fillId="0" borderId="7" xfId="2" applyNumberFormat="1" applyFont="1" applyFill="1" applyBorder="1" applyAlignment="1">
      <alignment horizontal="center" vertical="center" wrapText="1"/>
    </xf>
    <xf numFmtId="165" fontId="7" fillId="0" borderId="9" xfId="2" applyNumberFormat="1" applyFont="1" applyFill="1" applyBorder="1" applyAlignment="1">
      <alignment horizontal="center" vertical="center" wrapText="1"/>
    </xf>
    <xf numFmtId="167" fontId="29" fillId="0" borderId="0" xfId="2" applyNumberFormat="1" applyFont="1" applyFill="1" applyBorder="1" applyAlignment="1" applyProtection="1">
      <alignment vertical="center"/>
    </xf>
    <xf numFmtId="169" fontId="4" fillId="0" borderId="0" xfId="2" applyNumberFormat="1" applyFont="1" applyFill="1" applyBorder="1" applyAlignment="1" applyProtection="1">
      <alignment vertical="center"/>
    </xf>
    <xf numFmtId="168" fontId="4" fillId="0" borderId="0" xfId="2" applyNumberFormat="1" applyFont="1" applyFill="1" applyBorder="1" applyAlignment="1" applyProtection="1">
      <alignment vertical="center"/>
    </xf>
    <xf numFmtId="0" fontId="4" fillId="0" borderId="14" xfId="2" applyNumberFormat="1" applyFont="1" applyFill="1" applyBorder="1" applyAlignment="1" applyProtection="1">
      <alignment horizontal="center" vertical="center"/>
    </xf>
    <xf numFmtId="0" fontId="4" fillId="0" borderId="40" xfId="2" applyNumberFormat="1" applyFont="1" applyFill="1" applyBorder="1" applyAlignment="1" applyProtection="1">
      <alignment horizontal="center" vertical="center"/>
    </xf>
    <xf numFmtId="0" fontId="4" fillId="0" borderId="38" xfId="2" applyNumberFormat="1" applyFont="1" applyFill="1" applyBorder="1" applyAlignment="1" applyProtection="1">
      <alignment horizontal="center" vertical="center"/>
    </xf>
    <xf numFmtId="1" fontId="7" fillId="0" borderId="16" xfId="2" applyNumberFormat="1" applyFont="1" applyFill="1" applyBorder="1" applyAlignment="1">
      <alignment horizontal="center" vertical="center" wrapText="1"/>
    </xf>
    <xf numFmtId="1" fontId="7" fillId="0" borderId="32" xfId="2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Alignment="1">
      <alignment vertical="center"/>
    </xf>
    <xf numFmtId="165" fontId="31" fillId="0" borderId="9" xfId="2" applyNumberFormat="1" applyFont="1" applyFill="1" applyBorder="1" applyAlignment="1" applyProtection="1">
      <alignment horizontal="center" vertical="center"/>
    </xf>
    <xf numFmtId="165" fontId="29" fillId="0" borderId="2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167" fontId="4" fillId="0" borderId="0" xfId="2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horizontal="center" vertical="center" wrapText="1"/>
    </xf>
    <xf numFmtId="0" fontId="4" fillId="3" borderId="52" xfId="0" applyFont="1" applyFill="1" applyBorder="1" applyAlignment="1">
      <alignment horizontal="center"/>
    </xf>
    <xf numFmtId="0" fontId="4" fillId="3" borderId="109" xfId="0" applyFont="1" applyFill="1" applyBorder="1" applyAlignment="1">
      <alignment horizontal="center"/>
    </xf>
    <xf numFmtId="167" fontId="4" fillId="0" borderId="145" xfId="2" applyNumberFormat="1" applyFont="1" applyFill="1" applyBorder="1" applyAlignment="1" applyProtection="1">
      <alignment vertical="center"/>
    </xf>
    <xf numFmtId="167" fontId="29" fillId="0" borderId="145" xfId="2" applyNumberFormat="1" applyFont="1" applyFill="1" applyBorder="1" applyAlignment="1" applyProtection="1">
      <alignment vertical="center"/>
    </xf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0" xfId="0" applyFont="1" applyBorder="1" applyAlignment="1">
      <alignment horizont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3" xfId="0" applyBorder="1" applyAlignment="1">
      <alignment vertical="center"/>
    </xf>
    <xf numFmtId="0" fontId="0" fillId="0" borderId="154" xfId="0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56" xfId="0" applyFont="1" applyFill="1" applyBorder="1" applyAlignment="1">
      <alignment horizontal="center" vertical="center" wrapText="1"/>
    </xf>
    <xf numFmtId="0" fontId="1" fillId="0" borderId="154" xfId="0" applyFont="1" applyFill="1" applyBorder="1" applyAlignment="1">
      <alignment horizontal="center" vertical="center" wrapText="1"/>
    </xf>
    <xf numFmtId="0" fontId="1" fillId="0" borderId="155" xfId="0" applyFont="1" applyFill="1" applyBorder="1" applyAlignment="1">
      <alignment horizontal="center" vertical="center" wrapText="1"/>
    </xf>
    <xf numFmtId="0" fontId="1" fillId="0" borderId="15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57" xfId="0" applyFont="1" applyBorder="1" applyAlignment="1">
      <alignment horizont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vertical="center" wrapText="1"/>
    </xf>
    <xf numFmtId="0" fontId="4" fillId="8" borderId="56" xfId="0" applyFont="1" applyFill="1" applyBorder="1" applyAlignment="1">
      <alignment vertical="center" wrapText="1"/>
    </xf>
    <xf numFmtId="0" fontId="9" fillId="8" borderId="0" xfId="0" applyFont="1" applyFill="1"/>
    <xf numFmtId="0" fontId="4" fillId="9" borderId="58" xfId="0" applyFont="1" applyFill="1" applyBorder="1" applyAlignment="1">
      <alignment vertical="center" wrapText="1"/>
    </xf>
    <xf numFmtId="0" fontId="7" fillId="8" borderId="56" xfId="0" applyFont="1" applyFill="1" applyBorder="1" applyAlignment="1">
      <alignment vertical="center" wrapText="1"/>
    </xf>
    <xf numFmtId="0" fontId="4" fillId="9" borderId="98" xfId="0" applyFont="1" applyFill="1" applyBorder="1" applyAlignment="1">
      <alignment vertical="center" wrapText="1"/>
    </xf>
    <xf numFmtId="0" fontId="4" fillId="9" borderId="56" xfId="0" applyFont="1" applyFill="1" applyBorder="1" applyAlignment="1">
      <alignment vertical="center" wrapText="1"/>
    </xf>
    <xf numFmtId="0" fontId="7" fillId="9" borderId="107" xfId="0" applyFont="1" applyFill="1" applyBorder="1" applyAlignment="1">
      <alignment vertical="center" wrapText="1"/>
    </xf>
    <xf numFmtId="0" fontId="1" fillId="3" borderId="0" xfId="0" applyFont="1" applyFill="1"/>
    <xf numFmtId="167" fontId="30" fillId="0" borderId="0" xfId="2" applyNumberFormat="1" applyFont="1" applyFill="1" applyBorder="1" applyAlignment="1" applyProtection="1">
      <alignment vertical="center"/>
    </xf>
    <xf numFmtId="167" fontId="30" fillId="0" borderId="145" xfId="2" applyNumberFormat="1" applyFont="1" applyFill="1" applyBorder="1" applyAlignment="1" applyProtection="1">
      <alignment vertical="center"/>
    </xf>
    <xf numFmtId="165" fontId="32" fillId="3" borderId="24" xfId="2" applyNumberFormat="1" applyFont="1" applyFill="1" applyBorder="1" applyAlignment="1">
      <alignment horizontal="center" vertical="center" wrapText="1"/>
    </xf>
    <xf numFmtId="1" fontId="32" fillId="3" borderId="2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center" vertical="center" wrapText="1"/>
    </xf>
    <xf numFmtId="165" fontId="32" fillId="3" borderId="154" xfId="2" applyNumberFormat="1" applyFont="1" applyFill="1" applyBorder="1" applyAlignment="1">
      <alignment horizontal="center" vertical="center" wrapText="1"/>
    </xf>
    <xf numFmtId="1" fontId="32" fillId="3" borderId="15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left" vertical="center"/>
    </xf>
    <xf numFmtId="170" fontId="32" fillId="3" borderId="2" xfId="2" applyNumberFormat="1" applyFont="1" applyFill="1" applyBorder="1" applyAlignment="1" applyProtection="1">
      <alignment horizontal="center" vertical="center"/>
    </xf>
    <xf numFmtId="170" fontId="32" fillId="3" borderId="24" xfId="2" applyNumberFormat="1" applyFont="1" applyFill="1" applyBorder="1" applyAlignment="1" applyProtection="1">
      <alignment horizontal="center" vertical="center"/>
    </xf>
    <xf numFmtId="170" fontId="32" fillId="3" borderId="154" xfId="2" applyNumberFormat="1" applyFont="1" applyFill="1" applyBorder="1" applyAlignment="1" applyProtection="1">
      <alignment horizontal="center" vertical="center"/>
    </xf>
    <xf numFmtId="171" fontId="32" fillId="3" borderId="154" xfId="2" applyNumberFormat="1" applyFont="1" applyFill="1" applyBorder="1" applyAlignment="1" applyProtection="1">
      <alignment horizontal="center" vertical="center"/>
    </xf>
    <xf numFmtId="170" fontId="32" fillId="3" borderId="39" xfId="2" applyNumberFormat="1" applyFont="1" applyFill="1" applyBorder="1" applyAlignment="1" applyProtection="1">
      <alignment horizontal="center" vertical="center"/>
    </xf>
    <xf numFmtId="170" fontId="32" fillId="3" borderId="5" xfId="2" applyNumberFormat="1" applyFont="1" applyFill="1" applyBorder="1" applyAlignment="1" applyProtection="1">
      <alignment horizontal="center" vertical="center"/>
    </xf>
    <xf numFmtId="170" fontId="32" fillId="3" borderId="155" xfId="2" applyNumberFormat="1" applyFont="1" applyFill="1" applyBorder="1" applyAlignment="1" applyProtection="1">
      <alignment horizontal="center" vertical="center"/>
    </xf>
    <xf numFmtId="170" fontId="32" fillId="3" borderId="23" xfId="2" applyNumberFormat="1" applyFont="1" applyFill="1" applyBorder="1" applyAlignment="1" applyProtection="1">
      <alignment horizontal="center" vertical="center"/>
    </xf>
    <xf numFmtId="170" fontId="32" fillId="3" borderId="25" xfId="2" applyNumberFormat="1" applyFont="1" applyFill="1" applyBorder="1" applyAlignment="1" applyProtection="1">
      <alignment horizontal="center" vertical="center"/>
    </xf>
    <xf numFmtId="170" fontId="32" fillId="3" borderId="34" xfId="2" applyNumberFormat="1" applyFont="1" applyFill="1" applyBorder="1" applyAlignment="1" applyProtection="1">
      <alignment horizontal="center" vertical="center"/>
    </xf>
    <xf numFmtId="170" fontId="32" fillId="3" borderId="4" xfId="2" applyNumberFormat="1" applyFont="1" applyFill="1" applyBorder="1" applyAlignment="1" applyProtection="1">
      <alignment horizontal="center" vertical="center"/>
    </xf>
    <xf numFmtId="170" fontId="32" fillId="3" borderId="15" xfId="2" applyNumberFormat="1" applyFont="1" applyFill="1" applyBorder="1" applyAlignment="1" applyProtection="1">
      <alignment horizontal="center" vertical="center"/>
    </xf>
    <xf numFmtId="170" fontId="32" fillId="3" borderId="153" xfId="2" applyNumberFormat="1" applyFont="1" applyFill="1" applyBorder="1" applyAlignment="1" applyProtection="1">
      <alignment horizontal="center" vertical="center"/>
    </xf>
    <xf numFmtId="170" fontId="32" fillId="3" borderId="33" xfId="2" applyNumberFormat="1" applyFont="1" applyFill="1" applyBorder="1" applyAlignment="1" applyProtection="1">
      <alignment horizontal="center" vertical="center"/>
    </xf>
    <xf numFmtId="170" fontId="32" fillId="3" borderId="3" xfId="2" applyNumberFormat="1" applyFont="1" applyFill="1" applyBorder="1" applyAlignment="1" applyProtection="1">
      <alignment horizontal="center" vertical="center"/>
    </xf>
    <xf numFmtId="170" fontId="32" fillId="3" borderId="156" xfId="2" applyNumberFormat="1" applyFont="1" applyFill="1" applyBorder="1" applyAlignment="1" applyProtection="1">
      <alignment horizontal="center" vertical="center"/>
    </xf>
    <xf numFmtId="0" fontId="32" fillId="3" borderId="50" xfId="2" applyFont="1" applyFill="1" applyBorder="1" applyAlignment="1">
      <alignment horizontal="left" vertical="center" wrapText="1"/>
    </xf>
    <xf numFmtId="0" fontId="32" fillId="3" borderId="50" xfId="2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vertical="center" wrapText="1"/>
    </xf>
    <xf numFmtId="0" fontId="1" fillId="0" borderId="75" xfId="0" applyFont="1" applyFill="1" applyBorder="1" applyAlignment="1">
      <alignment vertical="center" wrapText="1"/>
    </xf>
    <xf numFmtId="0" fontId="1" fillId="0" borderId="6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6" xfId="0" applyFont="1" applyFill="1" applyBorder="1" applyAlignment="1">
      <alignment vertical="center" wrapText="1"/>
    </xf>
    <xf numFmtId="49" fontId="1" fillId="0" borderId="88" xfId="0" applyNumberFormat="1" applyFont="1" applyFill="1" applyBorder="1" applyAlignment="1">
      <alignment horizontal="center" vertical="center" textRotation="90" wrapText="1"/>
    </xf>
    <xf numFmtId="0" fontId="1" fillId="0" borderId="130" xfId="0" applyFont="1" applyFill="1" applyBorder="1" applyAlignment="1">
      <alignment horizontal="center" vertical="center" wrapText="1"/>
    </xf>
    <xf numFmtId="0" fontId="1" fillId="0" borderId="124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123" xfId="0" applyFont="1" applyFill="1" applyBorder="1" applyAlignment="1">
      <alignment horizontal="center" vertical="center" wrapText="1"/>
    </xf>
    <xf numFmtId="0" fontId="1" fillId="0" borderId="125" xfId="0" applyFont="1" applyFill="1" applyBorder="1" applyAlignment="1">
      <alignment horizontal="center" vertical="center" wrapText="1"/>
    </xf>
    <xf numFmtId="0" fontId="1" fillId="0" borderId="99" xfId="0" applyFont="1" applyFill="1" applyBorder="1" applyAlignment="1">
      <alignment horizontal="center" vertical="center" wrapText="1"/>
    </xf>
    <xf numFmtId="0" fontId="1" fillId="0" borderId="98" xfId="0" applyFont="1" applyFill="1" applyBorder="1" applyAlignment="1">
      <alignment horizontal="center" vertical="center" wrapText="1"/>
    </xf>
    <xf numFmtId="0" fontId="1" fillId="0" borderId="116" xfId="0" applyFont="1" applyFill="1" applyBorder="1" applyAlignment="1">
      <alignment horizontal="center" vertical="center" wrapText="1"/>
    </xf>
    <xf numFmtId="0" fontId="1" fillId="0" borderId="97" xfId="0" applyFont="1" applyFill="1" applyBorder="1" applyAlignment="1">
      <alignment horizontal="center" vertical="center" wrapText="1"/>
    </xf>
    <xf numFmtId="0" fontId="1" fillId="0" borderId="144" xfId="0" applyFont="1" applyFill="1" applyBorder="1" applyAlignment="1">
      <alignment horizontal="center" vertical="center" wrapText="1"/>
    </xf>
    <xf numFmtId="0" fontId="1" fillId="0" borderId="13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2" xfId="0" applyFont="1" applyFill="1" applyBorder="1" applyAlignment="1">
      <alignment horizontal="center" vertical="center" wrapText="1"/>
    </xf>
    <xf numFmtId="0" fontId="1" fillId="0" borderId="12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32" fillId="0" borderId="35" xfId="0" applyNumberFormat="1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 wrapText="1"/>
    </xf>
    <xf numFmtId="14" fontId="32" fillId="0" borderId="167" xfId="0" applyNumberFormat="1" applyFont="1" applyFill="1" applyBorder="1" applyAlignment="1">
      <alignment horizontal="center" vertical="center" wrapText="1"/>
    </xf>
    <xf numFmtId="0" fontId="32" fillId="0" borderId="157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32" fillId="0" borderId="154" xfId="0" applyFont="1" applyFill="1" applyBorder="1" applyAlignment="1">
      <alignment horizontal="center" vertical="center" wrapText="1"/>
    </xf>
    <xf numFmtId="0" fontId="1" fillId="0" borderId="153" xfId="0" applyFont="1" applyFill="1" applyBorder="1" applyAlignment="1">
      <alignment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53" xfId="0" applyFont="1" applyFill="1" applyBorder="1" applyAlignment="1">
      <alignment horizontal="center" vertical="center" wrapText="1"/>
    </xf>
    <xf numFmtId="0" fontId="1" fillId="0" borderId="154" xfId="0" applyFont="1" applyFill="1" applyBorder="1" applyAlignment="1">
      <alignment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4" xfId="0" applyFont="1" applyFill="1" applyBorder="1" applyAlignment="1">
      <alignment horizontal="center" vertical="center" wrapText="1"/>
    </xf>
    <xf numFmtId="0" fontId="1" fillId="6" borderId="143" xfId="0" applyFont="1" applyFill="1" applyBorder="1" applyAlignment="1">
      <alignment vertical="center" wrapText="1"/>
    </xf>
    <xf numFmtId="0" fontId="32" fillId="6" borderId="142" xfId="0" applyFont="1" applyFill="1" applyBorder="1" applyAlignment="1">
      <alignment horizontal="center" vertical="center" wrapText="1"/>
    </xf>
    <xf numFmtId="0" fontId="32" fillId="6" borderId="143" xfId="0" applyFont="1" applyFill="1" applyBorder="1" applyAlignment="1">
      <alignment horizontal="center" vertical="center" wrapText="1"/>
    </xf>
    <xf numFmtId="14" fontId="32" fillId="0" borderId="23" xfId="0" applyNumberFormat="1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vertical="center" wrapText="1"/>
    </xf>
    <xf numFmtId="0" fontId="32" fillId="0" borderId="33" xfId="0" applyFont="1" applyFill="1" applyBorder="1" applyAlignment="1">
      <alignment horizontal="center" vertical="center" wrapText="1"/>
    </xf>
    <xf numFmtId="14" fontId="32" fillId="0" borderId="3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14" fontId="32" fillId="0" borderId="15" xfId="0" applyNumberFormat="1" applyFont="1" applyFill="1" applyBorder="1" applyAlignment="1">
      <alignment horizontal="center" vertical="center" wrapText="1"/>
    </xf>
    <xf numFmtId="0" fontId="32" fillId="0" borderId="153" xfId="0" applyFont="1" applyFill="1" applyBorder="1" applyAlignment="1">
      <alignment vertical="center" wrapText="1"/>
    </xf>
    <xf numFmtId="0" fontId="32" fillId="0" borderId="133" xfId="0" applyFont="1" applyFill="1" applyBorder="1" applyAlignment="1">
      <alignment horizontal="center" vertical="center" wrapText="1"/>
    </xf>
    <xf numFmtId="0" fontId="32" fillId="0" borderId="162" xfId="0" applyFont="1" applyFill="1" applyBorder="1" applyAlignment="1">
      <alignment horizontal="center" vertical="center" wrapText="1"/>
    </xf>
    <xf numFmtId="0" fontId="32" fillId="6" borderId="139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6" xfId="0" applyFont="1" applyFill="1" applyBorder="1" applyAlignment="1">
      <alignment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2" fillId="0" borderId="14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51" xfId="0" applyFont="1" applyFill="1" applyBorder="1" applyAlignment="1">
      <alignment vertical="center" wrapText="1"/>
    </xf>
    <xf numFmtId="0" fontId="1" fillId="0" borderId="83" xfId="0" applyFont="1" applyFill="1" applyBorder="1" applyAlignment="1">
      <alignment vertical="center" wrapText="1"/>
    </xf>
    <xf numFmtId="0" fontId="32" fillId="6" borderId="136" xfId="0" applyFont="1" applyFill="1" applyBorder="1" applyAlignment="1">
      <alignment horizontal="center" vertical="center" wrapText="1"/>
    </xf>
    <xf numFmtId="0" fontId="32" fillId="6" borderId="140" xfId="0" applyFont="1" applyFill="1" applyBorder="1" applyAlignment="1">
      <alignment horizontal="center" vertical="center" wrapText="1"/>
    </xf>
    <xf numFmtId="0" fontId="32" fillId="0" borderId="155" xfId="0" applyFont="1" applyFill="1" applyBorder="1" applyAlignment="1">
      <alignment horizontal="center" vertical="center" wrapText="1"/>
    </xf>
    <xf numFmtId="0" fontId="32" fillId="0" borderId="83" xfId="0" applyFont="1" applyFill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4" borderId="36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0" borderId="165" xfId="0" applyFont="1" applyFill="1" applyBorder="1" applyAlignment="1">
      <alignment horizontal="center" vertical="center" wrapText="1"/>
    </xf>
    <xf numFmtId="0" fontId="32" fillId="0" borderId="136" xfId="0" applyFont="1" applyFill="1" applyBorder="1" applyAlignment="1">
      <alignment horizontal="center" vertical="center" wrapText="1"/>
    </xf>
    <xf numFmtId="0" fontId="32" fillId="0" borderId="137" xfId="0" applyFont="1" applyFill="1" applyBorder="1" applyAlignment="1">
      <alignment horizontal="center" vertical="center" wrapText="1"/>
    </xf>
    <xf numFmtId="0" fontId="32" fillId="0" borderId="135" xfId="0" applyFont="1" applyFill="1" applyBorder="1" applyAlignment="1">
      <alignment horizontal="center" vertical="center" wrapText="1"/>
    </xf>
    <xf numFmtId="0" fontId="32" fillId="3" borderId="136" xfId="0" applyFont="1" applyFill="1" applyBorder="1" applyAlignment="1">
      <alignment horizontal="center" vertical="center" wrapText="1"/>
    </xf>
    <xf numFmtId="0" fontId="32" fillId="3" borderId="13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167" fontId="1" fillId="0" borderId="163" xfId="2" applyNumberFormat="1" applyFont="1" applyFill="1" applyBorder="1" applyAlignment="1" applyProtection="1">
      <alignment horizontal="center" vertical="center" wrapText="1"/>
    </xf>
    <xf numFmtId="0" fontId="32" fillId="0" borderId="16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32" fillId="6" borderId="168" xfId="0" applyFont="1" applyFill="1" applyBorder="1" applyAlignment="1">
      <alignment horizontal="center" vertical="center" wrapText="1"/>
    </xf>
    <xf numFmtId="0" fontId="32" fillId="6" borderId="164" xfId="0" applyFont="1" applyFill="1" applyBorder="1" applyAlignment="1">
      <alignment horizontal="center" vertical="center" wrapText="1"/>
    </xf>
    <xf numFmtId="0" fontId="32" fillId="6" borderId="169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5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1" fillId="6" borderId="135" xfId="0" applyFont="1" applyFill="1" applyBorder="1" applyAlignment="1">
      <alignment vertical="center" wrapText="1"/>
    </xf>
    <xf numFmtId="0" fontId="1" fillId="6" borderId="136" xfId="0" applyFont="1" applyFill="1" applyBorder="1" applyAlignment="1">
      <alignment vertical="center" wrapText="1"/>
    </xf>
    <xf numFmtId="0" fontId="1" fillId="6" borderId="137" xfId="0" applyFont="1" applyFill="1" applyBorder="1" applyAlignment="1">
      <alignment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32" fillId="0" borderId="39" xfId="0" applyFont="1" applyFill="1" applyBorder="1" applyAlignment="1">
      <alignment horizontal="center" vertical="center" wrapText="1"/>
    </xf>
    <xf numFmtId="14" fontId="1" fillId="0" borderId="172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 wrapText="1"/>
    </xf>
    <xf numFmtId="0" fontId="32" fillId="0" borderId="171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0" borderId="170" xfId="0" applyFont="1" applyFill="1" applyBorder="1" applyAlignment="1">
      <alignment horizontal="center" vertical="center" wrapText="1"/>
    </xf>
    <xf numFmtId="14" fontId="1" fillId="0" borderId="167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2" xfId="2" applyNumberFormat="1" applyFont="1" applyFill="1" applyBorder="1" applyAlignment="1" applyProtection="1">
      <alignment horizontal="center" vertical="center" wrapText="1"/>
    </xf>
    <xf numFmtId="0" fontId="1" fillId="0" borderId="157" xfId="0" applyFont="1" applyFill="1" applyBorder="1" applyAlignment="1">
      <alignment vertical="center" wrapText="1"/>
    </xf>
    <xf numFmtId="167" fontId="34" fillId="3" borderId="15" xfId="2" applyNumberFormat="1" applyFont="1" applyFill="1" applyBorder="1" applyAlignment="1" applyProtection="1">
      <alignment horizontal="center" vertical="center" wrapText="1"/>
    </xf>
    <xf numFmtId="0" fontId="34" fillId="3" borderId="154" xfId="2" applyNumberFormat="1" applyFont="1" applyFill="1" applyBorder="1" applyAlignment="1" applyProtection="1">
      <alignment horizontal="center" vertical="center" wrapText="1"/>
    </xf>
    <xf numFmtId="167" fontId="34" fillId="3" borderId="153" xfId="2" applyNumberFormat="1" applyFont="1" applyFill="1" applyBorder="1" applyAlignment="1" applyProtection="1">
      <alignment horizontal="center" vertical="center" wrapText="1"/>
    </xf>
    <xf numFmtId="167" fontId="34" fillId="3" borderId="154" xfId="2" applyNumberFormat="1" applyFont="1" applyFill="1" applyBorder="1" applyAlignment="1" applyProtection="1">
      <alignment vertical="center"/>
    </xf>
    <xf numFmtId="167" fontId="34" fillId="3" borderId="153" xfId="2" applyNumberFormat="1" applyFont="1" applyFill="1" applyBorder="1" applyAlignment="1" applyProtection="1">
      <alignment vertical="center"/>
    </xf>
    <xf numFmtId="167" fontId="34" fillId="3" borderId="15" xfId="2" applyNumberFormat="1" applyFont="1" applyFill="1" applyBorder="1" applyAlignment="1" applyProtection="1">
      <alignment horizontal="center" vertical="center"/>
    </xf>
    <xf numFmtId="167" fontId="34" fillId="0" borderId="154" xfId="2" applyNumberFormat="1" applyFont="1" applyFill="1" applyBorder="1" applyAlignment="1" applyProtection="1">
      <alignment horizontal="center" vertical="center"/>
    </xf>
    <xf numFmtId="167" fontId="34" fillId="0" borderId="153" xfId="2" applyNumberFormat="1" applyFont="1" applyFill="1" applyBorder="1" applyAlignment="1" applyProtection="1">
      <alignment horizontal="center" vertical="center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3" xfId="0" applyFont="1" applyFill="1" applyBorder="1" applyAlignment="1">
      <alignment vertical="center" wrapText="1"/>
    </xf>
    <xf numFmtId="0" fontId="34" fillId="0" borderId="15" xfId="0" applyFont="1" applyFill="1" applyBorder="1" applyAlignment="1">
      <alignment vertical="center" wrapText="1"/>
    </xf>
    <xf numFmtId="0" fontId="34" fillId="0" borderId="154" xfId="0" applyFont="1" applyFill="1" applyBorder="1" applyAlignment="1">
      <alignment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73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32" fillId="6" borderId="123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4" borderId="75" xfId="0" applyFont="1" applyFill="1" applyBorder="1" applyAlignment="1">
      <alignment horizontal="center" vertical="center" wrapText="1"/>
    </xf>
    <xf numFmtId="0" fontId="32" fillId="4" borderId="64" xfId="0" applyFont="1" applyFill="1" applyBorder="1" applyAlignment="1">
      <alignment horizontal="center" vertical="center" wrapText="1"/>
    </xf>
    <xf numFmtId="0" fontId="32" fillId="4" borderId="119" xfId="0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7" borderId="64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69" xfId="0" applyFont="1" applyFill="1" applyBorder="1" applyAlignment="1">
      <alignment horizontal="center" vertical="center" wrapText="1"/>
    </xf>
    <xf numFmtId="0" fontId="32" fillId="0" borderId="86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32" fillId="0" borderId="81" xfId="0" applyFont="1" applyFill="1" applyBorder="1" applyAlignment="1">
      <alignment horizontal="center" vertical="center" wrapText="1"/>
    </xf>
    <xf numFmtId="0" fontId="32" fillId="0" borderId="79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81" xfId="0" applyFont="1" applyFill="1" applyBorder="1" applyAlignment="1">
      <alignment vertical="center" wrapText="1"/>
    </xf>
    <xf numFmtId="0" fontId="1" fillId="0" borderId="158" xfId="0" applyFont="1" applyFill="1" applyBorder="1" applyAlignment="1">
      <alignment vertical="center" wrapText="1"/>
    </xf>
    <xf numFmtId="0" fontId="1" fillId="0" borderId="74" xfId="0" applyFont="1" applyFill="1" applyBorder="1" applyAlignment="1">
      <alignment vertical="center" wrapText="1"/>
    </xf>
    <xf numFmtId="0" fontId="32" fillId="0" borderId="67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vertical="center" wrapText="1"/>
    </xf>
    <xf numFmtId="0" fontId="1" fillId="0" borderId="73" xfId="0" applyFont="1" applyFill="1" applyBorder="1" applyAlignment="1">
      <alignment vertical="center" wrapText="1"/>
    </xf>
    <xf numFmtId="0" fontId="1" fillId="0" borderId="146" xfId="0" applyFont="1" applyFill="1" applyBorder="1" applyAlignment="1">
      <alignment horizontal="center" vertical="center" wrapText="1"/>
    </xf>
    <xf numFmtId="0" fontId="32" fillId="0" borderId="147" xfId="0" applyFont="1" applyFill="1" applyBorder="1" applyAlignment="1">
      <alignment horizontal="left" vertical="center" wrapText="1"/>
    </xf>
    <xf numFmtId="0" fontId="32" fillId="0" borderId="147" xfId="0" applyFont="1" applyFill="1" applyBorder="1" applyAlignment="1">
      <alignment horizontal="center" vertical="center" wrapText="1"/>
    </xf>
    <xf numFmtId="0" fontId="1" fillId="0" borderId="148" xfId="0" applyFont="1" applyFill="1" applyBorder="1" applyAlignment="1">
      <alignment vertical="center" wrapText="1"/>
    </xf>
    <xf numFmtId="0" fontId="32" fillId="0" borderId="148" xfId="0" applyFont="1" applyFill="1" applyBorder="1" applyAlignment="1">
      <alignment horizontal="center" vertical="center" wrapText="1"/>
    </xf>
    <xf numFmtId="0" fontId="1" fillId="0" borderId="147" xfId="0" applyFont="1" applyFill="1" applyBorder="1" applyAlignment="1">
      <alignment horizontal="center" vertical="center" wrapText="1"/>
    </xf>
    <xf numFmtId="0" fontId="1" fillId="0" borderId="148" xfId="0" applyFont="1" applyFill="1" applyBorder="1" applyAlignment="1">
      <alignment horizontal="center" vertical="center" wrapText="1"/>
    </xf>
    <xf numFmtId="0" fontId="1" fillId="0" borderId="147" xfId="0" applyFont="1" applyFill="1" applyBorder="1" applyAlignment="1">
      <alignment vertical="center" wrapText="1"/>
    </xf>
    <xf numFmtId="0" fontId="1" fillId="0" borderId="152" xfId="0" applyFont="1" applyFill="1" applyBorder="1" applyAlignment="1">
      <alignment horizontal="center" vertical="center" wrapText="1"/>
    </xf>
    <xf numFmtId="0" fontId="1" fillId="0" borderId="151" xfId="0" applyFont="1" applyFill="1" applyBorder="1" applyAlignment="1">
      <alignment vertical="center" wrapText="1"/>
    </xf>
    <xf numFmtId="0" fontId="1" fillId="0" borderId="149" xfId="0" applyFont="1" applyFill="1" applyBorder="1" applyAlignment="1">
      <alignment vertical="center" wrapText="1"/>
    </xf>
    <xf numFmtId="0" fontId="1" fillId="0" borderId="150" xfId="0" applyFont="1" applyFill="1" applyBorder="1" applyAlignment="1">
      <alignment vertical="center" wrapText="1"/>
    </xf>
    <xf numFmtId="167" fontId="1" fillId="0" borderId="0" xfId="2" applyNumberFormat="1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horizontal="right" vertical="center"/>
    </xf>
    <xf numFmtId="167" fontId="1" fillId="0" borderId="41" xfId="2" applyNumberFormat="1" applyFont="1" applyFill="1" applyBorder="1" applyAlignment="1" applyProtection="1">
      <alignment vertical="center"/>
    </xf>
    <xf numFmtId="0" fontId="32" fillId="0" borderId="41" xfId="0" applyFont="1" applyFill="1" applyBorder="1" applyAlignment="1" applyProtection="1">
      <alignment horizontal="right" vertical="center"/>
    </xf>
    <xf numFmtId="0" fontId="32" fillId="0" borderId="0" xfId="0" applyFont="1"/>
    <xf numFmtId="0" fontId="1" fillId="0" borderId="0" xfId="0" applyFont="1" applyFill="1"/>
    <xf numFmtId="0" fontId="32" fillId="0" borderId="41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right" vertical="center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165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6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66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170" fontId="32" fillId="10" borderId="24" xfId="2" applyNumberFormat="1" applyFont="1" applyFill="1" applyBorder="1" applyAlignment="1" applyProtection="1">
      <alignment horizontal="center" vertical="center"/>
    </xf>
    <xf numFmtId="170" fontId="32" fillId="10" borderId="2" xfId="2" applyNumberFormat="1" applyFont="1" applyFill="1" applyBorder="1" applyAlignment="1" applyProtection="1">
      <alignment horizontal="center" vertical="center"/>
    </xf>
    <xf numFmtId="170" fontId="32" fillId="10" borderId="154" xfId="2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3" borderId="135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42" xfId="0" applyFont="1" applyBorder="1" applyAlignment="1"/>
    <xf numFmtId="0" fontId="2" fillId="0" borderId="5" xfId="0" applyFont="1" applyBorder="1" applyAlignment="1"/>
    <xf numFmtId="0" fontId="1" fillId="0" borderId="27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4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6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49" fontId="16" fillId="0" borderId="31" xfId="1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49" fontId="16" fillId="0" borderId="27" xfId="1" applyNumberFormat="1" applyFont="1" applyBorder="1" applyAlignment="1" applyProtection="1">
      <alignment horizontal="left" vertical="center" wrapText="1"/>
      <protection locked="0"/>
    </xf>
    <xf numFmtId="49" fontId="16" fillId="0" borderId="30" xfId="1" applyNumberFormat="1" applyFont="1" applyBorder="1" applyAlignment="1" applyProtection="1">
      <alignment horizontal="left" vertical="center" wrapText="1"/>
      <protection locked="0"/>
    </xf>
    <xf numFmtId="49" fontId="16" fillId="0" borderId="13" xfId="1" applyNumberFormat="1" applyFont="1" applyBorder="1" applyAlignment="1" applyProtection="1">
      <alignment horizontal="left" vertical="center" wrapText="1"/>
      <protection locked="0"/>
    </xf>
    <xf numFmtId="49" fontId="16" fillId="0" borderId="0" xfId="1" applyNumberFormat="1" applyFont="1" applyBorder="1" applyAlignment="1" applyProtection="1">
      <alignment horizontal="left" vertical="center" wrapText="1"/>
      <protection locked="0"/>
    </xf>
    <xf numFmtId="49" fontId="16" fillId="0" borderId="14" xfId="1" applyNumberFormat="1" applyFont="1" applyBorder="1" applyAlignment="1" applyProtection="1">
      <alignment horizontal="left" vertical="center" wrapText="1"/>
      <protection locked="0"/>
    </xf>
    <xf numFmtId="49" fontId="16" fillId="0" borderId="37" xfId="1" applyNumberFormat="1" applyFont="1" applyBorder="1" applyAlignment="1" applyProtection="1">
      <alignment horizontal="left" vertical="center" wrapText="1"/>
      <protection locked="0"/>
    </xf>
    <xf numFmtId="49" fontId="16" fillId="0" borderId="41" xfId="1" applyNumberFormat="1" applyFont="1" applyBorder="1" applyAlignment="1" applyProtection="1">
      <alignment horizontal="left" vertical="center" wrapText="1"/>
      <protection locked="0"/>
    </xf>
    <xf numFmtId="49" fontId="16" fillId="0" borderId="36" xfId="1" applyNumberFormat="1" applyFont="1" applyBorder="1" applyAlignment="1" applyProtection="1">
      <alignment horizontal="left" vertical="center" wrapText="1"/>
      <protection locked="0"/>
    </xf>
    <xf numFmtId="1" fontId="16" fillId="0" borderId="31" xfId="0" applyNumberFormat="1" applyFont="1" applyFill="1" applyBorder="1" applyAlignment="1">
      <alignment horizontal="center" vertical="center" wrapText="1"/>
    </xf>
    <xf numFmtId="1" fontId="16" fillId="0" borderId="27" xfId="0" applyNumberFormat="1" applyFont="1" applyFill="1" applyBorder="1" applyAlignment="1">
      <alignment horizontal="center" vertical="center" wrapText="1"/>
    </xf>
    <xf numFmtId="1" fontId="16" fillId="0" borderId="30" xfId="0" applyNumberFormat="1" applyFont="1" applyFill="1" applyBorder="1" applyAlignment="1">
      <alignment horizontal="center" vertical="center" wrapText="1"/>
    </xf>
    <xf numFmtId="1" fontId="16" fillId="0" borderId="13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vertical="center" wrapText="1"/>
    </xf>
    <xf numFmtId="1" fontId="16" fillId="0" borderId="37" xfId="0" applyNumberFormat="1" applyFont="1" applyFill="1" applyBorder="1" applyAlignment="1">
      <alignment horizontal="center" vertical="center" wrapText="1"/>
    </xf>
    <xf numFmtId="1" fontId="16" fillId="0" borderId="41" xfId="0" applyNumberFormat="1" applyFont="1" applyFill="1" applyBorder="1" applyAlignment="1">
      <alignment horizontal="center" vertical="center" wrapText="1"/>
    </xf>
    <xf numFmtId="1" fontId="16" fillId="0" borderId="36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3" fillId="0" borderId="43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1" fontId="16" fillId="0" borderId="49" xfId="0" applyNumberFormat="1" applyFont="1" applyBorder="1" applyAlignment="1">
      <alignment horizontal="center" vertical="center" wrapText="1"/>
    </xf>
    <xf numFmtId="1" fontId="17" fillId="0" borderId="4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16" fillId="0" borderId="49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28" fillId="0" borderId="31" xfId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2" fillId="0" borderId="31" xfId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0" fontId="12" fillId="0" borderId="41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49" fontId="15" fillId="0" borderId="2" xfId="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33" fillId="0" borderId="45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 wrapText="1"/>
    </xf>
    <xf numFmtId="0" fontId="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2" fillId="3" borderId="0" xfId="0" applyFont="1" applyFill="1" applyAlignment="1">
      <alignment horizontal="left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horizontal="left" wrapText="1"/>
    </xf>
    <xf numFmtId="0" fontId="32" fillId="0" borderId="41" xfId="0" applyFont="1" applyFill="1" applyBorder="1" applyAlignment="1" applyProtection="1">
      <alignment horizontal="right" vertical="center"/>
    </xf>
    <xf numFmtId="0" fontId="1" fillId="0" borderId="41" xfId="0" applyFont="1" applyFill="1" applyBorder="1" applyAlignment="1">
      <alignment horizontal="right" vertical="center"/>
    </xf>
    <xf numFmtId="0" fontId="32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2" fillId="6" borderId="165" xfId="0" applyFont="1" applyFill="1" applyBorder="1" applyAlignment="1">
      <alignment horizontal="center" vertical="center" wrapText="1"/>
    </xf>
    <xf numFmtId="0" fontId="32" fillId="6" borderId="166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26" xfId="0" applyFont="1" applyFill="1" applyBorder="1" applyAlignment="1">
      <alignment horizontal="center" vertical="center" wrapText="1"/>
    </xf>
    <xf numFmtId="0" fontId="32" fillId="0" borderId="159" xfId="0" applyFont="1" applyFill="1" applyBorder="1" applyAlignment="1">
      <alignment horizontal="center" vertical="center" wrapText="1"/>
    </xf>
    <xf numFmtId="0" fontId="32" fillId="0" borderId="160" xfId="0" applyFont="1" applyFill="1" applyBorder="1" applyAlignment="1">
      <alignment horizontal="center" vertical="center" wrapText="1"/>
    </xf>
    <xf numFmtId="0" fontId="32" fillId="0" borderId="161" xfId="0" applyFont="1" applyFill="1" applyBorder="1" applyAlignment="1">
      <alignment horizontal="center" vertical="center" wrapText="1"/>
    </xf>
    <xf numFmtId="2" fontId="32" fillId="0" borderId="14" xfId="0" applyNumberFormat="1" applyFont="1" applyFill="1" applyBorder="1" applyAlignment="1">
      <alignment horizontal="center" vertical="center" wrapText="1"/>
    </xf>
    <xf numFmtId="2" fontId="32" fillId="0" borderId="126" xfId="0" applyNumberFormat="1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2" fontId="32" fillId="0" borderId="12" xfId="0" applyNumberFormat="1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right" vertical="center" wrapText="1"/>
    </xf>
    <xf numFmtId="0" fontId="32" fillId="0" borderId="31" xfId="0" applyFont="1" applyFill="1" applyBorder="1" applyAlignment="1">
      <alignment horizontal="right" vertical="center" wrapText="1"/>
    </xf>
    <xf numFmtId="0" fontId="32" fillId="0" borderId="2" xfId="0" applyFont="1" applyFill="1" applyBorder="1" applyAlignment="1">
      <alignment horizontal="right" vertical="center" wrapText="1"/>
    </xf>
    <xf numFmtId="0" fontId="32" fillId="0" borderId="66" xfId="0" applyFont="1" applyFill="1" applyBorder="1" applyAlignment="1">
      <alignment horizontal="right" vertical="center" wrapText="1"/>
    </xf>
    <xf numFmtId="170" fontId="32" fillId="3" borderId="23" xfId="2" applyNumberFormat="1" applyFont="1" applyFill="1" applyBorder="1" applyAlignment="1" applyProtection="1">
      <alignment horizontal="left" vertical="center" wrapText="1"/>
    </xf>
    <xf numFmtId="170" fontId="32" fillId="3" borderId="25" xfId="2" applyNumberFormat="1" applyFont="1" applyFill="1" applyBorder="1" applyAlignment="1" applyProtection="1">
      <alignment horizontal="left" vertical="center"/>
    </xf>
    <xf numFmtId="170" fontId="32" fillId="3" borderId="34" xfId="2" applyNumberFormat="1" applyFont="1" applyFill="1" applyBorder="1" applyAlignment="1" applyProtection="1">
      <alignment horizontal="left" vertical="center" wrapText="1"/>
    </xf>
    <xf numFmtId="170" fontId="32" fillId="3" borderId="4" xfId="2" applyNumberFormat="1" applyFont="1" applyFill="1" applyBorder="1" applyAlignment="1" applyProtection="1">
      <alignment horizontal="left" vertical="center"/>
    </xf>
    <xf numFmtId="170" fontId="32" fillId="3" borderId="15" xfId="2" applyNumberFormat="1" applyFont="1" applyFill="1" applyBorder="1" applyAlignment="1" applyProtection="1">
      <alignment horizontal="left" vertical="center" wrapText="1"/>
    </xf>
    <xf numFmtId="170" fontId="32" fillId="3" borderId="153" xfId="2" applyNumberFormat="1" applyFont="1" applyFill="1" applyBorder="1" applyAlignment="1" applyProtection="1">
      <alignment horizontal="left" vertical="center"/>
    </xf>
    <xf numFmtId="0" fontId="32" fillId="0" borderId="3" xfId="0" applyFont="1" applyFill="1" applyBorder="1" applyAlignment="1">
      <alignment horizontal="right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16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66" xfId="0" applyFont="1" applyFill="1" applyBorder="1" applyAlignment="1">
      <alignment horizontal="center" vertical="center" wrapText="1"/>
    </xf>
    <xf numFmtId="49" fontId="1" fillId="0" borderId="69" xfId="0" applyNumberFormat="1" applyFont="1" applyFill="1" applyBorder="1" applyAlignment="1">
      <alignment horizontal="center" vertical="center" textRotation="90" wrapText="1"/>
    </xf>
    <xf numFmtId="49" fontId="1" fillId="0" borderId="127" xfId="0" applyNumberFormat="1" applyFont="1" applyFill="1" applyBorder="1" applyAlignment="1">
      <alignment horizontal="center" vertical="center" textRotation="90" wrapText="1"/>
    </xf>
    <xf numFmtId="49" fontId="1" fillId="0" borderId="128" xfId="0" applyNumberFormat="1" applyFont="1" applyFill="1" applyBorder="1" applyAlignment="1">
      <alignment horizontal="center" vertical="center" textRotation="90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49" fontId="1" fillId="0" borderId="58" xfId="0" applyNumberFormat="1" applyFont="1" applyFill="1" applyBorder="1" applyAlignment="1">
      <alignment horizontal="center" vertical="center" textRotation="90" wrapText="1"/>
    </xf>
    <xf numFmtId="49" fontId="1" fillId="0" borderId="72" xfId="0" applyNumberFormat="1" applyFont="1" applyFill="1" applyBorder="1" applyAlignment="1">
      <alignment horizontal="center" vertical="center" textRotation="90" wrapText="1"/>
    </xf>
    <xf numFmtId="49" fontId="1" fillId="0" borderId="129" xfId="0" applyNumberFormat="1" applyFont="1" applyFill="1" applyBorder="1" applyAlignment="1">
      <alignment horizontal="center" vertical="center" textRotation="90" wrapText="1"/>
    </xf>
    <xf numFmtId="49" fontId="1" fillId="0" borderId="42" xfId="0" applyNumberFormat="1" applyFont="1" applyFill="1" applyBorder="1" applyAlignment="1">
      <alignment horizontal="center" vertical="center" textRotation="90" wrapText="1"/>
    </xf>
    <xf numFmtId="49" fontId="1" fillId="0" borderId="77" xfId="0" applyNumberFormat="1" applyFont="1" applyFill="1" applyBorder="1" applyAlignment="1">
      <alignment horizontal="center" vertical="center" textRotation="90" wrapText="1"/>
    </xf>
    <xf numFmtId="0" fontId="32" fillId="6" borderId="10" xfId="0" applyFont="1" applyFill="1" applyBorder="1" applyAlignment="1">
      <alignment horizontal="left" vertical="center" wrapText="1"/>
    </xf>
    <xf numFmtId="0" fontId="32" fillId="6" borderId="142" xfId="0" applyFont="1" applyFill="1" applyBorder="1" applyAlignment="1">
      <alignment horizontal="left" vertical="center" wrapText="1"/>
    </xf>
    <xf numFmtId="0" fontId="32" fillId="0" borderId="70" xfId="0" applyFont="1" applyFill="1" applyBorder="1" applyAlignment="1">
      <alignment horizontal="right" vertical="center" wrapText="1"/>
    </xf>
    <xf numFmtId="0" fontId="32" fillId="0" borderId="71" xfId="0" applyFont="1" applyFill="1" applyBorder="1" applyAlignment="1">
      <alignment horizontal="right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6" borderId="165" xfId="0" applyFont="1" applyFill="1" applyBorder="1" applyAlignment="1">
      <alignment horizontal="left" vertical="center" wrapText="1"/>
    </xf>
    <xf numFmtId="0" fontId="32" fillId="6" borderId="166" xfId="0" applyFont="1" applyFill="1" applyBorder="1" applyAlignment="1">
      <alignment horizontal="left" vertical="center" wrapText="1"/>
    </xf>
    <xf numFmtId="0" fontId="32" fillId="6" borderId="8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textRotation="90" wrapText="1"/>
    </xf>
    <xf numFmtId="0" fontId="1" fillId="0" borderId="72" xfId="0" applyFont="1" applyFill="1" applyBorder="1" applyAlignment="1">
      <alignment horizontal="center" vertical="center" textRotation="90" wrapText="1"/>
    </xf>
    <xf numFmtId="0" fontId="1" fillId="0" borderId="78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textRotation="90" wrapText="1"/>
    </xf>
    <xf numFmtId="49" fontId="1" fillId="0" borderId="80" xfId="0" applyNumberFormat="1" applyFont="1" applyFill="1" applyBorder="1" applyAlignment="1">
      <alignment horizontal="center" vertical="center" textRotation="90" wrapText="1"/>
    </xf>
    <xf numFmtId="49" fontId="1" fillId="0" borderId="81" xfId="0" applyNumberFormat="1" applyFont="1" applyFill="1" applyBorder="1" applyAlignment="1">
      <alignment horizontal="center" vertical="center" textRotation="90" wrapText="1"/>
    </xf>
    <xf numFmtId="49" fontId="1" fillId="0" borderId="82" xfId="0" applyNumberFormat="1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6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0" borderId="13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6" borderId="109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wrapText="1"/>
    </xf>
    <xf numFmtId="164" fontId="7" fillId="3" borderId="113" xfId="0" applyNumberFormat="1" applyFont="1" applyFill="1" applyBorder="1" applyAlignment="1" applyProtection="1">
      <alignment horizontal="center" vertical="center" wrapText="1"/>
    </xf>
    <xf numFmtId="0" fontId="7" fillId="3" borderId="114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 applyProtection="1">
      <alignment horizontal="center" vertical="center" textRotation="90" wrapText="1"/>
    </xf>
    <xf numFmtId="164" fontId="7" fillId="3" borderId="8" xfId="0" applyNumberFormat="1" applyFont="1" applyFill="1" applyBorder="1" applyAlignment="1" applyProtection="1">
      <alignment horizontal="center" vertical="center" textRotation="90" wrapText="1"/>
    </xf>
    <xf numFmtId="164" fontId="7" fillId="3" borderId="106" xfId="0" applyNumberFormat="1" applyFont="1" applyFill="1" applyBorder="1" applyAlignment="1" applyProtection="1">
      <alignment horizontal="center" vertical="center" textRotation="90" wrapText="1"/>
    </xf>
    <xf numFmtId="164" fontId="7" fillId="3" borderId="120" xfId="0" applyNumberFormat="1" applyFont="1" applyFill="1" applyBorder="1" applyAlignment="1" applyProtection="1">
      <alignment horizontal="center" vertical="center" textRotation="90" wrapText="1"/>
    </xf>
    <xf numFmtId="164" fontId="7" fillId="3" borderId="52" xfId="0" applyNumberFormat="1" applyFont="1" applyFill="1" applyBorder="1" applyAlignment="1" applyProtection="1">
      <alignment horizontal="center" vertical="center" textRotation="90" wrapText="1"/>
    </xf>
    <xf numFmtId="164" fontId="7" fillId="3" borderId="105" xfId="0" applyNumberFormat="1" applyFont="1" applyFill="1" applyBorder="1" applyAlignment="1" applyProtection="1">
      <alignment horizontal="center" vertical="center" textRotation="90" wrapText="1"/>
    </xf>
    <xf numFmtId="164" fontId="7" fillId="3" borderId="121" xfId="0" applyNumberFormat="1" applyFont="1" applyFill="1" applyBorder="1" applyAlignment="1" applyProtection="1">
      <alignment horizontal="center" vertical="center" textRotation="90" wrapText="1"/>
    </xf>
    <xf numFmtId="164" fontId="7" fillId="3" borderId="109" xfId="0" applyNumberFormat="1" applyFont="1" applyFill="1" applyBorder="1" applyAlignment="1" applyProtection="1">
      <alignment horizontal="center" vertical="center" textRotation="90" wrapText="1"/>
    </xf>
    <xf numFmtId="164" fontId="7" fillId="3" borderId="110" xfId="0" applyNumberFormat="1" applyFont="1" applyFill="1" applyBorder="1" applyAlignment="1" applyProtection="1">
      <alignment horizontal="center" vertical="center" textRotation="90" wrapText="1"/>
    </xf>
    <xf numFmtId="164" fontId="7" fillId="3" borderId="108" xfId="0" applyNumberFormat="1" applyFont="1" applyFill="1" applyBorder="1" applyAlignment="1" applyProtection="1">
      <alignment horizontal="center" vertical="center" textRotation="90" wrapText="1"/>
    </xf>
    <xf numFmtId="164" fontId="7" fillId="3" borderId="69" xfId="0" applyNumberFormat="1" applyFont="1" applyFill="1" applyBorder="1" applyAlignment="1" applyProtection="1">
      <alignment horizontal="center" vertical="center" textRotation="90" wrapText="1"/>
    </xf>
    <xf numFmtId="164" fontId="7" fillId="3" borderId="58" xfId="0" applyNumberFormat="1" applyFont="1" applyFill="1" applyBorder="1" applyAlignment="1" applyProtection="1">
      <alignment horizontal="center" vertical="center" textRotation="90" wrapText="1"/>
    </xf>
    <xf numFmtId="164" fontId="7" fillId="3" borderId="59" xfId="0" applyNumberFormat="1" applyFont="1" applyFill="1" applyBorder="1" applyAlignment="1" applyProtection="1">
      <alignment horizontal="center" vertical="center" textRotation="90" wrapText="1"/>
    </xf>
    <xf numFmtId="164" fontId="7" fillId="3" borderId="80" xfId="0" applyNumberFormat="1" applyFont="1" applyFill="1" applyBorder="1" applyAlignment="1" applyProtection="1">
      <alignment horizontal="center" vertical="center" textRotation="90" wrapText="1"/>
    </xf>
    <xf numFmtId="164" fontId="7" fillId="3" borderId="81" xfId="0" applyNumberFormat="1" applyFont="1" applyFill="1" applyBorder="1" applyAlignment="1" applyProtection="1">
      <alignment horizontal="center" vertical="center" textRotation="90" wrapText="1"/>
    </xf>
    <xf numFmtId="164" fontId="7" fillId="3" borderId="93" xfId="0" applyNumberFormat="1" applyFont="1" applyFill="1" applyBorder="1" applyAlignment="1" applyProtection="1">
      <alignment horizontal="center" vertical="center" textRotation="90" wrapText="1"/>
    </xf>
    <xf numFmtId="164" fontId="7" fillId="3" borderId="98" xfId="0" applyNumberFormat="1" applyFont="1" applyFill="1" applyBorder="1" applyAlignment="1" applyProtection="1">
      <alignment horizontal="center" vertical="center" textRotation="90" wrapText="1"/>
    </xf>
    <xf numFmtId="164" fontId="7" fillId="3" borderId="56" xfId="0" applyNumberFormat="1" applyFont="1" applyFill="1" applyBorder="1" applyAlignment="1" applyProtection="1">
      <alignment horizontal="center" vertical="center" textRotation="90" wrapText="1"/>
    </xf>
    <xf numFmtId="164" fontId="7" fillId="3" borderId="107" xfId="0" applyNumberFormat="1" applyFont="1" applyFill="1" applyBorder="1" applyAlignment="1" applyProtection="1">
      <alignment horizontal="center" vertical="center" textRotation="90" wrapText="1"/>
    </xf>
    <xf numFmtId="164" fontId="7" fillId="3" borderId="98" xfId="0" applyNumberFormat="1" applyFont="1" applyFill="1" applyBorder="1" applyAlignment="1" applyProtection="1">
      <alignment horizontal="center" vertical="center" wrapText="1"/>
    </xf>
    <xf numFmtId="164" fontId="7" fillId="3" borderId="56" xfId="0" applyNumberFormat="1" applyFont="1" applyFill="1" applyBorder="1" applyAlignment="1" applyProtection="1">
      <alignment horizontal="center" vertical="center" wrapText="1"/>
    </xf>
    <xf numFmtId="164" fontId="7" fillId="3" borderId="107" xfId="0" applyNumberFormat="1" applyFont="1" applyFill="1" applyBorder="1" applyAlignment="1" applyProtection="1">
      <alignment horizontal="center" vertical="center" wrapText="1"/>
    </xf>
    <xf numFmtId="164" fontId="7" fillId="3" borderId="117" xfId="0" applyNumberFormat="1" applyFont="1" applyFill="1" applyBorder="1" applyAlignment="1" applyProtection="1">
      <alignment horizontal="center" vertical="center" wrapText="1"/>
    </xf>
    <xf numFmtId="164" fontId="7" fillId="3" borderId="118" xfId="0" applyNumberFormat="1" applyFont="1" applyFill="1" applyBorder="1" applyAlignment="1" applyProtection="1">
      <alignment horizontal="center" vertical="center" wrapText="1"/>
    </xf>
    <xf numFmtId="0" fontId="7" fillId="3" borderId="112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107" xfId="0" applyFont="1" applyFill="1" applyBorder="1" applyAlignment="1">
      <alignment horizontal="center" vertical="center" wrapText="1"/>
    </xf>
    <xf numFmtId="164" fontId="7" fillId="3" borderId="122" xfId="0" applyNumberFormat="1" applyFont="1" applyFill="1" applyBorder="1" applyAlignment="1" applyProtection="1">
      <alignment horizontal="center" vertical="center"/>
    </xf>
    <xf numFmtId="164" fontId="7" fillId="3" borderId="118" xfId="0" applyNumberFormat="1" applyFont="1" applyFill="1" applyBorder="1" applyAlignment="1" applyProtection="1">
      <alignment horizontal="center" vertical="center"/>
    </xf>
    <xf numFmtId="164" fontId="7" fillId="3" borderId="112" xfId="0" applyNumberFormat="1" applyFont="1" applyFill="1" applyBorder="1" applyAlignment="1" applyProtection="1">
      <alignment horizontal="center" vertical="center"/>
    </xf>
    <xf numFmtId="0" fontId="7" fillId="3" borderId="109" xfId="0" applyFont="1" applyFill="1" applyBorder="1" applyAlignment="1">
      <alignment horizontal="center" vertical="center" wrapText="1"/>
    </xf>
    <xf numFmtId="0" fontId="7" fillId="3" borderId="110" xfId="0" applyFont="1" applyFill="1" applyBorder="1" applyAlignment="1">
      <alignment horizontal="center" vertical="center" wrapText="1"/>
    </xf>
    <xf numFmtId="0" fontId="7" fillId="3" borderId="109" xfId="0" applyFont="1" applyFill="1" applyBorder="1" applyAlignment="1">
      <alignment horizontal="center" vertical="center"/>
    </xf>
    <xf numFmtId="0" fontId="7" fillId="3" borderId="110" xfId="0" applyFont="1" applyFill="1" applyBorder="1" applyAlignment="1">
      <alignment horizontal="center" vertical="center"/>
    </xf>
    <xf numFmtId="164" fontId="7" fillId="3" borderId="104" xfId="0" applyNumberFormat="1" applyFont="1" applyFill="1" applyBorder="1" applyAlignment="1" applyProtection="1">
      <alignment horizontal="center" vertical="center"/>
    </xf>
    <xf numFmtId="164" fontId="7" fillId="3" borderId="20" xfId="0" applyNumberFormat="1" applyFont="1" applyFill="1" applyBorder="1" applyAlignment="1" applyProtection="1">
      <alignment horizontal="center" vertical="center"/>
    </xf>
    <xf numFmtId="164" fontId="7" fillId="3" borderId="52" xfId="0" applyNumberFormat="1" applyFont="1" applyFill="1" applyBorder="1" applyAlignment="1" applyProtection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107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101" xfId="0" applyNumberFormat="1" applyFont="1" applyFill="1" applyBorder="1" applyAlignment="1" applyProtection="1">
      <alignment horizontal="center" vertical="center" wrapText="1"/>
    </xf>
    <xf numFmtId="164" fontId="7" fillId="3" borderId="102" xfId="0" applyNumberFormat="1" applyFont="1" applyFill="1" applyBorder="1" applyAlignment="1" applyProtection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164" fontId="7" fillId="3" borderId="53" xfId="0" applyNumberFormat="1" applyFont="1" applyFill="1" applyBorder="1" applyAlignment="1" applyProtection="1">
      <alignment horizontal="center" vertical="center" wrapText="1"/>
    </xf>
    <xf numFmtId="164" fontId="7" fillId="3" borderId="54" xfId="0" applyNumberFormat="1" applyFont="1" applyFill="1" applyBorder="1" applyAlignment="1" applyProtection="1">
      <alignment horizontal="center" vertical="center" wrapText="1"/>
    </xf>
    <xf numFmtId="164" fontId="7" fillId="3" borderId="55" xfId="0" applyNumberFormat="1" applyFont="1" applyFill="1" applyBorder="1" applyAlignment="1" applyProtection="1">
      <alignment horizontal="center" vertical="center" wrapText="1"/>
    </xf>
    <xf numFmtId="164" fontId="7" fillId="3" borderId="57" xfId="0" applyNumberFormat="1" applyFont="1" applyFill="1" applyBorder="1" applyAlignment="1" applyProtection="1">
      <alignment horizontal="center" vertical="center" textRotation="90" wrapText="1"/>
    </xf>
    <xf numFmtId="164" fontId="7" fillId="3" borderId="90" xfId="0" applyNumberFormat="1" applyFont="1" applyFill="1" applyBorder="1" applyAlignment="1" applyProtection="1">
      <alignment horizontal="center" vertical="center" wrapText="1"/>
    </xf>
    <xf numFmtId="164" fontId="7" fillId="3" borderId="91" xfId="0" applyNumberFormat="1" applyFont="1" applyFill="1" applyBorder="1" applyAlignment="1" applyProtection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164" fontId="7" fillId="3" borderId="26" xfId="0" applyNumberFormat="1" applyFont="1" applyFill="1" applyBorder="1" applyAlignment="1" applyProtection="1">
      <alignment horizontal="center" vertical="center" textRotation="90" wrapText="1"/>
    </xf>
    <xf numFmtId="164" fontId="7" fillId="3" borderId="6" xfId="0" applyNumberFormat="1" applyFont="1" applyFill="1" applyBorder="1" applyAlignment="1" applyProtection="1">
      <alignment horizontal="center" vertical="center" textRotation="90" wrapText="1"/>
    </xf>
    <xf numFmtId="164" fontId="7" fillId="3" borderId="95" xfId="0" applyNumberFormat="1" applyFont="1" applyFill="1" applyBorder="1" applyAlignment="1" applyProtection="1">
      <alignment horizontal="center" vertical="center" textRotation="90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4" fontId="7" fillId="3" borderId="61" xfId="0" applyNumberFormat="1" applyFont="1" applyFill="1" applyBorder="1" applyAlignment="1" applyProtection="1">
      <alignment horizontal="center" vertical="center"/>
    </xf>
    <xf numFmtId="164" fontId="7" fillId="3" borderId="62" xfId="0" applyNumberFormat="1" applyFont="1" applyFill="1" applyBorder="1" applyAlignment="1" applyProtection="1">
      <alignment horizontal="center" vertical="center"/>
    </xf>
    <xf numFmtId="164" fontId="7" fillId="3" borderId="63" xfId="0" applyNumberFormat="1" applyFont="1" applyFill="1" applyBorder="1" applyAlignment="1" applyProtection="1">
      <alignment horizontal="center" vertical="center"/>
    </xf>
    <xf numFmtId="164" fontId="7" fillId="3" borderId="41" xfId="0" applyNumberFormat="1" applyFont="1" applyFill="1" applyBorder="1" applyAlignment="1" applyProtection="1">
      <alignment horizontal="center" vertical="center" textRotation="90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164" fontId="7" fillId="3" borderId="75" xfId="0" applyNumberFormat="1" applyFont="1" applyFill="1" applyBorder="1" applyAlignment="1" applyProtection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8" customWidth="1"/>
    <col min="2" max="2" width="4.6640625" style="8" customWidth="1"/>
    <col min="3" max="3" width="8.6640625" style="8" customWidth="1"/>
    <col min="4" max="4" width="18.109375" style="8" customWidth="1"/>
    <col min="5" max="5" width="16.5546875" style="8" customWidth="1"/>
    <col min="6" max="6" width="14.6640625" style="8" customWidth="1"/>
    <col min="7" max="7" width="20.88671875" style="8" customWidth="1"/>
    <col min="8" max="8" width="14.6640625" style="8" customWidth="1"/>
    <col min="9" max="9" width="12.88671875" style="8" customWidth="1"/>
    <col min="10" max="10" width="12" style="8" customWidth="1"/>
    <col min="11" max="11" width="0" style="8" hidden="1" customWidth="1"/>
    <col min="12" max="12" width="13.109375" style="8" customWidth="1"/>
    <col min="13" max="16384" width="9.109375" style="8"/>
  </cols>
  <sheetData>
    <row r="1" spans="1:12" ht="18" x14ac:dyDescent="0.35">
      <c r="A1" s="3"/>
      <c r="B1" s="10"/>
      <c r="C1" s="424" t="s">
        <v>57</v>
      </c>
      <c r="D1" s="425"/>
      <c r="E1" s="425"/>
      <c r="F1" s="425"/>
      <c r="G1" s="425"/>
      <c r="H1" s="425"/>
      <c r="I1" s="425"/>
      <c r="J1" s="425"/>
      <c r="K1" s="426"/>
      <c r="L1" s="3"/>
    </row>
    <row r="2" spans="1:12" ht="46.8" x14ac:dyDescent="0.3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41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" x14ac:dyDescent="0.35">
      <c r="C3" s="6" t="s">
        <v>58</v>
      </c>
      <c r="D3" s="6">
        <v>33</v>
      </c>
      <c r="E3" s="6">
        <v>7</v>
      </c>
      <c r="F3" s="6"/>
      <c r="G3" s="6"/>
      <c r="H3" s="6"/>
      <c r="I3" s="9" t="s">
        <v>37</v>
      </c>
      <c r="J3" s="9" t="s">
        <v>33</v>
      </c>
    </row>
    <row r="4" spans="1:12" s="3" customFormat="1" ht="18" x14ac:dyDescent="0.35">
      <c r="C4" s="6" t="s">
        <v>59</v>
      </c>
      <c r="D4" s="6"/>
      <c r="E4" s="6"/>
      <c r="F4" s="6">
        <v>4</v>
      </c>
      <c r="G4" s="6">
        <v>11</v>
      </c>
      <c r="H4" s="6">
        <v>2</v>
      </c>
      <c r="I4" s="9" t="s">
        <v>34</v>
      </c>
      <c r="J4" s="9" t="s">
        <v>35</v>
      </c>
    </row>
    <row r="5" spans="1:12" s="3" customFormat="1" ht="18" x14ac:dyDescent="0.35">
      <c r="C5" s="6" t="s">
        <v>60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38</v>
      </c>
      <c r="J5" s="9" t="s">
        <v>36</v>
      </c>
    </row>
    <row r="6" spans="1:12" s="3" customFormat="1" ht="18" x14ac:dyDescent="0.35">
      <c r="C6" s="2"/>
      <c r="D6" s="12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 s="12"/>
      <c r="E7" s="430" t="s">
        <v>42</v>
      </c>
      <c r="F7" s="431"/>
      <c r="G7" s="431"/>
      <c r="H7" s="2"/>
      <c r="I7" s="2"/>
      <c r="J7" s="2"/>
      <c r="K7" s="4"/>
    </row>
    <row r="8" spans="1:12" s="3" customFormat="1" ht="18" x14ac:dyDescent="0.35">
      <c r="C8" s="2"/>
      <c r="D8" s="427" t="s">
        <v>43</v>
      </c>
      <c r="E8" s="428"/>
      <c r="F8" s="429"/>
      <c r="G8" s="13" t="s">
        <v>25</v>
      </c>
      <c r="H8" s="13" t="s">
        <v>44</v>
      </c>
      <c r="I8" s="2"/>
      <c r="J8" s="2"/>
      <c r="K8" s="4"/>
    </row>
    <row r="9" spans="1:12" s="3" customFormat="1" ht="18" x14ac:dyDescent="0.35">
      <c r="C9" s="2"/>
      <c r="D9" s="427" t="s">
        <v>26</v>
      </c>
      <c r="E9" s="428"/>
      <c r="F9" s="429"/>
      <c r="G9" s="14">
        <v>4</v>
      </c>
      <c r="H9" s="14">
        <v>4</v>
      </c>
      <c r="I9" s="2"/>
      <c r="J9" s="2"/>
      <c r="K9" s="4"/>
    </row>
    <row r="10" spans="1:12" s="3" customFormat="1" ht="18" x14ac:dyDescent="0.35">
      <c r="C10" s="2"/>
      <c r="D10" s="420" t="s">
        <v>27</v>
      </c>
      <c r="E10" s="421"/>
      <c r="F10" s="421"/>
      <c r="G10" s="17"/>
      <c r="H10" s="17"/>
      <c r="I10" s="2"/>
      <c r="J10" s="2"/>
      <c r="K10" s="4"/>
    </row>
    <row r="11" spans="1:12" s="3" customFormat="1" ht="18" x14ac:dyDescent="0.35">
      <c r="C11" s="2"/>
      <c r="D11" s="12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 s="12"/>
      <c r="E12" s="422" t="s">
        <v>45</v>
      </c>
      <c r="F12" s="423"/>
      <c r="G12" s="423"/>
      <c r="H12" s="2"/>
      <c r="I12" s="2"/>
      <c r="J12" s="2"/>
      <c r="K12" s="4"/>
    </row>
    <row r="13" spans="1:12" s="3" customFormat="1" ht="63" x14ac:dyDescent="0.35">
      <c r="C13" s="2"/>
      <c r="D13" s="432" t="s">
        <v>46</v>
      </c>
      <c r="E13" s="433"/>
      <c r="F13" s="434"/>
      <c r="G13" s="15" t="s">
        <v>47</v>
      </c>
      <c r="H13" s="16" t="s">
        <v>25</v>
      </c>
      <c r="I13" s="2"/>
      <c r="J13" s="2"/>
      <c r="K13" s="4"/>
    </row>
    <row r="14" spans="1:12" s="3" customFormat="1" ht="18" x14ac:dyDescent="0.35">
      <c r="C14" s="2"/>
      <c r="D14" s="417" t="s">
        <v>40</v>
      </c>
      <c r="E14" s="418"/>
      <c r="F14" s="419"/>
      <c r="G14" s="13" t="s">
        <v>48</v>
      </c>
      <c r="H14" s="13">
        <v>4</v>
      </c>
      <c r="I14" s="2"/>
      <c r="J14" s="2"/>
      <c r="K14" s="4"/>
    </row>
    <row r="15" spans="1:12" s="3" customFormat="1" ht="18" x14ac:dyDescent="0.35">
      <c r="C15" s="2"/>
      <c r="D15" s="417"/>
      <c r="E15" s="418"/>
      <c r="F15" s="419"/>
      <c r="G15" s="13"/>
      <c r="H15" s="13"/>
      <c r="I15" s="2"/>
      <c r="J15" s="2"/>
      <c r="K15" s="4"/>
    </row>
    <row r="16" spans="1:12" s="3" customFormat="1" ht="18" x14ac:dyDescent="0.35">
      <c r="C16" s="2"/>
      <c r="D16" s="12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tabSelected="1" zoomScale="50" zoomScaleNormal="50" zoomScaleSheetLayoutView="50" workbookViewId="0">
      <selection activeCell="BH8" sqref="BH8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7.6640625" style="1" customWidth="1"/>
    <col min="10" max="11" width="6.6640625" style="1" customWidth="1"/>
    <col min="12" max="12" width="6.44140625" style="1" customWidth="1"/>
    <col min="13" max="13" width="7.33203125" style="1" customWidth="1"/>
    <col min="14" max="25" width="5.33203125" style="1" customWidth="1"/>
    <col min="26" max="26" width="7.44140625" style="1" customWidth="1"/>
    <col min="27" max="51" width="5.33203125" style="1" customWidth="1"/>
    <col min="52" max="52" width="3.88671875" style="1" bestFit="1" customWidth="1"/>
    <col min="53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7" ht="33.75" customHeight="1" x14ac:dyDescent="0.5">
      <c r="A1" s="581" t="s">
        <v>67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2" t="s">
        <v>39</v>
      </c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2"/>
      <c r="AI1" s="582"/>
      <c r="AJ1" s="582"/>
      <c r="AK1" s="582"/>
      <c r="AL1" s="582"/>
      <c r="AM1" s="582"/>
      <c r="AN1" s="26"/>
      <c r="AY1" s="589"/>
      <c r="AZ1" s="590"/>
      <c r="BA1" s="590"/>
      <c r="BB1" s="590"/>
      <c r="BC1" s="590"/>
      <c r="BD1" s="590"/>
      <c r="BE1" s="590"/>
    </row>
    <row r="2" spans="1:57" ht="30" x14ac:dyDescent="0.5">
      <c r="A2" s="581" t="s">
        <v>68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7" ht="33" customHeight="1" x14ac:dyDescent="0.55000000000000004">
      <c r="A3" s="581" t="s">
        <v>90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3" t="s">
        <v>0</v>
      </c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  <c r="AC3" s="583"/>
      <c r="AD3" s="583"/>
      <c r="AE3" s="583"/>
      <c r="AF3" s="583"/>
      <c r="AG3" s="583"/>
      <c r="AH3" s="583"/>
      <c r="AI3" s="583"/>
      <c r="AJ3" s="583"/>
      <c r="AK3" s="583"/>
      <c r="AL3" s="583"/>
      <c r="AM3" s="583"/>
      <c r="AN3" s="584" t="s">
        <v>145</v>
      </c>
      <c r="AO3" s="584"/>
      <c r="AP3" s="584"/>
      <c r="AQ3" s="584"/>
      <c r="AR3" s="584"/>
      <c r="AS3" s="584"/>
      <c r="AT3" s="584"/>
      <c r="AU3" s="584"/>
      <c r="AV3" s="584"/>
      <c r="AW3" s="584"/>
      <c r="AX3" s="584"/>
      <c r="AY3" s="584"/>
      <c r="AZ3" s="584"/>
      <c r="BA3" s="584"/>
    </row>
    <row r="4" spans="1:57" ht="30.6" x14ac:dyDescent="0.55000000000000004">
      <c r="A4" s="585" t="s">
        <v>203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584"/>
      <c r="AO4" s="584"/>
      <c r="AP4" s="584"/>
      <c r="AQ4" s="584"/>
      <c r="AR4" s="584"/>
      <c r="AS4" s="584"/>
      <c r="AT4" s="584"/>
      <c r="AU4" s="584"/>
      <c r="AV4" s="584"/>
      <c r="AW4" s="584"/>
      <c r="AX4" s="584"/>
      <c r="AY4" s="584"/>
      <c r="AZ4" s="584"/>
      <c r="BA4" s="584"/>
    </row>
    <row r="5" spans="1:57" ht="36.75" customHeight="1" x14ac:dyDescent="0.5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586" t="s">
        <v>1</v>
      </c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  <c r="AC5" s="587"/>
      <c r="AD5" s="587"/>
      <c r="AE5" s="587"/>
      <c r="AF5" s="587"/>
      <c r="AG5" s="587"/>
      <c r="AH5" s="587"/>
      <c r="AI5" s="587"/>
      <c r="AJ5" s="587"/>
      <c r="AK5" s="587"/>
      <c r="AL5" s="587"/>
      <c r="AM5" s="587"/>
      <c r="AN5" s="591"/>
      <c r="AO5" s="591"/>
      <c r="AP5" s="591"/>
      <c r="AQ5" s="591"/>
      <c r="AR5" s="591"/>
      <c r="AS5" s="591"/>
      <c r="AT5" s="591"/>
      <c r="AU5" s="591"/>
      <c r="AV5" s="591"/>
      <c r="AW5" s="591"/>
      <c r="AX5" s="591"/>
      <c r="AY5" s="591"/>
      <c r="AZ5" s="591"/>
      <c r="BA5" s="591"/>
    </row>
    <row r="6" spans="1:57" s="3" customFormat="1" ht="24.75" customHeight="1" x14ac:dyDescent="0.5">
      <c r="A6" s="581" t="s">
        <v>91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588"/>
      <c r="AP6" s="588"/>
      <c r="AQ6" s="588"/>
      <c r="AR6" s="588"/>
      <c r="AS6" s="588"/>
      <c r="AT6" s="588"/>
      <c r="AU6" s="588"/>
      <c r="AV6" s="588"/>
      <c r="AW6" s="588"/>
      <c r="AX6" s="588"/>
      <c r="AY6" s="588"/>
      <c r="AZ6" s="588"/>
      <c r="BA6" s="588"/>
    </row>
    <row r="7" spans="1:57" s="3" customFormat="1" ht="27" customHeight="1" x14ac:dyDescent="0.5">
      <c r="A7" s="581" t="s">
        <v>69</v>
      </c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92" t="s">
        <v>92</v>
      </c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  <c r="AC7" s="592"/>
      <c r="AD7" s="592"/>
      <c r="AE7" s="592"/>
      <c r="AF7" s="592"/>
      <c r="AG7" s="592"/>
      <c r="AH7" s="592"/>
      <c r="AI7" s="592"/>
      <c r="AJ7" s="592"/>
      <c r="AK7" s="592"/>
      <c r="AL7" s="592"/>
      <c r="AM7" s="145"/>
      <c r="AN7" s="593" t="s">
        <v>93</v>
      </c>
      <c r="AO7" s="594"/>
      <c r="AP7" s="594"/>
      <c r="AQ7" s="594"/>
      <c r="AR7" s="594"/>
      <c r="AS7" s="594"/>
      <c r="AT7" s="594"/>
      <c r="AU7" s="594"/>
      <c r="AV7" s="594"/>
      <c r="AW7" s="594"/>
      <c r="AX7" s="594"/>
      <c r="AY7" s="594"/>
      <c r="AZ7" s="594"/>
      <c r="BA7" s="594"/>
    </row>
    <row r="8" spans="1:57" s="3" customFormat="1" ht="27.75" customHeight="1" x14ac:dyDescent="0.45">
      <c r="P8" s="592" t="s">
        <v>126</v>
      </c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  <c r="AC8" s="592"/>
      <c r="AD8" s="592"/>
      <c r="AE8" s="592"/>
      <c r="AF8" s="592"/>
      <c r="AG8" s="592"/>
      <c r="AH8" s="592"/>
      <c r="AI8" s="592"/>
      <c r="AJ8" s="592"/>
      <c r="AK8" s="592"/>
      <c r="AL8" s="592"/>
      <c r="AM8" s="145"/>
      <c r="AN8" s="595" t="s">
        <v>94</v>
      </c>
      <c r="AO8" s="595"/>
      <c r="AP8" s="595"/>
      <c r="AQ8" s="595"/>
      <c r="AR8" s="595"/>
      <c r="AS8" s="595"/>
      <c r="AT8" s="595"/>
      <c r="AU8" s="595"/>
      <c r="AV8" s="595"/>
      <c r="AW8" s="595"/>
      <c r="AX8" s="595"/>
      <c r="AY8" s="595"/>
      <c r="AZ8" s="595"/>
      <c r="BA8" s="595"/>
    </row>
    <row r="9" spans="1:57" s="3" customFormat="1" ht="27.75" customHeight="1" x14ac:dyDescent="0.45">
      <c r="P9" s="592" t="s">
        <v>127</v>
      </c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  <c r="AC9" s="592"/>
      <c r="AD9" s="592"/>
      <c r="AE9" s="592"/>
      <c r="AF9" s="592"/>
      <c r="AG9" s="592"/>
      <c r="AH9" s="592"/>
      <c r="AI9" s="592"/>
      <c r="AJ9" s="592"/>
      <c r="AK9" s="592"/>
      <c r="AL9" s="592"/>
      <c r="AM9" s="145"/>
      <c r="AN9" s="595"/>
      <c r="AO9" s="595"/>
      <c r="AP9" s="595"/>
      <c r="AQ9" s="595"/>
      <c r="AR9" s="595"/>
      <c r="AS9" s="595"/>
      <c r="AT9" s="595"/>
      <c r="AU9" s="595"/>
      <c r="AV9" s="595"/>
      <c r="AW9" s="595"/>
      <c r="AX9" s="595"/>
      <c r="AY9" s="595"/>
      <c r="AZ9" s="595"/>
      <c r="BA9" s="595"/>
    </row>
    <row r="10" spans="1:57" s="3" customFormat="1" ht="27.75" customHeight="1" x14ac:dyDescent="0.4">
      <c r="P10" s="579" t="s">
        <v>95</v>
      </c>
      <c r="Q10" s="596"/>
      <c r="R10" s="596"/>
      <c r="S10" s="596"/>
      <c r="T10" s="596"/>
      <c r="U10" s="596"/>
      <c r="V10" s="596"/>
      <c r="W10" s="596"/>
      <c r="X10" s="596"/>
      <c r="Y10" s="596"/>
      <c r="Z10" s="596"/>
      <c r="AA10" s="596"/>
      <c r="AB10" s="596"/>
      <c r="AC10" s="596"/>
      <c r="AD10" s="596"/>
      <c r="AE10" s="596"/>
      <c r="AF10" s="596"/>
      <c r="AG10" s="596"/>
      <c r="AH10" s="596"/>
      <c r="AI10" s="596"/>
      <c r="AJ10" s="596"/>
      <c r="AK10" s="596"/>
      <c r="AL10" s="578"/>
      <c r="AM10" s="578"/>
      <c r="AN10" s="595"/>
      <c r="AO10" s="595"/>
      <c r="AP10" s="595"/>
      <c r="AQ10" s="595"/>
      <c r="AR10" s="595"/>
      <c r="AS10" s="595"/>
      <c r="AT10" s="595"/>
      <c r="AU10" s="595"/>
      <c r="AV10" s="595"/>
      <c r="AW10" s="595"/>
      <c r="AX10" s="595"/>
      <c r="AY10" s="595"/>
      <c r="AZ10" s="595"/>
      <c r="BA10" s="595"/>
    </row>
    <row r="11" spans="1:57" s="3" customFormat="1" ht="25.2" x14ac:dyDescent="0.45">
      <c r="P11" s="579" t="s">
        <v>196</v>
      </c>
      <c r="Q11" s="579"/>
      <c r="R11" s="579"/>
      <c r="S11" s="579"/>
      <c r="T11" s="579"/>
      <c r="U11" s="579"/>
      <c r="V11" s="579"/>
      <c r="W11" s="579"/>
      <c r="X11" s="579"/>
      <c r="Y11" s="579"/>
      <c r="Z11" s="579"/>
      <c r="AA11" s="579"/>
      <c r="AB11" s="579"/>
      <c r="AC11" s="579"/>
      <c r="AD11" s="579"/>
      <c r="AE11" s="579"/>
      <c r="AF11" s="579"/>
      <c r="AG11" s="579"/>
      <c r="AH11" s="579"/>
      <c r="AI11" s="579"/>
      <c r="AJ11" s="579"/>
      <c r="AK11" s="579"/>
      <c r="AL11" s="579"/>
      <c r="AM11" s="579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7" s="3" customFormat="1" ht="25.2" x14ac:dyDescent="0.45"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577" t="s">
        <v>197</v>
      </c>
      <c r="AA12" s="578"/>
      <c r="AB12" s="578"/>
      <c r="AC12" s="578"/>
      <c r="AD12" s="578"/>
      <c r="AE12" s="164"/>
      <c r="AF12" s="164"/>
      <c r="AG12" s="164"/>
      <c r="AH12" s="164"/>
      <c r="AI12" s="164"/>
      <c r="AJ12" s="164"/>
      <c r="AK12" s="164"/>
      <c r="AL12" s="164"/>
      <c r="AM12" s="16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7" s="3" customFormat="1" ht="27.75" customHeight="1" x14ac:dyDescent="0.45">
      <c r="P13" s="146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8"/>
      <c r="AM13" s="148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7" s="3" customFormat="1" ht="22.8" x14ac:dyDescent="0.4">
      <c r="A14" s="580" t="s">
        <v>144</v>
      </c>
      <c r="B14" s="580"/>
      <c r="C14" s="580"/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0"/>
      <c r="V14" s="580"/>
      <c r="W14" s="580"/>
      <c r="X14" s="580"/>
      <c r="Y14" s="580"/>
      <c r="Z14" s="580"/>
      <c r="AA14" s="580"/>
      <c r="AB14" s="580"/>
      <c r="AC14" s="580"/>
      <c r="AD14" s="580"/>
      <c r="AE14" s="580"/>
      <c r="AF14" s="580"/>
      <c r="AG14" s="580"/>
      <c r="AH14" s="580"/>
      <c r="AI14" s="580"/>
      <c r="AJ14" s="580"/>
      <c r="AK14" s="580"/>
      <c r="AL14" s="580"/>
      <c r="AM14" s="580"/>
      <c r="AN14" s="580"/>
      <c r="AO14" s="580"/>
      <c r="AP14" s="580"/>
      <c r="AQ14" s="580"/>
      <c r="AR14" s="580"/>
      <c r="AS14" s="580"/>
      <c r="AT14" s="580"/>
      <c r="AU14" s="580"/>
      <c r="AV14" s="580"/>
      <c r="AW14" s="580"/>
      <c r="AX14" s="580"/>
      <c r="AY14" s="580"/>
      <c r="AZ14" s="580"/>
      <c r="BA14" s="580"/>
    </row>
    <row r="15" spans="1:57" s="3" customFormat="1" ht="18.600000000000001" thickBot="1" x14ac:dyDescent="0.4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</row>
    <row r="16" spans="1:57" ht="30" customHeight="1" x14ac:dyDescent="0.3">
      <c r="A16" s="533" t="s">
        <v>2</v>
      </c>
      <c r="B16" s="535" t="s">
        <v>3</v>
      </c>
      <c r="C16" s="536"/>
      <c r="D16" s="536"/>
      <c r="E16" s="537"/>
      <c r="F16" s="535" t="s">
        <v>4</v>
      </c>
      <c r="G16" s="536"/>
      <c r="H16" s="536"/>
      <c r="I16" s="537"/>
      <c r="J16" s="524" t="s">
        <v>5</v>
      </c>
      <c r="K16" s="527"/>
      <c r="L16" s="527"/>
      <c r="M16" s="527"/>
      <c r="N16" s="524" t="s">
        <v>6</v>
      </c>
      <c r="O16" s="527"/>
      <c r="P16" s="527"/>
      <c r="Q16" s="527"/>
      <c r="R16" s="526"/>
      <c r="S16" s="524" t="s">
        <v>7</v>
      </c>
      <c r="T16" s="525"/>
      <c r="U16" s="525"/>
      <c r="V16" s="525"/>
      <c r="W16" s="526"/>
      <c r="X16" s="524" t="s">
        <v>8</v>
      </c>
      <c r="Y16" s="527"/>
      <c r="Z16" s="527"/>
      <c r="AA16" s="526"/>
      <c r="AB16" s="535" t="s">
        <v>9</v>
      </c>
      <c r="AC16" s="536"/>
      <c r="AD16" s="536"/>
      <c r="AE16" s="537"/>
      <c r="AF16" s="535" t="s">
        <v>10</v>
      </c>
      <c r="AG16" s="536"/>
      <c r="AH16" s="536"/>
      <c r="AI16" s="537"/>
      <c r="AJ16" s="524" t="s">
        <v>11</v>
      </c>
      <c r="AK16" s="525"/>
      <c r="AL16" s="525"/>
      <c r="AM16" s="525"/>
      <c r="AN16" s="526"/>
      <c r="AO16" s="524" t="s">
        <v>12</v>
      </c>
      <c r="AP16" s="527"/>
      <c r="AQ16" s="527"/>
      <c r="AR16" s="527"/>
      <c r="AS16" s="528" t="s">
        <v>13</v>
      </c>
      <c r="AT16" s="529"/>
      <c r="AU16" s="529"/>
      <c r="AV16" s="529"/>
      <c r="AW16" s="530"/>
      <c r="AX16" s="524" t="s">
        <v>14</v>
      </c>
      <c r="AY16" s="527"/>
      <c r="AZ16" s="527"/>
      <c r="BA16" s="526"/>
    </row>
    <row r="17" spans="1:53" s="5" customFormat="1" ht="30" customHeight="1" thickBot="1" x14ac:dyDescent="0.3">
      <c r="A17" s="534"/>
      <c r="B17" s="30">
        <v>1</v>
      </c>
      <c r="C17" s="163">
        <v>2</v>
      </c>
      <c r="D17" s="163">
        <v>3</v>
      </c>
      <c r="E17" s="31">
        <v>4</v>
      </c>
      <c r="F17" s="30">
        <v>5</v>
      </c>
      <c r="G17" s="163">
        <v>6</v>
      </c>
      <c r="H17" s="163">
        <v>7</v>
      </c>
      <c r="I17" s="31">
        <v>8</v>
      </c>
      <c r="J17" s="30">
        <v>9</v>
      </c>
      <c r="K17" s="163">
        <v>10</v>
      </c>
      <c r="L17" s="163">
        <v>11</v>
      </c>
      <c r="M17" s="32">
        <v>12</v>
      </c>
      <c r="N17" s="30">
        <v>13</v>
      </c>
      <c r="O17" s="163">
        <v>14</v>
      </c>
      <c r="P17" s="163">
        <v>15</v>
      </c>
      <c r="Q17" s="163">
        <v>16</v>
      </c>
      <c r="R17" s="31">
        <v>17</v>
      </c>
      <c r="S17" s="30">
        <v>18</v>
      </c>
      <c r="T17" s="163">
        <v>19</v>
      </c>
      <c r="U17" s="163">
        <v>20</v>
      </c>
      <c r="V17" s="163">
        <v>21</v>
      </c>
      <c r="W17" s="31">
        <v>22</v>
      </c>
      <c r="X17" s="30">
        <v>23</v>
      </c>
      <c r="Y17" s="163">
        <v>24</v>
      </c>
      <c r="Z17" s="163">
        <v>25</v>
      </c>
      <c r="AA17" s="31">
        <v>26</v>
      </c>
      <c r="AB17" s="30">
        <v>27</v>
      </c>
      <c r="AC17" s="163">
        <v>28</v>
      </c>
      <c r="AD17" s="163">
        <v>29</v>
      </c>
      <c r="AE17" s="31">
        <v>30</v>
      </c>
      <c r="AF17" s="30">
        <v>31</v>
      </c>
      <c r="AG17" s="163">
        <v>32</v>
      </c>
      <c r="AH17" s="163">
        <v>33</v>
      </c>
      <c r="AI17" s="31">
        <v>34</v>
      </c>
      <c r="AJ17" s="30">
        <v>35</v>
      </c>
      <c r="AK17" s="163">
        <v>36</v>
      </c>
      <c r="AL17" s="163">
        <v>37</v>
      </c>
      <c r="AM17" s="163">
        <v>38</v>
      </c>
      <c r="AN17" s="31">
        <v>39</v>
      </c>
      <c r="AO17" s="30">
        <v>40</v>
      </c>
      <c r="AP17" s="163">
        <v>41</v>
      </c>
      <c r="AQ17" s="163">
        <v>42</v>
      </c>
      <c r="AR17" s="32">
        <v>43</v>
      </c>
      <c r="AS17" s="30">
        <v>44</v>
      </c>
      <c r="AT17" s="163">
        <v>45</v>
      </c>
      <c r="AU17" s="163">
        <v>46</v>
      </c>
      <c r="AV17" s="163">
        <v>47</v>
      </c>
      <c r="AW17" s="31">
        <v>48</v>
      </c>
      <c r="AX17" s="30">
        <v>49</v>
      </c>
      <c r="AY17" s="163">
        <v>50</v>
      </c>
      <c r="AZ17" s="163">
        <v>51</v>
      </c>
      <c r="BA17" s="31">
        <v>52</v>
      </c>
    </row>
    <row r="18" spans="1:53" ht="30" customHeight="1" x14ac:dyDescent="0.35">
      <c r="A18" s="33">
        <v>1</v>
      </c>
      <c r="B18" s="34" t="s">
        <v>65</v>
      </c>
      <c r="C18" s="35" t="s">
        <v>65</v>
      </c>
      <c r="D18" s="35" t="s">
        <v>65</v>
      </c>
      <c r="E18" s="36" t="s">
        <v>65</v>
      </c>
      <c r="F18" s="34" t="s">
        <v>65</v>
      </c>
      <c r="G18" s="35" t="s">
        <v>65</v>
      </c>
      <c r="H18" s="35" t="s">
        <v>65</v>
      </c>
      <c r="I18" s="36" t="s">
        <v>65</v>
      </c>
      <c r="J18" s="34" t="s">
        <v>65</v>
      </c>
      <c r="K18" s="35" t="s">
        <v>65</v>
      </c>
      <c r="L18" s="35" t="s">
        <v>65</v>
      </c>
      <c r="M18" s="36" t="s">
        <v>65</v>
      </c>
      <c r="N18" s="34" t="s">
        <v>65</v>
      </c>
      <c r="O18" s="35" t="s">
        <v>65</v>
      </c>
      <c r="P18" s="35" t="s">
        <v>65</v>
      </c>
      <c r="Q18" s="35" t="s">
        <v>96</v>
      </c>
      <c r="R18" s="36" t="s">
        <v>96</v>
      </c>
      <c r="S18" s="34" t="s">
        <v>16</v>
      </c>
      <c r="T18" s="35" t="s">
        <v>65</v>
      </c>
      <c r="U18" s="35" t="s">
        <v>65</v>
      </c>
      <c r="V18" s="36" t="s">
        <v>65</v>
      </c>
      <c r="W18" s="34" t="s">
        <v>65</v>
      </c>
      <c r="X18" s="35" t="s">
        <v>65</v>
      </c>
      <c r="Y18" s="35" t="s">
        <v>65</v>
      </c>
      <c r="Z18" s="37" t="s">
        <v>65</v>
      </c>
      <c r="AA18" s="34" t="s">
        <v>65</v>
      </c>
      <c r="AB18" s="35" t="s">
        <v>65</v>
      </c>
      <c r="AC18" s="35" t="s">
        <v>16</v>
      </c>
      <c r="AD18" s="35" t="s">
        <v>17</v>
      </c>
      <c r="AE18" s="37" t="s">
        <v>17</v>
      </c>
      <c r="AF18" s="34" t="s">
        <v>17</v>
      </c>
      <c r="AG18" s="35" t="s">
        <v>65</v>
      </c>
      <c r="AH18" s="35" t="s">
        <v>65</v>
      </c>
      <c r="AI18" s="37" t="s">
        <v>65</v>
      </c>
      <c r="AJ18" s="34" t="s">
        <v>65</v>
      </c>
      <c r="AK18" s="35" t="s">
        <v>65</v>
      </c>
      <c r="AL18" s="35" t="s">
        <v>65</v>
      </c>
      <c r="AM18" s="35" t="s">
        <v>65</v>
      </c>
      <c r="AN18" s="36" t="s">
        <v>65</v>
      </c>
      <c r="AO18" s="38" t="s">
        <v>65</v>
      </c>
      <c r="AP18" s="35" t="s">
        <v>15</v>
      </c>
      <c r="AQ18" s="35" t="s">
        <v>15</v>
      </c>
      <c r="AR18" s="37" t="s">
        <v>16</v>
      </c>
      <c r="AS18" s="34" t="s">
        <v>16</v>
      </c>
      <c r="AT18" s="35" t="s">
        <v>16</v>
      </c>
      <c r="AU18" s="35" t="s">
        <v>16</v>
      </c>
      <c r="AV18" s="35" t="s">
        <v>16</v>
      </c>
      <c r="AW18" s="36" t="s">
        <v>16</v>
      </c>
      <c r="AX18" s="38" t="s">
        <v>16</v>
      </c>
      <c r="AY18" s="35" t="s">
        <v>16</v>
      </c>
      <c r="AZ18" s="35" t="s">
        <v>16</v>
      </c>
      <c r="BA18" s="36" t="s">
        <v>16</v>
      </c>
    </row>
    <row r="19" spans="1:53" ht="30" customHeight="1" x14ac:dyDescent="0.35">
      <c r="A19" s="39">
        <v>2</v>
      </c>
      <c r="B19" s="44" t="s">
        <v>194</v>
      </c>
      <c r="C19" s="165" t="s">
        <v>194</v>
      </c>
      <c r="D19" s="165" t="s">
        <v>194</v>
      </c>
      <c r="E19" s="166" t="s">
        <v>194</v>
      </c>
      <c r="F19" s="165" t="s">
        <v>194</v>
      </c>
      <c r="G19" s="165" t="s">
        <v>194</v>
      </c>
      <c r="H19" s="165" t="s">
        <v>194</v>
      </c>
      <c r="I19" s="166" t="s">
        <v>15</v>
      </c>
      <c r="J19" s="44" t="s">
        <v>17</v>
      </c>
      <c r="K19" s="165" t="s">
        <v>17</v>
      </c>
      <c r="L19" s="165" t="s">
        <v>17</v>
      </c>
      <c r="M19" s="166" t="s">
        <v>17</v>
      </c>
      <c r="N19" s="44" t="s">
        <v>18</v>
      </c>
      <c r="O19" s="165" t="s">
        <v>18</v>
      </c>
      <c r="P19" s="165" t="s">
        <v>18</v>
      </c>
      <c r="Q19" s="165" t="s">
        <v>18</v>
      </c>
      <c r="R19" s="166" t="s">
        <v>195</v>
      </c>
      <c r="S19" s="44"/>
      <c r="T19" s="22"/>
      <c r="U19" s="22"/>
      <c r="V19" s="22"/>
      <c r="W19" s="42"/>
      <c r="X19" s="40"/>
      <c r="Y19" s="22"/>
      <c r="Z19" s="22"/>
      <c r="AA19" s="42"/>
      <c r="AB19" s="40"/>
      <c r="AC19" s="22"/>
      <c r="AD19" s="22"/>
      <c r="AE19" s="42"/>
      <c r="AF19" s="40"/>
      <c r="AG19" s="22"/>
      <c r="AH19" s="22"/>
      <c r="AI19" s="42"/>
      <c r="AJ19" s="40"/>
      <c r="AK19" s="22"/>
      <c r="AL19" s="22"/>
      <c r="AM19" s="22"/>
      <c r="AN19" s="41"/>
      <c r="AO19" s="43"/>
      <c r="AP19" s="22"/>
      <c r="AQ19" s="22"/>
      <c r="AR19" s="42"/>
      <c r="AS19" s="44"/>
      <c r="AT19" s="45"/>
      <c r="AU19" s="22"/>
      <c r="AV19" s="22"/>
      <c r="AW19" s="41"/>
      <c r="AX19" s="46"/>
      <c r="AY19" s="22"/>
      <c r="AZ19" s="22"/>
      <c r="BA19" s="41"/>
    </row>
    <row r="20" spans="1:53" ht="30" customHeight="1" x14ac:dyDescent="0.35">
      <c r="A20" s="39"/>
      <c r="B20" s="40"/>
      <c r="C20" s="22"/>
      <c r="D20" s="22"/>
      <c r="E20" s="41"/>
      <c r="F20" s="40"/>
      <c r="G20" s="22"/>
      <c r="H20" s="22"/>
      <c r="I20" s="41"/>
      <c r="J20" s="40"/>
      <c r="K20" s="22"/>
      <c r="L20" s="22"/>
      <c r="M20" s="41"/>
      <c r="N20" s="40"/>
      <c r="O20" s="22"/>
      <c r="P20" s="22"/>
      <c r="Q20" s="22"/>
      <c r="R20" s="41"/>
      <c r="S20" s="40"/>
      <c r="T20" s="22"/>
      <c r="U20" s="22"/>
      <c r="V20" s="22"/>
      <c r="W20" s="162"/>
      <c r="X20" s="40"/>
      <c r="Y20" s="22"/>
      <c r="Z20" s="22"/>
      <c r="AA20" s="42"/>
      <c r="AB20" s="40"/>
      <c r="AC20" s="22"/>
      <c r="AD20" s="22"/>
      <c r="AE20" s="42"/>
      <c r="AF20" s="40"/>
      <c r="AG20" s="22"/>
      <c r="AH20" s="22"/>
      <c r="AI20" s="42"/>
      <c r="AJ20" s="40"/>
      <c r="AK20" s="22"/>
      <c r="AL20" s="22"/>
      <c r="AM20" s="22"/>
      <c r="AN20" s="41"/>
      <c r="AO20" s="43"/>
      <c r="AP20" s="22"/>
      <c r="AQ20" s="22"/>
      <c r="AR20" s="42"/>
      <c r="AS20" s="40"/>
      <c r="AT20" s="22"/>
      <c r="AU20" s="22"/>
      <c r="AV20" s="22"/>
      <c r="AW20" s="41"/>
      <c r="AX20" s="43"/>
      <c r="AY20" s="22"/>
      <c r="AZ20" s="22"/>
      <c r="BA20" s="41"/>
    </row>
    <row r="21" spans="1:53" ht="30" customHeight="1" thickBot="1" x14ac:dyDescent="0.4">
      <c r="A21" s="161"/>
      <c r="B21" s="160"/>
      <c r="C21" s="157"/>
      <c r="D21" s="157"/>
      <c r="E21" s="159"/>
      <c r="F21" s="160"/>
      <c r="G21" s="157"/>
      <c r="H21" s="157"/>
      <c r="I21" s="159"/>
      <c r="J21" s="160"/>
      <c r="K21" s="157"/>
      <c r="L21" s="157"/>
      <c r="M21" s="159"/>
      <c r="N21" s="160"/>
      <c r="O21" s="157"/>
      <c r="P21" s="157"/>
      <c r="Q21" s="157"/>
      <c r="R21" s="159"/>
      <c r="S21" s="160"/>
      <c r="T21" s="157"/>
      <c r="U21" s="157"/>
      <c r="V21" s="157"/>
      <c r="W21" s="156"/>
      <c r="X21" s="160"/>
      <c r="Y21" s="157"/>
      <c r="Z21" s="157"/>
      <c r="AA21" s="156"/>
      <c r="AB21" s="160"/>
      <c r="AC21" s="157"/>
      <c r="AD21" s="157"/>
      <c r="AE21" s="156"/>
      <c r="AF21" s="160"/>
      <c r="AG21" s="157"/>
      <c r="AH21" s="157"/>
      <c r="AI21" s="156"/>
      <c r="AJ21" s="160"/>
      <c r="AK21" s="157"/>
      <c r="AL21" s="157"/>
      <c r="AM21" s="157"/>
      <c r="AN21" s="159"/>
      <c r="AO21" s="158"/>
      <c r="AP21" s="157"/>
      <c r="AQ21" s="157"/>
      <c r="AR21" s="156"/>
      <c r="AS21" s="155"/>
      <c r="AT21" s="154"/>
      <c r="AU21" s="154"/>
      <c r="AV21" s="154"/>
      <c r="AW21" s="153"/>
      <c r="AX21" s="152"/>
      <c r="AY21" s="151"/>
      <c r="AZ21" s="151"/>
      <c r="BA21" s="150"/>
    </row>
    <row r="22" spans="1:53" ht="19.5" customHeight="1" x14ac:dyDescent="0.35">
      <c r="A22" s="23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8"/>
      <c r="AG22" s="48"/>
      <c r="AH22" s="48"/>
      <c r="AI22" s="48"/>
      <c r="AJ22" s="47"/>
      <c r="AK22" s="47"/>
      <c r="AL22" s="47"/>
      <c r="AM22" s="47"/>
      <c r="AN22" s="47"/>
      <c r="AO22" s="47"/>
      <c r="AP22" s="47"/>
      <c r="AQ22" s="47"/>
      <c r="AR22" s="47"/>
      <c r="AS22" s="49"/>
      <c r="AT22" s="20"/>
      <c r="AU22" s="20"/>
      <c r="AV22" s="20"/>
      <c r="AW22" s="20"/>
      <c r="AX22" s="20"/>
      <c r="AY22" s="20"/>
      <c r="AZ22" s="20"/>
      <c r="BA22" s="20"/>
    </row>
    <row r="23" spans="1:53" s="7" customFormat="1" ht="21" customHeight="1" x14ac:dyDescent="0.35">
      <c r="A23" s="531" t="s">
        <v>204</v>
      </c>
      <c r="B23" s="531"/>
      <c r="C23" s="531"/>
      <c r="D23" s="531"/>
      <c r="E23" s="531"/>
      <c r="F23" s="531"/>
      <c r="G23" s="531"/>
      <c r="H23" s="531"/>
      <c r="I23" s="531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  <c r="AA23" s="532"/>
      <c r="AB23" s="532"/>
      <c r="AC23" s="532"/>
      <c r="AD23" s="532"/>
      <c r="AE23" s="532"/>
      <c r="AF23" s="532"/>
      <c r="AG23" s="532"/>
      <c r="AH23" s="532"/>
      <c r="AI23" s="532"/>
      <c r="AJ23" s="532"/>
      <c r="AK23" s="532"/>
      <c r="AL23" s="532"/>
      <c r="AM23" s="532"/>
      <c r="AN23" s="532"/>
      <c r="AO23" s="532"/>
      <c r="AP23" s="532"/>
      <c r="AQ23" s="532"/>
      <c r="AR23" s="532"/>
      <c r="AS23" s="532"/>
      <c r="AT23" s="532"/>
      <c r="AU23" s="532"/>
      <c r="AV23" s="50"/>
      <c r="AW23" s="50"/>
      <c r="AX23" s="50"/>
      <c r="AY23" s="50"/>
      <c r="AZ23" s="50"/>
      <c r="BA23" s="1"/>
    </row>
    <row r="24" spans="1:53" x14ac:dyDescent="0.3">
      <c r="AV24" s="50"/>
      <c r="AW24" s="50"/>
      <c r="AX24" s="50"/>
      <c r="AY24" s="50"/>
      <c r="AZ24" s="50"/>
    </row>
    <row r="25" spans="1:53" ht="21.75" customHeight="1" x14ac:dyDescent="0.4">
      <c r="A25" s="51" t="s">
        <v>97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38" t="s">
        <v>98</v>
      </c>
      <c r="AB25" s="538"/>
      <c r="AC25" s="538"/>
      <c r="AD25" s="538"/>
      <c r="AE25" s="538"/>
      <c r="AF25" s="538"/>
      <c r="AG25" s="538"/>
      <c r="AH25" s="538"/>
      <c r="AI25" s="538"/>
      <c r="AJ25" s="538"/>
      <c r="AK25" s="538"/>
      <c r="AL25" s="538"/>
      <c r="AM25" s="538"/>
      <c r="AN25" s="51"/>
      <c r="AO25" s="538" t="s">
        <v>192</v>
      </c>
      <c r="AP25" s="538"/>
      <c r="AQ25" s="538"/>
      <c r="AR25" s="538"/>
      <c r="AS25" s="538"/>
      <c r="AT25" s="538"/>
      <c r="AU25" s="538"/>
      <c r="AV25" s="538"/>
      <c r="AW25" s="538"/>
      <c r="AX25" s="538"/>
      <c r="AY25" s="538"/>
      <c r="AZ25" s="538"/>
      <c r="BA25" s="538"/>
    </row>
    <row r="26" spans="1:53" ht="11.25" customHeight="1" x14ac:dyDescent="0.35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 x14ac:dyDescent="0.3">
      <c r="A27" s="539" t="s">
        <v>2</v>
      </c>
      <c r="B27" s="540"/>
      <c r="C27" s="545" t="s">
        <v>19</v>
      </c>
      <c r="D27" s="546"/>
      <c r="E27" s="546"/>
      <c r="F27" s="540"/>
      <c r="G27" s="545" t="s">
        <v>193</v>
      </c>
      <c r="H27" s="546"/>
      <c r="I27" s="546"/>
      <c r="J27" s="549" t="s">
        <v>21</v>
      </c>
      <c r="K27" s="546"/>
      <c r="L27" s="546"/>
      <c r="M27" s="540"/>
      <c r="N27" s="550" t="s">
        <v>214</v>
      </c>
      <c r="O27" s="551"/>
      <c r="P27" s="552"/>
      <c r="Q27" s="549" t="s">
        <v>137</v>
      </c>
      <c r="R27" s="559"/>
      <c r="S27" s="560"/>
      <c r="T27" s="549" t="s">
        <v>22</v>
      </c>
      <c r="U27" s="546"/>
      <c r="V27" s="540"/>
      <c r="W27" s="549" t="s">
        <v>60</v>
      </c>
      <c r="X27" s="546"/>
      <c r="Y27" s="540"/>
      <c r="Z27" s="20"/>
      <c r="AA27" s="567" t="s">
        <v>61</v>
      </c>
      <c r="AB27" s="568"/>
      <c r="AC27" s="568"/>
      <c r="AD27" s="568"/>
      <c r="AE27" s="568"/>
      <c r="AF27" s="569"/>
      <c r="AG27" s="569"/>
      <c r="AH27" s="570" t="s">
        <v>73</v>
      </c>
      <c r="AI27" s="569"/>
      <c r="AJ27" s="569"/>
      <c r="AK27" s="571" t="s">
        <v>44</v>
      </c>
      <c r="AL27" s="572"/>
      <c r="AM27" s="572"/>
      <c r="AN27" s="53"/>
      <c r="AO27" s="571" t="s">
        <v>138</v>
      </c>
      <c r="AP27" s="572"/>
      <c r="AQ27" s="572"/>
      <c r="AR27" s="572"/>
      <c r="AS27" s="549" t="s">
        <v>205</v>
      </c>
      <c r="AT27" s="546"/>
      <c r="AU27" s="546"/>
      <c r="AV27" s="546"/>
      <c r="AW27" s="540"/>
      <c r="AX27" s="570" t="s">
        <v>73</v>
      </c>
      <c r="AY27" s="570"/>
      <c r="AZ27" s="570"/>
      <c r="BA27" s="573"/>
    </row>
    <row r="28" spans="1:53" ht="15.75" customHeight="1" x14ac:dyDescent="0.3">
      <c r="A28" s="541"/>
      <c r="B28" s="542"/>
      <c r="C28" s="541"/>
      <c r="D28" s="547"/>
      <c r="E28" s="547"/>
      <c r="F28" s="542"/>
      <c r="G28" s="541"/>
      <c r="H28" s="547"/>
      <c r="I28" s="547"/>
      <c r="J28" s="541"/>
      <c r="K28" s="547"/>
      <c r="L28" s="547"/>
      <c r="M28" s="542"/>
      <c r="N28" s="553"/>
      <c r="O28" s="554"/>
      <c r="P28" s="555"/>
      <c r="Q28" s="561"/>
      <c r="R28" s="562"/>
      <c r="S28" s="563"/>
      <c r="T28" s="541"/>
      <c r="U28" s="547"/>
      <c r="V28" s="542"/>
      <c r="W28" s="541"/>
      <c r="X28" s="547"/>
      <c r="Y28" s="542"/>
      <c r="Z28" s="20"/>
      <c r="AA28" s="568"/>
      <c r="AB28" s="568"/>
      <c r="AC28" s="568"/>
      <c r="AD28" s="568"/>
      <c r="AE28" s="568"/>
      <c r="AF28" s="569"/>
      <c r="AG28" s="569"/>
      <c r="AH28" s="569"/>
      <c r="AI28" s="569"/>
      <c r="AJ28" s="569"/>
      <c r="AK28" s="572"/>
      <c r="AL28" s="572"/>
      <c r="AM28" s="572"/>
      <c r="AN28" s="53"/>
      <c r="AO28" s="572"/>
      <c r="AP28" s="572"/>
      <c r="AQ28" s="572"/>
      <c r="AR28" s="572"/>
      <c r="AS28" s="541"/>
      <c r="AT28" s="547"/>
      <c r="AU28" s="547"/>
      <c r="AV28" s="547"/>
      <c r="AW28" s="542"/>
      <c r="AX28" s="570"/>
      <c r="AY28" s="570"/>
      <c r="AZ28" s="570"/>
      <c r="BA28" s="573"/>
    </row>
    <row r="29" spans="1:53" ht="42" customHeight="1" x14ac:dyDescent="0.3">
      <c r="A29" s="543"/>
      <c r="B29" s="544"/>
      <c r="C29" s="543"/>
      <c r="D29" s="548"/>
      <c r="E29" s="548"/>
      <c r="F29" s="544"/>
      <c r="G29" s="543"/>
      <c r="H29" s="548"/>
      <c r="I29" s="548"/>
      <c r="J29" s="543"/>
      <c r="K29" s="548"/>
      <c r="L29" s="548"/>
      <c r="M29" s="544"/>
      <c r="N29" s="556"/>
      <c r="O29" s="557"/>
      <c r="P29" s="558"/>
      <c r="Q29" s="564"/>
      <c r="R29" s="565"/>
      <c r="S29" s="566"/>
      <c r="T29" s="543"/>
      <c r="U29" s="548"/>
      <c r="V29" s="544"/>
      <c r="W29" s="543"/>
      <c r="X29" s="548"/>
      <c r="Y29" s="544"/>
      <c r="Z29" s="20"/>
      <c r="AA29" s="456" t="s">
        <v>160</v>
      </c>
      <c r="AB29" s="476"/>
      <c r="AC29" s="476"/>
      <c r="AD29" s="476"/>
      <c r="AE29" s="476"/>
      <c r="AF29" s="476"/>
      <c r="AG29" s="477"/>
      <c r="AH29" s="484">
        <v>2</v>
      </c>
      <c r="AI29" s="485"/>
      <c r="AJ29" s="486"/>
      <c r="AK29" s="465">
        <v>3</v>
      </c>
      <c r="AL29" s="493"/>
      <c r="AM29" s="494"/>
      <c r="AN29" s="53"/>
      <c r="AO29" s="572"/>
      <c r="AP29" s="572"/>
      <c r="AQ29" s="572"/>
      <c r="AR29" s="572"/>
      <c r="AS29" s="541"/>
      <c r="AT29" s="547"/>
      <c r="AU29" s="547"/>
      <c r="AV29" s="547"/>
      <c r="AW29" s="542"/>
      <c r="AX29" s="570"/>
      <c r="AY29" s="570"/>
      <c r="AZ29" s="570"/>
      <c r="BA29" s="573"/>
    </row>
    <row r="30" spans="1:53" ht="26.25" customHeight="1" x14ac:dyDescent="0.3">
      <c r="A30" s="575">
        <v>1</v>
      </c>
      <c r="B30" s="576"/>
      <c r="C30" s="438">
        <f>COUNTIF($B18:$AO18,$B$18)</f>
        <v>33</v>
      </c>
      <c r="D30" s="502"/>
      <c r="E30" s="502"/>
      <c r="F30" s="503"/>
      <c r="G30" s="438">
        <v>4</v>
      </c>
      <c r="H30" s="502"/>
      <c r="I30" s="503"/>
      <c r="J30" s="438">
        <v>3</v>
      </c>
      <c r="K30" s="502"/>
      <c r="L30" s="502"/>
      <c r="M30" s="503"/>
      <c r="N30" s="438"/>
      <c r="O30" s="502"/>
      <c r="P30" s="503"/>
      <c r="Q30" s="444"/>
      <c r="R30" s="507"/>
      <c r="S30" s="508"/>
      <c r="T30" s="438">
        <v>12</v>
      </c>
      <c r="U30" s="511"/>
      <c r="V30" s="574"/>
      <c r="W30" s="438">
        <f>C30+G30+J30+N30+Q30+T30</f>
        <v>52</v>
      </c>
      <c r="X30" s="511"/>
      <c r="Y30" s="512"/>
      <c r="Z30" s="20"/>
      <c r="AA30" s="478"/>
      <c r="AB30" s="479"/>
      <c r="AC30" s="479"/>
      <c r="AD30" s="479"/>
      <c r="AE30" s="479"/>
      <c r="AF30" s="479"/>
      <c r="AG30" s="480"/>
      <c r="AH30" s="487"/>
      <c r="AI30" s="488"/>
      <c r="AJ30" s="489"/>
      <c r="AK30" s="495"/>
      <c r="AL30" s="496"/>
      <c r="AM30" s="497"/>
      <c r="AN30" s="53"/>
      <c r="AO30" s="572"/>
      <c r="AP30" s="572"/>
      <c r="AQ30" s="572"/>
      <c r="AR30" s="572"/>
      <c r="AS30" s="543"/>
      <c r="AT30" s="548"/>
      <c r="AU30" s="548"/>
      <c r="AV30" s="548"/>
      <c r="AW30" s="544"/>
      <c r="AX30" s="570"/>
      <c r="AY30" s="570"/>
      <c r="AZ30" s="570"/>
      <c r="BA30" s="573"/>
    </row>
    <row r="31" spans="1:53" ht="27" customHeight="1" x14ac:dyDescent="0.3">
      <c r="A31" s="451">
        <v>2</v>
      </c>
      <c r="B31" s="501"/>
      <c r="C31" s="438">
        <v>7</v>
      </c>
      <c r="D31" s="502"/>
      <c r="E31" s="502"/>
      <c r="F31" s="503"/>
      <c r="G31" s="441">
        <v>1</v>
      </c>
      <c r="H31" s="504"/>
      <c r="I31" s="505"/>
      <c r="J31" s="441">
        <v>4</v>
      </c>
      <c r="K31" s="504"/>
      <c r="L31" s="504"/>
      <c r="M31" s="505"/>
      <c r="N31" s="441">
        <v>5</v>
      </c>
      <c r="O31" s="504"/>
      <c r="P31" s="505"/>
      <c r="Q31" s="506">
        <v>1</v>
      </c>
      <c r="R31" s="507"/>
      <c r="S31" s="508"/>
      <c r="T31" s="441"/>
      <c r="U31" s="509"/>
      <c r="V31" s="510"/>
      <c r="W31" s="438">
        <v>17</v>
      </c>
      <c r="X31" s="511"/>
      <c r="Y31" s="512"/>
      <c r="Z31" s="20"/>
      <c r="AA31" s="481"/>
      <c r="AB31" s="482"/>
      <c r="AC31" s="482"/>
      <c r="AD31" s="482"/>
      <c r="AE31" s="482"/>
      <c r="AF31" s="482"/>
      <c r="AG31" s="483"/>
      <c r="AH31" s="490"/>
      <c r="AI31" s="491"/>
      <c r="AJ31" s="492"/>
      <c r="AK31" s="498"/>
      <c r="AL31" s="499"/>
      <c r="AM31" s="500"/>
      <c r="AN31" s="53"/>
      <c r="AO31" s="474">
        <v>1</v>
      </c>
      <c r="AP31" s="474"/>
      <c r="AQ31" s="474"/>
      <c r="AR31" s="474"/>
      <c r="AS31" s="475" t="s">
        <v>191</v>
      </c>
      <c r="AT31" s="475"/>
      <c r="AU31" s="475"/>
      <c r="AV31" s="475"/>
      <c r="AW31" s="475"/>
      <c r="AX31" s="435">
        <v>3</v>
      </c>
      <c r="AY31" s="435"/>
      <c r="AZ31" s="435"/>
      <c r="BA31" s="435"/>
    </row>
    <row r="32" spans="1:53" ht="21.75" customHeight="1" x14ac:dyDescent="0.4">
      <c r="A32" s="436"/>
      <c r="B32" s="437"/>
      <c r="C32" s="438"/>
      <c r="D32" s="439"/>
      <c r="E32" s="439"/>
      <c r="F32" s="440"/>
      <c r="G32" s="441"/>
      <c r="H32" s="442"/>
      <c r="I32" s="443"/>
      <c r="J32" s="441"/>
      <c r="K32" s="442"/>
      <c r="L32" s="442"/>
      <c r="M32" s="443"/>
      <c r="N32" s="441"/>
      <c r="O32" s="442"/>
      <c r="P32" s="443"/>
      <c r="Q32" s="444"/>
      <c r="R32" s="445"/>
      <c r="S32" s="446"/>
      <c r="T32" s="441"/>
      <c r="U32" s="447"/>
      <c r="V32" s="448"/>
      <c r="W32" s="438"/>
      <c r="X32" s="449"/>
      <c r="Y32" s="450"/>
      <c r="Z32" s="20"/>
      <c r="AA32" s="456" t="s">
        <v>62</v>
      </c>
      <c r="AB32" s="457"/>
      <c r="AC32" s="457"/>
      <c r="AD32" s="457"/>
      <c r="AE32" s="457"/>
      <c r="AF32" s="457"/>
      <c r="AG32" s="458"/>
      <c r="AH32" s="465">
        <v>3</v>
      </c>
      <c r="AI32" s="466"/>
      <c r="AJ32" s="467"/>
      <c r="AK32" s="465">
        <v>4</v>
      </c>
      <c r="AL32" s="466"/>
      <c r="AM32" s="467"/>
      <c r="AN32" s="53"/>
      <c r="AO32" s="474"/>
      <c r="AP32" s="474"/>
      <c r="AQ32" s="474"/>
      <c r="AR32" s="474"/>
      <c r="AS32" s="475"/>
      <c r="AT32" s="475"/>
      <c r="AU32" s="475"/>
      <c r="AV32" s="475"/>
      <c r="AW32" s="475"/>
      <c r="AX32" s="435"/>
      <c r="AY32" s="435"/>
      <c r="AZ32" s="435"/>
      <c r="BA32" s="435"/>
    </row>
    <row r="33" spans="1:53" ht="25.5" customHeight="1" x14ac:dyDescent="0.4">
      <c r="A33" s="436"/>
      <c r="B33" s="437"/>
      <c r="C33" s="438"/>
      <c r="D33" s="439"/>
      <c r="E33" s="439"/>
      <c r="F33" s="440"/>
      <c r="G33" s="441"/>
      <c r="H33" s="442"/>
      <c r="I33" s="443"/>
      <c r="J33" s="441"/>
      <c r="K33" s="442"/>
      <c r="L33" s="442"/>
      <c r="M33" s="443"/>
      <c r="N33" s="441"/>
      <c r="O33" s="442"/>
      <c r="P33" s="443"/>
      <c r="Q33" s="506"/>
      <c r="R33" s="445"/>
      <c r="S33" s="446"/>
      <c r="T33" s="523"/>
      <c r="U33" s="447"/>
      <c r="V33" s="448"/>
      <c r="W33" s="438"/>
      <c r="X33" s="449"/>
      <c r="Y33" s="450"/>
      <c r="Z33" s="20"/>
      <c r="AA33" s="459"/>
      <c r="AB33" s="460"/>
      <c r="AC33" s="460"/>
      <c r="AD33" s="460"/>
      <c r="AE33" s="460"/>
      <c r="AF33" s="460"/>
      <c r="AG33" s="461"/>
      <c r="AH33" s="468"/>
      <c r="AI33" s="469"/>
      <c r="AJ33" s="470"/>
      <c r="AK33" s="468"/>
      <c r="AL33" s="469"/>
      <c r="AM33" s="470"/>
      <c r="AN33" s="54"/>
      <c r="AO33" s="474"/>
      <c r="AP33" s="474"/>
      <c r="AQ33" s="474"/>
      <c r="AR33" s="474"/>
      <c r="AS33" s="475"/>
      <c r="AT33" s="475"/>
      <c r="AU33" s="475"/>
      <c r="AV33" s="475"/>
      <c r="AW33" s="475"/>
      <c r="AX33" s="435"/>
      <c r="AY33" s="435"/>
      <c r="AZ33" s="435"/>
      <c r="BA33" s="435"/>
    </row>
    <row r="34" spans="1:53" ht="34.5" customHeight="1" x14ac:dyDescent="0.3">
      <c r="A34" s="451" t="s">
        <v>24</v>
      </c>
      <c r="B34" s="452"/>
      <c r="C34" s="453">
        <f>SUM(C30:F33)</f>
        <v>40</v>
      </c>
      <c r="D34" s="454"/>
      <c r="E34" s="454"/>
      <c r="F34" s="455"/>
      <c r="G34" s="513">
        <f>SUM(G30:I33)</f>
        <v>5</v>
      </c>
      <c r="H34" s="514"/>
      <c r="I34" s="452"/>
      <c r="J34" s="515">
        <f>SUM(J30:M33)</f>
        <v>7</v>
      </c>
      <c r="K34" s="516"/>
      <c r="L34" s="516"/>
      <c r="M34" s="517"/>
      <c r="N34" s="515">
        <f>SUM(N30:P33)</f>
        <v>5</v>
      </c>
      <c r="O34" s="516"/>
      <c r="P34" s="517"/>
      <c r="Q34" s="518">
        <f>SUM(Q30:S33)</f>
        <v>1</v>
      </c>
      <c r="R34" s="519"/>
      <c r="S34" s="520"/>
      <c r="T34" s="513">
        <f>SUM(T30:V33)</f>
        <v>12</v>
      </c>
      <c r="U34" s="521"/>
      <c r="V34" s="522"/>
      <c r="W34" s="513">
        <f>SUM(W30:Y33)</f>
        <v>69</v>
      </c>
      <c r="X34" s="521"/>
      <c r="Y34" s="522"/>
      <c r="Z34" s="20"/>
      <c r="AA34" s="462"/>
      <c r="AB34" s="463"/>
      <c r="AC34" s="463"/>
      <c r="AD34" s="463"/>
      <c r="AE34" s="463"/>
      <c r="AF34" s="463"/>
      <c r="AG34" s="464"/>
      <c r="AH34" s="471"/>
      <c r="AI34" s="472"/>
      <c r="AJ34" s="473"/>
      <c r="AK34" s="471"/>
      <c r="AL34" s="472"/>
      <c r="AM34" s="473"/>
      <c r="AN34" s="21"/>
      <c r="AO34" s="474"/>
      <c r="AP34" s="474"/>
      <c r="AQ34" s="474"/>
      <c r="AR34" s="474"/>
      <c r="AS34" s="475"/>
      <c r="AT34" s="475"/>
      <c r="AU34" s="475"/>
      <c r="AV34" s="475"/>
      <c r="AW34" s="475"/>
      <c r="AX34" s="435"/>
      <c r="AY34" s="435"/>
      <c r="AZ34" s="435"/>
      <c r="BA34" s="435"/>
    </row>
    <row r="35" spans="1:53" ht="15.75" customHeight="1" x14ac:dyDescent="0.3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3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3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3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3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3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3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3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3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3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3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R45" s="175"/>
    </row>
    <row r="46" spans="1:53" x14ac:dyDescent="0.3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53" x14ac:dyDescent="0.3"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</sheetData>
  <sheetProtection selectLockedCells="1" selectUnlockedCells="1"/>
  <mergeCells count="101">
    <mergeCell ref="Z12:AD12"/>
    <mergeCell ref="P11:AM11"/>
    <mergeCell ref="A14:BA14"/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Y1:BE1"/>
    <mergeCell ref="AN5:BA5"/>
    <mergeCell ref="A7:O7"/>
    <mergeCell ref="P7:AL7"/>
    <mergeCell ref="AN7:BA7"/>
    <mergeCell ref="P8:AL8"/>
    <mergeCell ref="AN8:BA10"/>
    <mergeCell ref="P9:AL9"/>
    <mergeCell ref="P10:AM10"/>
    <mergeCell ref="AA25:AM25"/>
    <mergeCell ref="AO25:BA25"/>
    <mergeCell ref="A27:B29"/>
    <mergeCell ref="C27:F29"/>
    <mergeCell ref="G27:I29"/>
    <mergeCell ref="J27:M29"/>
    <mergeCell ref="N27:P29"/>
    <mergeCell ref="Q27:S29"/>
    <mergeCell ref="T27:V29"/>
    <mergeCell ref="W27:Y29"/>
    <mergeCell ref="AA27:AG28"/>
    <mergeCell ref="AH27:AJ28"/>
    <mergeCell ref="AK27:AM28"/>
    <mergeCell ref="AO27:AR30"/>
    <mergeCell ref="AS27:AW30"/>
    <mergeCell ref="AX27:BA30"/>
    <mergeCell ref="Q30:S30"/>
    <mergeCell ref="T30:V30"/>
    <mergeCell ref="W30:Y30"/>
    <mergeCell ref="A30:B30"/>
    <mergeCell ref="C30:F30"/>
    <mergeCell ref="G30:I30"/>
    <mergeCell ref="J30:M30"/>
    <mergeCell ref="N30:P30"/>
    <mergeCell ref="AJ16:AN16"/>
    <mergeCell ref="AO16:AR16"/>
    <mergeCell ref="AS16:AW16"/>
    <mergeCell ref="AX16:BA16"/>
    <mergeCell ref="A23:AU23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31:B31"/>
    <mergeCell ref="C31:F31"/>
    <mergeCell ref="G31:I31"/>
    <mergeCell ref="J31:M31"/>
    <mergeCell ref="N31:P31"/>
    <mergeCell ref="Q31:S31"/>
    <mergeCell ref="T31:V31"/>
    <mergeCell ref="W31:Y31"/>
    <mergeCell ref="G34:I34"/>
    <mergeCell ref="J34:M34"/>
    <mergeCell ref="N34:P34"/>
    <mergeCell ref="Q34:S34"/>
    <mergeCell ref="W34:Y34"/>
    <mergeCell ref="Q33:S33"/>
    <mergeCell ref="T33:V33"/>
    <mergeCell ref="W33:Y33"/>
    <mergeCell ref="T34:V34"/>
    <mergeCell ref="AX31:BA34"/>
    <mergeCell ref="A32:B32"/>
    <mergeCell ref="C32:F32"/>
    <mergeCell ref="G32:I32"/>
    <mergeCell ref="J32:M32"/>
    <mergeCell ref="N32:P32"/>
    <mergeCell ref="Q32:S32"/>
    <mergeCell ref="T32:V32"/>
    <mergeCell ref="W32:Y32"/>
    <mergeCell ref="A33:B33"/>
    <mergeCell ref="C33:F33"/>
    <mergeCell ref="G33:I33"/>
    <mergeCell ref="J33:M33"/>
    <mergeCell ref="N33:P33"/>
    <mergeCell ref="A34:B34"/>
    <mergeCell ref="C34:F34"/>
    <mergeCell ref="AA32:AG34"/>
    <mergeCell ref="AH32:AJ34"/>
    <mergeCell ref="AK32:AM34"/>
    <mergeCell ref="AO31:AR34"/>
    <mergeCell ref="AS31:AW34"/>
    <mergeCell ref="AA29:AG31"/>
    <mergeCell ref="AH29:AJ31"/>
    <mergeCell ref="AK29:AM31"/>
  </mergeCells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2"/>
  <sheetViews>
    <sheetView view="pageBreakPreview" zoomScale="90" zoomScaleSheetLayoutView="90" zoomScalePageLayoutView="70" workbookViewId="0">
      <pane xSplit="2" ySplit="7" topLeftCell="C32" activePane="bottomRight" state="frozen"/>
      <selection pane="topRight" activeCell="C1" sqref="C1"/>
      <selection pane="bottomLeft" activeCell="A8" sqref="A8"/>
      <selection pane="bottomRight" activeCell="L54" sqref="L54"/>
    </sheetView>
  </sheetViews>
  <sheetFormatPr defaultColWidth="9.109375" defaultRowHeight="20.100000000000001" customHeight="1" x14ac:dyDescent="0.25"/>
  <cols>
    <col min="1" max="1" width="8.88671875" style="138" customWidth="1"/>
    <col min="2" max="2" width="60.6640625" style="124" customWidth="1"/>
    <col min="3" max="3" width="6.6640625" style="139" customWidth="1"/>
    <col min="4" max="4" width="12" style="140" customWidth="1"/>
    <col min="5" max="5" width="7.33203125" style="140" customWidth="1"/>
    <col min="6" max="6" width="6.44140625" style="139" customWidth="1"/>
    <col min="7" max="7" width="7.44140625" style="139" customWidth="1"/>
    <col min="8" max="8" width="9.88671875" style="139" customWidth="1"/>
    <col min="9" max="9" width="8.6640625" style="124" customWidth="1"/>
    <col min="10" max="10" width="8" style="124" customWidth="1"/>
    <col min="11" max="11" width="5.88671875" style="124" customWidth="1"/>
    <col min="12" max="12" width="7.88671875" style="124" customWidth="1"/>
    <col min="13" max="13" width="8.88671875" style="124" customWidth="1"/>
    <col min="14" max="14" width="7.88671875" style="124" customWidth="1"/>
    <col min="15" max="15" width="6.109375" style="124" customWidth="1"/>
    <col min="16" max="16" width="6.33203125" style="124" customWidth="1"/>
    <col min="17" max="18" width="6.44140625" style="124" customWidth="1"/>
    <col min="19" max="19" width="6.5546875" style="124" customWidth="1"/>
    <col min="20" max="20" width="6.33203125" style="124" customWidth="1"/>
    <col min="21" max="21" width="5.5546875" style="124" customWidth="1"/>
    <col min="22" max="22" width="5.6640625" style="124" customWidth="1"/>
    <col min="23" max="27" width="0" style="124" hidden="1" customWidth="1"/>
    <col min="28" max="16384" width="9.109375" style="124"/>
  </cols>
  <sheetData>
    <row r="1" spans="1:28" ht="20.100000000000001" customHeight="1" thickBot="1" x14ac:dyDescent="0.3">
      <c r="A1" s="627" t="s">
        <v>148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  <c r="S1" s="627"/>
      <c r="T1" s="627"/>
      <c r="U1" s="627"/>
      <c r="V1" s="627"/>
    </row>
    <row r="2" spans="1:28" ht="20.100000000000001" customHeight="1" thickTop="1" thickBot="1" x14ac:dyDescent="0.3">
      <c r="A2" s="657" t="s">
        <v>104</v>
      </c>
      <c r="B2" s="657" t="s">
        <v>105</v>
      </c>
      <c r="C2" s="660" t="s">
        <v>72</v>
      </c>
      <c r="D2" s="637"/>
      <c r="E2" s="637"/>
      <c r="F2" s="661"/>
      <c r="G2" s="633" t="s">
        <v>106</v>
      </c>
      <c r="H2" s="660" t="s">
        <v>51</v>
      </c>
      <c r="I2" s="637"/>
      <c r="J2" s="637"/>
      <c r="K2" s="637"/>
      <c r="L2" s="637"/>
      <c r="M2" s="661"/>
      <c r="N2" s="664" t="s">
        <v>139</v>
      </c>
      <c r="O2" s="665"/>
      <c r="P2" s="665"/>
      <c r="Q2" s="665"/>
      <c r="R2" s="665"/>
      <c r="S2" s="665"/>
      <c r="T2" s="665"/>
      <c r="U2" s="665"/>
      <c r="V2" s="666"/>
    </row>
    <row r="3" spans="1:28" ht="20.100000000000001" customHeight="1" thickTop="1" thickBot="1" x14ac:dyDescent="0.3">
      <c r="A3" s="658"/>
      <c r="B3" s="658"/>
      <c r="C3" s="670" t="s">
        <v>29</v>
      </c>
      <c r="D3" s="633" t="s">
        <v>30</v>
      </c>
      <c r="E3" s="636" t="s">
        <v>49</v>
      </c>
      <c r="F3" s="661"/>
      <c r="G3" s="639"/>
      <c r="H3" s="633" t="s">
        <v>28</v>
      </c>
      <c r="I3" s="636" t="s">
        <v>107</v>
      </c>
      <c r="J3" s="637"/>
      <c r="K3" s="637"/>
      <c r="L3" s="638"/>
      <c r="M3" s="633" t="s">
        <v>108</v>
      </c>
      <c r="N3" s="667"/>
      <c r="O3" s="668"/>
      <c r="P3" s="668"/>
      <c r="Q3" s="668"/>
      <c r="R3" s="668"/>
      <c r="S3" s="668"/>
      <c r="T3" s="668"/>
      <c r="U3" s="668"/>
      <c r="V3" s="669"/>
    </row>
    <row r="4" spans="1:28" ht="20.100000000000001" customHeight="1" thickTop="1" thickBot="1" x14ac:dyDescent="0.3">
      <c r="A4" s="658"/>
      <c r="B4" s="658"/>
      <c r="C4" s="642"/>
      <c r="D4" s="639"/>
      <c r="E4" s="670" t="s">
        <v>187</v>
      </c>
      <c r="F4" s="633" t="s">
        <v>50</v>
      </c>
      <c r="G4" s="639"/>
      <c r="H4" s="639"/>
      <c r="I4" s="633" t="s">
        <v>24</v>
      </c>
      <c r="J4" s="641" t="s">
        <v>31</v>
      </c>
      <c r="K4" s="633" t="s">
        <v>149</v>
      </c>
      <c r="L4" s="671" t="s">
        <v>109</v>
      </c>
      <c r="M4" s="634"/>
      <c r="N4" s="660" t="s">
        <v>56</v>
      </c>
      <c r="O4" s="637"/>
      <c r="P4" s="661"/>
      <c r="Q4" s="660" t="s">
        <v>64</v>
      </c>
      <c r="R4" s="638"/>
      <c r="S4" s="636"/>
      <c r="T4" s="637"/>
      <c r="U4" s="674"/>
      <c r="V4" s="675"/>
    </row>
    <row r="5" spans="1:28" ht="20.100000000000001" customHeight="1" thickTop="1" thickBot="1" x14ac:dyDescent="0.3">
      <c r="A5" s="658"/>
      <c r="B5" s="658"/>
      <c r="C5" s="642"/>
      <c r="D5" s="639"/>
      <c r="E5" s="642"/>
      <c r="F5" s="639"/>
      <c r="G5" s="639"/>
      <c r="H5" s="639"/>
      <c r="I5" s="639"/>
      <c r="J5" s="642"/>
      <c r="K5" s="639"/>
      <c r="L5" s="672"/>
      <c r="M5" s="634"/>
      <c r="N5" s="202">
        <v>1</v>
      </c>
      <c r="O5" s="203" t="s">
        <v>70</v>
      </c>
      <c r="P5" s="204" t="s">
        <v>71</v>
      </c>
      <c r="Q5" s="202">
        <v>3</v>
      </c>
      <c r="R5" s="205"/>
      <c r="S5" s="206"/>
      <c r="T5" s="207"/>
      <c r="U5" s="203"/>
      <c r="V5" s="205"/>
    </row>
    <row r="6" spans="1:28" ht="20.100000000000001" customHeight="1" thickTop="1" thickBot="1" x14ac:dyDescent="0.3">
      <c r="A6" s="658"/>
      <c r="B6" s="658"/>
      <c r="C6" s="642"/>
      <c r="D6" s="639"/>
      <c r="E6" s="642"/>
      <c r="F6" s="639"/>
      <c r="G6" s="662"/>
      <c r="H6" s="639"/>
      <c r="I6" s="639"/>
      <c r="J6" s="642"/>
      <c r="K6" s="639"/>
      <c r="L6" s="672"/>
      <c r="M6" s="635"/>
      <c r="N6" s="660" t="s">
        <v>140</v>
      </c>
      <c r="O6" s="637"/>
      <c r="P6" s="637"/>
      <c r="Q6" s="637"/>
      <c r="R6" s="638"/>
      <c r="S6" s="208"/>
      <c r="T6" s="207"/>
      <c r="U6" s="207"/>
      <c r="V6" s="209"/>
    </row>
    <row r="7" spans="1:28" ht="20.100000000000001" customHeight="1" thickTop="1" thickBot="1" x14ac:dyDescent="0.3">
      <c r="A7" s="659"/>
      <c r="B7" s="659"/>
      <c r="C7" s="643"/>
      <c r="D7" s="640"/>
      <c r="E7" s="643"/>
      <c r="F7" s="640"/>
      <c r="G7" s="663"/>
      <c r="H7" s="663"/>
      <c r="I7" s="640"/>
      <c r="J7" s="643"/>
      <c r="K7" s="640"/>
      <c r="L7" s="673"/>
      <c r="M7" s="210"/>
      <c r="N7" s="211">
        <v>15</v>
      </c>
      <c r="O7" s="212">
        <v>9</v>
      </c>
      <c r="P7" s="213">
        <v>9</v>
      </c>
      <c r="Q7" s="214">
        <v>7</v>
      </c>
      <c r="R7" s="215"/>
      <c r="S7" s="202"/>
      <c r="T7" s="212"/>
      <c r="U7" s="212"/>
      <c r="V7" s="213"/>
    </row>
    <row r="8" spans="1:28" ht="20.100000000000001" customHeight="1" thickTop="1" thickBot="1" x14ac:dyDescent="0.3">
      <c r="A8" s="216">
        <v>1</v>
      </c>
      <c r="B8" s="217">
        <v>2</v>
      </c>
      <c r="C8" s="218">
        <v>3</v>
      </c>
      <c r="D8" s="219">
        <v>4</v>
      </c>
      <c r="E8" s="219">
        <v>5</v>
      </c>
      <c r="F8" s="219">
        <v>6</v>
      </c>
      <c r="G8" s="220">
        <v>7</v>
      </c>
      <c r="H8" s="219">
        <v>8</v>
      </c>
      <c r="I8" s="219">
        <v>9</v>
      </c>
      <c r="J8" s="219">
        <v>10</v>
      </c>
      <c r="K8" s="219">
        <v>11</v>
      </c>
      <c r="L8" s="219">
        <v>12</v>
      </c>
      <c r="M8" s="47">
        <v>13</v>
      </c>
      <c r="N8" s="221">
        <v>14</v>
      </c>
      <c r="O8" s="222">
        <v>15</v>
      </c>
      <c r="P8" s="223">
        <v>16</v>
      </c>
      <c r="Q8" s="224">
        <v>17</v>
      </c>
      <c r="R8" s="225">
        <v>18</v>
      </c>
      <c r="S8" s="226"/>
      <c r="T8" s="222"/>
      <c r="U8" s="222"/>
      <c r="V8" s="225"/>
      <c r="W8" s="130">
        <v>22</v>
      </c>
      <c r="X8" s="131">
        <v>23</v>
      </c>
      <c r="Y8" s="132">
        <v>24</v>
      </c>
      <c r="Z8" s="131">
        <v>25</v>
      </c>
      <c r="AA8" s="132">
        <v>26</v>
      </c>
    </row>
    <row r="9" spans="1:28" ht="21.9" customHeight="1" x14ac:dyDescent="0.25">
      <c r="A9" s="678" t="s">
        <v>110</v>
      </c>
      <c r="B9" s="679"/>
      <c r="C9" s="679"/>
      <c r="D9" s="679"/>
      <c r="E9" s="679"/>
      <c r="F9" s="679"/>
      <c r="G9" s="679"/>
      <c r="H9" s="679"/>
      <c r="I9" s="679"/>
      <c r="J9" s="679"/>
      <c r="K9" s="679"/>
      <c r="L9" s="679"/>
      <c r="M9" s="679"/>
      <c r="N9" s="679"/>
      <c r="O9" s="679"/>
      <c r="P9" s="679"/>
      <c r="Q9" s="679"/>
      <c r="R9" s="679"/>
      <c r="S9" s="679"/>
      <c r="T9" s="679"/>
      <c r="U9" s="679"/>
      <c r="V9" s="680"/>
    </row>
    <row r="10" spans="1:28" ht="21.9" customHeight="1" thickBot="1" x14ac:dyDescent="0.3">
      <c r="A10" s="676" t="s">
        <v>150</v>
      </c>
      <c r="B10" s="627"/>
      <c r="C10" s="627"/>
      <c r="D10" s="627"/>
      <c r="E10" s="627"/>
      <c r="F10" s="627"/>
      <c r="G10" s="627"/>
      <c r="H10" s="627"/>
      <c r="I10" s="627"/>
      <c r="J10" s="627"/>
      <c r="K10" s="627"/>
      <c r="L10" s="627"/>
      <c r="M10" s="627"/>
      <c r="N10" s="627"/>
      <c r="O10" s="627"/>
      <c r="P10" s="627"/>
      <c r="Q10" s="627"/>
      <c r="R10" s="627"/>
      <c r="S10" s="627"/>
      <c r="T10" s="627"/>
      <c r="U10" s="627"/>
      <c r="V10" s="677"/>
    </row>
    <row r="11" spans="1:28" ht="21.9" customHeight="1" x14ac:dyDescent="0.25">
      <c r="A11" s="227" t="s">
        <v>151</v>
      </c>
      <c r="B11" s="228" t="s">
        <v>207</v>
      </c>
      <c r="C11" s="229"/>
      <c r="D11" s="230">
        <v>1</v>
      </c>
      <c r="E11" s="230"/>
      <c r="F11" s="231"/>
      <c r="G11" s="232">
        <f>VLOOKUP($B11,Семестровка_200518!$C$10:$N$53,3,FALSE)</f>
        <v>3</v>
      </c>
      <c r="H11" s="230">
        <f>VLOOKUP($B11,Семестровка_200518!$C$10:$N$53,4,FALSE)</f>
        <v>90</v>
      </c>
      <c r="I11" s="230">
        <f>VLOOKUP($B11,Семестровка_200518!$C$10:$N$53,5,FALSE)</f>
        <v>30</v>
      </c>
      <c r="J11" s="230">
        <f>VLOOKUP($B11,Семестровка_200518!$C$10:$N$53,6,FALSE)</f>
        <v>15</v>
      </c>
      <c r="K11" s="230"/>
      <c r="L11" s="230">
        <f>VLOOKUP($B11,Семестровка_200518!$C$10:$N$53,8,FALSE)</f>
        <v>15</v>
      </c>
      <c r="M11" s="233">
        <f>VLOOKUP($B11,Семестровка_200518!$C$10:$N$53,9,FALSE)</f>
        <v>60</v>
      </c>
      <c r="N11" s="232">
        <f>I11/N7</f>
        <v>2</v>
      </c>
      <c r="O11" s="230"/>
      <c r="P11" s="231"/>
      <c r="Q11" s="229"/>
      <c r="R11" s="231"/>
      <c r="S11" s="229"/>
      <c r="T11" s="234"/>
      <c r="U11" s="234"/>
      <c r="V11" s="231"/>
      <c r="AB11" s="124" t="s">
        <v>240</v>
      </c>
    </row>
    <row r="12" spans="1:28" ht="21.9" customHeight="1" thickBot="1" x14ac:dyDescent="0.3">
      <c r="A12" s="235" t="s">
        <v>152</v>
      </c>
      <c r="B12" s="236" t="s">
        <v>206</v>
      </c>
      <c r="C12" s="237"/>
      <c r="D12" s="238">
        <v>1</v>
      </c>
      <c r="E12" s="238"/>
      <c r="F12" s="239"/>
      <c r="G12" s="240">
        <f>VLOOKUP($B12,Семестровка_200518!$C$10:$N$53,3,FALSE)</f>
        <v>3</v>
      </c>
      <c r="H12" s="238">
        <f>VLOOKUP($B12,Семестровка_200518!$C$10:$N$53,4,FALSE)</f>
        <v>90</v>
      </c>
      <c r="I12" s="238">
        <f>VLOOKUP($B12,Семестровка_200518!$C$10:$N$53,5,FALSE)</f>
        <v>30</v>
      </c>
      <c r="J12" s="238">
        <f>VLOOKUP($B12,Семестровка_200518!$C$10:$N$53,6,FALSE)</f>
        <v>15</v>
      </c>
      <c r="K12" s="238"/>
      <c r="L12" s="238">
        <f>VLOOKUP($B12,Семестровка_200518!$C$10:$N$53,8,FALSE)</f>
        <v>15</v>
      </c>
      <c r="M12" s="241">
        <f>VLOOKUP($B12,Семестровка_200518!$C$10:$N$53,9,FALSE)</f>
        <v>60</v>
      </c>
      <c r="N12" s="240">
        <f>I12/N7</f>
        <v>2</v>
      </c>
      <c r="O12" s="238"/>
      <c r="P12" s="239"/>
      <c r="Q12" s="237"/>
      <c r="R12" s="239"/>
      <c r="S12" s="237"/>
      <c r="T12" s="242"/>
      <c r="U12" s="242"/>
      <c r="V12" s="239"/>
      <c r="AB12" s="124" t="s">
        <v>130</v>
      </c>
    </row>
    <row r="13" spans="1:28" ht="21.9" customHeight="1" thickBot="1" x14ac:dyDescent="0.3">
      <c r="A13" s="644" t="s">
        <v>224</v>
      </c>
      <c r="B13" s="645"/>
      <c r="C13" s="243"/>
      <c r="D13" s="244"/>
      <c r="E13" s="243"/>
      <c r="F13" s="245"/>
      <c r="G13" s="246">
        <f>G11+G12</f>
        <v>6</v>
      </c>
      <c r="H13" s="244">
        <f>H11+H12</f>
        <v>180</v>
      </c>
      <c r="I13" s="244">
        <f>I11+I12</f>
        <v>60</v>
      </c>
      <c r="J13" s="244">
        <f>J11+J12</f>
        <v>30</v>
      </c>
      <c r="K13" s="244"/>
      <c r="L13" s="244">
        <f>L11+L12</f>
        <v>30</v>
      </c>
      <c r="M13" s="247">
        <f>M11+M12</f>
        <v>120</v>
      </c>
      <c r="N13" s="246">
        <f>N11+N12</f>
        <v>4</v>
      </c>
      <c r="O13" s="244"/>
      <c r="P13" s="247"/>
      <c r="Q13" s="246"/>
      <c r="R13" s="247"/>
      <c r="S13" s="246"/>
      <c r="T13" s="244"/>
      <c r="U13" s="244"/>
      <c r="V13" s="247"/>
      <c r="W13" s="125">
        <f>SUM(W11:W12)</f>
        <v>0</v>
      </c>
      <c r="X13" s="126">
        <f>SUM(X11:X12)</f>
        <v>0</v>
      </c>
      <c r="Y13" s="126">
        <f>SUM(Y11:Y12)</f>
        <v>0</v>
      </c>
      <c r="Z13" s="126">
        <f>SUM(Z11:Z12)</f>
        <v>0</v>
      </c>
      <c r="AA13" s="126">
        <f>SUM(AA11:AA12)</f>
        <v>0</v>
      </c>
    </row>
    <row r="14" spans="1:28" ht="21.9" customHeight="1" thickBot="1" x14ac:dyDescent="0.3">
      <c r="A14" s="604" t="s">
        <v>111</v>
      </c>
      <c r="B14" s="604"/>
      <c r="C14" s="604"/>
      <c r="D14" s="604"/>
      <c r="E14" s="604"/>
      <c r="F14" s="604"/>
      <c r="G14" s="604"/>
      <c r="H14" s="604"/>
      <c r="I14" s="604"/>
      <c r="J14" s="604"/>
      <c r="K14" s="604"/>
      <c r="L14" s="604"/>
      <c r="M14" s="604"/>
      <c r="N14" s="604"/>
      <c r="O14" s="604"/>
      <c r="P14" s="604"/>
      <c r="Q14" s="604"/>
      <c r="R14" s="604"/>
      <c r="S14" s="604"/>
      <c r="T14" s="604"/>
      <c r="U14" s="604"/>
      <c r="V14" s="604"/>
    </row>
    <row r="15" spans="1:28" ht="26.25" customHeight="1" x14ac:dyDescent="0.25">
      <c r="A15" s="248" t="s">
        <v>153</v>
      </c>
      <c r="B15" s="249" t="s">
        <v>146</v>
      </c>
      <c r="C15" s="229"/>
      <c r="D15" s="230">
        <v>1</v>
      </c>
      <c r="E15" s="234"/>
      <c r="F15" s="231"/>
      <c r="G15" s="232">
        <f>VLOOKUP($B15,Семестровка_200518!$C$10:$N$53,3,FALSE)</f>
        <v>5</v>
      </c>
      <c r="H15" s="230">
        <f>VLOOKUP($B15,Семестровка_200518!$C$10:$N$53,4,FALSE)</f>
        <v>150</v>
      </c>
      <c r="I15" s="230">
        <f>VLOOKUP($B15,Семестровка_200518!$C$10:$N$53,5,FALSE)</f>
        <v>60</v>
      </c>
      <c r="J15" s="230">
        <f>VLOOKUP($B15,Семестровка_200518!$C$10:$N$53,6,FALSE)</f>
        <v>30</v>
      </c>
      <c r="K15" s="230"/>
      <c r="L15" s="230">
        <f>VLOOKUP($B15,Семестровка_200518!$C$10:$N$53,8,FALSE)</f>
        <v>30</v>
      </c>
      <c r="M15" s="233">
        <f>VLOOKUP($B15,Семестровка_200518!$C$10:$N$53,9,FALSE)</f>
        <v>90</v>
      </c>
      <c r="N15" s="232">
        <f>I15/N7</f>
        <v>4</v>
      </c>
      <c r="O15" s="230"/>
      <c r="P15" s="250"/>
      <c r="Q15" s="232"/>
      <c r="R15" s="231"/>
      <c r="S15" s="229"/>
      <c r="T15" s="234"/>
      <c r="U15" s="234"/>
      <c r="V15" s="231"/>
      <c r="AB15" s="124" t="s">
        <v>130</v>
      </c>
    </row>
    <row r="16" spans="1:28" ht="31.5" customHeight="1" x14ac:dyDescent="0.25">
      <c r="A16" s="251" t="s">
        <v>154</v>
      </c>
      <c r="B16" s="252" t="s">
        <v>134</v>
      </c>
      <c r="C16" s="253">
        <v>1</v>
      </c>
      <c r="D16" s="254"/>
      <c r="E16" s="255"/>
      <c r="F16" s="256"/>
      <c r="G16" s="253">
        <f>VLOOKUP($B16,Семестровка_200518!$C$10:$N$53,3,FALSE)</f>
        <v>6</v>
      </c>
      <c r="H16" s="254">
        <f>VLOOKUP($B16,Семестровка_200518!$C$10:$N$53,4,FALSE)</f>
        <v>180</v>
      </c>
      <c r="I16" s="254">
        <f>VLOOKUP($B16,Семестровка_200518!$C$10:$N$53,5,FALSE)</f>
        <v>60</v>
      </c>
      <c r="J16" s="254">
        <f>VLOOKUP($B16,Семестровка_200518!$C$10:$N$53,6,FALSE)</f>
        <v>30</v>
      </c>
      <c r="K16" s="254"/>
      <c r="L16" s="254">
        <f>VLOOKUP($B16,Семестровка_200518!$C$10:$N$53,8,FALSE)</f>
        <v>30</v>
      </c>
      <c r="M16" s="257">
        <f>VLOOKUP($B16,Семестровка_200518!$C$10:$N$53,9,FALSE)</f>
        <v>120</v>
      </c>
      <c r="N16" s="253">
        <f>I16/N7</f>
        <v>4</v>
      </c>
      <c r="O16" s="254"/>
      <c r="P16" s="258"/>
      <c r="Q16" s="253"/>
      <c r="R16" s="256"/>
      <c r="S16" s="259"/>
      <c r="T16" s="255"/>
      <c r="U16" s="255"/>
      <c r="V16" s="256"/>
      <c r="AB16" s="124" t="s">
        <v>130</v>
      </c>
    </row>
    <row r="17" spans="1:28" ht="21.9" customHeight="1" x14ac:dyDescent="0.25">
      <c r="A17" s="251" t="s">
        <v>155</v>
      </c>
      <c r="B17" s="252" t="s">
        <v>147</v>
      </c>
      <c r="C17" s="253">
        <v>1</v>
      </c>
      <c r="D17" s="254"/>
      <c r="E17" s="255"/>
      <c r="F17" s="256"/>
      <c r="G17" s="253">
        <f>VLOOKUP($B17,Семестровка_200518!$C$10:$N$53,3,FALSE)</f>
        <v>6</v>
      </c>
      <c r="H17" s="254">
        <f>VLOOKUP($B17,Семестровка_200518!$C$10:$N$53,4,FALSE)</f>
        <v>180</v>
      </c>
      <c r="I17" s="254">
        <f>VLOOKUP($B17,Семестровка_200518!$C$10:$N$53,5,FALSE)</f>
        <v>75</v>
      </c>
      <c r="J17" s="254">
        <f>VLOOKUP($B17,Семестровка_200518!$C$10:$N$53,6,FALSE)</f>
        <v>30</v>
      </c>
      <c r="K17" s="254"/>
      <c r="L17" s="254">
        <f>VLOOKUP($B17,Семестровка_200518!$C$10:$N$53,8,FALSE)</f>
        <v>45</v>
      </c>
      <c r="M17" s="257">
        <f>VLOOKUP($B17,Семестровка_200518!$C$10:$N$53,9,FALSE)</f>
        <v>105</v>
      </c>
      <c r="N17" s="253">
        <f>I17/N7</f>
        <v>5</v>
      </c>
      <c r="O17" s="254"/>
      <c r="P17" s="258"/>
      <c r="Q17" s="253"/>
      <c r="R17" s="256"/>
      <c r="S17" s="259"/>
      <c r="T17" s="255"/>
      <c r="U17" s="255"/>
      <c r="V17" s="256"/>
      <c r="AB17" s="124" t="s">
        <v>130</v>
      </c>
    </row>
    <row r="18" spans="1:28" ht="32.25" customHeight="1" x14ac:dyDescent="0.25">
      <c r="A18" s="251" t="s">
        <v>156</v>
      </c>
      <c r="B18" s="252" t="s">
        <v>188</v>
      </c>
      <c r="C18" s="253">
        <v>2</v>
      </c>
      <c r="D18" s="254"/>
      <c r="E18" s="255"/>
      <c r="F18" s="256"/>
      <c r="G18" s="253">
        <f>VLOOKUP($B18,Семестровка_200518!$C$10:$N$53,3,FALSE)</f>
        <v>6</v>
      </c>
      <c r="H18" s="254">
        <f>VLOOKUP($B18,Семестровка_200518!$C$10:$N$53,4,FALSE)</f>
        <v>180</v>
      </c>
      <c r="I18" s="254">
        <f>VLOOKUP($B18,Семестровка_200518!$C$10:$N$53,5,FALSE)</f>
        <v>72</v>
      </c>
      <c r="J18" s="254">
        <f>VLOOKUP($B18,Семестровка_200518!$C$10:$N$53,6,FALSE)</f>
        <v>36</v>
      </c>
      <c r="K18" s="254"/>
      <c r="L18" s="254">
        <f>VLOOKUP($B18,Семестровка_200518!$C$10:$N$53,8,FALSE)</f>
        <v>36</v>
      </c>
      <c r="M18" s="257">
        <f>VLOOKUP($B18,Семестровка_200518!$C$10:$N$53,9,FALSE)</f>
        <v>108</v>
      </c>
      <c r="N18" s="253"/>
      <c r="O18" s="254">
        <f>I18/O7/2</f>
        <v>4</v>
      </c>
      <c r="P18" s="258">
        <f>I18/P7/2</f>
        <v>4</v>
      </c>
      <c r="Q18" s="253"/>
      <c r="R18" s="256"/>
      <c r="S18" s="259"/>
      <c r="T18" s="255"/>
      <c r="U18" s="255"/>
      <c r="V18" s="256"/>
      <c r="AB18" s="124" t="s">
        <v>130</v>
      </c>
    </row>
    <row r="19" spans="1:28" ht="33.75" customHeight="1" x14ac:dyDescent="0.25">
      <c r="A19" s="251" t="s">
        <v>157</v>
      </c>
      <c r="B19" s="252" t="s">
        <v>189</v>
      </c>
      <c r="C19" s="259"/>
      <c r="D19" s="254"/>
      <c r="E19" s="255"/>
      <c r="F19" s="257" t="s">
        <v>112</v>
      </c>
      <c r="G19" s="253">
        <f>VLOOKUP($B19,Семестровка_200518!$C$10:$N$53,3,FALSE)</f>
        <v>1.5</v>
      </c>
      <c r="H19" s="254">
        <f>VLOOKUP($B19,Семестровка_200518!$C$10:$N$53,4,FALSE)</f>
        <v>45</v>
      </c>
      <c r="I19" s="254"/>
      <c r="J19" s="254"/>
      <c r="K19" s="254"/>
      <c r="L19" s="254"/>
      <c r="M19" s="257">
        <f>VLOOKUP($B19,Семестровка_200518!$C$10:$N$53,9,FALSE)</f>
        <v>45</v>
      </c>
      <c r="N19" s="253"/>
      <c r="O19" s="254"/>
      <c r="P19" s="258"/>
      <c r="Q19" s="253"/>
      <c r="R19" s="256"/>
      <c r="S19" s="259"/>
      <c r="T19" s="255"/>
      <c r="U19" s="255"/>
      <c r="V19" s="256"/>
      <c r="AB19" s="124" t="s">
        <v>130</v>
      </c>
    </row>
    <row r="20" spans="1:28" ht="22.5" customHeight="1" x14ac:dyDescent="0.25">
      <c r="A20" s="251" t="s">
        <v>158</v>
      </c>
      <c r="B20" s="252" t="s">
        <v>132</v>
      </c>
      <c r="C20" s="253">
        <v>2</v>
      </c>
      <c r="D20" s="255"/>
      <c r="E20" s="255"/>
      <c r="F20" s="256"/>
      <c r="G20" s="253">
        <v>5</v>
      </c>
      <c r="H20" s="260">
        <v>150</v>
      </c>
      <c r="I20" s="260">
        <f>SUM(J20:L20)</f>
        <v>72</v>
      </c>
      <c r="J20" s="260">
        <v>36</v>
      </c>
      <c r="K20" s="260"/>
      <c r="L20" s="260">
        <v>36</v>
      </c>
      <c r="M20" s="261">
        <f>H20-J20-K20-L20</f>
        <v>78</v>
      </c>
      <c r="N20" s="262"/>
      <c r="O20" s="260">
        <f>I20/O7/2</f>
        <v>4</v>
      </c>
      <c r="P20" s="263">
        <f>I20/P7/2</f>
        <v>4</v>
      </c>
      <c r="Q20" s="253"/>
      <c r="R20" s="256"/>
      <c r="S20" s="259"/>
      <c r="T20" s="255"/>
      <c r="U20" s="255"/>
      <c r="V20" s="256"/>
      <c r="AB20" s="127" t="s">
        <v>241</v>
      </c>
    </row>
    <row r="21" spans="1:28" ht="29.25" customHeight="1" x14ac:dyDescent="0.25">
      <c r="A21" s="251" t="s">
        <v>215</v>
      </c>
      <c r="B21" s="252" t="s">
        <v>176</v>
      </c>
      <c r="C21" s="253">
        <v>2</v>
      </c>
      <c r="D21" s="255"/>
      <c r="E21" s="255"/>
      <c r="F21" s="256"/>
      <c r="G21" s="253">
        <f>VLOOKUP($B21,Семестровка_200518!$C$10:$N$53,3,FALSE)</f>
        <v>5</v>
      </c>
      <c r="H21" s="254">
        <f>VLOOKUP($B21,Семестровка_200518!$C$10:$N$53,4,FALSE)</f>
        <v>150</v>
      </c>
      <c r="I21" s="254">
        <f>VLOOKUP($B21,Семестровка_200518!$C$10:$N$53,5,FALSE)</f>
        <v>72</v>
      </c>
      <c r="J21" s="254">
        <f>VLOOKUP($B21,Семестровка_200518!$C$10:$N$53,6,FALSE)</f>
        <v>36</v>
      </c>
      <c r="K21" s="254">
        <f>VLOOKUP($B21,Семестровка_200518!$C$10:$N$53,7,FALSE)</f>
        <v>36</v>
      </c>
      <c r="L21" s="254"/>
      <c r="M21" s="257">
        <f>VLOOKUP($B21,Семестровка_200518!$C$10:$N$53,9,FALSE)</f>
        <v>78</v>
      </c>
      <c r="N21" s="40"/>
      <c r="O21" s="254">
        <f>I21/2/O7</f>
        <v>4</v>
      </c>
      <c r="P21" s="258">
        <f>I21/2/P7</f>
        <v>4</v>
      </c>
      <c r="Q21" s="253"/>
      <c r="R21" s="256"/>
      <c r="S21" s="259"/>
      <c r="T21" s="255"/>
      <c r="U21" s="255"/>
      <c r="V21" s="256"/>
      <c r="AB21" s="127" t="s">
        <v>241</v>
      </c>
    </row>
    <row r="22" spans="1:28" ht="21.9" customHeight="1" thickBot="1" x14ac:dyDescent="0.3">
      <c r="A22" s="264" t="s">
        <v>216</v>
      </c>
      <c r="B22" s="265" t="s">
        <v>201</v>
      </c>
      <c r="C22" s="240">
        <v>3</v>
      </c>
      <c r="D22" s="242"/>
      <c r="E22" s="242"/>
      <c r="F22" s="239"/>
      <c r="G22" s="240">
        <f>VLOOKUP($B22,Семестровка_200518!$C$10:$N$53,3,FALSE)</f>
        <v>6</v>
      </c>
      <c r="H22" s="238">
        <f>VLOOKUP($B22,Семестровка_200518!$C$10:$N$53,4,FALSE)</f>
        <v>180</v>
      </c>
      <c r="I22" s="238">
        <f>VLOOKUP($B22,Семестровка_200518!$C$10:$N$53,5,FALSE)</f>
        <v>63</v>
      </c>
      <c r="J22" s="238">
        <f>VLOOKUP($B22,Семестровка_200518!$C$10:$N$53,6,FALSE)</f>
        <v>35</v>
      </c>
      <c r="K22" s="238"/>
      <c r="L22" s="238">
        <f>VLOOKUP($B22,Семестровка_200518!$C$10:$N$53,8,FALSE)</f>
        <v>28</v>
      </c>
      <c r="M22" s="241">
        <f>VLOOKUP($B22,Семестровка_200518!$C$10:$N$53,9,FALSE)</f>
        <v>117</v>
      </c>
      <c r="N22" s="266"/>
      <c r="O22" s="238"/>
      <c r="P22" s="267"/>
      <c r="Q22" s="240">
        <f>I22/Q7</f>
        <v>9</v>
      </c>
      <c r="R22" s="239"/>
      <c r="S22" s="237"/>
      <c r="T22" s="242"/>
      <c r="U22" s="242"/>
      <c r="V22" s="239"/>
      <c r="AB22" s="124" t="s">
        <v>130</v>
      </c>
    </row>
    <row r="23" spans="1:28" ht="21.9" customHeight="1" thickBot="1" x14ac:dyDescent="0.3">
      <c r="A23" s="654" t="s">
        <v>113</v>
      </c>
      <c r="B23" s="655"/>
      <c r="C23" s="655"/>
      <c r="D23" s="655"/>
      <c r="E23" s="655"/>
      <c r="F23" s="656"/>
      <c r="G23" s="268">
        <f>SUM(G15:G22)</f>
        <v>40.5</v>
      </c>
      <c r="H23" s="268">
        <f t="shared" ref="H23:M23" si="0">SUM(H15:H22)</f>
        <v>1215</v>
      </c>
      <c r="I23" s="268">
        <f t="shared" si="0"/>
        <v>474</v>
      </c>
      <c r="J23" s="268">
        <f t="shared" si="0"/>
        <v>233</v>
      </c>
      <c r="K23" s="268">
        <f t="shared" si="0"/>
        <v>36</v>
      </c>
      <c r="L23" s="268">
        <f t="shared" si="0"/>
        <v>205</v>
      </c>
      <c r="M23" s="268">
        <f t="shared" si="0"/>
        <v>741</v>
      </c>
      <c r="N23" s="268">
        <f t="shared" ref="N23" si="1">SUM(N15:N22)</f>
        <v>13</v>
      </c>
      <c r="O23" s="268">
        <f t="shared" ref="O23" si="2">SUM(O15:O22)</f>
        <v>12</v>
      </c>
      <c r="P23" s="268">
        <f t="shared" ref="P23" si="3">SUM(P15:P22)</f>
        <v>12</v>
      </c>
      <c r="Q23" s="246">
        <f t="shared" ref="Q23" si="4">SUM(Q15:Q22)</f>
        <v>9</v>
      </c>
      <c r="R23" s="247">
        <f>SUM(R15:R20)</f>
        <v>0</v>
      </c>
      <c r="S23" s="246"/>
      <c r="T23" s="244"/>
      <c r="U23" s="244"/>
      <c r="V23" s="247"/>
    </row>
    <row r="24" spans="1:28" ht="21.9" customHeight="1" thickBot="1" x14ac:dyDescent="0.3">
      <c r="A24" s="604" t="s">
        <v>114</v>
      </c>
      <c r="B24" s="604"/>
      <c r="C24" s="604"/>
      <c r="D24" s="604"/>
      <c r="E24" s="604"/>
      <c r="F24" s="604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1"/>
      <c r="U24" s="681"/>
      <c r="V24" s="681"/>
    </row>
    <row r="25" spans="1:28" ht="21.9" customHeight="1" x14ac:dyDescent="0.25">
      <c r="A25" s="248" t="s">
        <v>159</v>
      </c>
      <c r="B25" s="249" t="s">
        <v>160</v>
      </c>
      <c r="C25" s="229"/>
      <c r="D25" s="230" t="s">
        <v>112</v>
      </c>
      <c r="E25" s="234"/>
      <c r="F25" s="231"/>
      <c r="G25" s="269">
        <f>VLOOKUP($B25,Семестровка_200518!$C$10:$N$53,3,FALSE)</f>
        <v>4.5</v>
      </c>
      <c r="H25" s="254">
        <f>VLOOKUP($B25,Семестровка_200518!$C$10:$N$53,4,FALSE)</f>
        <v>135</v>
      </c>
      <c r="I25" s="254"/>
      <c r="J25" s="254"/>
      <c r="K25" s="254"/>
      <c r="L25" s="254"/>
      <c r="M25" s="270">
        <f>VLOOKUP($B25,Семестровка_200518!$C$10:$N$53,9,FALSE)</f>
        <v>135</v>
      </c>
      <c r="N25" s="271"/>
      <c r="O25" s="255"/>
      <c r="P25" s="272"/>
      <c r="Q25" s="271"/>
      <c r="R25" s="272"/>
      <c r="S25" s="271"/>
      <c r="T25" s="255"/>
      <c r="U25" s="255"/>
      <c r="V25" s="272"/>
    </row>
    <row r="26" spans="1:28" ht="21.9" customHeight="1" thickBot="1" x14ac:dyDescent="0.3">
      <c r="A26" s="264" t="s">
        <v>161</v>
      </c>
      <c r="B26" s="265" t="s">
        <v>26</v>
      </c>
      <c r="C26" s="237"/>
      <c r="D26" s="238" t="s">
        <v>129</v>
      </c>
      <c r="E26" s="242"/>
      <c r="F26" s="239"/>
      <c r="G26" s="273">
        <f>VLOOKUP($B26,Семестровка_200518!$C$10:$N$53,3,FALSE)</f>
        <v>6</v>
      </c>
      <c r="H26" s="260">
        <f>VLOOKUP($B26,Семестровка_200518!$C$10:$N$53,4,FALSE)</f>
        <v>180</v>
      </c>
      <c r="I26" s="260"/>
      <c r="J26" s="260"/>
      <c r="K26" s="260"/>
      <c r="L26" s="260"/>
      <c r="M26" s="274">
        <f>VLOOKUP($B26,Семестровка_200518!$C$10:$N$53,9,FALSE)</f>
        <v>180</v>
      </c>
      <c r="N26" s="275"/>
      <c r="O26" s="276"/>
      <c r="P26" s="277"/>
      <c r="Q26" s="275"/>
      <c r="R26" s="277"/>
      <c r="S26" s="275"/>
      <c r="T26" s="276"/>
      <c r="U26" s="276"/>
      <c r="V26" s="277"/>
    </row>
    <row r="27" spans="1:28" ht="21.9" customHeight="1" thickBot="1" x14ac:dyDescent="0.3">
      <c r="A27" s="654" t="s">
        <v>115</v>
      </c>
      <c r="B27" s="655"/>
      <c r="C27" s="655"/>
      <c r="D27" s="655"/>
      <c r="E27" s="655"/>
      <c r="F27" s="682"/>
      <c r="G27" s="268">
        <f>SUM(G25:G26)</f>
        <v>10.5</v>
      </c>
      <c r="H27" s="278">
        <f t="shared" ref="H27:R27" si="5">SUM(H25:H26)</f>
        <v>315</v>
      </c>
      <c r="I27" s="278"/>
      <c r="J27" s="278"/>
      <c r="K27" s="278"/>
      <c r="L27" s="278"/>
      <c r="M27" s="279">
        <f t="shared" si="5"/>
        <v>315</v>
      </c>
      <c r="N27" s="268">
        <f t="shared" si="5"/>
        <v>0</v>
      </c>
      <c r="O27" s="278">
        <f t="shared" si="5"/>
        <v>0</v>
      </c>
      <c r="P27" s="279">
        <f t="shared" si="5"/>
        <v>0</v>
      </c>
      <c r="Q27" s="268">
        <f t="shared" si="5"/>
        <v>0</v>
      </c>
      <c r="R27" s="279">
        <f t="shared" si="5"/>
        <v>0</v>
      </c>
      <c r="S27" s="268"/>
      <c r="T27" s="278"/>
      <c r="U27" s="278"/>
      <c r="V27" s="279"/>
    </row>
    <row r="28" spans="1:28" ht="21.9" customHeight="1" thickBot="1" x14ac:dyDescent="0.3">
      <c r="A28" s="604" t="s">
        <v>133</v>
      </c>
      <c r="B28" s="604"/>
      <c r="C28" s="604"/>
      <c r="D28" s="604"/>
      <c r="E28" s="604"/>
      <c r="F28" s="604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  <c r="U28" s="681"/>
      <c r="V28" s="681"/>
    </row>
    <row r="29" spans="1:28" ht="21.9" customHeight="1" x14ac:dyDescent="0.25">
      <c r="A29" s="248" t="s">
        <v>162</v>
      </c>
      <c r="B29" s="249" t="s">
        <v>163</v>
      </c>
      <c r="C29" s="229"/>
      <c r="D29" s="234"/>
      <c r="E29" s="234"/>
      <c r="F29" s="231"/>
      <c r="G29" s="269">
        <f>VLOOKUP($B29,Семестровка_200518!$C$10:$N$53,3,FALSE)</f>
        <v>8.5</v>
      </c>
      <c r="H29" s="254">
        <f>VLOOKUP($B29,Семестровка_200518!$C$10:$N$53,4,FALSE)</f>
        <v>255</v>
      </c>
      <c r="I29" s="254"/>
      <c r="J29" s="254"/>
      <c r="K29" s="254"/>
      <c r="L29" s="254"/>
      <c r="M29" s="270">
        <f>VLOOKUP($B29,Семестровка_200518!$C$10:$N$53,9,FALSE)</f>
        <v>255</v>
      </c>
      <c r="N29" s="269"/>
      <c r="O29" s="255"/>
      <c r="P29" s="272"/>
      <c r="Q29" s="269"/>
      <c r="R29" s="272"/>
      <c r="S29" s="269"/>
      <c r="T29" s="255"/>
      <c r="U29" s="254"/>
      <c r="V29" s="270"/>
    </row>
    <row r="30" spans="1:28" ht="21.9" customHeight="1" thickBot="1" x14ac:dyDescent="0.3">
      <c r="A30" s="264" t="s">
        <v>164</v>
      </c>
      <c r="B30" s="265" t="s">
        <v>183</v>
      </c>
      <c r="C30" s="237"/>
      <c r="D30" s="242"/>
      <c r="E30" s="242"/>
      <c r="F30" s="239"/>
      <c r="G30" s="280">
        <f>VLOOKUP($B30,Семестровка_200518!$C$10:$N$53,3,FALSE)</f>
        <v>1.5</v>
      </c>
      <c r="H30" s="260">
        <f>VLOOKUP($B30,Семестровка_200518!$C$10:$N$53,4,FALSE)</f>
        <v>45</v>
      </c>
      <c r="I30" s="260"/>
      <c r="J30" s="260"/>
      <c r="K30" s="260"/>
      <c r="L30" s="260"/>
      <c r="M30" s="281">
        <f>VLOOKUP($B30,Семестровка_200518!$C$10:$N$53,9,FALSE)</f>
        <v>45</v>
      </c>
      <c r="N30" s="275"/>
      <c r="O30" s="276"/>
      <c r="P30" s="277"/>
      <c r="Q30" s="275"/>
      <c r="R30" s="277"/>
      <c r="S30" s="275"/>
      <c r="T30" s="276"/>
      <c r="U30" s="276"/>
      <c r="V30" s="277"/>
    </row>
    <row r="31" spans="1:28" ht="21.9" customHeight="1" thickBot="1" x14ac:dyDescent="0.3">
      <c r="A31" s="654" t="s">
        <v>116</v>
      </c>
      <c r="B31" s="655"/>
      <c r="C31" s="655"/>
      <c r="D31" s="655"/>
      <c r="E31" s="655"/>
      <c r="F31" s="656"/>
      <c r="G31" s="268">
        <f>SUM(G29:G30)</f>
        <v>10</v>
      </c>
      <c r="H31" s="268">
        <f>SUM(H29:H30)</f>
        <v>300</v>
      </c>
      <c r="I31" s="278"/>
      <c r="J31" s="278"/>
      <c r="K31" s="278"/>
      <c r="L31" s="278"/>
      <c r="M31" s="279">
        <f>SUM(M29:M30)</f>
        <v>300</v>
      </c>
      <c r="N31" s="268">
        <v>0</v>
      </c>
      <c r="O31" s="278"/>
      <c r="P31" s="279">
        <v>0</v>
      </c>
      <c r="Q31" s="268">
        <v>0</v>
      </c>
      <c r="R31" s="279">
        <v>0</v>
      </c>
      <c r="S31" s="268"/>
      <c r="T31" s="278"/>
      <c r="U31" s="278"/>
      <c r="V31" s="279"/>
      <c r="W31" s="133">
        <f>W20+W13+W26+W30</f>
        <v>0</v>
      </c>
      <c r="X31" s="134">
        <f>X20+X13+X26+X30</f>
        <v>0</v>
      </c>
      <c r="Y31" s="134">
        <f>Y20+Y13+Y26+Y30</f>
        <v>0</v>
      </c>
      <c r="Z31" s="134">
        <f>Z20+Z13+Z26+Z30</f>
        <v>0</v>
      </c>
      <c r="AA31" s="134">
        <f>AA20+AA13+AA26+AA30</f>
        <v>0</v>
      </c>
    </row>
    <row r="32" spans="1:28" ht="21.9" customHeight="1" x14ac:dyDescent="0.25">
      <c r="A32" s="630" t="s">
        <v>117</v>
      </c>
      <c r="B32" s="630"/>
      <c r="C32" s="630"/>
      <c r="D32" s="630"/>
      <c r="E32" s="630"/>
      <c r="F32" s="630"/>
      <c r="G32" s="282">
        <f>SUM(G13+G23+G27+G31)</f>
        <v>67</v>
      </c>
      <c r="H32" s="282">
        <f>SUM(H13+H23+H27+H31)</f>
        <v>2010</v>
      </c>
      <c r="I32" s="282">
        <f t="shared" ref="I32:R32" si="6">SUM(I13+I23+I27+I31)</f>
        <v>534</v>
      </c>
      <c r="J32" s="282">
        <f t="shared" si="6"/>
        <v>263</v>
      </c>
      <c r="K32" s="282">
        <f t="shared" si="6"/>
        <v>36</v>
      </c>
      <c r="L32" s="282">
        <f>SUM(L13+L23+L27+L31)</f>
        <v>235</v>
      </c>
      <c r="M32" s="282">
        <f>SUM(M13+M23+M27+M31)</f>
        <v>1476</v>
      </c>
      <c r="N32" s="282">
        <f t="shared" si="6"/>
        <v>17</v>
      </c>
      <c r="O32" s="282">
        <f t="shared" si="6"/>
        <v>12</v>
      </c>
      <c r="P32" s="282">
        <f t="shared" si="6"/>
        <v>12</v>
      </c>
      <c r="Q32" s="282">
        <f t="shared" si="6"/>
        <v>9</v>
      </c>
      <c r="R32" s="282">
        <f t="shared" si="6"/>
        <v>0</v>
      </c>
      <c r="S32" s="283"/>
      <c r="T32" s="282"/>
      <c r="U32" s="282"/>
      <c r="V32" s="284"/>
    </row>
    <row r="33" spans="1:28" ht="21.9" customHeight="1" x14ac:dyDescent="0.25">
      <c r="A33" s="631" t="s">
        <v>118</v>
      </c>
      <c r="B33" s="631"/>
      <c r="C33" s="631"/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2"/>
      <c r="AB33" s="143"/>
    </row>
    <row r="34" spans="1:28" ht="21.9" customHeight="1" thickBot="1" x14ac:dyDescent="0.3">
      <c r="A34" s="627" t="s">
        <v>165</v>
      </c>
      <c r="B34" s="627"/>
      <c r="C34" s="627"/>
      <c r="D34" s="627"/>
      <c r="E34" s="627"/>
      <c r="F34" s="627"/>
      <c r="G34" s="627"/>
      <c r="H34" s="627"/>
      <c r="I34" s="627"/>
      <c r="J34" s="627"/>
      <c r="K34" s="627"/>
      <c r="L34" s="627"/>
      <c r="M34" s="627"/>
      <c r="N34" s="627"/>
      <c r="O34" s="627"/>
      <c r="P34" s="627"/>
      <c r="Q34" s="627"/>
      <c r="R34" s="627"/>
      <c r="S34" s="627"/>
      <c r="T34" s="627"/>
      <c r="U34" s="627"/>
      <c r="V34" s="627"/>
      <c r="AB34" s="143"/>
    </row>
    <row r="35" spans="1:28" ht="21.9" customHeight="1" thickBot="1" x14ac:dyDescent="0.3">
      <c r="A35" s="628" t="s">
        <v>225</v>
      </c>
      <c r="B35" s="629"/>
      <c r="C35" s="285"/>
      <c r="D35" s="286">
        <v>1</v>
      </c>
      <c r="E35" s="286"/>
      <c r="F35" s="287"/>
      <c r="G35" s="412">
        <v>3</v>
      </c>
      <c r="H35" s="289">
        <v>90</v>
      </c>
      <c r="I35" s="289">
        <v>30</v>
      </c>
      <c r="J35" s="289"/>
      <c r="K35" s="289"/>
      <c r="L35" s="289"/>
      <c r="M35" s="290">
        <f>H35-I35</f>
        <v>60</v>
      </c>
      <c r="N35" s="288">
        <v>2</v>
      </c>
      <c r="O35" s="286"/>
      <c r="P35" s="287"/>
      <c r="Q35" s="288"/>
      <c r="R35" s="291"/>
      <c r="S35" s="288"/>
      <c r="T35" s="286"/>
      <c r="U35" s="286"/>
      <c r="V35" s="287"/>
      <c r="AB35" s="143"/>
    </row>
    <row r="36" spans="1:28" ht="21.9" customHeight="1" x14ac:dyDescent="0.25">
      <c r="A36" s="248" t="s">
        <v>166</v>
      </c>
      <c r="B36" s="231" t="s">
        <v>63</v>
      </c>
      <c r="C36" s="292"/>
      <c r="D36" s="293">
        <v>1</v>
      </c>
      <c r="E36" s="234"/>
      <c r="F36" s="231"/>
      <c r="G36" s="413">
        <f>VLOOKUP($B36,Семестровка_200518!$C$10:$N$53,3,FALSE)</f>
        <v>3</v>
      </c>
      <c r="H36" s="414">
        <f>VLOOKUP($B36,Семестровка_200518!$C$10:$N$53,4,FALSE)</f>
        <v>90</v>
      </c>
      <c r="I36" s="414">
        <f>VLOOKUP($B36,Семестровка_200518!$C$10:$N$53,5,FALSE)</f>
        <v>30</v>
      </c>
      <c r="J36" s="414">
        <f>VLOOKUP($B36,Семестровка_200518!$C$10:$N$53,6,FALSE)</f>
        <v>15</v>
      </c>
      <c r="K36" s="414"/>
      <c r="L36" s="414">
        <f>VLOOKUP($B36,Семестровка_200518!$C$10:$N$53,8,FALSE)</f>
        <v>15</v>
      </c>
      <c r="M36" s="415">
        <f>VLOOKUP($B36,Семестровка_200518!$C$10:$N$53,9,FALSE)</f>
        <v>60</v>
      </c>
      <c r="N36" s="232">
        <f>I36/N7</f>
        <v>2</v>
      </c>
      <c r="O36" s="230"/>
      <c r="P36" s="233"/>
      <c r="Q36" s="34"/>
      <c r="R36" s="294"/>
      <c r="S36" s="229"/>
      <c r="T36" s="234"/>
      <c r="U36" s="234"/>
      <c r="V36" s="231"/>
      <c r="AB36" s="143"/>
    </row>
    <row r="37" spans="1:28" ht="27" customHeight="1" x14ac:dyDescent="0.25">
      <c r="A37" s="251" t="s">
        <v>168</v>
      </c>
      <c r="B37" s="256" t="s">
        <v>174</v>
      </c>
      <c r="C37" s="259"/>
      <c r="D37" s="260">
        <v>1</v>
      </c>
      <c r="E37" s="255"/>
      <c r="F37" s="256"/>
      <c r="G37" s="253">
        <v>3</v>
      </c>
      <c r="H37" s="254">
        <v>90</v>
      </c>
      <c r="I37" s="254">
        <f>SUM(J37:L37)</f>
        <v>30</v>
      </c>
      <c r="J37" s="254">
        <v>15</v>
      </c>
      <c r="K37" s="254"/>
      <c r="L37" s="254">
        <v>15</v>
      </c>
      <c r="M37" s="257">
        <f>H37-I37</f>
        <v>60</v>
      </c>
      <c r="N37" s="253">
        <f>I37/N7</f>
        <v>2</v>
      </c>
      <c r="O37" s="254"/>
      <c r="P37" s="257"/>
      <c r="Q37" s="259"/>
      <c r="R37" s="256"/>
      <c r="S37" s="259"/>
      <c r="T37" s="255"/>
      <c r="U37" s="255"/>
      <c r="V37" s="256"/>
      <c r="W37" s="135"/>
      <c r="X37" s="135"/>
      <c r="Y37" s="135"/>
      <c r="AB37" s="144" t="s">
        <v>241</v>
      </c>
    </row>
    <row r="38" spans="1:28" ht="21.9" customHeight="1" thickBot="1" x14ac:dyDescent="0.3">
      <c r="A38" s="264" t="s">
        <v>217</v>
      </c>
      <c r="B38" s="239" t="s">
        <v>142</v>
      </c>
      <c r="C38" s="237"/>
      <c r="D38" s="238">
        <v>1</v>
      </c>
      <c r="E38" s="242"/>
      <c r="F38" s="239"/>
      <c r="G38" s="240">
        <v>3</v>
      </c>
      <c r="H38" s="238">
        <v>90</v>
      </c>
      <c r="I38" s="238">
        <v>30</v>
      </c>
      <c r="J38" s="238"/>
      <c r="K38" s="238"/>
      <c r="L38" s="238"/>
      <c r="M38" s="241">
        <v>60</v>
      </c>
      <c r="N38" s="240">
        <v>2</v>
      </c>
      <c r="O38" s="238"/>
      <c r="P38" s="241"/>
      <c r="Q38" s="237"/>
      <c r="R38" s="239"/>
      <c r="S38" s="237"/>
      <c r="T38" s="242"/>
      <c r="U38" s="242"/>
      <c r="V38" s="239"/>
      <c r="W38" s="135"/>
      <c r="X38" s="135"/>
      <c r="Y38" s="135"/>
      <c r="AB38" s="143"/>
    </row>
    <row r="39" spans="1:28" ht="21.9" customHeight="1" thickBot="1" x14ac:dyDescent="0.3">
      <c r="A39" s="601" t="s">
        <v>119</v>
      </c>
      <c r="B39" s="602"/>
      <c r="C39" s="602"/>
      <c r="D39" s="602"/>
      <c r="E39" s="602"/>
      <c r="F39" s="603"/>
      <c r="G39" s="295">
        <v>3</v>
      </c>
      <c r="H39" s="296">
        <v>90</v>
      </c>
      <c r="I39" s="296">
        <f>SUM(J39:L39)</f>
        <v>30</v>
      </c>
      <c r="J39" s="296">
        <v>15</v>
      </c>
      <c r="K39" s="296"/>
      <c r="L39" s="296">
        <v>15</v>
      </c>
      <c r="M39" s="297">
        <f>H39-I39</f>
        <v>60</v>
      </c>
      <c r="N39" s="298">
        <v>2</v>
      </c>
      <c r="O39" s="299">
        <f>SUM(O36:O38)</f>
        <v>0</v>
      </c>
      <c r="P39" s="300">
        <f>SUM(P36:P38)</f>
        <v>0</v>
      </c>
      <c r="Q39" s="301">
        <f>SUM(Q36:Q38)</f>
        <v>0</v>
      </c>
      <c r="R39" s="302">
        <f>SUM(R36:R38)</f>
        <v>0</v>
      </c>
      <c r="S39" s="303"/>
      <c r="T39" s="304"/>
      <c r="U39" s="304"/>
      <c r="V39" s="305"/>
      <c r="W39" s="135"/>
      <c r="X39" s="135"/>
      <c r="Y39" s="135"/>
      <c r="AB39" s="143"/>
    </row>
    <row r="40" spans="1:28" ht="21.9" customHeight="1" x14ac:dyDescent="0.25">
      <c r="A40" s="306"/>
      <c r="B40" s="200" t="s">
        <v>226</v>
      </c>
      <c r="C40" s="201"/>
      <c r="D40" s="201"/>
      <c r="E40" s="201"/>
      <c r="F40" s="201"/>
      <c r="G40" s="178"/>
      <c r="H40" s="179"/>
      <c r="I40" s="179"/>
      <c r="J40" s="179"/>
      <c r="K40" s="179"/>
      <c r="L40" s="179"/>
      <c r="M40" s="179"/>
      <c r="N40" s="179" t="s">
        <v>227</v>
      </c>
      <c r="O40" s="179" t="s">
        <v>227</v>
      </c>
      <c r="P40" s="179" t="s">
        <v>227</v>
      </c>
      <c r="Q40" s="306"/>
      <c r="R40" s="306"/>
      <c r="S40" s="307"/>
      <c r="T40" s="307"/>
      <c r="U40" s="307"/>
      <c r="V40" s="307"/>
      <c r="W40" s="135"/>
      <c r="X40" s="135"/>
      <c r="Y40" s="135"/>
      <c r="AB40" s="143"/>
    </row>
    <row r="41" spans="1:28" ht="21.9" customHeight="1" thickBot="1" x14ac:dyDescent="0.3">
      <c r="A41" s="308"/>
      <c r="B41" s="183" t="s">
        <v>228</v>
      </c>
      <c r="C41" s="180"/>
      <c r="D41" s="180"/>
      <c r="E41" s="180"/>
      <c r="F41" s="180"/>
      <c r="G41" s="181"/>
      <c r="H41" s="182"/>
      <c r="I41" s="182"/>
      <c r="J41" s="182"/>
      <c r="K41" s="182"/>
      <c r="L41" s="182"/>
      <c r="M41" s="182"/>
      <c r="N41" s="182"/>
      <c r="O41" s="182"/>
      <c r="P41" s="182"/>
      <c r="Q41" s="308"/>
      <c r="R41" s="308"/>
      <c r="S41" s="309"/>
      <c r="T41" s="309"/>
      <c r="U41" s="309"/>
      <c r="V41" s="309"/>
      <c r="W41" s="135"/>
      <c r="X41" s="135"/>
      <c r="Y41" s="135"/>
      <c r="AB41" s="143"/>
    </row>
    <row r="42" spans="1:28" ht="21.9" customHeight="1" thickBot="1" x14ac:dyDescent="0.3">
      <c r="A42" s="604" t="s">
        <v>169</v>
      </c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5"/>
      <c r="AB42" s="144"/>
    </row>
    <row r="43" spans="1:28" ht="33" customHeight="1" x14ac:dyDescent="0.25">
      <c r="A43" s="620" t="s">
        <v>229</v>
      </c>
      <c r="B43" s="621"/>
      <c r="C43" s="188"/>
      <c r="D43" s="185">
        <v>1</v>
      </c>
      <c r="E43" s="185"/>
      <c r="F43" s="192"/>
      <c r="G43" s="188">
        <v>4</v>
      </c>
      <c r="H43" s="185">
        <v>120</v>
      </c>
      <c r="I43" s="185">
        <v>45</v>
      </c>
      <c r="J43" s="185"/>
      <c r="K43" s="185"/>
      <c r="L43" s="185"/>
      <c r="M43" s="197">
        <v>75</v>
      </c>
      <c r="N43" s="191">
        <v>3</v>
      </c>
      <c r="O43" s="185"/>
      <c r="P43" s="197"/>
      <c r="Q43" s="191"/>
      <c r="R43" s="233"/>
      <c r="S43" s="310"/>
      <c r="T43" s="411"/>
      <c r="U43" s="411"/>
      <c r="V43" s="233"/>
      <c r="AB43" s="144"/>
    </row>
    <row r="44" spans="1:28" ht="31.5" customHeight="1" x14ac:dyDescent="0.25">
      <c r="A44" s="622" t="s">
        <v>230</v>
      </c>
      <c r="B44" s="623"/>
      <c r="C44" s="189"/>
      <c r="D44" s="184" t="s">
        <v>231</v>
      </c>
      <c r="E44" s="184"/>
      <c r="F44" s="194"/>
      <c r="G44" s="189">
        <v>8</v>
      </c>
      <c r="H44" s="184">
        <v>240</v>
      </c>
      <c r="I44" s="184">
        <v>108</v>
      </c>
      <c r="J44" s="184"/>
      <c r="K44" s="184"/>
      <c r="L44" s="184"/>
      <c r="M44" s="198">
        <f>H44-I44</f>
        <v>132</v>
      </c>
      <c r="N44" s="193"/>
      <c r="O44" s="184">
        <v>6</v>
      </c>
      <c r="P44" s="198">
        <v>6</v>
      </c>
      <c r="Q44" s="193"/>
      <c r="R44" s="257"/>
      <c r="S44" s="269"/>
      <c r="T44" s="410"/>
      <c r="U44" s="410"/>
      <c r="V44" s="257"/>
      <c r="AB44" s="144"/>
    </row>
    <row r="45" spans="1:28" ht="31.5" customHeight="1" thickBot="1" x14ac:dyDescent="0.3">
      <c r="A45" s="624" t="s">
        <v>238</v>
      </c>
      <c r="B45" s="625"/>
      <c r="C45" s="190"/>
      <c r="D45" s="187" t="s">
        <v>232</v>
      </c>
      <c r="E45" s="186"/>
      <c r="F45" s="196"/>
      <c r="G45" s="190">
        <v>8</v>
      </c>
      <c r="H45" s="186">
        <v>240</v>
      </c>
      <c r="I45" s="186">
        <v>84</v>
      </c>
      <c r="J45" s="186"/>
      <c r="K45" s="186"/>
      <c r="L45" s="186"/>
      <c r="M45" s="199">
        <f>H45-I45</f>
        <v>156</v>
      </c>
      <c r="N45" s="195"/>
      <c r="O45" s="186"/>
      <c r="P45" s="199"/>
      <c r="Q45" s="195">
        <v>12</v>
      </c>
      <c r="R45" s="241"/>
      <c r="S45" s="280"/>
      <c r="T45" s="238"/>
      <c r="U45" s="238"/>
      <c r="V45" s="241"/>
      <c r="AB45" s="144"/>
    </row>
    <row r="46" spans="1:28" ht="30" customHeight="1" x14ac:dyDescent="0.25">
      <c r="A46" s="311" t="s">
        <v>170</v>
      </c>
      <c r="B46" s="312" t="s">
        <v>190</v>
      </c>
      <c r="C46" s="229"/>
      <c r="D46" s="230">
        <v>1</v>
      </c>
      <c r="E46" s="234"/>
      <c r="F46" s="231"/>
      <c r="G46" s="232">
        <v>4</v>
      </c>
      <c r="H46" s="230">
        <v>120</v>
      </c>
      <c r="I46" s="230">
        <f>SUM(J46:L46)</f>
        <v>45</v>
      </c>
      <c r="J46" s="230">
        <v>30</v>
      </c>
      <c r="K46" s="230"/>
      <c r="L46" s="230">
        <v>15</v>
      </c>
      <c r="M46" s="233">
        <f>H46-I46</f>
        <v>75</v>
      </c>
      <c r="N46" s="313">
        <f>I46/$N$7</f>
        <v>3</v>
      </c>
      <c r="O46" s="314"/>
      <c r="P46" s="315"/>
      <c r="Q46" s="232"/>
      <c r="R46" s="233"/>
      <c r="S46" s="313"/>
      <c r="T46" s="314"/>
      <c r="U46" s="314"/>
      <c r="V46" s="315"/>
      <c r="AB46" s="143" t="s">
        <v>130</v>
      </c>
    </row>
    <row r="47" spans="1:28" ht="21.9" customHeight="1" x14ac:dyDescent="0.25">
      <c r="A47" s="316" t="s">
        <v>172</v>
      </c>
      <c r="B47" s="317" t="s">
        <v>171</v>
      </c>
      <c r="C47" s="253"/>
      <c r="D47" s="254">
        <v>1</v>
      </c>
      <c r="E47" s="22"/>
      <c r="F47" s="41"/>
      <c r="G47" s="253">
        <f>VLOOKUP($B47,Семестровка_200518!$C$10:$N$53,3,FALSE)</f>
        <v>4</v>
      </c>
      <c r="H47" s="254">
        <f>VLOOKUP($B47,Семестровка_200518!$C$10:$N$53,4,FALSE)</f>
        <v>120</v>
      </c>
      <c r="I47" s="254">
        <f>SUM(J47:L47)</f>
        <v>45</v>
      </c>
      <c r="J47" s="254">
        <v>30</v>
      </c>
      <c r="K47" s="254"/>
      <c r="L47" s="254">
        <v>15</v>
      </c>
      <c r="M47" s="257">
        <f>H47-I47</f>
        <v>75</v>
      </c>
      <c r="N47" s="253">
        <f>I47/$N$7</f>
        <v>3</v>
      </c>
      <c r="O47" s="22"/>
      <c r="P47" s="256"/>
      <c r="Q47" s="253"/>
      <c r="R47" s="256"/>
      <c r="S47" s="40"/>
      <c r="T47" s="255"/>
      <c r="U47" s="22"/>
      <c r="V47" s="256"/>
      <c r="AB47" s="144" t="s">
        <v>241</v>
      </c>
    </row>
    <row r="48" spans="1:28" ht="21.9" customHeight="1" x14ac:dyDescent="0.25">
      <c r="A48" s="316" t="s">
        <v>175</v>
      </c>
      <c r="B48" s="317" t="s">
        <v>239</v>
      </c>
      <c r="C48" s="253"/>
      <c r="D48" s="254">
        <v>1</v>
      </c>
      <c r="E48" s="22"/>
      <c r="F48" s="41"/>
      <c r="G48" s="253">
        <v>4</v>
      </c>
      <c r="H48" s="254">
        <v>120</v>
      </c>
      <c r="I48" s="254">
        <v>45</v>
      </c>
      <c r="J48" s="254"/>
      <c r="K48" s="254"/>
      <c r="L48" s="254"/>
      <c r="M48" s="257">
        <v>75</v>
      </c>
      <c r="N48" s="253">
        <v>3</v>
      </c>
      <c r="O48" s="22"/>
      <c r="P48" s="256"/>
      <c r="Q48" s="253"/>
      <c r="R48" s="256"/>
      <c r="S48" s="40"/>
      <c r="T48" s="255"/>
      <c r="U48" s="22"/>
      <c r="V48" s="256"/>
      <c r="AB48" s="144"/>
    </row>
    <row r="49" spans="1:29" ht="21.9" customHeight="1" x14ac:dyDescent="0.25">
      <c r="A49" s="316" t="s">
        <v>178</v>
      </c>
      <c r="B49" s="317" t="s">
        <v>167</v>
      </c>
      <c r="C49" s="259"/>
      <c r="D49" s="254">
        <v>2</v>
      </c>
      <c r="E49" s="255"/>
      <c r="F49" s="256"/>
      <c r="G49" s="253">
        <f>VLOOKUP($B49,Семестровка_200518!$C$10:$N$53,3,FALSE)</f>
        <v>4</v>
      </c>
      <c r="H49" s="254">
        <f>VLOOKUP($B49,Семестровка_200518!$C$10:$N$53,4,FALSE)</f>
        <v>120</v>
      </c>
      <c r="I49" s="254">
        <f>VLOOKUP($B49,Семестровка_200518!$C$10:$N$53,5,FALSE)</f>
        <v>54</v>
      </c>
      <c r="J49" s="254">
        <f>VLOOKUP($B49,Семестровка_200518!$C$10:$N$53,6,FALSE)</f>
        <v>36</v>
      </c>
      <c r="K49" s="254"/>
      <c r="L49" s="254">
        <f>VLOOKUP($B49,Семестровка_200518!$C$10:$N$53,8,FALSE)</f>
        <v>18</v>
      </c>
      <c r="M49" s="257">
        <f>VLOOKUP($B49,Семестровка_200518!$C$10:$N$53,9,FALSE)</f>
        <v>66</v>
      </c>
      <c r="N49" s="253"/>
      <c r="O49" s="254">
        <f>I49/2/O7</f>
        <v>3</v>
      </c>
      <c r="P49" s="257">
        <f>I49/2/P7</f>
        <v>3</v>
      </c>
      <c r="Q49" s="253"/>
      <c r="R49" s="256"/>
      <c r="S49" s="40"/>
      <c r="T49" s="255"/>
      <c r="U49" s="22"/>
      <c r="V49" s="256"/>
      <c r="AB49" s="143" t="s">
        <v>130</v>
      </c>
    </row>
    <row r="50" spans="1:29" ht="21.9" customHeight="1" x14ac:dyDescent="0.25">
      <c r="A50" s="316" t="s">
        <v>218</v>
      </c>
      <c r="B50" s="317" t="s">
        <v>198</v>
      </c>
      <c r="C50" s="259"/>
      <c r="D50" s="254">
        <v>2</v>
      </c>
      <c r="E50" s="255"/>
      <c r="F50" s="256"/>
      <c r="G50" s="253">
        <f>VLOOKUP($B37,Семестровка_200518!$C$10:$N$53,3,FALSE)</f>
        <v>4</v>
      </c>
      <c r="H50" s="254">
        <f>VLOOKUP($B37,Семестровка_200518!$C$10:$N$53,4,FALSE)</f>
        <v>120</v>
      </c>
      <c r="I50" s="254">
        <f>VLOOKUP($B37,Семестровка_200518!$C$10:$N$53,5,FALSE)</f>
        <v>54</v>
      </c>
      <c r="J50" s="254">
        <f>VLOOKUP($B37,Семестровка_200518!$C$10:$N$53,6,FALSE)</f>
        <v>36</v>
      </c>
      <c r="K50" s="254"/>
      <c r="L50" s="254">
        <f>VLOOKUP($B37,Семестровка_200518!$C$10:$N$53,8,FALSE)</f>
        <v>18</v>
      </c>
      <c r="M50" s="257">
        <f>VLOOKUP($B37,Семестровка_200518!$C$10:$N$53,9,FALSE)</f>
        <v>66</v>
      </c>
      <c r="N50" s="259"/>
      <c r="O50" s="254">
        <f>I50/2/O7</f>
        <v>3</v>
      </c>
      <c r="P50" s="257">
        <f>I50/2/P7</f>
        <v>3</v>
      </c>
      <c r="Q50" s="259"/>
      <c r="R50" s="256"/>
      <c r="S50" s="259"/>
      <c r="T50" s="255"/>
      <c r="U50" s="255"/>
      <c r="V50" s="256"/>
      <c r="AB50" s="143" t="s">
        <v>130</v>
      </c>
    </row>
    <row r="51" spans="1:29" ht="21.9" customHeight="1" x14ac:dyDescent="0.25">
      <c r="A51" s="316" t="s">
        <v>219</v>
      </c>
      <c r="B51" s="317" t="s">
        <v>173</v>
      </c>
      <c r="C51" s="259"/>
      <c r="D51" s="254">
        <v>2</v>
      </c>
      <c r="E51" s="255"/>
      <c r="F51" s="256"/>
      <c r="G51" s="253">
        <v>4</v>
      </c>
      <c r="H51" s="254">
        <v>120</v>
      </c>
      <c r="I51" s="254">
        <f>J51+L51</f>
        <v>54</v>
      </c>
      <c r="J51" s="254">
        <v>36</v>
      </c>
      <c r="K51" s="254"/>
      <c r="L51" s="254">
        <v>18</v>
      </c>
      <c r="M51" s="257">
        <f>H51-I51</f>
        <v>66</v>
      </c>
      <c r="N51" s="259"/>
      <c r="O51" s="254">
        <f>I51/2/O7</f>
        <v>3</v>
      </c>
      <c r="P51" s="257">
        <f>I51/2/P7</f>
        <v>3</v>
      </c>
      <c r="Q51" s="259"/>
      <c r="R51" s="256"/>
      <c r="S51" s="259"/>
      <c r="T51" s="255"/>
      <c r="U51" s="255"/>
      <c r="V51" s="256"/>
      <c r="AB51" s="143" t="s">
        <v>130</v>
      </c>
    </row>
    <row r="52" spans="1:29" ht="21.9" customHeight="1" x14ac:dyDescent="0.25">
      <c r="A52" s="316" t="s">
        <v>220</v>
      </c>
      <c r="B52" s="317" t="s">
        <v>236</v>
      </c>
      <c r="C52" s="259"/>
      <c r="D52" s="254">
        <v>2</v>
      </c>
      <c r="E52" s="255"/>
      <c r="F52" s="256"/>
      <c r="G52" s="253">
        <v>4</v>
      </c>
      <c r="H52" s="254">
        <v>120</v>
      </c>
      <c r="I52" s="254">
        <v>54</v>
      </c>
      <c r="J52" s="254"/>
      <c r="K52" s="254"/>
      <c r="L52" s="254"/>
      <c r="M52" s="257">
        <v>66</v>
      </c>
      <c r="N52" s="259"/>
      <c r="O52" s="254">
        <v>3</v>
      </c>
      <c r="P52" s="257">
        <v>3</v>
      </c>
      <c r="Q52" s="259"/>
      <c r="R52" s="256"/>
      <c r="S52" s="259"/>
      <c r="T52" s="255"/>
      <c r="U52" s="255"/>
      <c r="V52" s="256"/>
      <c r="AB52" s="143"/>
    </row>
    <row r="53" spans="1:29" ht="21.9" customHeight="1" x14ac:dyDescent="0.25">
      <c r="A53" s="316" t="s">
        <v>221</v>
      </c>
      <c r="B53" s="317" t="s">
        <v>177</v>
      </c>
      <c r="C53" s="253"/>
      <c r="D53" s="254">
        <v>3</v>
      </c>
      <c r="E53" s="318"/>
      <c r="F53" s="256"/>
      <c r="G53" s="253">
        <v>4</v>
      </c>
      <c r="H53" s="254">
        <v>120</v>
      </c>
      <c r="I53" s="254">
        <v>42</v>
      </c>
      <c r="J53" s="254">
        <v>14</v>
      </c>
      <c r="K53" s="254">
        <v>28</v>
      </c>
      <c r="L53" s="254"/>
      <c r="M53" s="257">
        <v>78</v>
      </c>
      <c r="N53" s="259"/>
      <c r="O53" s="255"/>
      <c r="P53" s="256"/>
      <c r="Q53" s="253">
        <f>I53/Q7</f>
        <v>6</v>
      </c>
      <c r="R53" s="256"/>
      <c r="S53" s="259"/>
      <c r="T53" s="255"/>
      <c r="U53" s="255"/>
      <c r="V53" s="256"/>
      <c r="AB53" s="143" t="s">
        <v>130</v>
      </c>
    </row>
    <row r="54" spans="1:29" ht="21.9" customHeight="1" x14ac:dyDescent="0.25">
      <c r="A54" s="316" t="s">
        <v>233</v>
      </c>
      <c r="B54" s="317" t="s">
        <v>199</v>
      </c>
      <c r="C54" s="259"/>
      <c r="D54" s="254">
        <v>3</v>
      </c>
      <c r="E54" s="318"/>
      <c r="F54" s="256"/>
      <c r="G54" s="253">
        <v>4</v>
      </c>
      <c r="H54" s="254">
        <v>120</v>
      </c>
      <c r="I54" s="254">
        <v>42</v>
      </c>
      <c r="J54" s="254">
        <v>14</v>
      </c>
      <c r="K54" s="254">
        <v>28</v>
      </c>
      <c r="L54" s="254"/>
      <c r="M54" s="257">
        <v>78</v>
      </c>
      <c r="N54" s="259"/>
      <c r="O54" s="255"/>
      <c r="P54" s="256"/>
      <c r="Q54" s="253">
        <f>I54/Q7</f>
        <v>6</v>
      </c>
      <c r="R54" s="256"/>
      <c r="S54" s="259"/>
      <c r="T54" s="255"/>
      <c r="U54" s="255"/>
      <c r="V54" s="256"/>
      <c r="AB54" s="143" t="s">
        <v>130</v>
      </c>
    </row>
    <row r="55" spans="1:29" ht="26.25" customHeight="1" x14ac:dyDescent="0.25">
      <c r="A55" s="316" t="s">
        <v>234</v>
      </c>
      <c r="B55" s="317" t="s">
        <v>131</v>
      </c>
      <c r="C55" s="259"/>
      <c r="D55" s="254">
        <v>3</v>
      </c>
      <c r="E55" s="318"/>
      <c r="F55" s="256"/>
      <c r="G55" s="253">
        <v>4</v>
      </c>
      <c r="H55" s="254">
        <v>120</v>
      </c>
      <c r="I55" s="254">
        <v>42</v>
      </c>
      <c r="J55" s="254">
        <v>14</v>
      </c>
      <c r="K55" s="254"/>
      <c r="L55" s="254">
        <v>28</v>
      </c>
      <c r="M55" s="257">
        <v>78</v>
      </c>
      <c r="N55" s="259"/>
      <c r="O55" s="255"/>
      <c r="P55" s="256"/>
      <c r="Q55" s="253">
        <f>I55/Q7</f>
        <v>6</v>
      </c>
      <c r="R55" s="256"/>
      <c r="S55" s="259"/>
      <c r="T55" s="255"/>
      <c r="U55" s="255"/>
      <c r="V55" s="256"/>
      <c r="AB55" s="143" t="s">
        <v>130</v>
      </c>
      <c r="AC55" s="128"/>
    </row>
    <row r="56" spans="1:29" s="176" customFormat="1" ht="27" customHeight="1" thickBot="1" x14ac:dyDescent="0.3">
      <c r="A56" s="316" t="s">
        <v>235</v>
      </c>
      <c r="B56" s="319" t="s">
        <v>236</v>
      </c>
      <c r="C56" s="320"/>
      <c r="D56" s="238" t="s">
        <v>237</v>
      </c>
      <c r="E56" s="321"/>
      <c r="F56" s="322"/>
      <c r="G56" s="240">
        <v>4</v>
      </c>
      <c r="H56" s="240">
        <v>120</v>
      </c>
      <c r="I56" s="240">
        <v>42</v>
      </c>
      <c r="J56" s="323"/>
      <c r="K56" s="323"/>
      <c r="L56" s="323"/>
      <c r="M56" s="257">
        <v>78</v>
      </c>
      <c r="N56" s="325"/>
      <c r="O56" s="326"/>
      <c r="P56" s="327"/>
      <c r="Q56" s="240">
        <v>6</v>
      </c>
      <c r="R56" s="329"/>
      <c r="S56" s="330"/>
      <c r="T56" s="331"/>
      <c r="U56" s="331"/>
      <c r="V56" s="329"/>
      <c r="AB56" s="177"/>
    </row>
    <row r="57" spans="1:29" ht="21.9" customHeight="1" thickBot="1" x14ac:dyDescent="0.3">
      <c r="A57" s="651" t="s">
        <v>180</v>
      </c>
      <c r="B57" s="652"/>
      <c r="C57" s="652"/>
      <c r="D57" s="652"/>
      <c r="E57" s="652"/>
      <c r="F57" s="653"/>
      <c r="G57" s="332">
        <f>SUM(G46+G49+G50+G53+G55)</f>
        <v>20</v>
      </c>
      <c r="H57" s="332">
        <f t="shared" ref="H57:M57" si="7">SUM(H46+H49+H50+H53+H55)</f>
        <v>600</v>
      </c>
      <c r="I57" s="332">
        <f>SUM(I46+I49+I50+I53+I55)</f>
        <v>237</v>
      </c>
      <c r="J57" s="332">
        <f t="shared" si="7"/>
        <v>130</v>
      </c>
      <c r="K57" s="332">
        <f>SUM(K46+K49+K50+K53+K55)</f>
        <v>28</v>
      </c>
      <c r="L57" s="332">
        <f t="shared" si="7"/>
        <v>79</v>
      </c>
      <c r="M57" s="332">
        <f t="shared" si="7"/>
        <v>363</v>
      </c>
      <c r="N57" s="332">
        <f t="shared" ref="N57:Q57" si="8">SUM(N46+N49+N50+N53+N55)</f>
        <v>3</v>
      </c>
      <c r="O57" s="332">
        <f t="shared" si="8"/>
        <v>6</v>
      </c>
      <c r="P57" s="332">
        <f t="shared" si="8"/>
        <v>6</v>
      </c>
      <c r="Q57" s="333">
        <f t="shared" si="8"/>
        <v>12</v>
      </c>
      <c r="R57" s="416"/>
      <c r="S57" s="335"/>
      <c r="T57" s="336"/>
      <c r="U57" s="336"/>
      <c r="V57" s="337"/>
    </row>
    <row r="58" spans="1:29" ht="21.9" customHeight="1" thickTop="1" thickBot="1" x14ac:dyDescent="0.3">
      <c r="A58" s="648" t="s">
        <v>120</v>
      </c>
      <c r="B58" s="649"/>
      <c r="C58" s="649"/>
      <c r="D58" s="649"/>
      <c r="E58" s="649"/>
      <c r="F58" s="650"/>
      <c r="G58" s="338">
        <f t="shared" ref="G58:Q58" si="9">G39+G57</f>
        <v>23</v>
      </c>
      <c r="H58" s="339">
        <f t="shared" si="9"/>
        <v>690</v>
      </c>
      <c r="I58" s="339">
        <f>I39+I57</f>
        <v>267</v>
      </c>
      <c r="J58" s="339">
        <f t="shared" si="9"/>
        <v>145</v>
      </c>
      <c r="K58" s="339">
        <f t="shared" si="9"/>
        <v>28</v>
      </c>
      <c r="L58" s="339">
        <f t="shared" si="9"/>
        <v>94</v>
      </c>
      <c r="M58" s="340">
        <f t="shared" si="9"/>
        <v>423</v>
      </c>
      <c r="N58" s="341">
        <f t="shared" si="9"/>
        <v>5</v>
      </c>
      <c r="O58" s="341">
        <f t="shared" si="9"/>
        <v>6</v>
      </c>
      <c r="P58" s="341">
        <f t="shared" si="9"/>
        <v>6</v>
      </c>
      <c r="Q58" s="342">
        <f t="shared" si="9"/>
        <v>12</v>
      </c>
      <c r="R58" s="343"/>
      <c r="S58" s="341"/>
      <c r="T58" s="339"/>
      <c r="U58" s="339"/>
      <c r="V58" s="340"/>
      <c r="Y58" s="136">
        <v>22</v>
      </c>
      <c r="Z58" s="136">
        <v>22</v>
      </c>
      <c r="AA58" s="136">
        <v>22</v>
      </c>
    </row>
    <row r="59" spans="1:29" ht="21.9" customHeight="1" thickTop="1" thickBot="1" x14ac:dyDescent="0.3">
      <c r="A59" s="613" t="s">
        <v>121</v>
      </c>
      <c r="B59" s="614"/>
      <c r="C59" s="614"/>
      <c r="D59" s="614"/>
      <c r="E59" s="614"/>
      <c r="F59" s="615"/>
      <c r="G59" s="344">
        <f>G13+G23+G27+G31+G39+G57</f>
        <v>90</v>
      </c>
      <c r="H59" s="345">
        <f t="shared" ref="H59:M59" si="10">H32+H58</f>
        <v>2700</v>
      </c>
      <c r="I59" s="345">
        <f t="shared" si="10"/>
        <v>801</v>
      </c>
      <c r="J59" s="345">
        <f t="shared" si="10"/>
        <v>408</v>
      </c>
      <c r="K59" s="345">
        <f t="shared" si="10"/>
        <v>64</v>
      </c>
      <c r="L59" s="345">
        <f t="shared" si="10"/>
        <v>329</v>
      </c>
      <c r="M59" s="345">
        <f t="shared" si="10"/>
        <v>1899</v>
      </c>
      <c r="N59" s="346">
        <f>N58+N32</f>
        <v>22</v>
      </c>
      <c r="O59" s="347">
        <f>O13+O23+O27+O31+O39+O57</f>
        <v>18</v>
      </c>
      <c r="P59" s="347">
        <f>P13+P23+P27+P31+P39+P57</f>
        <v>18</v>
      </c>
      <c r="Q59" s="348">
        <f>Q13+Q23+Q27+Q31+Q39+Q57</f>
        <v>21</v>
      </c>
      <c r="R59" s="348"/>
      <c r="S59" s="346"/>
      <c r="T59" s="345"/>
      <c r="U59" s="345"/>
      <c r="V59" s="347"/>
      <c r="Y59" s="137">
        <f t="shared" ref="Y59:AA59" si="11">Y58</f>
        <v>22</v>
      </c>
      <c r="Z59" s="137">
        <f t="shared" si="11"/>
        <v>22</v>
      </c>
      <c r="AA59" s="137">
        <f t="shared" si="11"/>
        <v>22</v>
      </c>
    </row>
    <row r="60" spans="1:29" ht="21.9" customHeight="1" thickTop="1" x14ac:dyDescent="0.25">
      <c r="A60" s="646" t="s">
        <v>32</v>
      </c>
      <c r="B60" s="646"/>
      <c r="C60" s="646"/>
      <c r="D60" s="646"/>
      <c r="E60" s="646"/>
      <c r="F60" s="646"/>
      <c r="G60" s="646"/>
      <c r="H60" s="646"/>
      <c r="I60" s="646"/>
      <c r="J60" s="646"/>
      <c r="K60" s="646"/>
      <c r="L60" s="646"/>
      <c r="M60" s="647"/>
      <c r="N60" s="349">
        <f>N59</f>
        <v>22</v>
      </c>
      <c r="O60" s="314">
        <f t="shared" ref="O60:Q60" si="12">O59</f>
        <v>18</v>
      </c>
      <c r="P60" s="350">
        <f t="shared" si="12"/>
        <v>18</v>
      </c>
      <c r="Q60" s="351">
        <f t="shared" si="12"/>
        <v>21</v>
      </c>
      <c r="R60" s="352"/>
      <c r="S60" s="353"/>
      <c r="T60" s="314"/>
      <c r="U60" s="314"/>
      <c r="V60" s="314"/>
      <c r="AB60" s="143"/>
    </row>
    <row r="61" spans="1:29" ht="21.9" customHeight="1" x14ac:dyDescent="0.25">
      <c r="A61" s="618" t="s">
        <v>181</v>
      </c>
      <c r="B61" s="618"/>
      <c r="C61" s="618"/>
      <c r="D61" s="618"/>
      <c r="E61" s="618"/>
      <c r="F61" s="618"/>
      <c r="G61" s="618"/>
      <c r="H61" s="618"/>
      <c r="I61" s="618"/>
      <c r="J61" s="618"/>
      <c r="K61" s="618"/>
      <c r="L61" s="618"/>
      <c r="M61" s="619"/>
      <c r="N61" s="269">
        <v>2</v>
      </c>
      <c r="O61" s="255"/>
      <c r="P61" s="270">
        <v>3</v>
      </c>
      <c r="Q61" s="354">
        <v>1</v>
      </c>
      <c r="R61" s="354"/>
      <c r="S61" s="269"/>
      <c r="T61" s="254"/>
      <c r="U61" s="254"/>
      <c r="V61" s="254"/>
      <c r="AB61" s="143"/>
    </row>
    <row r="62" spans="1:29" ht="21.9" customHeight="1" x14ac:dyDescent="0.25">
      <c r="A62" s="618" t="s">
        <v>122</v>
      </c>
      <c r="B62" s="618"/>
      <c r="C62" s="618"/>
      <c r="D62" s="618"/>
      <c r="E62" s="618"/>
      <c r="F62" s="618"/>
      <c r="G62" s="618"/>
      <c r="H62" s="618"/>
      <c r="I62" s="618"/>
      <c r="J62" s="618"/>
      <c r="K62" s="618"/>
      <c r="L62" s="618"/>
      <c r="M62" s="626"/>
      <c r="N62" s="355">
        <v>5</v>
      </c>
      <c r="O62" s="255"/>
      <c r="P62" s="270">
        <v>3</v>
      </c>
      <c r="Q62" s="354">
        <v>2</v>
      </c>
      <c r="R62" s="354"/>
      <c r="S62" s="269"/>
      <c r="T62" s="254"/>
      <c r="U62" s="254"/>
      <c r="V62" s="254"/>
      <c r="AB62" s="143"/>
    </row>
    <row r="63" spans="1:29" ht="21.9" customHeight="1" x14ac:dyDescent="0.25">
      <c r="A63" s="618" t="s">
        <v>123</v>
      </c>
      <c r="B63" s="618"/>
      <c r="C63" s="618"/>
      <c r="D63" s="618"/>
      <c r="E63" s="618"/>
      <c r="F63" s="618"/>
      <c r="G63" s="618"/>
      <c r="H63" s="618"/>
      <c r="I63" s="618"/>
      <c r="J63" s="618"/>
      <c r="K63" s="618"/>
      <c r="L63" s="618"/>
      <c r="M63" s="619"/>
      <c r="N63" s="271"/>
      <c r="O63" s="255"/>
      <c r="P63" s="356"/>
      <c r="Q63" s="357"/>
      <c r="R63" s="357"/>
      <c r="S63" s="271"/>
      <c r="T63" s="255"/>
      <c r="U63" s="255"/>
      <c r="V63" s="255"/>
      <c r="AB63" s="143"/>
    </row>
    <row r="64" spans="1:29" ht="21.9" customHeight="1" thickBot="1" x14ac:dyDescent="0.3">
      <c r="A64" s="618" t="s">
        <v>182</v>
      </c>
      <c r="B64" s="618"/>
      <c r="C64" s="618"/>
      <c r="D64" s="618"/>
      <c r="E64" s="618"/>
      <c r="F64" s="618"/>
      <c r="G64" s="618"/>
      <c r="H64" s="618"/>
      <c r="I64" s="618"/>
      <c r="J64" s="618"/>
      <c r="K64" s="618"/>
      <c r="L64" s="618"/>
      <c r="M64" s="626"/>
      <c r="N64" s="358"/>
      <c r="O64" s="359"/>
      <c r="P64" s="360">
        <v>1</v>
      </c>
      <c r="Q64" s="361"/>
      <c r="R64" s="361"/>
      <c r="S64" s="362"/>
      <c r="T64" s="359"/>
      <c r="U64" s="359"/>
      <c r="V64" s="359"/>
      <c r="W64" s="129">
        <f>SUM(N64:V64)</f>
        <v>1</v>
      </c>
      <c r="AB64" s="143"/>
    </row>
    <row r="65" spans="1:28" ht="21.9" customHeight="1" thickTop="1" thickBot="1" x14ac:dyDescent="0.3">
      <c r="A65" s="616" t="s">
        <v>124</v>
      </c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7"/>
      <c r="N65" s="606" t="s">
        <v>125</v>
      </c>
      <c r="O65" s="607"/>
      <c r="P65" s="608"/>
      <c r="Q65" s="609">
        <f>G32/G59</f>
        <v>0.74444444444444446</v>
      </c>
      <c r="R65" s="610"/>
      <c r="S65" s="611" t="s">
        <v>83</v>
      </c>
      <c r="T65" s="604"/>
      <c r="U65" s="612">
        <f>G58/G59</f>
        <v>0.25555555555555554</v>
      </c>
      <c r="V65" s="612"/>
      <c r="AB65" s="143"/>
    </row>
    <row r="66" spans="1:28" ht="38.25" customHeight="1" thickBot="1" x14ac:dyDescent="0.3">
      <c r="A66" s="363">
        <v>1</v>
      </c>
      <c r="B66" s="364" t="s">
        <v>141</v>
      </c>
      <c r="C66" s="365">
        <v>2</v>
      </c>
      <c r="D66" s="365">
        <v>1</v>
      </c>
      <c r="E66" s="365"/>
      <c r="F66" s="366"/>
      <c r="G66" s="365">
        <v>6</v>
      </c>
      <c r="H66" s="367">
        <v>180</v>
      </c>
      <c r="I66" s="368">
        <v>99</v>
      </c>
      <c r="J66" s="365"/>
      <c r="K66" s="365"/>
      <c r="L66" s="368">
        <v>99</v>
      </c>
      <c r="M66" s="369">
        <v>81</v>
      </c>
      <c r="N66" s="368">
        <v>3</v>
      </c>
      <c r="O66" s="368">
        <v>3</v>
      </c>
      <c r="P66" s="369">
        <v>3</v>
      </c>
      <c r="Q66" s="370"/>
      <c r="R66" s="371"/>
      <c r="S66" s="372"/>
      <c r="T66" s="373"/>
      <c r="U66" s="373"/>
      <c r="V66" s="374"/>
      <c r="AB66" s="143"/>
    </row>
    <row r="67" spans="1:28" ht="18.75" customHeight="1" x14ac:dyDescent="0.25">
      <c r="A67" s="375"/>
      <c r="B67" s="376"/>
      <c r="C67" s="376"/>
      <c r="D67" s="375"/>
      <c r="E67" s="376"/>
      <c r="F67" s="376"/>
      <c r="G67" s="376"/>
      <c r="H67" s="376"/>
      <c r="I67" s="376"/>
      <c r="J67" s="376"/>
      <c r="K67" s="376"/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5"/>
    </row>
    <row r="68" spans="1:28" ht="20.25" customHeight="1" x14ac:dyDescent="0.3">
      <c r="A68" s="375"/>
      <c r="B68" s="376" t="s">
        <v>184</v>
      </c>
      <c r="C68" s="376"/>
      <c r="D68" s="377"/>
      <c r="E68" s="378"/>
      <c r="F68" s="378"/>
      <c r="G68" s="378"/>
      <c r="H68" s="376"/>
      <c r="I68" s="376"/>
      <c r="J68" s="379"/>
      <c r="K68" s="376" t="s">
        <v>185</v>
      </c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</row>
    <row r="69" spans="1:28" ht="12.75" customHeight="1" x14ac:dyDescent="0.25">
      <c r="A69" s="375"/>
      <c r="B69" s="376"/>
      <c r="C69" s="376"/>
      <c r="D69" s="375"/>
      <c r="E69" s="376"/>
      <c r="F69" s="376"/>
      <c r="G69" s="376"/>
      <c r="H69" s="376"/>
      <c r="I69" s="376"/>
      <c r="J69" s="376"/>
      <c r="K69" s="376"/>
      <c r="L69" s="375"/>
      <c r="M69" s="375"/>
      <c r="N69" s="375"/>
      <c r="O69" s="375"/>
      <c r="P69" s="375"/>
      <c r="Q69" s="375"/>
      <c r="R69" s="375"/>
      <c r="S69" s="375"/>
      <c r="T69" s="375"/>
      <c r="U69" s="375"/>
      <c r="V69" s="375"/>
    </row>
    <row r="70" spans="1:28" ht="21.9" customHeight="1" x14ac:dyDescent="0.3">
      <c r="A70" s="375"/>
      <c r="B70" s="376" t="s">
        <v>135</v>
      </c>
      <c r="C70" s="380"/>
      <c r="D70" s="377"/>
      <c r="E70" s="377"/>
      <c r="F70" s="377"/>
      <c r="G70" s="377"/>
      <c r="H70" s="380"/>
      <c r="I70" s="599" t="s">
        <v>143</v>
      </c>
      <c r="J70" s="600"/>
      <c r="K70" s="600"/>
      <c r="L70" s="375"/>
      <c r="M70" s="375"/>
      <c r="N70" s="375"/>
      <c r="O70" s="375"/>
      <c r="P70" s="375"/>
      <c r="Q70" s="375"/>
      <c r="R70" s="375"/>
      <c r="S70" s="375"/>
      <c r="T70" s="375"/>
      <c r="U70" s="375"/>
      <c r="V70" s="375"/>
    </row>
    <row r="71" spans="1:28" ht="12.75" customHeight="1" x14ac:dyDescent="0.25">
      <c r="A71" s="375"/>
      <c r="B71" s="375"/>
      <c r="C71" s="375"/>
      <c r="D71" s="375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75"/>
      <c r="Q71" s="375"/>
      <c r="R71" s="375"/>
      <c r="S71" s="375"/>
      <c r="T71" s="375"/>
      <c r="U71" s="375"/>
      <c r="V71" s="375"/>
    </row>
    <row r="72" spans="1:28" ht="21.9" customHeight="1" x14ac:dyDescent="0.25">
      <c r="A72" s="375"/>
      <c r="B72" s="376" t="s">
        <v>222</v>
      </c>
      <c r="C72" s="376"/>
      <c r="D72" s="597"/>
      <c r="E72" s="597"/>
      <c r="F72" s="598"/>
      <c r="G72" s="598"/>
      <c r="H72" s="376"/>
      <c r="I72" s="599" t="s">
        <v>223</v>
      </c>
      <c r="J72" s="600"/>
      <c r="K72" s="600"/>
      <c r="L72" s="375"/>
      <c r="M72" s="375"/>
      <c r="N72" s="375"/>
      <c r="O72" s="375"/>
      <c r="P72" s="375"/>
      <c r="Q72" s="375"/>
      <c r="R72" s="375"/>
      <c r="S72" s="375"/>
      <c r="T72" s="375"/>
      <c r="U72" s="375"/>
      <c r="V72" s="375"/>
    </row>
    <row r="73" spans="1:28" ht="15.6" x14ac:dyDescent="0.25">
      <c r="A73" s="375"/>
      <c r="B73" s="375"/>
      <c r="C73" s="375"/>
      <c r="D73" s="375"/>
      <c r="E73" s="375"/>
      <c r="F73" s="375"/>
      <c r="G73" s="375"/>
      <c r="H73" s="375"/>
      <c r="I73" s="375"/>
      <c r="J73" s="375"/>
      <c r="K73" s="375"/>
      <c r="L73" s="375"/>
      <c r="M73" s="375"/>
      <c r="N73" s="375"/>
      <c r="O73" s="375"/>
      <c r="P73" s="375"/>
      <c r="Q73" s="375"/>
      <c r="R73" s="375"/>
      <c r="S73" s="375"/>
      <c r="T73" s="375"/>
      <c r="U73" s="375"/>
      <c r="V73" s="375"/>
    </row>
    <row r="74" spans="1:28" ht="21.9" customHeight="1" x14ac:dyDescent="0.25">
      <c r="A74" s="375"/>
      <c r="B74" s="376" t="s">
        <v>136</v>
      </c>
      <c r="C74" s="376"/>
      <c r="D74" s="597"/>
      <c r="E74" s="597"/>
      <c r="F74" s="598"/>
      <c r="G74" s="598"/>
      <c r="H74" s="376"/>
      <c r="I74" s="599" t="s">
        <v>186</v>
      </c>
      <c r="J74" s="600"/>
      <c r="K74" s="600"/>
      <c r="L74" s="375"/>
      <c r="M74" s="375"/>
      <c r="N74" s="375"/>
      <c r="O74" s="375"/>
      <c r="P74" s="375"/>
      <c r="Q74" s="375"/>
      <c r="R74" s="375"/>
      <c r="S74" s="375"/>
      <c r="T74" s="375"/>
      <c r="U74" s="375"/>
      <c r="V74" s="375"/>
    </row>
    <row r="85" spans="1:8" ht="20.100000000000001" customHeight="1" x14ac:dyDescent="0.25">
      <c r="A85" s="124"/>
      <c r="C85" s="124"/>
      <c r="D85" s="124"/>
      <c r="E85" s="124"/>
      <c r="F85" s="124"/>
      <c r="G85" s="124"/>
      <c r="H85" s="124"/>
    </row>
    <row r="86" spans="1:8" ht="20.100000000000001" customHeight="1" x14ac:dyDescent="0.25">
      <c r="A86" s="124"/>
      <c r="C86" s="124"/>
      <c r="D86" s="124"/>
      <c r="E86" s="124"/>
      <c r="F86" s="124"/>
      <c r="G86" s="124"/>
      <c r="H86" s="124"/>
    </row>
    <row r="87" spans="1:8" ht="20.100000000000001" customHeight="1" x14ac:dyDescent="0.25">
      <c r="A87" s="124"/>
      <c r="C87" s="124"/>
      <c r="D87" s="124"/>
      <c r="E87" s="124"/>
      <c r="F87" s="124"/>
      <c r="G87" s="124"/>
      <c r="H87" s="124"/>
    </row>
    <row r="88" spans="1:8" ht="20.100000000000001" customHeight="1" x14ac:dyDescent="0.25">
      <c r="A88" s="124"/>
      <c r="C88" s="124"/>
      <c r="D88" s="124"/>
      <c r="E88" s="124"/>
      <c r="F88" s="124"/>
      <c r="G88" s="124"/>
      <c r="H88" s="124"/>
    </row>
    <row r="89" spans="1:8" ht="20.100000000000001" customHeight="1" x14ac:dyDescent="0.25">
      <c r="A89" s="124"/>
      <c r="C89" s="124"/>
      <c r="D89" s="124"/>
      <c r="E89" s="124"/>
      <c r="F89" s="124"/>
      <c r="G89" s="124"/>
      <c r="H89" s="124"/>
    </row>
    <row r="90" spans="1:8" ht="20.100000000000001" customHeight="1" x14ac:dyDescent="0.25">
      <c r="A90" s="124"/>
      <c r="C90" s="124"/>
      <c r="D90" s="124"/>
      <c r="E90" s="124"/>
      <c r="F90" s="124"/>
      <c r="G90" s="124"/>
      <c r="H90" s="124"/>
    </row>
    <row r="91" spans="1:8" ht="20.100000000000001" customHeight="1" x14ac:dyDescent="0.25">
      <c r="A91" s="124"/>
      <c r="C91" s="124"/>
      <c r="D91" s="124"/>
      <c r="E91" s="124"/>
      <c r="F91" s="124"/>
      <c r="G91" s="124"/>
      <c r="H91" s="124"/>
    </row>
    <row r="92" spans="1:8" ht="20.100000000000001" customHeight="1" x14ac:dyDescent="0.25">
      <c r="A92" s="124"/>
      <c r="C92" s="124"/>
      <c r="D92" s="124"/>
      <c r="E92" s="124"/>
      <c r="F92" s="124"/>
      <c r="G92" s="124"/>
      <c r="H92" s="124"/>
    </row>
    <row r="93" spans="1:8" ht="20.100000000000001" customHeight="1" x14ac:dyDescent="0.25">
      <c r="A93" s="124"/>
      <c r="C93" s="124"/>
      <c r="D93" s="124"/>
      <c r="E93" s="124"/>
      <c r="F93" s="124"/>
      <c r="G93" s="124"/>
      <c r="H93" s="124"/>
    </row>
    <row r="94" spans="1:8" ht="20.100000000000001" customHeight="1" x14ac:dyDescent="0.25">
      <c r="A94" s="124"/>
      <c r="C94" s="124"/>
      <c r="D94" s="124"/>
      <c r="E94" s="124"/>
      <c r="F94" s="124"/>
      <c r="G94" s="124"/>
      <c r="H94" s="124"/>
    </row>
    <row r="95" spans="1:8" ht="20.100000000000001" customHeight="1" x14ac:dyDescent="0.25">
      <c r="A95" s="124"/>
      <c r="C95" s="124"/>
      <c r="D95" s="124"/>
      <c r="E95" s="124"/>
      <c r="F95" s="124"/>
      <c r="G95" s="124"/>
      <c r="H95" s="124"/>
    </row>
    <row r="96" spans="1:8" ht="20.100000000000001" customHeight="1" x14ac:dyDescent="0.25">
      <c r="A96" s="124"/>
      <c r="C96" s="124"/>
      <c r="D96" s="124"/>
      <c r="E96" s="124"/>
      <c r="F96" s="124"/>
      <c r="G96" s="124"/>
      <c r="H96" s="124"/>
    </row>
    <row r="97" spans="1:8" ht="20.100000000000001" customHeight="1" x14ac:dyDescent="0.25">
      <c r="A97" s="124"/>
      <c r="C97" s="124"/>
      <c r="D97" s="124"/>
      <c r="E97" s="124"/>
      <c r="F97" s="124"/>
      <c r="G97" s="124"/>
      <c r="H97" s="124"/>
    </row>
    <row r="98" spans="1:8" ht="20.100000000000001" customHeight="1" x14ac:dyDescent="0.25">
      <c r="A98" s="124"/>
      <c r="C98" s="124"/>
      <c r="D98" s="124"/>
      <c r="E98" s="124"/>
      <c r="F98" s="124"/>
      <c r="G98" s="124"/>
      <c r="H98" s="124"/>
    </row>
    <row r="99" spans="1:8" ht="20.100000000000001" customHeight="1" x14ac:dyDescent="0.25">
      <c r="A99" s="124"/>
      <c r="C99" s="124"/>
      <c r="D99" s="124"/>
      <c r="E99" s="124"/>
      <c r="F99" s="124"/>
      <c r="G99" s="124"/>
      <c r="H99" s="124"/>
    </row>
    <row r="100" spans="1:8" ht="20.100000000000001" customHeight="1" x14ac:dyDescent="0.25">
      <c r="A100" s="124"/>
      <c r="C100" s="124"/>
      <c r="D100" s="124"/>
      <c r="E100" s="124"/>
      <c r="F100" s="124"/>
      <c r="G100" s="124"/>
      <c r="H100" s="124"/>
    </row>
    <row r="101" spans="1:8" ht="20.100000000000001" customHeight="1" x14ac:dyDescent="0.25">
      <c r="A101" s="124"/>
      <c r="C101" s="124"/>
      <c r="D101" s="124"/>
      <c r="E101" s="124"/>
      <c r="F101" s="124"/>
      <c r="G101" s="124"/>
      <c r="H101" s="124"/>
    </row>
    <row r="102" spans="1:8" ht="20.100000000000001" customHeight="1" x14ac:dyDescent="0.25">
      <c r="A102" s="124"/>
      <c r="C102" s="124"/>
      <c r="D102" s="124"/>
      <c r="E102" s="124"/>
      <c r="F102" s="124"/>
      <c r="G102" s="124"/>
      <c r="H102" s="124"/>
    </row>
    <row r="103" spans="1:8" ht="20.100000000000001" customHeight="1" x14ac:dyDescent="0.25">
      <c r="A103" s="124"/>
      <c r="C103" s="124"/>
      <c r="D103" s="124"/>
      <c r="E103" s="124"/>
      <c r="F103" s="124"/>
      <c r="G103" s="124"/>
      <c r="H103" s="124"/>
    </row>
    <row r="104" spans="1:8" ht="20.100000000000001" customHeight="1" x14ac:dyDescent="0.25">
      <c r="A104" s="124"/>
      <c r="C104" s="124"/>
      <c r="D104" s="124"/>
      <c r="E104" s="124"/>
      <c r="F104" s="124"/>
      <c r="G104" s="124"/>
      <c r="H104" s="124"/>
    </row>
    <row r="105" spans="1:8" ht="20.100000000000001" customHeight="1" x14ac:dyDescent="0.25">
      <c r="A105" s="124"/>
      <c r="C105" s="124"/>
      <c r="D105" s="124"/>
      <c r="E105" s="124"/>
      <c r="F105" s="124"/>
      <c r="G105" s="124"/>
      <c r="H105" s="124"/>
    </row>
    <row r="106" spans="1:8" ht="20.100000000000001" customHeight="1" x14ac:dyDescent="0.25">
      <c r="A106" s="124"/>
      <c r="C106" s="124"/>
      <c r="D106" s="124"/>
      <c r="E106" s="124"/>
      <c r="F106" s="124"/>
      <c r="G106" s="124"/>
      <c r="H106" s="124"/>
    </row>
    <row r="107" spans="1:8" ht="20.100000000000001" customHeight="1" x14ac:dyDescent="0.25">
      <c r="A107" s="124"/>
      <c r="C107" s="124"/>
      <c r="D107" s="124"/>
      <c r="E107" s="124"/>
      <c r="F107" s="124"/>
      <c r="G107" s="124"/>
      <c r="H107" s="124"/>
    </row>
    <row r="108" spans="1:8" ht="20.100000000000001" customHeight="1" x14ac:dyDescent="0.25">
      <c r="A108" s="124"/>
      <c r="C108" s="124"/>
      <c r="D108" s="124"/>
      <c r="E108" s="124"/>
      <c r="F108" s="124"/>
      <c r="G108" s="124"/>
      <c r="H108" s="124"/>
    </row>
    <row r="109" spans="1:8" ht="20.100000000000001" customHeight="1" x14ac:dyDescent="0.25">
      <c r="A109" s="124"/>
      <c r="C109" s="124"/>
      <c r="D109" s="124"/>
      <c r="E109" s="124"/>
      <c r="F109" s="124"/>
      <c r="G109" s="124"/>
      <c r="H109" s="124"/>
    </row>
    <row r="110" spans="1:8" ht="20.100000000000001" customHeight="1" x14ac:dyDescent="0.25">
      <c r="A110" s="124"/>
      <c r="C110" s="124"/>
      <c r="D110" s="124"/>
      <c r="E110" s="124"/>
      <c r="F110" s="124"/>
      <c r="G110" s="124"/>
      <c r="H110" s="124"/>
    </row>
    <row r="111" spans="1:8" ht="20.100000000000001" customHeight="1" x14ac:dyDescent="0.25">
      <c r="A111" s="124"/>
      <c r="C111" s="124"/>
      <c r="D111" s="124"/>
      <c r="E111" s="124"/>
      <c r="F111" s="124"/>
      <c r="G111" s="124"/>
      <c r="H111" s="124"/>
    </row>
    <row r="112" spans="1:8" ht="20.100000000000001" customHeight="1" x14ac:dyDescent="0.25">
      <c r="A112" s="124"/>
      <c r="C112" s="124"/>
      <c r="D112" s="124"/>
      <c r="E112" s="124"/>
      <c r="F112" s="124"/>
      <c r="G112" s="124"/>
      <c r="H112" s="124"/>
    </row>
    <row r="113" spans="1:8" ht="20.100000000000001" customHeight="1" x14ac:dyDescent="0.25">
      <c r="A113" s="124"/>
      <c r="C113" s="124"/>
      <c r="D113" s="124"/>
      <c r="E113" s="124"/>
      <c r="F113" s="124"/>
      <c r="G113" s="124"/>
      <c r="H113" s="124"/>
    </row>
    <row r="114" spans="1:8" ht="20.100000000000001" customHeight="1" x14ac:dyDescent="0.25">
      <c r="A114" s="124"/>
      <c r="C114" s="124"/>
      <c r="D114" s="124"/>
      <c r="E114" s="124"/>
      <c r="F114" s="124"/>
      <c r="G114" s="124"/>
      <c r="H114" s="124"/>
    </row>
    <row r="115" spans="1:8" ht="20.100000000000001" customHeight="1" x14ac:dyDescent="0.25">
      <c r="A115" s="124"/>
      <c r="C115" s="124"/>
      <c r="D115" s="124"/>
      <c r="E115" s="124"/>
      <c r="F115" s="124"/>
      <c r="G115" s="124"/>
      <c r="H115" s="124"/>
    </row>
    <row r="116" spans="1:8" ht="20.100000000000001" customHeight="1" x14ac:dyDescent="0.25">
      <c r="A116" s="124"/>
      <c r="C116" s="124"/>
      <c r="D116" s="124"/>
      <c r="E116" s="124"/>
      <c r="F116" s="124"/>
      <c r="G116" s="124"/>
      <c r="H116" s="124"/>
    </row>
    <row r="117" spans="1:8" ht="20.100000000000001" customHeight="1" x14ac:dyDescent="0.25">
      <c r="A117" s="124"/>
      <c r="C117" s="124"/>
      <c r="D117" s="124"/>
      <c r="E117" s="124"/>
      <c r="F117" s="124"/>
      <c r="G117" s="124"/>
      <c r="H117" s="124"/>
    </row>
    <row r="118" spans="1:8" ht="20.100000000000001" customHeight="1" x14ac:dyDescent="0.25">
      <c r="A118" s="124"/>
      <c r="C118" s="124"/>
      <c r="D118" s="124"/>
      <c r="E118" s="124"/>
      <c r="F118" s="124"/>
      <c r="G118" s="124"/>
      <c r="H118" s="124"/>
    </row>
    <row r="119" spans="1:8" ht="20.100000000000001" customHeight="1" x14ac:dyDescent="0.25">
      <c r="A119" s="124"/>
      <c r="C119" s="124"/>
      <c r="D119" s="124"/>
      <c r="E119" s="124"/>
      <c r="F119" s="124"/>
      <c r="G119" s="124"/>
      <c r="H119" s="124"/>
    </row>
    <row r="120" spans="1:8" ht="20.100000000000001" customHeight="1" x14ac:dyDescent="0.25">
      <c r="A120" s="124"/>
      <c r="C120" s="124"/>
      <c r="D120" s="124"/>
      <c r="E120" s="124"/>
      <c r="F120" s="124"/>
      <c r="G120" s="124"/>
      <c r="H120" s="124"/>
    </row>
    <row r="121" spans="1:8" ht="20.100000000000001" customHeight="1" x14ac:dyDescent="0.25">
      <c r="A121" s="124"/>
      <c r="C121" s="124"/>
      <c r="D121" s="124"/>
      <c r="E121" s="124"/>
      <c r="F121" s="124"/>
      <c r="G121" s="124"/>
      <c r="H121" s="124"/>
    </row>
    <row r="122" spans="1:8" ht="20.100000000000001" customHeight="1" x14ac:dyDescent="0.25">
      <c r="A122" s="124"/>
      <c r="C122" s="124"/>
      <c r="D122" s="124"/>
      <c r="E122" s="124"/>
      <c r="F122" s="124"/>
      <c r="G122" s="124"/>
      <c r="H122" s="124"/>
    </row>
    <row r="123" spans="1:8" ht="20.100000000000001" customHeight="1" x14ac:dyDescent="0.25">
      <c r="A123" s="124"/>
      <c r="C123" s="124"/>
      <c r="D123" s="124"/>
      <c r="E123" s="124"/>
      <c r="F123" s="124"/>
      <c r="G123" s="124"/>
      <c r="H123" s="124"/>
    </row>
    <row r="124" spans="1:8" ht="20.100000000000001" customHeight="1" x14ac:dyDescent="0.25">
      <c r="A124" s="124"/>
      <c r="C124" s="124"/>
      <c r="D124" s="124"/>
      <c r="E124" s="124"/>
      <c r="F124" s="124"/>
      <c r="G124" s="124"/>
      <c r="H124" s="124"/>
    </row>
    <row r="125" spans="1:8" ht="20.100000000000001" customHeight="1" x14ac:dyDescent="0.25">
      <c r="A125" s="124"/>
      <c r="C125" s="124"/>
      <c r="D125" s="124"/>
      <c r="E125" s="124"/>
      <c r="F125" s="124"/>
      <c r="G125" s="124"/>
      <c r="H125" s="124"/>
    </row>
    <row r="126" spans="1:8" ht="20.100000000000001" customHeight="1" x14ac:dyDescent="0.25">
      <c r="A126" s="124"/>
      <c r="C126" s="124"/>
      <c r="D126" s="124"/>
      <c r="E126" s="124"/>
      <c r="F126" s="124"/>
      <c r="G126" s="124"/>
      <c r="H126" s="124"/>
    </row>
    <row r="127" spans="1:8" ht="20.100000000000001" customHeight="1" x14ac:dyDescent="0.25">
      <c r="A127" s="124"/>
      <c r="C127" s="124"/>
      <c r="D127" s="124"/>
      <c r="E127" s="124"/>
      <c r="F127" s="124"/>
      <c r="G127" s="124"/>
      <c r="H127" s="124"/>
    </row>
    <row r="128" spans="1:8" ht="20.100000000000001" customHeight="1" x14ac:dyDescent="0.25">
      <c r="A128" s="124"/>
      <c r="C128" s="124"/>
      <c r="D128" s="124"/>
      <c r="E128" s="124"/>
      <c r="F128" s="124"/>
      <c r="G128" s="124"/>
      <c r="H128" s="124"/>
    </row>
    <row r="129" spans="1:8" ht="20.100000000000001" customHeight="1" x14ac:dyDescent="0.25">
      <c r="A129" s="124"/>
      <c r="C129" s="124"/>
      <c r="D129" s="124"/>
      <c r="E129" s="124"/>
      <c r="F129" s="124"/>
      <c r="G129" s="124"/>
      <c r="H129" s="124"/>
    </row>
    <row r="130" spans="1:8" ht="20.100000000000001" customHeight="1" x14ac:dyDescent="0.25">
      <c r="A130" s="124"/>
      <c r="C130" s="124"/>
      <c r="D130" s="124"/>
      <c r="E130" s="124"/>
      <c r="F130" s="124"/>
      <c r="G130" s="124"/>
      <c r="H130" s="124"/>
    </row>
    <row r="131" spans="1:8" ht="20.100000000000001" customHeight="1" x14ac:dyDescent="0.25">
      <c r="A131" s="124"/>
      <c r="C131" s="124"/>
      <c r="D131" s="124"/>
      <c r="E131" s="124"/>
      <c r="F131" s="124"/>
      <c r="G131" s="124"/>
      <c r="H131" s="124"/>
    </row>
    <row r="132" spans="1:8" ht="20.100000000000001" customHeight="1" x14ac:dyDescent="0.25">
      <c r="A132" s="124"/>
      <c r="C132" s="124"/>
      <c r="D132" s="124"/>
      <c r="E132" s="124"/>
      <c r="F132" s="124"/>
      <c r="G132" s="124"/>
      <c r="H132" s="124"/>
    </row>
    <row r="133" spans="1:8" ht="20.100000000000001" customHeight="1" x14ac:dyDescent="0.25">
      <c r="A133" s="124"/>
      <c r="C133" s="124"/>
      <c r="D133" s="124"/>
      <c r="E133" s="124"/>
      <c r="F133" s="124"/>
      <c r="G133" s="124"/>
      <c r="H133" s="124"/>
    </row>
    <row r="134" spans="1:8" ht="20.100000000000001" customHeight="1" x14ac:dyDescent="0.25">
      <c r="A134" s="124"/>
      <c r="C134" s="124"/>
      <c r="D134" s="124"/>
      <c r="E134" s="124"/>
      <c r="F134" s="124"/>
      <c r="G134" s="124"/>
      <c r="H134" s="124"/>
    </row>
    <row r="135" spans="1:8" ht="20.100000000000001" customHeight="1" x14ac:dyDescent="0.25">
      <c r="A135" s="124"/>
      <c r="C135" s="124"/>
      <c r="D135" s="124"/>
      <c r="E135" s="124"/>
      <c r="F135" s="124"/>
      <c r="G135" s="124"/>
      <c r="H135" s="124"/>
    </row>
    <row r="136" spans="1:8" ht="20.100000000000001" customHeight="1" x14ac:dyDescent="0.25">
      <c r="A136" s="124"/>
      <c r="C136" s="124"/>
      <c r="D136" s="124"/>
      <c r="E136" s="124"/>
      <c r="F136" s="124"/>
      <c r="G136" s="124"/>
      <c r="H136" s="124"/>
    </row>
    <row r="137" spans="1:8" ht="20.100000000000001" customHeight="1" x14ac:dyDescent="0.25">
      <c r="A137" s="124"/>
      <c r="C137" s="124"/>
      <c r="D137" s="124"/>
      <c r="E137" s="124"/>
      <c r="F137" s="124"/>
      <c r="G137" s="124"/>
      <c r="H137" s="124"/>
    </row>
    <row r="138" spans="1:8" ht="20.100000000000001" customHeight="1" x14ac:dyDescent="0.25">
      <c r="A138" s="124"/>
      <c r="C138" s="124"/>
      <c r="D138" s="124"/>
      <c r="E138" s="124"/>
      <c r="F138" s="124"/>
      <c r="G138" s="124"/>
      <c r="H138" s="124"/>
    </row>
    <row r="139" spans="1:8" ht="20.100000000000001" customHeight="1" x14ac:dyDescent="0.25">
      <c r="A139" s="124"/>
      <c r="C139" s="124"/>
      <c r="D139" s="124"/>
      <c r="E139" s="124"/>
      <c r="F139" s="124"/>
      <c r="G139" s="124"/>
      <c r="H139" s="124"/>
    </row>
    <row r="140" spans="1:8" ht="20.100000000000001" customHeight="1" x14ac:dyDescent="0.25">
      <c r="A140" s="124"/>
      <c r="C140" s="124"/>
      <c r="D140" s="124"/>
      <c r="E140" s="124"/>
      <c r="F140" s="124"/>
      <c r="G140" s="124"/>
      <c r="H140" s="124"/>
    </row>
    <row r="141" spans="1:8" ht="20.100000000000001" customHeight="1" x14ac:dyDescent="0.25">
      <c r="A141" s="124"/>
      <c r="C141" s="124"/>
      <c r="D141" s="124"/>
      <c r="E141" s="124"/>
      <c r="F141" s="124"/>
      <c r="G141" s="124"/>
      <c r="H141" s="124"/>
    </row>
    <row r="142" spans="1:8" ht="20.100000000000001" customHeight="1" x14ac:dyDescent="0.25">
      <c r="A142" s="124"/>
      <c r="C142" s="124"/>
      <c r="D142" s="124"/>
      <c r="E142" s="124"/>
      <c r="F142" s="124"/>
      <c r="G142" s="124"/>
      <c r="H142" s="124"/>
    </row>
    <row r="143" spans="1:8" ht="20.100000000000001" customHeight="1" x14ac:dyDescent="0.25">
      <c r="A143" s="124"/>
      <c r="C143" s="124"/>
      <c r="D143" s="124"/>
      <c r="E143" s="124"/>
      <c r="F143" s="124"/>
      <c r="G143" s="124"/>
      <c r="H143" s="124"/>
    </row>
    <row r="144" spans="1:8" ht="20.100000000000001" customHeight="1" x14ac:dyDescent="0.25">
      <c r="A144" s="124"/>
      <c r="C144" s="124"/>
      <c r="D144" s="124"/>
      <c r="E144" s="124"/>
      <c r="F144" s="124"/>
      <c r="G144" s="124"/>
      <c r="H144" s="124"/>
    </row>
    <row r="145" spans="1:8" ht="20.100000000000001" customHeight="1" x14ac:dyDescent="0.25">
      <c r="A145" s="124"/>
      <c r="C145" s="124"/>
      <c r="D145" s="124"/>
      <c r="E145" s="124"/>
      <c r="F145" s="124"/>
      <c r="G145" s="124"/>
      <c r="H145" s="124"/>
    </row>
    <row r="146" spans="1:8" ht="20.100000000000001" customHeight="1" x14ac:dyDescent="0.25">
      <c r="A146" s="124"/>
      <c r="C146" s="124"/>
      <c r="D146" s="124"/>
      <c r="E146" s="124"/>
      <c r="F146" s="124"/>
      <c r="G146" s="124"/>
      <c r="H146" s="124"/>
    </row>
    <row r="147" spans="1:8" ht="20.100000000000001" customHeight="1" x14ac:dyDescent="0.25">
      <c r="A147" s="124"/>
      <c r="C147" s="124"/>
      <c r="D147" s="124"/>
      <c r="E147" s="124"/>
      <c r="F147" s="124"/>
      <c r="G147" s="124"/>
      <c r="H147" s="124"/>
    </row>
    <row r="148" spans="1:8" ht="20.100000000000001" customHeight="1" x14ac:dyDescent="0.25">
      <c r="A148" s="124"/>
      <c r="C148" s="124"/>
      <c r="D148" s="124"/>
      <c r="E148" s="124"/>
      <c r="F148" s="124"/>
      <c r="G148" s="124"/>
      <c r="H148" s="124"/>
    </row>
    <row r="149" spans="1:8" ht="20.100000000000001" customHeight="1" x14ac:dyDescent="0.25">
      <c r="A149" s="124"/>
      <c r="C149" s="124"/>
      <c r="D149" s="124"/>
      <c r="E149" s="124"/>
      <c r="F149" s="124"/>
      <c r="G149" s="124"/>
      <c r="H149" s="124"/>
    </row>
    <row r="150" spans="1:8" ht="20.100000000000001" customHeight="1" x14ac:dyDescent="0.25">
      <c r="A150" s="124"/>
      <c r="C150" s="124"/>
      <c r="D150" s="124"/>
      <c r="E150" s="124"/>
      <c r="F150" s="124"/>
      <c r="G150" s="124"/>
      <c r="H150" s="124"/>
    </row>
    <row r="151" spans="1:8" ht="20.100000000000001" customHeight="1" x14ac:dyDescent="0.25">
      <c r="A151" s="124"/>
      <c r="C151" s="124"/>
      <c r="D151" s="124"/>
      <c r="E151" s="124"/>
      <c r="F151" s="124"/>
      <c r="G151" s="124"/>
      <c r="H151" s="124"/>
    </row>
    <row r="152" spans="1:8" ht="20.100000000000001" customHeight="1" x14ac:dyDescent="0.25">
      <c r="A152" s="124"/>
      <c r="C152" s="124"/>
      <c r="D152" s="124"/>
      <c r="E152" s="124"/>
      <c r="F152" s="124"/>
      <c r="G152" s="124"/>
      <c r="H152" s="124"/>
    </row>
    <row r="153" spans="1:8" ht="20.100000000000001" customHeight="1" x14ac:dyDescent="0.25">
      <c r="A153" s="124"/>
      <c r="C153" s="124"/>
      <c r="D153" s="124"/>
      <c r="E153" s="124"/>
      <c r="F153" s="124"/>
      <c r="G153" s="124"/>
      <c r="H153" s="124"/>
    </row>
    <row r="154" spans="1:8" ht="20.100000000000001" customHeight="1" x14ac:dyDescent="0.25">
      <c r="A154" s="124"/>
      <c r="C154" s="124"/>
      <c r="D154" s="124"/>
      <c r="E154" s="124"/>
      <c r="F154" s="124"/>
      <c r="G154" s="124"/>
      <c r="H154" s="124"/>
    </row>
    <row r="155" spans="1:8" ht="20.100000000000001" customHeight="1" x14ac:dyDescent="0.25">
      <c r="A155" s="124"/>
      <c r="C155" s="124"/>
      <c r="D155" s="124"/>
      <c r="E155" s="124"/>
      <c r="F155" s="124"/>
      <c r="G155" s="124"/>
      <c r="H155" s="124"/>
    </row>
    <row r="156" spans="1:8" ht="20.100000000000001" customHeight="1" x14ac:dyDescent="0.25">
      <c r="A156" s="124"/>
      <c r="C156" s="124"/>
      <c r="D156" s="124"/>
      <c r="E156" s="124"/>
      <c r="F156" s="124"/>
      <c r="G156" s="124"/>
      <c r="H156" s="124"/>
    </row>
    <row r="157" spans="1:8" ht="20.100000000000001" customHeight="1" x14ac:dyDescent="0.25">
      <c r="A157" s="124"/>
      <c r="C157" s="124"/>
      <c r="D157" s="124"/>
      <c r="E157" s="124"/>
      <c r="F157" s="124"/>
      <c r="G157" s="124"/>
      <c r="H157" s="124"/>
    </row>
    <row r="158" spans="1:8" ht="20.100000000000001" customHeight="1" x14ac:dyDescent="0.25">
      <c r="A158" s="124"/>
      <c r="C158" s="124"/>
      <c r="D158" s="124"/>
      <c r="E158" s="124"/>
      <c r="F158" s="124"/>
      <c r="G158" s="124"/>
      <c r="H158" s="124"/>
    </row>
    <row r="159" spans="1:8" ht="20.100000000000001" customHeight="1" x14ac:dyDescent="0.25">
      <c r="A159" s="124"/>
      <c r="C159" s="124"/>
      <c r="D159" s="124"/>
      <c r="E159" s="124"/>
      <c r="F159" s="124"/>
      <c r="G159" s="124"/>
      <c r="H159" s="124"/>
    </row>
    <row r="160" spans="1:8" ht="20.100000000000001" customHeight="1" x14ac:dyDescent="0.25">
      <c r="A160" s="124"/>
      <c r="C160" s="124"/>
      <c r="D160" s="124"/>
      <c r="E160" s="124"/>
      <c r="F160" s="124"/>
      <c r="G160" s="124"/>
      <c r="H160" s="124"/>
    </row>
    <row r="161" spans="1:8" ht="20.100000000000001" customHeight="1" x14ac:dyDescent="0.25">
      <c r="A161" s="124"/>
      <c r="C161" s="124"/>
      <c r="D161" s="124"/>
      <c r="E161" s="124"/>
      <c r="F161" s="124"/>
      <c r="G161" s="124"/>
      <c r="H161" s="124"/>
    </row>
    <row r="162" spans="1:8" ht="20.100000000000001" customHeight="1" x14ac:dyDescent="0.25">
      <c r="A162" s="124"/>
      <c r="C162" s="124"/>
      <c r="D162" s="124"/>
      <c r="E162" s="124"/>
      <c r="F162" s="124"/>
      <c r="G162" s="124"/>
      <c r="H162" s="124"/>
    </row>
    <row r="163" spans="1:8" ht="20.100000000000001" customHeight="1" x14ac:dyDescent="0.25">
      <c r="A163" s="124"/>
      <c r="C163" s="124"/>
      <c r="D163" s="124"/>
      <c r="E163" s="124"/>
      <c r="F163" s="124"/>
      <c r="G163" s="124"/>
      <c r="H163" s="124"/>
    </row>
    <row r="164" spans="1:8" ht="20.100000000000001" customHeight="1" x14ac:dyDescent="0.25">
      <c r="A164" s="124"/>
      <c r="C164" s="124"/>
      <c r="D164" s="124"/>
      <c r="E164" s="124"/>
      <c r="F164" s="124"/>
      <c r="G164" s="124"/>
      <c r="H164" s="124"/>
    </row>
    <row r="165" spans="1:8" ht="20.100000000000001" customHeight="1" x14ac:dyDescent="0.25">
      <c r="A165" s="124"/>
      <c r="C165" s="124"/>
      <c r="D165" s="124"/>
      <c r="E165" s="124"/>
      <c r="F165" s="124"/>
      <c r="G165" s="124"/>
      <c r="H165" s="124"/>
    </row>
    <row r="166" spans="1:8" ht="20.100000000000001" customHeight="1" x14ac:dyDescent="0.25">
      <c r="A166" s="124"/>
      <c r="C166" s="124"/>
      <c r="D166" s="124"/>
      <c r="E166" s="124"/>
      <c r="F166" s="124"/>
      <c r="G166" s="124"/>
      <c r="H166" s="124"/>
    </row>
    <row r="167" spans="1:8" ht="20.100000000000001" customHeight="1" x14ac:dyDescent="0.25">
      <c r="A167" s="124"/>
      <c r="C167" s="124"/>
      <c r="D167" s="124"/>
      <c r="E167" s="124"/>
      <c r="F167" s="124"/>
      <c r="G167" s="124"/>
      <c r="H167" s="124"/>
    </row>
    <row r="168" spans="1:8" ht="20.100000000000001" customHeight="1" x14ac:dyDescent="0.25">
      <c r="A168" s="124"/>
      <c r="C168" s="124"/>
      <c r="D168" s="124"/>
      <c r="E168" s="124"/>
      <c r="F168" s="124"/>
      <c r="G168" s="124"/>
      <c r="H168" s="124"/>
    </row>
    <row r="169" spans="1:8" ht="20.100000000000001" customHeight="1" x14ac:dyDescent="0.25">
      <c r="A169" s="124"/>
      <c r="C169" s="124"/>
      <c r="D169" s="124"/>
      <c r="E169" s="124"/>
      <c r="F169" s="124"/>
      <c r="G169" s="124"/>
      <c r="H169" s="124"/>
    </row>
    <row r="170" spans="1:8" ht="20.100000000000001" customHeight="1" x14ac:dyDescent="0.25">
      <c r="A170" s="124"/>
      <c r="C170" s="124"/>
      <c r="D170" s="124"/>
      <c r="E170" s="124"/>
      <c r="F170" s="124"/>
      <c r="G170" s="124"/>
      <c r="H170" s="124"/>
    </row>
    <row r="171" spans="1:8" ht="20.100000000000001" customHeight="1" x14ac:dyDescent="0.25">
      <c r="A171" s="124"/>
      <c r="C171" s="124"/>
      <c r="D171" s="124"/>
      <c r="E171" s="124"/>
      <c r="F171" s="124"/>
      <c r="G171" s="124"/>
      <c r="H171" s="124"/>
    </row>
    <row r="172" spans="1:8" ht="20.100000000000001" customHeight="1" x14ac:dyDescent="0.25">
      <c r="A172" s="124"/>
      <c r="C172" s="124"/>
      <c r="D172" s="124"/>
      <c r="E172" s="124"/>
      <c r="F172" s="124"/>
      <c r="G172" s="124"/>
      <c r="H172" s="124"/>
    </row>
    <row r="173" spans="1:8" ht="20.100000000000001" customHeight="1" x14ac:dyDescent="0.25">
      <c r="A173" s="124"/>
      <c r="C173" s="124"/>
      <c r="D173" s="124"/>
      <c r="E173" s="124"/>
      <c r="F173" s="124"/>
      <c r="G173" s="124"/>
      <c r="H173" s="124"/>
    </row>
    <row r="174" spans="1:8" ht="20.100000000000001" customHeight="1" x14ac:dyDescent="0.25">
      <c r="A174" s="124"/>
      <c r="C174" s="124"/>
      <c r="D174" s="124"/>
      <c r="E174" s="124"/>
      <c r="F174" s="124"/>
      <c r="G174" s="124"/>
      <c r="H174" s="124"/>
    </row>
    <row r="175" spans="1:8" ht="20.100000000000001" customHeight="1" x14ac:dyDescent="0.25">
      <c r="A175" s="124"/>
      <c r="C175" s="124"/>
      <c r="D175" s="124"/>
      <c r="E175" s="124"/>
      <c r="F175" s="124"/>
      <c r="G175" s="124"/>
      <c r="H175" s="124"/>
    </row>
    <row r="176" spans="1:8" ht="20.100000000000001" customHeight="1" x14ac:dyDescent="0.25">
      <c r="A176" s="124"/>
      <c r="C176" s="124"/>
      <c r="D176" s="124"/>
      <c r="E176" s="124"/>
      <c r="F176" s="124"/>
      <c r="G176" s="124"/>
      <c r="H176" s="124"/>
    </row>
    <row r="177" spans="1:8" ht="20.100000000000001" customHeight="1" x14ac:dyDescent="0.25">
      <c r="A177" s="124"/>
      <c r="C177" s="124"/>
      <c r="D177" s="124"/>
      <c r="E177" s="124"/>
      <c r="F177" s="124"/>
      <c r="G177" s="124"/>
      <c r="H177" s="124"/>
    </row>
    <row r="178" spans="1:8" ht="20.100000000000001" customHeight="1" x14ac:dyDescent="0.25">
      <c r="A178" s="124"/>
      <c r="C178" s="124"/>
      <c r="D178" s="124"/>
      <c r="E178" s="124"/>
      <c r="F178" s="124"/>
      <c r="G178" s="124"/>
      <c r="H178" s="124"/>
    </row>
    <row r="179" spans="1:8" ht="20.100000000000001" customHeight="1" x14ac:dyDescent="0.25">
      <c r="A179" s="124"/>
      <c r="C179" s="124"/>
      <c r="D179" s="124"/>
      <c r="E179" s="124"/>
      <c r="F179" s="124"/>
      <c r="G179" s="124"/>
      <c r="H179" s="124"/>
    </row>
    <row r="180" spans="1:8" ht="20.100000000000001" customHeight="1" x14ac:dyDescent="0.25">
      <c r="A180" s="124"/>
      <c r="C180" s="124"/>
      <c r="D180" s="124"/>
      <c r="E180" s="124"/>
      <c r="F180" s="124"/>
      <c r="G180" s="124"/>
      <c r="H180" s="124"/>
    </row>
    <row r="181" spans="1:8" ht="20.100000000000001" customHeight="1" x14ac:dyDescent="0.25">
      <c r="A181" s="124"/>
      <c r="C181" s="124"/>
      <c r="D181" s="124"/>
      <c r="E181" s="124"/>
      <c r="F181" s="124"/>
      <c r="G181" s="124"/>
      <c r="H181" s="124"/>
    </row>
    <row r="182" spans="1:8" ht="20.100000000000001" customHeight="1" x14ac:dyDescent="0.25">
      <c r="A182" s="124"/>
      <c r="C182" s="124"/>
      <c r="D182" s="124"/>
      <c r="E182" s="124"/>
      <c r="F182" s="124"/>
      <c r="G182" s="124"/>
      <c r="H182" s="124"/>
    </row>
    <row r="183" spans="1:8" ht="20.100000000000001" customHeight="1" x14ac:dyDescent="0.25">
      <c r="A183" s="124"/>
      <c r="C183" s="124"/>
      <c r="D183" s="124"/>
      <c r="E183" s="124"/>
      <c r="F183" s="124"/>
      <c r="G183" s="124"/>
      <c r="H183" s="124"/>
    </row>
    <row r="184" spans="1:8" ht="20.100000000000001" customHeight="1" x14ac:dyDescent="0.25">
      <c r="A184" s="124"/>
      <c r="C184" s="124"/>
      <c r="D184" s="124"/>
      <c r="E184" s="124"/>
      <c r="F184" s="124"/>
      <c r="G184" s="124"/>
      <c r="H184" s="124"/>
    </row>
    <row r="185" spans="1:8" ht="20.100000000000001" customHeight="1" x14ac:dyDescent="0.25">
      <c r="A185" s="124"/>
      <c r="C185" s="124"/>
      <c r="D185" s="124"/>
      <c r="E185" s="124"/>
      <c r="F185" s="124"/>
      <c r="G185" s="124"/>
      <c r="H185" s="124"/>
    </row>
    <row r="186" spans="1:8" ht="20.100000000000001" customHeight="1" x14ac:dyDescent="0.25">
      <c r="A186" s="124"/>
      <c r="C186" s="124"/>
      <c r="D186" s="124"/>
      <c r="E186" s="124"/>
      <c r="F186" s="124"/>
      <c r="G186" s="124"/>
      <c r="H186" s="124"/>
    </row>
    <row r="188" spans="1:8" ht="20.100000000000001" customHeight="1" x14ac:dyDescent="0.25">
      <c r="A188" s="124"/>
      <c r="C188" s="124"/>
      <c r="D188" s="124"/>
      <c r="E188" s="124"/>
      <c r="F188" s="124"/>
      <c r="G188" s="124"/>
      <c r="H188" s="124"/>
    </row>
    <row r="189" spans="1:8" ht="20.100000000000001" customHeight="1" x14ac:dyDescent="0.25">
      <c r="A189" s="124"/>
      <c r="C189" s="124"/>
      <c r="D189" s="124"/>
      <c r="E189" s="124"/>
      <c r="F189" s="124"/>
      <c r="G189" s="124"/>
      <c r="H189" s="124"/>
    </row>
    <row r="190" spans="1:8" ht="20.100000000000001" customHeight="1" x14ac:dyDescent="0.25">
      <c r="A190" s="124"/>
      <c r="C190" s="124"/>
      <c r="D190" s="124"/>
      <c r="E190" s="124"/>
      <c r="F190" s="124"/>
      <c r="G190" s="124"/>
      <c r="H190" s="124"/>
    </row>
    <row r="191" spans="1:8" ht="20.100000000000001" customHeight="1" x14ac:dyDescent="0.25">
      <c r="A191" s="124"/>
      <c r="C191" s="124"/>
      <c r="D191" s="124"/>
      <c r="E191" s="124"/>
      <c r="F191" s="124"/>
      <c r="G191" s="124"/>
      <c r="H191" s="124"/>
    </row>
    <row r="192" spans="1:8" ht="20.100000000000001" customHeight="1" x14ac:dyDescent="0.25">
      <c r="A192" s="124"/>
      <c r="C192" s="124"/>
      <c r="D192" s="124"/>
      <c r="E192" s="124"/>
      <c r="F192" s="124"/>
      <c r="G192" s="124"/>
      <c r="H192" s="124"/>
    </row>
  </sheetData>
  <sheetProtection selectLockedCells="1" selectUnlockedCells="1"/>
  <mergeCells count="60">
    <mergeCell ref="A10:V10"/>
    <mergeCell ref="A31:F31"/>
    <mergeCell ref="A9:V9"/>
    <mergeCell ref="N6:R6"/>
    <mergeCell ref="A24:V24"/>
    <mergeCell ref="A27:F27"/>
    <mergeCell ref="A28:V28"/>
    <mergeCell ref="A1:V1"/>
    <mergeCell ref="A2:A7"/>
    <mergeCell ref="B2:B7"/>
    <mergeCell ref="C2:F2"/>
    <mergeCell ref="G2:G7"/>
    <mergeCell ref="N2:V3"/>
    <mergeCell ref="C3:C7"/>
    <mergeCell ref="D3:D7"/>
    <mergeCell ref="E3:F3"/>
    <mergeCell ref="H3:H7"/>
    <mergeCell ref="E4:E7"/>
    <mergeCell ref="H2:M2"/>
    <mergeCell ref="L4:L7"/>
    <mergeCell ref="N4:P4"/>
    <mergeCell ref="Q4:R4"/>
    <mergeCell ref="U4:V4"/>
    <mergeCell ref="I72:K72"/>
    <mergeCell ref="A62:M62"/>
    <mergeCell ref="A63:M63"/>
    <mergeCell ref="M3:M6"/>
    <mergeCell ref="I3:L3"/>
    <mergeCell ref="F4:F7"/>
    <mergeCell ref="I4:I7"/>
    <mergeCell ref="J4:J7"/>
    <mergeCell ref="K4:K7"/>
    <mergeCell ref="A13:B13"/>
    <mergeCell ref="A14:V14"/>
    <mergeCell ref="S4:T4"/>
    <mergeCell ref="A60:M60"/>
    <mergeCell ref="A58:F58"/>
    <mergeCell ref="A57:F57"/>
    <mergeCell ref="A23:F23"/>
    <mergeCell ref="A64:M64"/>
    <mergeCell ref="A34:V34"/>
    <mergeCell ref="A35:B35"/>
    <mergeCell ref="A32:F32"/>
    <mergeCell ref="A33:V33"/>
    <mergeCell ref="D74:G74"/>
    <mergeCell ref="I74:K74"/>
    <mergeCell ref="A39:F39"/>
    <mergeCell ref="A42:V42"/>
    <mergeCell ref="N65:P65"/>
    <mergeCell ref="Q65:R65"/>
    <mergeCell ref="S65:T65"/>
    <mergeCell ref="U65:V65"/>
    <mergeCell ref="I70:K70"/>
    <mergeCell ref="A59:F59"/>
    <mergeCell ref="A65:M65"/>
    <mergeCell ref="A61:M61"/>
    <mergeCell ref="D72:G72"/>
    <mergeCell ref="A43:B43"/>
    <mergeCell ref="A44:B44"/>
    <mergeCell ref="A45:B45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61" firstPageNumber="0" fitToHeight="0" orientation="landscape" r:id="rId1"/>
  <headerFooter alignWithMargins="0"/>
  <rowBreaks count="1" manualBreakCount="1">
    <brk id="3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2"/>
  <sheetViews>
    <sheetView view="pageBreakPreview" zoomScale="90" zoomScaleSheetLayoutView="90" zoomScalePageLayoutView="70" workbookViewId="0">
      <pane xSplit="2" ySplit="7" topLeftCell="C41" activePane="bottomRight" state="frozen"/>
      <selection pane="topRight" activeCell="C1" sqref="C1"/>
      <selection pane="bottomLeft" activeCell="A8" sqref="A8"/>
      <selection pane="bottomRight" activeCell="AC42" sqref="AC42"/>
    </sheetView>
  </sheetViews>
  <sheetFormatPr defaultColWidth="9.109375" defaultRowHeight="20.100000000000001" customHeight="1" x14ac:dyDescent="0.25"/>
  <cols>
    <col min="1" max="1" width="6.44140625" style="138" bestFit="1" customWidth="1"/>
    <col min="2" max="2" width="60.6640625" style="124" customWidth="1"/>
    <col min="3" max="3" width="6.6640625" style="139" customWidth="1"/>
    <col min="4" max="4" width="12" style="140" customWidth="1"/>
    <col min="5" max="5" width="7.33203125" style="140" customWidth="1"/>
    <col min="6" max="6" width="6.44140625" style="139" customWidth="1"/>
    <col min="7" max="7" width="7.44140625" style="139" customWidth="1"/>
    <col min="8" max="8" width="9.88671875" style="139" customWidth="1"/>
    <col min="9" max="9" width="8.6640625" style="124" customWidth="1"/>
    <col min="10" max="10" width="8" style="124" customWidth="1"/>
    <col min="11" max="11" width="5.88671875" style="124" customWidth="1"/>
    <col min="12" max="12" width="7.88671875" style="124" customWidth="1"/>
    <col min="13" max="13" width="8.88671875" style="124" customWidth="1"/>
    <col min="14" max="14" width="7.88671875" style="124" customWidth="1"/>
    <col min="15" max="15" width="6.109375" style="124" customWidth="1"/>
    <col min="16" max="16" width="6.33203125" style="124" customWidth="1"/>
    <col min="17" max="18" width="6.44140625" style="124" customWidth="1"/>
    <col min="19" max="19" width="6.5546875" style="124" customWidth="1"/>
    <col min="20" max="20" width="6.33203125" style="124" customWidth="1"/>
    <col min="21" max="21" width="5.5546875" style="124" customWidth="1"/>
    <col min="22" max="22" width="5.6640625" style="124" customWidth="1"/>
    <col min="23" max="27" width="0" style="124" hidden="1" customWidth="1"/>
    <col min="28" max="16384" width="9.109375" style="124"/>
  </cols>
  <sheetData>
    <row r="1" spans="1:27" ht="20.100000000000001" customHeight="1" thickBot="1" x14ac:dyDescent="0.3">
      <c r="A1" s="627" t="s">
        <v>148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  <c r="S1" s="627"/>
      <c r="T1" s="627"/>
      <c r="U1" s="627"/>
      <c r="V1" s="627"/>
    </row>
    <row r="2" spans="1:27" ht="20.100000000000001" customHeight="1" thickTop="1" thickBot="1" x14ac:dyDescent="0.3">
      <c r="A2" s="657" t="s">
        <v>104</v>
      </c>
      <c r="B2" s="657" t="s">
        <v>105</v>
      </c>
      <c r="C2" s="660" t="s">
        <v>72</v>
      </c>
      <c r="D2" s="637"/>
      <c r="E2" s="637"/>
      <c r="F2" s="661"/>
      <c r="G2" s="633" t="s">
        <v>106</v>
      </c>
      <c r="H2" s="660" t="s">
        <v>51</v>
      </c>
      <c r="I2" s="637"/>
      <c r="J2" s="637"/>
      <c r="K2" s="637"/>
      <c r="L2" s="637"/>
      <c r="M2" s="661"/>
      <c r="N2" s="664" t="s">
        <v>139</v>
      </c>
      <c r="O2" s="665"/>
      <c r="P2" s="665"/>
      <c r="Q2" s="665"/>
      <c r="R2" s="665"/>
      <c r="S2" s="665"/>
      <c r="T2" s="665"/>
      <c r="U2" s="665"/>
      <c r="V2" s="666"/>
    </row>
    <row r="3" spans="1:27" ht="20.100000000000001" customHeight="1" thickTop="1" thickBot="1" x14ac:dyDescent="0.3">
      <c r="A3" s="658"/>
      <c r="B3" s="658"/>
      <c r="C3" s="670" t="s">
        <v>29</v>
      </c>
      <c r="D3" s="633" t="s">
        <v>30</v>
      </c>
      <c r="E3" s="636" t="s">
        <v>49</v>
      </c>
      <c r="F3" s="661"/>
      <c r="G3" s="639"/>
      <c r="H3" s="633" t="s">
        <v>28</v>
      </c>
      <c r="I3" s="636" t="s">
        <v>107</v>
      </c>
      <c r="J3" s="637"/>
      <c r="K3" s="637"/>
      <c r="L3" s="638"/>
      <c r="M3" s="633" t="s">
        <v>108</v>
      </c>
      <c r="N3" s="667"/>
      <c r="O3" s="668"/>
      <c r="P3" s="668"/>
      <c r="Q3" s="668"/>
      <c r="R3" s="668"/>
      <c r="S3" s="668"/>
      <c r="T3" s="668"/>
      <c r="U3" s="668"/>
      <c r="V3" s="669"/>
    </row>
    <row r="4" spans="1:27" ht="20.100000000000001" customHeight="1" thickTop="1" thickBot="1" x14ac:dyDescent="0.3">
      <c r="A4" s="658"/>
      <c r="B4" s="658"/>
      <c r="C4" s="642"/>
      <c r="D4" s="639"/>
      <c r="E4" s="670" t="s">
        <v>187</v>
      </c>
      <c r="F4" s="633" t="s">
        <v>50</v>
      </c>
      <c r="G4" s="639"/>
      <c r="H4" s="639"/>
      <c r="I4" s="633" t="s">
        <v>24</v>
      </c>
      <c r="J4" s="641" t="s">
        <v>31</v>
      </c>
      <c r="K4" s="633" t="s">
        <v>149</v>
      </c>
      <c r="L4" s="671" t="s">
        <v>109</v>
      </c>
      <c r="M4" s="634"/>
      <c r="N4" s="660" t="s">
        <v>56</v>
      </c>
      <c r="O4" s="637"/>
      <c r="P4" s="661"/>
      <c r="Q4" s="660" t="s">
        <v>64</v>
      </c>
      <c r="R4" s="638"/>
      <c r="S4" s="636"/>
      <c r="T4" s="637"/>
      <c r="U4" s="674"/>
      <c r="V4" s="675"/>
    </row>
    <row r="5" spans="1:27" ht="20.100000000000001" customHeight="1" thickTop="1" thickBot="1" x14ac:dyDescent="0.3">
      <c r="A5" s="658"/>
      <c r="B5" s="658"/>
      <c r="C5" s="642"/>
      <c r="D5" s="639"/>
      <c r="E5" s="642"/>
      <c r="F5" s="639"/>
      <c r="G5" s="639"/>
      <c r="H5" s="639"/>
      <c r="I5" s="639"/>
      <c r="J5" s="642"/>
      <c r="K5" s="639"/>
      <c r="L5" s="672"/>
      <c r="M5" s="634"/>
      <c r="N5" s="391">
        <v>1</v>
      </c>
      <c r="O5" s="395" t="s">
        <v>70</v>
      </c>
      <c r="P5" s="402" t="s">
        <v>71</v>
      </c>
      <c r="Q5" s="391">
        <v>3</v>
      </c>
      <c r="R5" s="205"/>
      <c r="S5" s="206"/>
      <c r="T5" s="207"/>
      <c r="U5" s="395"/>
      <c r="V5" s="205"/>
    </row>
    <row r="6" spans="1:27" ht="20.100000000000001" customHeight="1" thickTop="1" thickBot="1" x14ac:dyDescent="0.3">
      <c r="A6" s="658"/>
      <c r="B6" s="658"/>
      <c r="C6" s="642"/>
      <c r="D6" s="639"/>
      <c r="E6" s="642"/>
      <c r="F6" s="639"/>
      <c r="G6" s="662"/>
      <c r="H6" s="639"/>
      <c r="I6" s="639"/>
      <c r="J6" s="642"/>
      <c r="K6" s="639"/>
      <c r="L6" s="672"/>
      <c r="M6" s="635"/>
      <c r="N6" s="660" t="s">
        <v>140</v>
      </c>
      <c r="O6" s="637"/>
      <c r="P6" s="637"/>
      <c r="Q6" s="637"/>
      <c r="R6" s="638"/>
      <c r="S6" s="208"/>
      <c r="T6" s="207"/>
      <c r="U6" s="207"/>
      <c r="V6" s="209"/>
    </row>
    <row r="7" spans="1:27" ht="20.100000000000001" customHeight="1" thickTop="1" thickBot="1" x14ac:dyDescent="0.3">
      <c r="A7" s="659"/>
      <c r="B7" s="659"/>
      <c r="C7" s="643"/>
      <c r="D7" s="640"/>
      <c r="E7" s="643"/>
      <c r="F7" s="640"/>
      <c r="G7" s="663"/>
      <c r="H7" s="663"/>
      <c r="I7" s="640"/>
      <c r="J7" s="643"/>
      <c r="K7" s="640"/>
      <c r="L7" s="673"/>
      <c r="M7" s="210"/>
      <c r="N7" s="211">
        <v>15</v>
      </c>
      <c r="O7" s="212">
        <v>9</v>
      </c>
      <c r="P7" s="392">
        <v>9</v>
      </c>
      <c r="Q7" s="214">
        <v>7</v>
      </c>
      <c r="R7" s="215"/>
      <c r="S7" s="391"/>
      <c r="T7" s="212"/>
      <c r="U7" s="212"/>
      <c r="V7" s="392"/>
    </row>
    <row r="8" spans="1:27" ht="20.100000000000001" customHeight="1" thickTop="1" thickBot="1" x14ac:dyDescent="0.3">
      <c r="A8" s="216">
        <v>1</v>
      </c>
      <c r="B8" s="217">
        <v>2</v>
      </c>
      <c r="C8" s="218">
        <v>3</v>
      </c>
      <c r="D8" s="219">
        <v>4</v>
      </c>
      <c r="E8" s="219">
        <v>5</v>
      </c>
      <c r="F8" s="219">
        <v>6</v>
      </c>
      <c r="G8" s="220">
        <v>7</v>
      </c>
      <c r="H8" s="219">
        <v>8</v>
      </c>
      <c r="I8" s="219">
        <v>9</v>
      </c>
      <c r="J8" s="219">
        <v>10</v>
      </c>
      <c r="K8" s="219">
        <v>11</v>
      </c>
      <c r="L8" s="219">
        <v>12</v>
      </c>
      <c r="M8" s="47">
        <v>13</v>
      </c>
      <c r="N8" s="221">
        <v>14</v>
      </c>
      <c r="O8" s="393">
        <v>15</v>
      </c>
      <c r="P8" s="223">
        <v>16</v>
      </c>
      <c r="Q8" s="224">
        <v>17</v>
      </c>
      <c r="R8" s="394">
        <v>18</v>
      </c>
      <c r="S8" s="226"/>
      <c r="T8" s="393"/>
      <c r="U8" s="393"/>
      <c r="V8" s="394"/>
      <c r="W8" s="130">
        <v>22</v>
      </c>
      <c r="X8" s="131">
        <v>23</v>
      </c>
      <c r="Y8" s="132">
        <v>24</v>
      </c>
      <c r="Z8" s="131">
        <v>25</v>
      </c>
      <c r="AA8" s="132">
        <v>26</v>
      </c>
    </row>
    <row r="9" spans="1:27" ht="21.9" customHeight="1" x14ac:dyDescent="0.25">
      <c r="A9" s="678" t="s">
        <v>110</v>
      </c>
      <c r="B9" s="679"/>
      <c r="C9" s="679"/>
      <c r="D9" s="679"/>
      <c r="E9" s="679"/>
      <c r="F9" s="679"/>
      <c r="G9" s="679"/>
      <c r="H9" s="679"/>
      <c r="I9" s="679"/>
      <c r="J9" s="679"/>
      <c r="K9" s="679"/>
      <c r="L9" s="679"/>
      <c r="M9" s="679"/>
      <c r="N9" s="679"/>
      <c r="O9" s="679"/>
      <c r="P9" s="679"/>
      <c r="Q9" s="679"/>
      <c r="R9" s="679"/>
      <c r="S9" s="679"/>
      <c r="T9" s="679"/>
      <c r="U9" s="679"/>
      <c r="V9" s="680"/>
    </row>
    <row r="10" spans="1:27" ht="21.9" customHeight="1" thickBot="1" x14ac:dyDescent="0.3">
      <c r="A10" s="676" t="s">
        <v>150</v>
      </c>
      <c r="B10" s="627"/>
      <c r="C10" s="627"/>
      <c r="D10" s="627"/>
      <c r="E10" s="627"/>
      <c r="F10" s="627"/>
      <c r="G10" s="627"/>
      <c r="H10" s="627"/>
      <c r="I10" s="627"/>
      <c r="J10" s="627"/>
      <c r="K10" s="627"/>
      <c r="L10" s="627"/>
      <c r="M10" s="627"/>
      <c r="N10" s="627"/>
      <c r="O10" s="627"/>
      <c r="P10" s="627"/>
      <c r="Q10" s="627"/>
      <c r="R10" s="627"/>
      <c r="S10" s="627"/>
      <c r="T10" s="627"/>
      <c r="U10" s="627"/>
      <c r="V10" s="677"/>
    </row>
    <row r="11" spans="1:27" ht="21.9" customHeight="1" x14ac:dyDescent="0.25">
      <c r="A11" s="227" t="s">
        <v>151</v>
      </c>
      <c r="B11" s="228" t="s">
        <v>207</v>
      </c>
      <c r="C11" s="229"/>
      <c r="D11" s="405">
        <v>1</v>
      </c>
      <c r="E11" s="405"/>
      <c r="F11" s="231"/>
      <c r="G11" s="232">
        <f>VLOOKUP($B11,Семестровка_200518!$C$10:$N$53,3,FALSE)</f>
        <v>3</v>
      </c>
      <c r="H11" s="405">
        <f>VLOOKUP($B11,Семестровка_200518!$C$10:$N$53,4,FALSE)</f>
        <v>90</v>
      </c>
      <c r="I11" s="405">
        <f>VLOOKUP($B11,Семестровка_200518!$C$10:$N$53,5,FALSE)</f>
        <v>30</v>
      </c>
      <c r="J11" s="405">
        <f>VLOOKUP($B11,Семестровка_200518!$C$10:$N$53,6,FALSE)</f>
        <v>15</v>
      </c>
      <c r="K11" s="405"/>
      <c r="L11" s="405">
        <f>VLOOKUP($B11,Семестровка_200518!$C$10:$N$53,8,FALSE)</f>
        <v>15</v>
      </c>
      <c r="M11" s="233">
        <f>VLOOKUP($B11,Семестровка_200518!$C$10:$N$53,9,FALSE)</f>
        <v>60</v>
      </c>
      <c r="N11" s="232">
        <f>I11/N7</f>
        <v>2</v>
      </c>
      <c r="O11" s="405"/>
      <c r="P11" s="231"/>
      <c r="Q11" s="229"/>
      <c r="R11" s="231"/>
      <c r="S11" s="229"/>
      <c r="T11" s="234"/>
      <c r="U11" s="234"/>
      <c r="V11" s="231"/>
    </row>
    <row r="12" spans="1:27" ht="21.9" customHeight="1" thickBot="1" x14ac:dyDescent="0.3">
      <c r="A12" s="235" t="s">
        <v>152</v>
      </c>
      <c r="B12" s="236" t="s">
        <v>206</v>
      </c>
      <c r="C12" s="237"/>
      <c r="D12" s="238">
        <v>1</v>
      </c>
      <c r="E12" s="238"/>
      <c r="F12" s="239"/>
      <c r="G12" s="240">
        <f>VLOOKUP($B12,Семестровка_200518!$C$10:$N$53,3,FALSE)</f>
        <v>3</v>
      </c>
      <c r="H12" s="238">
        <f>VLOOKUP($B12,Семестровка_200518!$C$10:$N$53,4,FALSE)</f>
        <v>90</v>
      </c>
      <c r="I12" s="238">
        <f>VLOOKUP($B12,Семестровка_200518!$C$10:$N$53,5,FALSE)</f>
        <v>30</v>
      </c>
      <c r="J12" s="238">
        <f>VLOOKUP($B12,Семестровка_200518!$C$10:$N$53,6,FALSE)</f>
        <v>15</v>
      </c>
      <c r="K12" s="238"/>
      <c r="L12" s="238">
        <f>VLOOKUP($B12,Семестровка_200518!$C$10:$N$53,8,FALSE)</f>
        <v>15</v>
      </c>
      <c r="M12" s="241">
        <f>VLOOKUP($B12,Семестровка_200518!$C$10:$N$53,9,FALSE)</f>
        <v>60</v>
      </c>
      <c r="N12" s="240">
        <f>I12/N7</f>
        <v>2</v>
      </c>
      <c r="O12" s="238"/>
      <c r="P12" s="239"/>
      <c r="Q12" s="237"/>
      <c r="R12" s="239"/>
      <c r="S12" s="237"/>
      <c r="T12" s="242"/>
      <c r="U12" s="242"/>
      <c r="V12" s="239"/>
    </row>
    <row r="13" spans="1:27" ht="21.9" customHeight="1" thickBot="1" x14ac:dyDescent="0.3">
      <c r="A13" s="644" t="s">
        <v>224</v>
      </c>
      <c r="B13" s="645"/>
      <c r="C13" s="243"/>
      <c r="D13" s="244"/>
      <c r="E13" s="243"/>
      <c r="F13" s="245"/>
      <c r="G13" s="246">
        <f>G11+G12</f>
        <v>6</v>
      </c>
      <c r="H13" s="244">
        <f>H11+H12</f>
        <v>180</v>
      </c>
      <c r="I13" s="244">
        <f>I11+I12</f>
        <v>60</v>
      </c>
      <c r="J13" s="244">
        <f>J11+J12</f>
        <v>30</v>
      </c>
      <c r="K13" s="244"/>
      <c r="L13" s="244">
        <f>L11+L12</f>
        <v>30</v>
      </c>
      <c r="M13" s="247">
        <f>M11+M12</f>
        <v>120</v>
      </c>
      <c r="N13" s="246">
        <f>N11+N12</f>
        <v>4</v>
      </c>
      <c r="O13" s="244"/>
      <c r="P13" s="247"/>
      <c r="Q13" s="246"/>
      <c r="R13" s="247"/>
      <c r="S13" s="246"/>
      <c r="T13" s="244"/>
      <c r="U13" s="244"/>
      <c r="V13" s="247"/>
      <c r="W13" s="125">
        <f>SUM(W11:W12)</f>
        <v>0</v>
      </c>
      <c r="X13" s="126">
        <f>SUM(X11:X12)</f>
        <v>0</v>
      </c>
      <c r="Y13" s="126">
        <f>SUM(Y11:Y12)</f>
        <v>0</v>
      </c>
      <c r="Z13" s="126">
        <f>SUM(Z11:Z12)</f>
        <v>0</v>
      </c>
      <c r="AA13" s="126">
        <f>SUM(AA11:AA12)</f>
        <v>0</v>
      </c>
    </row>
    <row r="14" spans="1:27" ht="21.9" customHeight="1" thickBot="1" x14ac:dyDescent="0.3">
      <c r="A14" s="604" t="s">
        <v>111</v>
      </c>
      <c r="B14" s="604"/>
      <c r="C14" s="604"/>
      <c r="D14" s="604"/>
      <c r="E14" s="604"/>
      <c r="F14" s="604"/>
      <c r="G14" s="604"/>
      <c r="H14" s="604"/>
      <c r="I14" s="604"/>
      <c r="J14" s="604"/>
      <c r="K14" s="604"/>
      <c r="L14" s="604"/>
      <c r="M14" s="604"/>
      <c r="N14" s="604"/>
      <c r="O14" s="604"/>
      <c r="P14" s="604"/>
      <c r="Q14" s="604"/>
      <c r="R14" s="604"/>
      <c r="S14" s="604"/>
      <c r="T14" s="604"/>
      <c r="U14" s="604"/>
      <c r="V14" s="604"/>
    </row>
    <row r="15" spans="1:27" ht="26.25" customHeight="1" x14ac:dyDescent="0.25">
      <c r="A15" s="248" t="s">
        <v>153</v>
      </c>
      <c r="B15" s="249" t="s">
        <v>146</v>
      </c>
      <c r="C15" s="229"/>
      <c r="D15" s="405">
        <v>1</v>
      </c>
      <c r="E15" s="234"/>
      <c r="F15" s="231"/>
      <c r="G15" s="232">
        <f>VLOOKUP($B15,Семестровка_200518!$C$10:$N$53,3,FALSE)</f>
        <v>5</v>
      </c>
      <c r="H15" s="405">
        <f>VLOOKUP($B15,Семестровка_200518!$C$10:$N$53,4,FALSE)</f>
        <v>150</v>
      </c>
      <c r="I15" s="405">
        <f>VLOOKUP($B15,Семестровка_200518!$C$10:$N$53,5,FALSE)</f>
        <v>60</v>
      </c>
      <c r="J15" s="405">
        <f>VLOOKUP($B15,Семестровка_200518!$C$10:$N$53,6,FALSE)</f>
        <v>30</v>
      </c>
      <c r="K15" s="405"/>
      <c r="L15" s="405">
        <f>VLOOKUP($B15,Семестровка_200518!$C$10:$N$53,8,FALSE)</f>
        <v>30</v>
      </c>
      <c r="M15" s="233">
        <f>VLOOKUP($B15,Семестровка_200518!$C$10:$N$53,9,FALSE)</f>
        <v>90</v>
      </c>
      <c r="N15" s="232">
        <f>I15/N7</f>
        <v>4</v>
      </c>
      <c r="O15" s="405"/>
      <c r="P15" s="250"/>
      <c r="Q15" s="232"/>
      <c r="R15" s="231"/>
      <c r="S15" s="229"/>
      <c r="T15" s="234"/>
      <c r="U15" s="234"/>
      <c r="V15" s="231"/>
    </row>
    <row r="16" spans="1:27" ht="31.5" customHeight="1" x14ac:dyDescent="0.25">
      <c r="A16" s="251" t="s">
        <v>154</v>
      </c>
      <c r="B16" s="252" t="s">
        <v>134</v>
      </c>
      <c r="C16" s="253">
        <v>1</v>
      </c>
      <c r="D16" s="400"/>
      <c r="E16" s="255"/>
      <c r="F16" s="256"/>
      <c r="G16" s="253">
        <f>VLOOKUP($B16,Семестровка_200518!$C$10:$N$53,3,FALSE)</f>
        <v>6</v>
      </c>
      <c r="H16" s="400">
        <f>VLOOKUP($B16,Семестровка_200518!$C$10:$N$53,4,FALSE)</f>
        <v>180</v>
      </c>
      <c r="I16" s="400">
        <f>VLOOKUP($B16,Семестровка_200518!$C$10:$N$53,5,FALSE)</f>
        <v>60</v>
      </c>
      <c r="J16" s="400">
        <f>VLOOKUP($B16,Семестровка_200518!$C$10:$N$53,6,FALSE)</f>
        <v>30</v>
      </c>
      <c r="K16" s="400"/>
      <c r="L16" s="400">
        <f>VLOOKUP($B16,Семестровка_200518!$C$10:$N$53,8,FALSE)</f>
        <v>30</v>
      </c>
      <c r="M16" s="257">
        <f>VLOOKUP($B16,Семестровка_200518!$C$10:$N$53,9,FALSE)</f>
        <v>120</v>
      </c>
      <c r="N16" s="253">
        <f>I16/N7</f>
        <v>4</v>
      </c>
      <c r="O16" s="400"/>
      <c r="P16" s="258"/>
      <c r="Q16" s="253"/>
      <c r="R16" s="256"/>
      <c r="S16" s="259"/>
      <c r="T16" s="255"/>
      <c r="U16" s="255"/>
      <c r="V16" s="256"/>
    </row>
    <row r="17" spans="1:28" ht="21.9" customHeight="1" x14ac:dyDescent="0.25">
      <c r="A17" s="251" t="s">
        <v>155</v>
      </c>
      <c r="B17" s="252" t="s">
        <v>147</v>
      </c>
      <c r="C17" s="253">
        <v>1</v>
      </c>
      <c r="D17" s="400"/>
      <c r="E17" s="255"/>
      <c r="F17" s="256"/>
      <c r="G17" s="253">
        <f>VLOOKUP($B17,Семестровка_200518!$C$10:$N$53,3,FALSE)</f>
        <v>6</v>
      </c>
      <c r="H17" s="400">
        <f>VLOOKUP($B17,Семестровка_200518!$C$10:$N$53,4,FALSE)</f>
        <v>180</v>
      </c>
      <c r="I17" s="400">
        <f>VLOOKUP($B17,Семестровка_200518!$C$10:$N$53,5,FALSE)</f>
        <v>75</v>
      </c>
      <c r="J17" s="400">
        <f>VLOOKUP($B17,Семестровка_200518!$C$10:$N$53,6,FALSE)</f>
        <v>30</v>
      </c>
      <c r="K17" s="400"/>
      <c r="L17" s="400">
        <f>VLOOKUP($B17,Семестровка_200518!$C$10:$N$53,8,FALSE)</f>
        <v>45</v>
      </c>
      <c r="M17" s="257">
        <f>VLOOKUP($B17,Семестровка_200518!$C$10:$N$53,9,FALSE)</f>
        <v>105</v>
      </c>
      <c r="N17" s="253">
        <f>I17/N7</f>
        <v>5</v>
      </c>
      <c r="O17" s="400"/>
      <c r="P17" s="258"/>
      <c r="Q17" s="253"/>
      <c r="R17" s="256"/>
      <c r="S17" s="259"/>
      <c r="T17" s="255"/>
      <c r="U17" s="255"/>
      <c r="V17" s="256"/>
    </row>
    <row r="18" spans="1:28" ht="32.25" customHeight="1" x14ac:dyDescent="0.25">
      <c r="A18" s="251" t="s">
        <v>156</v>
      </c>
      <c r="B18" s="252" t="s">
        <v>188</v>
      </c>
      <c r="C18" s="253">
        <v>2</v>
      </c>
      <c r="D18" s="400"/>
      <c r="E18" s="255"/>
      <c r="F18" s="256"/>
      <c r="G18" s="253">
        <f>VLOOKUP($B18,Семестровка_200518!$C$10:$N$53,3,FALSE)</f>
        <v>6</v>
      </c>
      <c r="H18" s="400">
        <f>VLOOKUP($B18,Семестровка_200518!$C$10:$N$53,4,FALSE)</f>
        <v>180</v>
      </c>
      <c r="I18" s="400">
        <f>VLOOKUP($B18,Семестровка_200518!$C$10:$N$53,5,FALSE)</f>
        <v>72</v>
      </c>
      <c r="J18" s="400">
        <f>VLOOKUP($B18,Семестровка_200518!$C$10:$N$53,6,FALSE)</f>
        <v>36</v>
      </c>
      <c r="K18" s="400"/>
      <c r="L18" s="400">
        <f>VLOOKUP($B18,Семестровка_200518!$C$10:$N$53,8,FALSE)</f>
        <v>36</v>
      </c>
      <c r="M18" s="257">
        <f>VLOOKUP($B18,Семестровка_200518!$C$10:$N$53,9,FALSE)</f>
        <v>108</v>
      </c>
      <c r="N18" s="253"/>
      <c r="O18" s="400">
        <f>I18/O7/2</f>
        <v>4</v>
      </c>
      <c r="P18" s="258">
        <f>I18/P7/2</f>
        <v>4</v>
      </c>
      <c r="Q18" s="253"/>
      <c r="R18" s="256"/>
      <c r="S18" s="259"/>
      <c r="T18" s="255"/>
      <c r="U18" s="255"/>
      <c r="V18" s="256"/>
    </row>
    <row r="19" spans="1:28" ht="33.75" customHeight="1" x14ac:dyDescent="0.25">
      <c r="A19" s="251" t="s">
        <v>157</v>
      </c>
      <c r="B19" s="252" t="s">
        <v>189</v>
      </c>
      <c r="C19" s="259"/>
      <c r="D19" s="400"/>
      <c r="E19" s="255"/>
      <c r="F19" s="257" t="s">
        <v>112</v>
      </c>
      <c r="G19" s="253">
        <f>VLOOKUP($B19,Семестровка_200518!$C$10:$N$53,3,FALSE)</f>
        <v>1.5</v>
      </c>
      <c r="H19" s="400">
        <f>VLOOKUP($B19,Семестровка_200518!$C$10:$N$53,4,FALSE)</f>
        <v>45</v>
      </c>
      <c r="I19" s="400"/>
      <c r="J19" s="400"/>
      <c r="K19" s="400"/>
      <c r="L19" s="400"/>
      <c r="M19" s="257">
        <f>VLOOKUP($B19,Семестровка_200518!$C$10:$N$53,9,FALSE)</f>
        <v>45</v>
      </c>
      <c r="N19" s="253"/>
      <c r="O19" s="400"/>
      <c r="P19" s="258"/>
      <c r="Q19" s="253"/>
      <c r="R19" s="256"/>
      <c r="S19" s="259"/>
      <c r="T19" s="255"/>
      <c r="U19" s="255"/>
      <c r="V19" s="256"/>
      <c r="AB19" s="127"/>
    </row>
    <row r="20" spans="1:28" ht="22.5" customHeight="1" x14ac:dyDescent="0.25">
      <c r="A20" s="251" t="s">
        <v>158</v>
      </c>
      <c r="B20" s="252" t="s">
        <v>132</v>
      </c>
      <c r="C20" s="253">
        <v>2</v>
      </c>
      <c r="D20" s="255"/>
      <c r="E20" s="255"/>
      <c r="F20" s="256"/>
      <c r="G20" s="253">
        <v>5</v>
      </c>
      <c r="H20" s="389">
        <v>150</v>
      </c>
      <c r="I20" s="389">
        <f>SUM(J20:L20)</f>
        <v>72</v>
      </c>
      <c r="J20" s="389">
        <v>36</v>
      </c>
      <c r="K20" s="389"/>
      <c r="L20" s="389">
        <v>36</v>
      </c>
      <c r="M20" s="404">
        <f>H20-J20-K20-L20</f>
        <v>78</v>
      </c>
      <c r="N20" s="403"/>
      <c r="O20" s="389">
        <f>I20/O7/2</f>
        <v>4</v>
      </c>
      <c r="P20" s="263">
        <f>I20/P7/2</f>
        <v>4</v>
      </c>
      <c r="Q20" s="253"/>
      <c r="R20" s="256"/>
      <c r="S20" s="259"/>
      <c r="T20" s="255"/>
      <c r="U20" s="255"/>
      <c r="V20" s="256"/>
    </row>
    <row r="21" spans="1:28" ht="29.25" customHeight="1" x14ac:dyDescent="0.25">
      <c r="A21" s="251" t="s">
        <v>215</v>
      </c>
      <c r="B21" s="252" t="s">
        <v>176</v>
      </c>
      <c r="C21" s="253">
        <v>2</v>
      </c>
      <c r="D21" s="255"/>
      <c r="E21" s="255"/>
      <c r="F21" s="256"/>
      <c r="G21" s="253">
        <f>VLOOKUP($B21,Семестровка_200518!$C$10:$N$53,3,FALSE)</f>
        <v>5</v>
      </c>
      <c r="H21" s="400">
        <f>VLOOKUP($B21,Семестровка_200518!$C$10:$N$53,4,FALSE)</f>
        <v>150</v>
      </c>
      <c r="I21" s="400">
        <f>VLOOKUP($B21,Семестровка_200518!$C$10:$N$53,5,FALSE)</f>
        <v>72</v>
      </c>
      <c r="J21" s="400">
        <f>VLOOKUP($B21,Семестровка_200518!$C$10:$N$53,6,FALSE)</f>
        <v>36</v>
      </c>
      <c r="K21" s="400">
        <f>VLOOKUP($B21,Семестровка_200518!$C$10:$N$53,7,FALSE)</f>
        <v>36</v>
      </c>
      <c r="L21" s="400"/>
      <c r="M21" s="257">
        <f>VLOOKUP($B21,Семестровка_200518!$C$10:$N$53,9,FALSE)</f>
        <v>78</v>
      </c>
      <c r="N21" s="40"/>
      <c r="O21" s="400">
        <f>I21/2/O7</f>
        <v>4</v>
      </c>
      <c r="P21" s="258">
        <f>I21/2/P7</f>
        <v>4</v>
      </c>
      <c r="Q21" s="253"/>
      <c r="R21" s="256"/>
      <c r="S21" s="259"/>
      <c r="T21" s="255"/>
      <c r="U21" s="255"/>
      <c r="V21" s="256"/>
    </row>
    <row r="22" spans="1:28" ht="21.9" customHeight="1" thickBot="1" x14ac:dyDescent="0.3">
      <c r="A22" s="264" t="s">
        <v>216</v>
      </c>
      <c r="B22" s="265" t="s">
        <v>201</v>
      </c>
      <c r="C22" s="240">
        <v>3</v>
      </c>
      <c r="D22" s="242"/>
      <c r="E22" s="242"/>
      <c r="F22" s="239"/>
      <c r="G22" s="240">
        <f>VLOOKUP($B22,Семестровка_200518!$C$10:$N$53,3,FALSE)</f>
        <v>6</v>
      </c>
      <c r="H22" s="238">
        <f>VLOOKUP($B22,Семестровка_200518!$C$10:$N$53,4,FALSE)</f>
        <v>180</v>
      </c>
      <c r="I22" s="238">
        <f>VLOOKUP($B22,Семестровка_200518!$C$10:$N$53,5,FALSE)</f>
        <v>63</v>
      </c>
      <c r="J22" s="238">
        <f>VLOOKUP($B22,Семестровка_200518!$C$10:$N$53,6,FALSE)</f>
        <v>35</v>
      </c>
      <c r="K22" s="238"/>
      <c r="L22" s="238">
        <f>VLOOKUP($B22,Семестровка_200518!$C$10:$N$53,8,FALSE)</f>
        <v>28</v>
      </c>
      <c r="M22" s="241">
        <f>VLOOKUP($B22,Семестровка_200518!$C$10:$N$53,9,FALSE)</f>
        <v>117</v>
      </c>
      <c r="N22" s="266"/>
      <c r="O22" s="238"/>
      <c r="P22" s="267"/>
      <c r="Q22" s="240">
        <f>I22/Q7</f>
        <v>9</v>
      </c>
      <c r="R22" s="239"/>
      <c r="S22" s="237"/>
      <c r="T22" s="242"/>
      <c r="U22" s="242"/>
      <c r="V22" s="239"/>
    </row>
    <row r="23" spans="1:28" ht="21.9" customHeight="1" thickBot="1" x14ac:dyDescent="0.3">
      <c r="A23" s="654" t="s">
        <v>113</v>
      </c>
      <c r="B23" s="655"/>
      <c r="C23" s="655"/>
      <c r="D23" s="655"/>
      <c r="E23" s="655"/>
      <c r="F23" s="656"/>
      <c r="G23" s="268">
        <f>SUM(G15:G22)</f>
        <v>40.5</v>
      </c>
      <c r="H23" s="268">
        <f t="shared" ref="H23:Q23" si="0">SUM(H15:H22)</f>
        <v>1215</v>
      </c>
      <c r="I23" s="268">
        <f t="shared" si="0"/>
        <v>474</v>
      </c>
      <c r="J23" s="268">
        <f t="shared" si="0"/>
        <v>233</v>
      </c>
      <c r="K23" s="268">
        <f t="shared" si="0"/>
        <v>36</v>
      </c>
      <c r="L23" s="268">
        <f t="shared" si="0"/>
        <v>205</v>
      </c>
      <c r="M23" s="268">
        <f t="shared" si="0"/>
        <v>741</v>
      </c>
      <c r="N23" s="268">
        <f t="shared" si="0"/>
        <v>13</v>
      </c>
      <c r="O23" s="268">
        <f t="shared" si="0"/>
        <v>12</v>
      </c>
      <c r="P23" s="268">
        <f t="shared" si="0"/>
        <v>12</v>
      </c>
      <c r="Q23" s="246">
        <f t="shared" si="0"/>
        <v>9</v>
      </c>
      <c r="R23" s="247">
        <f>SUM(R15:R20)</f>
        <v>0</v>
      </c>
      <c r="S23" s="246"/>
      <c r="T23" s="244"/>
      <c r="U23" s="244"/>
      <c r="V23" s="247"/>
    </row>
    <row r="24" spans="1:28" ht="21.9" customHeight="1" thickBot="1" x14ac:dyDescent="0.3">
      <c r="A24" s="604" t="s">
        <v>114</v>
      </c>
      <c r="B24" s="604"/>
      <c r="C24" s="604"/>
      <c r="D24" s="604"/>
      <c r="E24" s="604"/>
      <c r="F24" s="604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1"/>
      <c r="U24" s="681"/>
      <c r="V24" s="681"/>
    </row>
    <row r="25" spans="1:28" ht="21.9" customHeight="1" x14ac:dyDescent="0.25">
      <c r="A25" s="248" t="s">
        <v>159</v>
      </c>
      <c r="B25" s="249" t="s">
        <v>160</v>
      </c>
      <c r="C25" s="229"/>
      <c r="D25" s="405" t="s">
        <v>112</v>
      </c>
      <c r="E25" s="234"/>
      <c r="F25" s="231"/>
      <c r="G25" s="269">
        <f>VLOOKUP($B25,Семестровка_200518!$C$10:$N$53,3,FALSE)</f>
        <v>4.5</v>
      </c>
      <c r="H25" s="400">
        <f>VLOOKUP($B25,Семестровка_200518!$C$10:$N$53,4,FALSE)</f>
        <v>135</v>
      </c>
      <c r="I25" s="400"/>
      <c r="J25" s="400"/>
      <c r="K25" s="400"/>
      <c r="L25" s="400"/>
      <c r="M25" s="401">
        <f>VLOOKUP($B25,Семестровка_200518!$C$10:$N$53,9,FALSE)</f>
        <v>135</v>
      </c>
      <c r="N25" s="271"/>
      <c r="O25" s="255"/>
      <c r="P25" s="272"/>
      <c r="Q25" s="271"/>
      <c r="R25" s="272"/>
      <c r="S25" s="271"/>
      <c r="T25" s="255"/>
      <c r="U25" s="255"/>
      <c r="V25" s="272"/>
    </row>
    <row r="26" spans="1:28" ht="21.9" customHeight="1" thickBot="1" x14ac:dyDescent="0.3">
      <c r="A26" s="264" t="s">
        <v>161</v>
      </c>
      <c r="B26" s="265" t="s">
        <v>26</v>
      </c>
      <c r="C26" s="237"/>
      <c r="D26" s="238" t="s">
        <v>129</v>
      </c>
      <c r="E26" s="242"/>
      <c r="F26" s="239"/>
      <c r="G26" s="273">
        <f>VLOOKUP($B26,Семестровка_200518!$C$10:$N$53,3,FALSE)</f>
        <v>6</v>
      </c>
      <c r="H26" s="389">
        <f>VLOOKUP($B26,Семестровка_200518!$C$10:$N$53,4,FALSE)</f>
        <v>180</v>
      </c>
      <c r="I26" s="389"/>
      <c r="J26" s="389"/>
      <c r="K26" s="389"/>
      <c r="L26" s="389"/>
      <c r="M26" s="274">
        <f>VLOOKUP($B26,Семестровка_200518!$C$10:$N$53,9,FALSE)</f>
        <v>180</v>
      </c>
      <c r="N26" s="275"/>
      <c r="O26" s="276"/>
      <c r="P26" s="277"/>
      <c r="Q26" s="275"/>
      <c r="R26" s="277"/>
      <c r="S26" s="275"/>
      <c r="T26" s="276"/>
      <c r="U26" s="276"/>
      <c r="V26" s="277"/>
    </row>
    <row r="27" spans="1:28" ht="21.9" customHeight="1" thickBot="1" x14ac:dyDescent="0.3">
      <c r="A27" s="654" t="s">
        <v>115</v>
      </c>
      <c r="B27" s="655"/>
      <c r="C27" s="655"/>
      <c r="D27" s="655"/>
      <c r="E27" s="655"/>
      <c r="F27" s="682"/>
      <c r="G27" s="268">
        <f>SUM(G25:G26)</f>
        <v>10.5</v>
      </c>
      <c r="H27" s="278">
        <f t="shared" ref="H27:R27" si="1">SUM(H25:H26)</f>
        <v>315</v>
      </c>
      <c r="I27" s="278"/>
      <c r="J27" s="278"/>
      <c r="K27" s="278"/>
      <c r="L27" s="278"/>
      <c r="M27" s="279">
        <f t="shared" si="1"/>
        <v>315</v>
      </c>
      <c r="N27" s="268">
        <f t="shared" si="1"/>
        <v>0</v>
      </c>
      <c r="O27" s="278">
        <f t="shared" si="1"/>
        <v>0</v>
      </c>
      <c r="P27" s="279">
        <f t="shared" si="1"/>
        <v>0</v>
      </c>
      <c r="Q27" s="268">
        <f t="shared" si="1"/>
        <v>0</v>
      </c>
      <c r="R27" s="279">
        <f t="shared" si="1"/>
        <v>0</v>
      </c>
      <c r="S27" s="268"/>
      <c r="T27" s="278"/>
      <c r="U27" s="278"/>
      <c r="V27" s="279"/>
    </row>
    <row r="28" spans="1:28" ht="21.9" customHeight="1" thickBot="1" x14ac:dyDescent="0.3">
      <c r="A28" s="604" t="s">
        <v>133</v>
      </c>
      <c r="B28" s="604"/>
      <c r="C28" s="604"/>
      <c r="D28" s="604"/>
      <c r="E28" s="604"/>
      <c r="F28" s="604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  <c r="U28" s="681"/>
      <c r="V28" s="681"/>
    </row>
    <row r="29" spans="1:28" ht="21.9" customHeight="1" x14ac:dyDescent="0.25">
      <c r="A29" s="248" t="s">
        <v>162</v>
      </c>
      <c r="B29" s="249" t="s">
        <v>163</v>
      </c>
      <c r="C29" s="229"/>
      <c r="D29" s="234"/>
      <c r="E29" s="234"/>
      <c r="F29" s="231"/>
      <c r="G29" s="269">
        <f>VLOOKUP($B29,Семестровка_200518!$C$10:$N$53,3,FALSE)</f>
        <v>8.5</v>
      </c>
      <c r="H29" s="400">
        <f>VLOOKUP($B29,Семестровка_200518!$C$10:$N$53,4,FALSE)</f>
        <v>255</v>
      </c>
      <c r="I29" s="400"/>
      <c r="J29" s="400"/>
      <c r="K29" s="400"/>
      <c r="L29" s="400"/>
      <c r="M29" s="401">
        <f>VLOOKUP($B29,Семестровка_200518!$C$10:$N$53,9,FALSE)</f>
        <v>255</v>
      </c>
      <c r="N29" s="269"/>
      <c r="O29" s="255"/>
      <c r="P29" s="272"/>
      <c r="Q29" s="269"/>
      <c r="R29" s="272"/>
      <c r="S29" s="269"/>
      <c r="T29" s="255"/>
      <c r="U29" s="400"/>
      <c r="V29" s="401"/>
    </row>
    <row r="30" spans="1:28" ht="21.9" customHeight="1" thickBot="1" x14ac:dyDescent="0.3">
      <c r="A30" s="264" t="s">
        <v>164</v>
      </c>
      <c r="B30" s="265" t="s">
        <v>183</v>
      </c>
      <c r="C30" s="237"/>
      <c r="D30" s="242"/>
      <c r="E30" s="242"/>
      <c r="F30" s="239"/>
      <c r="G30" s="280">
        <f>VLOOKUP($B30,Семестровка_200518!$C$10:$N$53,3,FALSE)</f>
        <v>1.5</v>
      </c>
      <c r="H30" s="389">
        <f>VLOOKUP($B30,Семестровка_200518!$C$10:$N$53,4,FALSE)</f>
        <v>45</v>
      </c>
      <c r="I30" s="389"/>
      <c r="J30" s="389"/>
      <c r="K30" s="389"/>
      <c r="L30" s="389"/>
      <c r="M30" s="281">
        <f>VLOOKUP($B30,Семестровка_200518!$C$10:$N$53,9,FALSE)</f>
        <v>45</v>
      </c>
      <c r="N30" s="275"/>
      <c r="O30" s="276"/>
      <c r="P30" s="277"/>
      <c r="Q30" s="275"/>
      <c r="R30" s="277"/>
      <c r="S30" s="275"/>
      <c r="T30" s="276"/>
      <c r="U30" s="276"/>
      <c r="V30" s="277"/>
    </row>
    <row r="31" spans="1:28" ht="21.9" customHeight="1" thickBot="1" x14ac:dyDescent="0.3">
      <c r="A31" s="654" t="s">
        <v>116</v>
      </c>
      <c r="B31" s="655"/>
      <c r="C31" s="655"/>
      <c r="D31" s="655"/>
      <c r="E31" s="655"/>
      <c r="F31" s="656"/>
      <c r="G31" s="268">
        <f>SUM(G29:G30)</f>
        <v>10</v>
      </c>
      <c r="H31" s="268">
        <f>SUM(H29:H30)</f>
        <v>300</v>
      </c>
      <c r="I31" s="278"/>
      <c r="J31" s="278"/>
      <c r="K31" s="278"/>
      <c r="L31" s="278"/>
      <c r="M31" s="279">
        <f>SUM(M29:M30)</f>
        <v>300</v>
      </c>
      <c r="N31" s="268">
        <v>0</v>
      </c>
      <c r="O31" s="278"/>
      <c r="P31" s="279">
        <v>0</v>
      </c>
      <c r="Q31" s="268">
        <v>0</v>
      </c>
      <c r="R31" s="279">
        <v>0</v>
      </c>
      <c r="S31" s="268"/>
      <c r="T31" s="278"/>
      <c r="U31" s="278"/>
      <c r="V31" s="279"/>
      <c r="W31" s="133">
        <f>W20+W13+W26+W30</f>
        <v>0</v>
      </c>
      <c r="X31" s="134">
        <f>X20+X13+X26+X30</f>
        <v>0</v>
      </c>
      <c r="Y31" s="134">
        <f>Y20+Y13+Y26+Y30</f>
        <v>0</v>
      </c>
      <c r="Z31" s="134">
        <f>Z20+Z13+Z26+Z30</f>
        <v>0</v>
      </c>
      <c r="AA31" s="134">
        <f>AA20+AA13+AA26+AA30</f>
        <v>0</v>
      </c>
    </row>
    <row r="32" spans="1:28" ht="21.9" customHeight="1" x14ac:dyDescent="0.25">
      <c r="A32" s="630" t="s">
        <v>117</v>
      </c>
      <c r="B32" s="630"/>
      <c r="C32" s="630"/>
      <c r="D32" s="630"/>
      <c r="E32" s="630"/>
      <c r="F32" s="630"/>
      <c r="G32" s="399">
        <f>SUM(G13+G23+G27+G31)</f>
        <v>67</v>
      </c>
      <c r="H32" s="399">
        <f>SUM(H13+H23+H27+H31)</f>
        <v>2010</v>
      </c>
      <c r="I32" s="399">
        <f t="shared" ref="I32:R32" si="2">SUM(I13+I23+I27+I31)</f>
        <v>534</v>
      </c>
      <c r="J32" s="399">
        <f t="shared" si="2"/>
        <v>263</v>
      </c>
      <c r="K32" s="399">
        <f t="shared" si="2"/>
        <v>36</v>
      </c>
      <c r="L32" s="399">
        <f>SUM(L13+L23+L27+L31)</f>
        <v>235</v>
      </c>
      <c r="M32" s="399">
        <f>SUM(M13+M23+M27+M31)</f>
        <v>1476</v>
      </c>
      <c r="N32" s="399">
        <f t="shared" si="2"/>
        <v>17</v>
      </c>
      <c r="O32" s="399">
        <f t="shared" si="2"/>
        <v>12</v>
      </c>
      <c r="P32" s="399">
        <f t="shared" si="2"/>
        <v>12</v>
      </c>
      <c r="Q32" s="399">
        <f t="shared" si="2"/>
        <v>9</v>
      </c>
      <c r="R32" s="399">
        <f t="shared" si="2"/>
        <v>0</v>
      </c>
      <c r="S32" s="283"/>
      <c r="T32" s="399"/>
      <c r="U32" s="399"/>
      <c r="V32" s="284"/>
    </row>
    <row r="33" spans="1:28" ht="21.9" customHeight="1" x14ac:dyDescent="0.25">
      <c r="A33" s="631" t="s">
        <v>118</v>
      </c>
      <c r="B33" s="631"/>
      <c r="C33" s="631"/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2"/>
      <c r="AB33" s="143"/>
    </row>
    <row r="34" spans="1:28" ht="21.9" customHeight="1" thickBot="1" x14ac:dyDescent="0.3">
      <c r="A34" s="627" t="s">
        <v>165</v>
      </c>
      <c r="B34" s="627"/>
      <c r="C34" s="627"/>
      <c r="D34" s="627"/>
      <c r="E34" s="627"/>
      <c r="F34" s="627"/>
      <c r="G34" s="627"/>
      <c r="H34" s="627"/>
      <c r="I34" s="627"/>
      <c r="J34" s="627"/>
      <c r="K34" s="627"/>
      <c r="L34" s="627"/>
      <c r="M34" s="627"/>
      <c r="N34" s="627"/>
      <c r="O34" s="627"/>
      <c r="P34" s="627"/>
      <c r="Q34" s="627"/>
      <c r="R34" s="627"/>
      <c r="S34" s="627"/>
      <c r="T34" s="627"/>
      <c r="U34" s="627"/>
      <c r="V34" s="627"/>
      <c r="AB34" s="143"/>
    </row>
    <row r="35" spans="1:28" ht="21.9" customHeight="1" thickBot="1" x14ac:dyDescent="0.3">
      <c r="A35" s="628" t="s">
        <v>225</v>
      </c>
      <c r="B35" s="629"/>
      <c r="C35" s="390"/>
      <c r="D35" s="286">
        <v>1</v>
      </c>
      <c r="E35" s="286"/>
      <c r="F35" s="287"/>
      <c r="G35" s="288">
        <v>3</v>
      </c>
      <c r="H35" s="286">
        <v>90</v>
      </c>
      <c r="I35" s="289">
        <f>J35+L35</f>
        <v>30</v>
      </c>
      <c r="J35" s="289">
        <v>15</v>
      </c>
      <c r="K35" s="289"/>
      <c r="L35" s="289">
        <v>15</v>
      </c>
      <c r="M35" s="290">
        <f>H35-I35</f>
        <v>60</v>
      </c>
      <c r="N35" s="288">
        <v>2</v>
      </c>
      <c r="O35" s="286"/>
      <c r="P35" s="287"/>
      <c r="Q35" s="288"/>
      <c r="R35" s="291"/>
      <c r="S35" s="288"/>
      <c r="T35" s="286"/>
      <c r="U35" s="286"/>
      <c r="V35" s="287"/>
      <c r="AB35" s="143"/>
    </row>
    <row r="36" spans="1:28" ht="21.9" customHeight="1" x14ac:dyDescent="0.25">
      <c r="A36" s="248" t="s">
        <v>166</v>
      </c>
      <c r="B36" s="231" t="s">
        <v>63</v>
      </c>
      <c r="C36" s="292"/>
      <c r="D36" s="293">
        <v>1</v>
      </c>
      <c r="E36" s="234"/>
      <c r="F36" s="231"/>
      <c r="G36" s="232">
        <f>VLOOKUP($B36,Семестровка_200518!$C$10:$N$53,3,FALSE)</f>
        <v>3</v>
      </c>
      <c r="H36" s="405">
        <f>VLOOKUP($B36,Семестровка_200518!$C$10:$N$53,4,FALSE)</f>
        <v>90</v>
      </c>
      <c r="I36" s="405">
        <f>VLOOKUP($B36,Семестровка_200518!$C$10:$N$53,5,FALSE)</f>
        <v>30</v>
      </c>
      <c r="J36" s="405">
        <f>VLOOKUP($B36,Семестровка_200518!$C$10:$N$53,6,FALSE)</f>
        <v>15</v>
      </c>
      <c r="K36" s="405"/>
      <c r="L36" s="405">
        <f>VLOOKUP($B36,Семестровка_200518!$C$10:$N$53,8,FALSE)</f>
        <v>15</v>
      </c>
      <c r="M36" s="233">
        <f>VLOOKUP($B36,Семестровка_200518!$C$10:$N$53,9,FALSE)</f>
        <v>60</v>
      </c>
      <c r="N36" s="232">
        <f>I36/N7</f>
        <v>2</v>
      </c>
      <c r="O36" s="405"/>
      <c r="P36" s="233"/>
      <c r="Q36" s="34"/>
      <c r="R36" s="294"/>
      <c r="S36" s="229"/>
      <c r="T36" s="234"/>
      <c r="U36" s="234"/>
      <c r="V36" s="231"/>
      <c r="AB36" s="143"/>
    </row>
    <row r="37" spans="1:28" ht="27" customHeight="1" x14ac:dyDescent="0.25">
      <c r="A37" s="251" t="s">
        <v>168</v>
      </c>
      <c r="B37" s="256" t="s">
        <v>174</v>
      </c>
      <c r="C37" s="259"/>
      <c r="D37" s="389">
        <v>1</v>
      </c>
      <c r="E37" s="255"/>
      <c r="F37" s="256"/>
      <c r="G37" s="253">
        <v>3</v>
      </c>
      <c r="H37" s="400">
        <v>90</v>
      </c>
      <c r="I37" s="400">
        <f>SUM(J37:L37)</f>
        <v>30</v>
      </c>
      <c r="J37" s="400">
        <v>15</v>
      </c>
      <c r="K37" s="400"/>
      <c r="L37" s="400">
        <v>15</v>
      </c>
      <c r="M37" s="257">
        <f>H37-I37</f>
        <v>60</v>
      </c>
      <c r="N37" s="253">
        <f>I37/N7</f>
        <v>2</v>
      </c>
      <c r="O37" s="400"/>
      <c r="P37" s="257"/>
      <c r="Q37" s="259"/>
      <c r="R37" s="256"/>
      <c r="S37" s="259"/>
      <c r="T37" s="255"/>
      <c r="U37" s="255"/>
      <c r="V37" s="256"/>
      <c r="W37" s="135"/>
      <c r="X37" s="135"/>
      <c r="Y37" s="135"/>
      <c r="AB37" s="143"/>
    </row>
    <row r="38" spans="1:28" ht="21.9" customHeight="1" thickBot="1" x14ac:dyDescent="0.3">
      <c r="A38" s="264" t="s">
        <v>217</v>
      </c>
      <c r="B38" s="239" t="s">
        <v>142</v>
      </c>
      <c r="C38" s="237"/>
      <c r="D38" s="238">
        <v>1</v>
      </c>
      <c r="E38" s="242"/>
      <c r="F38" s="239"/>
      <c r="G38" s="240">
        <v>3</v>
      </c>
      <c r="H38" s="238">
        <v>90</v>
      </c>
      <c r="I38" s="238"/>
      <c r="J38" s="238"/>
      <c r="K38" s="238"/>
      <c r="L38" s="238"/>
      <c r="M38" s="241"/>
      <c r="N38" s="240"/>
      <c r="O38" s="238"/>
      <c r="P38" s="241"/>
      <c r="Q38" s="237"/>
      <c r="R38" s="239"/>
      <c r="S38" s="237"/>
      <c r="T38" s="242"/>
      <c r="U38" s="242"/>
      <c r="V38" s="239"/>
      <c r="W38" s="135"/>
      <c r="X38" s="135"/>
      <c r="Y38" s="135"/>
      <c r="AB38" s="143"/>
    </row>
    <row r="39" spans="1:28" ht="21.9" customHeight="1" thickBot="1" x14ac:dyDescent="0.3">
      <c r="A39" s="601" t="s">
        <v>119</v>
      </c>
      <c r="B39" s="602"/>
      <c r="C39" s="602"/>
      <c r="D39" s="602"/>
      <c r="E39" s="602"/>
      <c r="F39" s="603"/>
      <c r="G39" s="295">
        <v>3</v>
      </c>
      <c r="H39" s="296">
        <v>90</v>
      </c>
      <c r="I39" s="296">
        <f>SUM(J39:L39)</f>
        <v>30</v>
      </c>
      <c r="J39" s="296">
        <v>15</v>
      </c>
      <c r="K39" s="296"/>
      <c r="L39" s="296">
        <v>15</v>
      </c>
      <c r="M39" s="297">
        <f>H39-I39</f>
        <v>60</v>
      </c>
      <c r="N39" s="298">
        <v>2</v>
      </c>
      <c r="O39" s="299">
        <f>SUM(O36:O38)</f>
        <v>0</v>
      </c>
      <c r="P39" s="300">
        <f>SUM(P36:P38)</f>
        <v>0</v>
      </c>
      <c r="Q39" s="301">
        <f>SUM(Q36:Q38)</f>
        <v>0</v>
      </c>
      <c r="R39" s="302">
        <f>SUM(R36:R38)</f>
        <v>0</v>
      </c>
      <c r="S39" s="303"/>
      <c r="T39" s="304"/>
      <c r="U39" s="304"/>
      <c r="V39" s="305"/>
      <c r="W39" s="135"/>
      <c r="X39" s="135"/>
      <c r="Y39" s="135"/>
      <c r="AB39" s="143"/>
    </row>
    <row r="40" spans="1:28" ht="21.9" customHeight="1" x14ac:dyDescent="0.25">
      <c r="A40" s="306"/>
      <c r="B40" s="200" t="s">
        <v>226</v>
      </c>
      <c r="C40" s="201"/>
      <c r="D40" s="201"/>
      <c r="E40" s="201"/>
      <c r="F40" s="201"/>
      <c r="G40" s="178"/>
      <c r="H40" s="179"/>
      <c r="I40" s="179"/>
      <c r="J40" s="179"/>
      <c r="K40" s="179"/>
      <c r="L40" s="179"/>
      <c r="M40" s="179"/>
      <c r="N40" s="179" t="s">
        <v>227</v>
      </c>
      <c r="O40" s="179" t="s">
        <v>227</v>
      </c>
      <c r="P40" s="179" t="s">
        <v>227</v>
      </c>
      <c r="Q40" s="306"/>
      <c r="R40" s="306"/>
      <c r="S40" s="307"/>
      <c r="T40" s="307"/>
      <c r="U40" s="307"/>
      <c r="V40" s="307"/>
      <c r="W40" s="135"/>
      <c r="X40" s="135"/>
      <c r="Y40" s="135"/>
      <c r="AB40" s="143"/>
    </row>
    <row r="41" spans="1:28" ht="21.9" customHeight="1" thickBot="1" x14ac:dyDescent="0.3">
      <c r="A41" s="308"/>
      <c r="B41" s="183" t="s">
        <v>228</v>
      </c>
      <c r="C41" s="180"/>
      <c r="D41" s="180"/>
      <c r="E41" s="180"/>
      <c r="F41" s="180"/>
      <c r="G41" s="181"/>
      <c r="H41" s="182"/>
      <c r="I41" s="182"/>
      <c r="J41" s="182"/>
      <c r="K41" s="182"/>
      <c r="L41" s="182"/>
      <c r="M41" s="182"/>
      <c r="N41" s="182"/>
      <c r="O41" s="182"/>
      <c r="P41" s="182"/>
      <c r="Q41" s="308"/>
      <c r="R41" s="308"/>
      <c r="S41" s="309"/>
      <c r="T41" s="309"/>
      <c r="U41" s="309"/>
      <c r="V41" s="309"/>
      <c r="W41" s="135"/>
      <c r="X41" s="135"/>
      <c r="Y41" s="135"/>
      <c r="AB41" s="143"/>
    </row>
    <row r="42" spans="1:28" ht="21.9" customHeight="1" thickBot="1" x14ac:dyDescent="0.3">
      <c r="A42" s="604" t="s">
        <v>169</v>
      </c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5"/>
      <c r="AB42" s="144"/>
    </row>
    <row r="43" spans="1:28" ht="33" customHeight="1" x14ac:dyDescent="0.25">
      <c r="A43" s="620" t="s">
        <v>229</v>
      </c>
      <c r="B43" s="621"/>
      <c r="C43" s="188"/>
      <c r="D43" s="185">
        <v>1</v>
      </c>
      <c r="E43" s="185"/>
      <c r="F43" s="192"/>
      <c r="G43" s="188">
        <v>4</v>
      </c>
      <c r="H43" s="185">
        <v>120</v>
      </c>
      <c r="I43" s="407">
        <v>45</v>
      </c>
      <c r="J43" s="407"/>
      <c r="K43" s="407"/>
      <c r="L43" s="407"/>
      <c r="M43" s="197">
        <v>75</v>
      </c>
      <c r="N43" s="191">
        <v>3</v>
      </c>
      <c r="O43" s="185"/>
      <c r="P43" s="197"/>
      <c r="Q43" s="191"/>
      <c r="R43" s="233"/>
      <c r="S43" s="310"/>
      <c r="T43" s="405"/>
      <c r="U43" s="405"/>
      <c r="V43" s="233"/>
      <c r="AB43" s="144"/>
    </row>
    <row r="44" spans="1:28" ht="31.5" customHeight="1" x14ac:dyDescent="0.25">
      <c r="A44" s="622" t="s">
        <v>230</v>
      </c>
      <c r="B44" s="623"/>
      <c r="C44" s="189"/>
      <c r="D44" s="184" t="s">
        <v>231</v>
      </c>
      <c r="E44" s="184"/>
      <c r="F44" s="194"/>
      <c r="G44" s="189">
        <v>8</v>
      </c>
      <c r="H44" s="184">
        <v>240</v>
      </c>
      <c r="I44" s="408">
        <v>108</v>
      </c>
      <c r="J44" s="408"/>
      <c r="K44" s="408"/>
      <c r="L44" s="408"/>
      <c r="M44" s="198">
        <f>H44-I44</f>
        <v>132</v>
      </c>
      <c r="N44" s="193"/>
      <c r="O44" s="184">
        <v>6</v>
      </c>
      <c r="P44" s="198">
        <v>6</v>
      </c>
      <c r="Q44" s="193"/>
      <c r="R44" s="257"/>
      <c r="S44" s="269"/>
      <c r="T44" s="400"/>
      <c r="U44" s="400"/>
      <c r="V44" s="257"/>
      <c r="AB44" s="144"/>
    </row>
    <row r="45" spans="1:28" ht="31.5" customHeight="1" thickBot="1" x14ac:dyDescent="0.3">
      <c r="A45" s="624" t="s">
        <v>238</v>
      </c>
      <c r="B45" s="625"/>
      <c r="C45" s="190"/>
      <c r="D45" s="187" t="s">
        <v>232</v>
      </c>
      <c r="E45" s="186"/>
      <c r="F45" s="196"/>
      <c r="G45" s="190">
        <v>8</v>
      </c>
      <c r="H45" s="186">
        <v>240</v>
      </c>
      <c r="I45" s="409">
        <v>84</v>
      </c>
      <c r="J45" s="409"/>
      <c r="K45" s="409"/>
      <c r="L45" s="409"/>
      <c r="M45" s="199">
        <f>H45-I45</f>
        <v>156</v>
      </c>
      <c r="N45" s="195"/>
      <c r="O45" s="186"/>
      <c r="P45" s="199"/>
      <c r="Q45" s="195">
        <v>12</v>
      </c>
      <c r="R45" s="241"/>
      <c r="S45" s="280"/>
      <c r="T45" s="238"/>
      <c r="U45" s="238"/>
      <c r="V45" s="241"/>
      <c r="AB45" s="144"/>
    </row>
    <row r="46" spans="1:28" ht="27" customHeight="1" x14ac:dyDescent="0.25">
      <c r="A46" s="311" t="s">
        <v>170</v>
      </c>
      <c r="B46" s="312" t="s">
        <v>190</v>
      </c>
      <c r="C46" s="229"/>
      <c r="D46" s="405">
        <v>1</v>
      </c>
      <c r="E46" s="234"/>
      <c r="F46" s="231"/>
      <c r="G46" s="232">
        <v>4</v>
      </c>
      <c r="H46" s="405">
        <v>120</v>
      </c>
      <c r="I46" s="405">
        <f>SUM(J46:L46)</f>
        <v>45</v>
      </c>
      <c r="J46" s="405">
        <v>30</v>
      </c>
      <c r="K46" s="405"/>
      <c r="L46" s="405">
        <v>15</v>
      </c>
      <c r="M46" s="233">
        <f>H46-I46</f>
        <v>75</v>
      </c>
      <c r="N46" s="313">
        <f>I46/$N$7</f>
        <v>3</v>
      </c>
      <c r="O46" s="406"/>
      <c r="P46" s="315"/>
      <c r="Q46" s="313"/>
      <c r="R46" s="315"/>
      <c r="S46" s="313"/>
      <c r="T46" s="406"/>
      <c r="U46" s="406"/>
      <c r="V46" s="315"/>
      <c r="AB46" s="144"/>
    </row>
    <row r="47" spans="1:28" ht="21.9" customHeight="1" x14ac:dyDescent="0.25">
      <c r="A47" s="316" t="s">
        <v>172</v>
      </c>
      <c r="B47" s="317" t="s">
        <v>171</v>
      </c>
      <c r="C47" s="253"/>
      <c r="D47" s="400">
        <v>1</v>
      </c>
      <c r="E47" s="22"/>
      <c r="F47" s="41"/>
      <c r="G47" s="253">
        <f>VLOOKUP($B47,Семестровка_200518!$C$10:$N$53,3,FALSE)</f>
        <v>4</v>
      </c>
      <c r="H47" s="400">
        <f>VLOOKUP($B47,Семестровка_200518!$C$10:$N$53,4,FALSE)</f>
        <v>120</v>
      </c>
      <c r="I47" s="400">
        <f>SUM(J47:L47)</f>
        <v>45</v>
      </c>
      <c r="J47" s="400">
        <v>30</v>
      </c>
      <c r="K47" s="400">
        <f>VLOOKUP($B47,Семестровка_200518!$C$10:$N$53,7,FALSE)</f>
        <v>0</v>
      </c>
      <c r="L47" s="400">
        <v>15</v>
      </c>
      <c r="M47" s="257">
        <f>H47-I47</f>
        <v>75</v>
      </c>
      <c r="N47" s="253">
        <f>I47/$N$7</f>
        <v>3</v>
      </c>
      <c r="O47" s="22"/>
      <c r="P47" s="256"/>
      <c r="Q47" s="253"/>
      <c r="R47" s="256"/>
      <c r="S47" s="40"/>
      <c r="T47" s="255"/>
      <c r="U47" s="22"/>
      <c r="V47" s="256"/>
      <c r="AB47" s="144"/>
    </row>
    <row r="48" spans="1:28" ht="21.9" customHeight="1" x14ac:dyDescent="0.25">
      <c r="A48" s="316" t="s">
        <v>175</v>
      </c>
      <c r="B48" s="317" t="s">
        <v>239</v>
      </c>
      <c r="C48" s="253"/>
      <c r="D48" s="400">
        <v>1</v>
      </c>
      <c r="E48" s="22"/>
      <c r="F48" s="41"/>
      <c r="G48" s="253">
        <v>4</v>
      </c>
      <c r="H48" s="400">
        <v>120</v>
      </c>
      <c r="I48" s="400"/>
      <c r="J48" s="400"/>
      <c r="K48" s="400"/>
      <c r="L48" s="400"/>
      <c r="M48" s="257"/>
      <c r="N48" s="253"/>
      <c r="O48" s="22"/>
      <c r="P48" s="256"/>
      <c r="Q48" s="253"/>
      <c r="R48" s="256"/>
      <c r="S48" s="40"/>
      <c r="T48" s="255"/>
      <c r="U48" s="22"/>
      <c r="V48" s="256"/>
      <c r="AB48" s="144"/>
    </row>
    <row r="49" spans="1:29" ht="21.9" customHeight="1" x14ac:dyDescent="0.25">
      <c r="A49" s="316" t="s">
        <v>178</v>
      </c>
      <c r="B49" s="317" t="s">
        <v>167</v>
      </c>
      <c r="C49" s="259"/>
      <c r="D49" s="400">
        <v>2</v>
      </c>
      <c r="E49" s="255"/>
      <c r="F49" s="256"/>
      <c r="G49" s="253">
        <f>VLOOKUP($B49,Семестровка_200518!$C$10:$N$53,3,FALSE)</f>
        <v>4</v>
      </c>
      <c r="H49" s="400">
        <f>VLOOKUP($B49,Семестровка_200518!$C$10:$N$53,4,FALSE)</f>
        <v>120</v>
      </c>
      <c r="I49" s="400">
        <f>VLOOKUP($B49,Семестровка_200518!$C$10:$N$53,5,FALSE)</f>
        <v>54</v>
      </c>
      <c r="J49" s="400">
        <f>VLOOKUP($B49,Семестровка_200518!$C$10:$N$53,6,FALSE)</f>
        <v>36</v>
      </c>
      <c r="K49" s="400">
        <f>VLOOKUP($B49,Семестровка_200518!$C$10:$N$53,7,FALSE)</f>
        <v>0</v>
      </c>
      <c r="L49" s="400">
        <f>VLOOKUP($B49,Семестровка_200518!$C$10:$N$53,8,FALSE)</f>
        <v>18</v>
      </c>
      <c r="M49" s="257">
        <f>VLOOKUP($B49,Семестровка_200518!$C$10:$N$53,9,FALSE)</f>
        <v>66</v>
      </c>
      <c r="N49" s="253"/>
      <c r="O49" s="400">
        <f>I49/2/O7</f>
        <v>3</v>
      </c>
      <c r="P49" s="257">
        <f>I49/2/P7</f>
        <v>3</v>
      </c>
      <c r="Q49" s="253"/>
      <c r="R49" s="256"/>
      <c r="S49" s="40"/>
      <c r="T49" s="255"/>
      <c r="U49" s="22"/>
      <c r="V49" s="256"/>
      <c r="AB49" s="144"/>
    </row>
    <row r="50" spans="1:29" ht="21.9" customHeight="1" x14ac:dyDescent="0.25">
      <c r="A50" s="316" t="s">
        <v>218</v>
      </c>
      <c r="B50" s="317" t="s">
        <v>198</v>
      </c>
      <c r="C50" s="259"/>
      <c r="D50" s="400">
        <v>2</v>
      </c>
      <c r="E50" s="255"/>
      <c r="F50" s="256"/>
      <c r="G50" s="253">
        <f>VLOOKUP($B37,Семестровка_200518!$C$10:$N$53,3,FALSE)</f>
        <v>4</v>
      </c>
      <c r="H50" s="400">
        <f>VLOOKUP($B37,Семестровка_200518!$C$10:$N$53,4,FALSE)</f>
        <v>120</v>
      </c>
      <c r="I50" s="400">
        <f>VLOOKUP($B37,Семестровка_200518!$C$10:$N$53,5,FALSE)</f>
        <v>54</v>
      </c>
      <c r="J50" s="400">
        <f>VLOOKUP($B37,Семестровка_200518!$C$10:$N$53,6,FALSE)</f>
        <v>36</v>
      </c>
      <c r="K50" s="400">
        <f>VLOOKUP($B37,Семестровка_200518!$C$10:$N$53,7,FALSE)</f>
        <v>0</v>
      </c>
      <c r="L50" s="400">
        <f>VLOOKUP($B37,Семестровка_200518!$C$10:$N$53,8,FALSE)</f>
        <v>18</v>
      </c>
      <c r="M50" s="257">
        <f>VLOOKUP($B37,Семестровка_200518!$C$10:$N$53,9,FALSE)</f>
        <v>66</v>
      </c>
      <c r="N50" s="259"/>
      <c r="O50" s="400">
        <f>I50/2/O7</f>
        <v>3</v>
      </c>
      <c r="P50" s="257">
        <f>I50/2/P7</f>
        <v>3</v>
      </c>
      <c r="Q50" s="259"/>
      <c r="R50" s="256"/>
      <c r="S50" s="259"/>
      <c r="T50" s="255"/>
      <c r="U50" s="255"/>
      <c r="V50" s="256"/>
      <c r="AB50" s="143"/>
    </row>
    <row r="51" spans="1:29" ht="21.9" customHeight="1" x14ac:dyDescent="0.25">
      <c r="A51" s="316" t="s">
        <v>219</v>
      </c>
      <c r="B51" s="317" t="s">
        <v>173</v>
      </c>
      <c r="C51" s="259"/>
      <c r="D51" s="400">
        <v>2</v>
      </c>
      <c r="E51" s="255"/>
      <c r="F51" s="256"/>
      <c r="G51" s="253">
        <v>4</v>
      </c>
      <c r="H51" s="400">
        <v>120</v>
      </c>
      <c r="I51" s="400">
        <f>J51+L51</f>
        <v>54</v>
      </c>
      <c r="J51" s="400">
        <v>36</v>
      </c>
      <c r="K51" s="400"/>
      <c r="L51" s="400">
        <v>18</v>
      </c>
      <c r="M51" s="257">
        <f>H51-I51</f>
        <v>66</v>
      </c>
      <c r="N51" s="259"/>
      <c r="O51" s="400">
        <f>I51/2/O7</f>
        <v>3</v>
      </c>
      <c r="P51" s="257">
        <f>I51/2/P7</f>
        <v>3</v>
      </c>
      <c r="Q51" s="259"/>
      <c r="R51" s="256"/>
      <c r="S51" s="259"/>
      <c r="T51" s="255"/>
      <c r="U51" s="255"/>
      <c r="V51" s="256"/>
      <c r="AB51" s="143"/>
    </row>
    <row r="52" spans="1:29" ht="21.9" customHeight="1" x14ac:dyDescent="0.25">
      <c r="A52" s="316" t="s">
        <v>220</v>
      </c>
      <c r="B52" s="317" t="s">
        <v>236</v>
      </c>
      <c r="C52" s="259"/>
      <c r="D52" s="400">
        <v>2</v>
      </c>
      <c r="E52" s="255"/>
      <c r="F52" s="256"/>
      <c r="G52" s="253">
        <v>4</v>
      </c>
      <c r="H52" s="400">
        <v>120</v>
      </c>
      <c r="I52" s="400"/>
      <c r="J52" s="400"/>
      <c r="K52" s="400"/>
      <c r="L52" s="400"/>
      <c r="M52" s="257"/>
      <c r="N52" s="259"/>
      <c r="O52" s="400"/>
      <c r="P52" s="257"/>
      <c r="Q52" s="259"/>
      <c r="R52" s="256"/>
      <c r="S52" s="259"/>
      <c r="T52" s="255"/>
      <c r="U52" s="255"/>
      <c r="V52" s="256"/>
      <c r="AB52" s="143"/>
    </row>
    <row r="53" spans="1:29" ht="21.9" customHeight="1" x14ac:dyDescent="0.25">
      <c r="A53" s="316" t="s">
        <v>221</v>
      </c>
      <c r="B53" s="317" t="s">
        <v>177</v>
      </c>
      <c r="C53" s="253"/>
      <c r="D53" s="400">
        <v>3</v>
      </c>
      <c r="E53" s="318"/>
      <c r="F53" s="256"/>
      <c r="G53" s="253">
        <v>4</v>
      </c>
      <c r="H53" s="400">
        <v>120</v>
      </c>
      <c r="I53" s="400">
        <v>42</v>
      </c>
      <c r="J53" s="400">
        <v>14</v>
      </c>
      <c r="K53" s="400">
        <v>28</v>
      </c>
      <c r="L53" s="400">
        <v>0</v>
      </c>
      <c r="M53" s="257">
        <v>78</v>
      </c>
      <c r="N53" s="259"/>
      <c r="O53" s="255"/>
      <c r="P53" s="256"/>
      <c r="Q53" s="253">
        <f>I53/Q7</f>
        <v>6</v>
      </c>
      <c r="R53" s="256"/>
      <c r="S53" s="259"/>
      <c r="T53" s="255"/>
      <c r="U53" s="255"/>
      <c r="V53" s="256"/>
      <c r="AB53" s="143"/>
    </row>
    <row r="54" spans="1:29" ht="21.9" customHeight="1" x14ac:dyDescent="0.25">
      <c r="A54" s="316" t="s">
        <v>233</v>
      </c>
      <c r="B54" s="317" t="s">
        <v>199</v>
      </c>
      <c r="C54" s="259"/>
      <c r="D54" s="400">
        <v>3</v>
      </c>
      <c r="E54" s="318"/>
      <c r="F54" s="256"/>
      <c r="G54" s="253">
        <v>4</v>
      </c>
      <c r="H54" s="400">
        <v>120</v>
      </c>
      <c r="I54" s="400">
        <v>42</v>
      </c>
      <c r="J54" s="400">
        <v>14</v>
      </c>
      <c r="K54" s="400">
        <v>28</v>
      </c>
      <c r="L54" s="400">
        <v>0</v>
      </c>
      <c r="M54" s="257">
        <v>78</v>
      </c>
      <c r="N54" s="259"/>
      <c r="O54" s="255"/>
      <c r="P54" s="256"/>
      <c r="Q54" s="253">
        <f>I54/Q7</f>
        <v>6</v>
      </c>
      <c r="R54" s="256"/>
      <c r="S54" s="259"/>
      <c r="T54" s="255"/>
      <c r="U54" s="255"/>
      <c r="V54" s="256"/>
      <c r="AB54" s="143"/>
    </row>
    <row r="55" spans="1:29" ht="21.9" customHeight="1" x14ac:dyDescent="0.25">
      <c r="A55" s="316" t="s">
        <v>234</v>
      </c>
      <c r="B55" s="317" t="s">
        <v>131</v>
      </c>
      <c r="C55" s="259"/>
      <c r="D55" s="400">
        <v>3</v>
      </c>
      <c r="E55" s="318"/>
      <c r="F55" s="256"/>
      <c r="G55" s="253">
        <v>4</v>
      </c>
      <c r="H55" s="400">
        <v>120</v>
      </c>
      <c r="I55" s="400">
        <v>42</v>
      </c>
      <c r="J55" s="400">
        <v>14</v>
      </c>
      <c r="K55" s="400"/>
      <c r="L55" s="400">
        <v>28</v>
      </c>
      <c r="M55" s="257">
        <v>78</v>
      </c>
      <c r="N55" s="259"/>
      <c r="O55" s="255"/>
      <c r="P55" s="256"/>
      <c r="Q55" s="253">
        <f>I55/Q7</f>
        <v>6</v>
      </c>
      <c r="R55" s="256"/>
      <c r="S55" s="259"/>
      <c r="T55" s="255"/>
      <c r="U55" s="255"/>
      <c r="V55" s="256"/>
      <c r="AB55" s="143"/>
      <c r="AC55" s="128"/>
    </row>
    <row r="56" spans="1:29" s="176" customFormat="1" ht="21.9" customHeight="1" thickBot="1" x14ac:dyDescent="0.3">
      <c r="A56" s="316" t="s">
        <v>235</v>
      </c>
      <c r="B56" s="319" t="s">
        <v>236</v>
      </c>
      <c r="C56" s="320"/>
      <c r="D56" s="238" t="s">
        <v>237</v>
      </c>
      <c r="E56" s="321"/>
      <c r="F56" s="322"/>
      <c r="G56" s="240">
        <v>4</v>
      </c>
      <c r="H56" s="240">
        <v>120</v>
      </c>
      <c r="I56" s="323"/>
      <c r="J56" s="323"/>
      <c r="K56" s="323"/>
      <c r="L56" s="323"/>
      <c r="M56" s="324"/>
      <c r="N56" s="325"/>
      <c r="O56" s="326"/>
      <c r="P56" s="327"/>
      <c r="Q56" s="328"/>
      <c r="R56" s="329"/>
      <c r="S56" s="330"/>
      <c r="T56" s="331"/>
      <c r="U56" s="331"/>
      <c r="V56" s="329"/>
      <c r="AB56" s="177"/>
    </row>
    <row r="57" spans="1:29" ht="21.9" customHeight="1" thickBot="1" x14ac:dyDescent="0.3">
      <c r="A57" s="651" t="s">
        <v>180</v>
      </c>
      <c r="B57" s="652"/>
      <c r="C57" s="652"/>
      <c r="D57" s="652"/>
      <c r="E57" s="652"/>
      <c r="F57" s="653"/>
      <c r="G57" s="386">
        <f>SUM(G46+G49+G50+G53+G55)</f>
        <v>20</v>
      </c>
      <c r="H57" s="386">
        <f t="shared" ref="H57:Q57" si="3">SUM(H46+H49+H50+H53+H55)</f>
        <v>600</v>
      </c>
      <c r="I57" s="386">
        <f>SUM(I46+I49+I50+I53+I55)</f>
        <v>237</v>
      </c>
      <c r="J57" s="386">
        <f t="shared" si="3"/>
        <v>130</v>
      </c>
      <c r="K57" s="386">
        <f>SUM(K46+K49+K50+K53+K55)</f>
        <v>28</v>
      </c>
      <c r="L57" s="386">
        <f t="shared" si="3"/>
        <v>79</v>
      </c>
      <c r="M57" s="386">
        <f t="shared" si="3"/>
        <v>363</v>
      </c>
      <c r="N57" s="386">
        <f t="shared" si="3"/>
        <v>3</v>
      </c>
      <c r="O57" s="386">
        <f t="shared" si="3"/>
        <v>6</v>
      </c>
      <c r="P57" s="386">
        <f t="shared" si="3"/>
        <v>6</v>
      </c>
      <c r="Q57" s="333">
        <f t="shared" si="3"/>
        <v>12</v>
      </c>
      <c r="R57" s="334"/>
      <c r="S57" s="335"/>
      <c r="T57" s="387"/>
      <c r="U57" s="387"/>
      <c r="V57" s="388"/>
    </row>
    <row r="58" spans="1:29" ht="21.9" customHeight="1" thickTop="1" thickBot="1" x14ac:dyDescent="0.3">
      <c r="A58" s="648" t="s">
        <v>120</v>
      </c>
      <c r="B58" s="649"/>
      <c r="C58" s="649"/>
      <c r="D58" s="649"/>
      <c r="E58" s="649"/>
      <c r="F58" s="650"/>
      <c r="G58" s="396">
        <f t="shared" ref="G58:Q58" si="4">G39+G57</f>
        <v>23</v>
      </c>
      <c r="H58" s="397">
        <f t="shared" si="4"/>
        <v>690</v>
      </c>
      <c r="I58" s="397">
        <f>I39+I57</f>
        <v>267</v>
      </c>
      <c r="J58" s="397">
        <f t="shared" si="4"/>
        <v>145</v>
      </c>
      <c r="K58" s="397">
        <f t="shared" si="4"/>
        <v>28</v>
      </c>
      <c r="L58" s="397">
        <f t="shared" si="4"/>
        <v>94</v>
      </c>
      <c r="M58" s="398">
        <f t="shared" si="4"/>
        <v>423</v>
      </c>
      <c r="N58" s="341">
        <f t="shared" si="4"/>
        <v>5</v>
      </c>
      <c r="O58" s="341">
        <f t="shared" si="4"/>
        <v>6</v>
      </c>
      <c r="P58" s="341">
        <f t="shared" si="4"/>
        <v>6</v>
      </c>
      <c r="Q58" s="342">
        <f t="shared" si="4"/>
        <v>12</v>
      </c>
      <c r="R58" s="343"/>
      <c r="S58" s="341"/>
      <c r="T58" s="397"/>
      <c r="U58" s="397"/>
      <c r="V58" s="398"/>
      <c r="Y58" s="136">
        <v>22</v>
      </c>
      <c r="Z58" s="136">
        <v>22</v>
      </c>
      <c r="AA58" s="136">
        <v>22</v>
      </c>
    </row>
    <row r="59" spans="1:29" ht="21.9" customHeight="1" thickTop="1" thickBot="1" x14ac:dyDescent="0.3">
      <c r="A59" s="613" t="s">
        <v>121</v>
      </c>
      <c r="B59" s="614"/>
      <c r="C59" s="614"/>
      <c r="D59" s="614"/>
      <c r="E59" s="614"/>
      <c r="F59" s="615"/>
      <c r="G59" s="383">
        <f>G13+G23+G27+G31+G39+G57</f>
        <v>90</v>
      </c>
      <c r="H59" s="384">
        <f t="shared" ref="H59:M59" si="5">H32+H58</f>
        <v>2700</v>
      </c>
      <c r="I59" s="384">
        <f t="shared" si="5"/>
        <v>801</v>
      </c>
      <c r="J59" s="384">
        <f t="shared" si="5"/>
        <v>408</v>
      </c>
      <c r="K59" s="384">
        <f t="shared" si="5"/>
        <v>64</v>
      </c>
      <c r="L59" s="384">
        <f t="shared" si="5"/>
        <v>329</v>
      </c>
      <c r="M59" s="384">
        <f t="shared" si="5"/>
        <v>1899</v>
      </c>
      <c r="N59" s="346">
        <f>N58+N32</f>
        <v>22</v>
      </c>
      <c r="O59" s="385">
        <f>O13+O23+O27+O31+O39+O57</f>
        <v>18</v>
      </c>
      <c r="P59" s="385">
        <f>P13+P23+P27+P31+P39+P57</f>
        <v>18</v>
      </c>
      <c r="Q59" s="348">
        <f>Q13+Q23+Q27+Q31+Q39+Q57</f>
        <v>21</v>
      </c>
      <c r="R59" s="348"/>
      <c r="S59" s="346"/>
      <c r="T59" s="384"/>
      <c r="U59" s="384"/>
      <c r="V59" s="385"/>
      <c r="Y59" s="137">
        <f t="shared" ref="Y59:AA59" si="6">Y58</f>
        <v>22</v>
      </c>
      <c r="Z59" s="137">
        <f t="shared" si="6"/>
        <v>22</v>
      </c>
      <c r="AA59" s="137">
        <f t="shared" si="6"/>
        <v>22</v>
      </c>
    </row>
    <row r="60" spans="1:29" ht="21.9" customHeight="1" thickTop="1" x14ac:dyDescent="0.25">
      <c r="A60" s="646" t="s">
        <v>32</v>
      </c>
      <c r="B60" s="646"/>
      <c r="C60" s="646"/>
      <c r="D60" s="646"/>
      <c r="E60" s="646"/>
      <c r="F60" s="646"/>
      <c r="G60" s="646"/>
      <c r="H60" s="646"/>
      <c r="I60" s="646"/>
      <c r="J60" s="646"/>
      <c r="K60" s="646"/>
      <c r="L60" s="646"/>
      <c r="M60" s="647"/>
      <c r="N60" s="349">
        <f>N59</f>
        <v>22</v>
      </c>
      <c r="O60" s="406">
        <f t="shared" ref="O60:Q60" si="7">O59</f>
        <v>18</v>
      </c>
      <c r="P60" s="350">
        <f t="shared" si="7"/>
        <v>18</v>
      </c>
      <c r="Q60" s="351">
        <f t="shared" si="7"/>
        <v>21</v>
      </c>
      <c r="R60" s="352"/>
      <c r="S60" s="353"/>
      <c r="T60" s="406"/>
      <c r="U60" s="406"/>
      <c r="V60" s="406"/>
      <c r="AB60" s="143"/>
    </row>
    <row r="61" spans="1:29" ht="21.9" customHeight="1" x14ac:dyDescent="0.25">
      <c r="A61" s="618" t="s">
        <v>181</v>
      </c>
      <c r="B61" s="618"/>
      <c r="C61" s="618"/>
      <c r="D61" s="618"/>
      <c r="E61" s="618"/>
      <c r="F61" s="618"/>
      <c r="G61" s="618"/>
      <c r="H61" s="618"/>
      <c r="I61" s="618"/>
      <c r="J61" s="618"/>
      <c r="K61" s="618"/>
      <c r="L61" s="618"/>
      <c r="M61" s="619"/>
      <c r="N61" s="269">
        <v>2</v>
      </c>
      <c r="O61" s="255"/>
      <c r="P61" s="401">
        <v>3</v>
      </c>
      <c r="Q61" s="354">
        <v>1</v>
      </c>
      <c r="R61" s="354"/>
      <c r="S61" s="269"/>
      <c r="T61" s="400"/>
      <c r="U61" s="400"/>
      <c r="V61" s="400"/>
      <c r="AB61" s="143"/>
    </row>
    <row r="62" spans="1:29" ht="21.9" customHeight="1" x14ac:dyDescent="0.25">
      <c r="A62" s="618" t="s">
        <v>122</v>
      </c>
      <c r="B62" s="618"/>
      <c r="C62" s="618"/>
      <c r="D62" s="618"/>
      <c r="E62" s="618"/>
      <c r="F62" s="618"/>
      <c r="G62" s="618"/>
      <c r="H62" s="618"/>
      <c r="I62" s="618"/>
      <c r="J62" s="618"/>
      <c r="K62" s="618"/>
      <c r="L62" s="618"/>
      <c r="M62" s="626"/>
      <c r="N62" s="355">
        <v>5</v>
      </c>
      <c r="O62" s="255"/>
      <c r="P62" s="401">
        <v>3</v>
      </c>
      <c r="Q62" s="354">
        <v>2</v>
      </c>
      <c r="R62" s="354"/>
      <c r="S62" s="269"/>
      <c r="T62" s="400"/>
      <c r="U62" s="400"/>
      <c r="V62" s="400"/>
      <c r="AB62" s="143"/>
    </row>
    <row r="63" spans="1:29" ht="21.9" customHeight="1" x14ac:dyDescent="0.25">
      <c r="A63" s="618" t="s">
        <v>123</v>
      </c>
      <c r="B63" s="618"/>
      <c r="C63" s="618"/>
      <c r="D63" s="618"/>
      <c r="E63" s="618"/>
      <c r="F63" s="618"/>
      <c r="G63" s="618"/>
      <c r="H63" s="618"/>
      <c r="I63" s="618"/>
      <c r="J63" s="618"/>
      <c r="K63" s="618"/>
      <c r="L63" s="618"/>
      <c r="M63" s="619"/>
      <c r="N63" s="271"/>
      <c r="O63" s="255"/>
      <c r="P63" s="356"/>
      <c r="Q63" s="357"/>
      <c r="R63" s="357"/>
      <c r="S63" s="271"/>
      <c r="T63" s="255"/>
      <c r="U63" s="255"/>
      <c r="V63" s="255"/>
      <c r="AB63" s="143"/>
    </row>
    <row r="64" spans="1:29" ht="21.9" customHeight="1" thickBot="1" x14ac:dyDescent="0.3">
      <c r="A64" s="618" t="s">
        <v>182</v>
      </c>
      <c r="B64" s="618"/>
      <c r="C64" s="618"/>
      <c r="D64" s="618"/>
      <c r="E64" s="618"/>
      <c r="F64" s="618"/>
      <c r="G64" s="618"/>
      <c r="H64" s="618"/>
      <c r="I64" s="618"/>
      <c r="J64" s="618"/>
      <c r="K64" s="618"/>
      <c r="L64" s="618"/>
      <c r="M64" s="626"/>
      <c r="N64" s="358"/>
      <c r="O64" s="359"/>
      <c r="P64" s="360">
        <v>1</v>
      </c>
      <c r="Q64" s="361"/>
      <c r="R64" s="361"/>
      <c r="S64" s="362"/>
      <c r="T64" s="359"/>
      <c r="U64" s="359"/>
      <c r="V64" s="359"/>
      <c r="W64" s="129">
        <f>SUM(N64:V64)</f>
        <v>1</v>
      </c>
      <c r="AB64" s="143"/>
    </row>
    <row r="65" spans="1:28" ht="21.9" customHeight="1" thickTop="1" thickBot="1" x14ac:dyDescent="0.3">
      <c r="A65" s="616" t="s">
        <v>124</v>
      </c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7"/>
      <c r="N65" s="606" t="s">
        <v>125</v>
      </c>
      <c r="O65" s="607"/>
      <c r="P65" s="608"/>
      <c r="Q65" s="609">
        <f>G32/G59</f>
        <v>0.74444444444444446</v>
      </c>
      <c r="R65" s="610"/>
      <c r="S65" s="611" t="s">
        <v>83</v>
      </c>
      <c r="T65" s="604"/>
      <c r="U65" s="612">
        <f>G58/G59</f>
        <v>0.25555555555555554</v>
      </c>
      <c r="V65" s="612"/>
      <c r="AB65" s="143"/>
    </row>
    <row r="66" spans="1:28" ht="38.25" customHeight="1" thickBot="1" x14ac:dyDescent="0.3">
      <c r="A66" s="363">
        <v>1</v>
      </c>
      <c r="B66" s="364" t="s">
        <v>141</v>
      </c>
      <c r="C66" s="365">
        <v>2</v>
      </c>
      <c r="D66" s="365">
        <v>1</v>
      </c>
      <c r="E66" s="365"/>
      <c r="F66" s="366"/>
      <c r="G66" s="365">
        <v>6</v>
      </c>
      <c r="H66" s="367">
        <v>180</v>
      </c>
      <c r="I66" s="368">
        <v>99</v>
      </c>
      <c r="J66" s="365"/>
      <c r="K66" s="365"/>
      <c r="L66" s="368">
        <v>99</v>
      </c>
      <c r="M66" s="369">
        <v>81</v>
      </c>
      <c r="N66" s="368">
        <v>3</v>
      </c>
      <c r="O66" s="368">
        <v>3</v>
      </c>
      <c r="P66" s="369">
        <v>3</v>
      </c>
      <c r="Q66" s="370"/>
      <c r="R66" s="371"/>
      <c r="S66" s="372"/>
      <c r="T66" s="373"/>
      <c r="U66" s="373"/>
      <c r="V66" s="374"/>
      <c r="AB66" s="143"/>
    </row>
    <row r="67" spans="1:28" ht="18.75" customHeight="1" x14ac:dyDescent="0.25">
      <c r="A67" s="375"/>
      <c r="B67" s="382"/>
      <c r="C67" s="382"/>
      <c r="D67" s="375"/>
      <c r="E67" s="382"/>
      <c r="F67" s="382"/>
      <c r="G67" s="382"/>
      <c r="H67" s="382"/>
      <c r="I67" s="382"/>
      <c r="J67" s="382"/>
      <c r="K67" s="382"/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5"/>
    </row>
    <row r="68" spans="1:28" ht="20.25" customHeight="1" x14ac:dyDescent="0.3">
      <c r="A68" s="375"/>
      <c r="B68" s="382" t="s">
        <v>184</v>
      </c>
      <c r="C68" s="382"/>
      <c r="D68" s="377"/>
      <c r="E68" s="381"/>
      <c r="F68" s="381"/>
      <c r="G68" s="381"/>
      <c r="H68" s="382"/>
      <c r="I68" s="382"/>
      <c r="J68" s="379"/>
      <c r="K68" s="382" t="s">
        <v>185</v>
      </c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</row>
    <row r="69" spans="1:28" ht="12.75" customHeight="1" x14ac:dyDescent="0.25">
      <c r="A69" s="375"/>
      <c r="B69" s="382"/>
      <c r="C69" s="382"/>
      <c r="D69" s="375"/>
      <c r="E69" s="382"/>
      <c r="F69" s="382"/>
      <c r="G69" s="382"/>
      <c r="H69" s="382"/>
      <c r="I69" s="382"/>
      <c r="J69" s="382"/>
      <c r="K69" s="382"/>
      <c r="L69" s="375"/>
      <c r="M69" s="375"/>
      <c r="N69" s="375"/>
      <c r="O69" s="375"/>
      <c r="P69" s="375"/>
      <c r="Q69" s="375"/>
      <c r="R69" s="375"/>
      <c r="S69" s="375"/>
      <c r="T69" s="375"/>
      <c r="U69" s="375"/>
      <c r="V69" s="375"/>
    </row>
    <row r="70" spans="1:28" ht="21.9" customHeight="1" x14ac:dyDescent="0.3">
      <c r="A70" s="375"/>
      <c r="B70" s="382" t="s">
        <v>135</v>
      </c>
      <c r="C70" s="380"/>
      <c r="D70" s="377"/>
      <c r="E70" s="377"/>
      <c r="F70" s="377"/>
      <c r="G70" s="377"/>
      <c r="H70" s="380"/>
      <c r="I70" s="599" t="s">
        <v>143</v>
      </c>
      <c r="J70" s="600"/>
      <c r="K70" s="600"/>
      <c r="L70" s="375"/>
      <c r="M70" s="375"/>
      <c r="N70" s="375"/>
      <c r="O70" s="375"/>
      <c r="P70" s="375"/>
      <c r="Q70" s="375"/>
      <c r="R70" s="375"/>
      <c r="S70" s="375"/>
      <c r="T70" s="375"/>
      <c r="U70" s="375"/>
      <c r="V70" s="375"/>
    </row>
    <row r="71" spans="1:28" ht="12.75" customHeight="1" x14ac:dyDescent="0.25">
      <c r="A71" s="375"/>
      <c r="B71" s="375"/>
      <c r="C71" s="375"/>
      <c r="D71" s="375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75"/>
      <c r="Q71" s="375"/>
      <c r="R71" s="375"/>
      <c r="S71" s="375"/>
      <c r="T71" s="375"/>
      <c r="U71" s="375"/>
      <c r="V71" s="375"/>
    </row>
    <row r="72" spans="1:28" ht="21.9" customHeight="1" x14ac:dyDescent="0.25">
      <c r="A72" s="375"/>
      <c r="B72" s="382" t="s">
        <v>222</v>
      </c>
      <c r="C72" s="382"/>
      <c r="D72" s="597"/>
      <c r="E72" s="597"/>
      <c r="F72" s="598"/>
      <c r="G72" s="598"/>
      <c r="H72" s="382"/>
      <c r="I72" s="599" t="s">
        <v>223</v>
      </c>
      <c r="J72" s="600"/>
      <c r="K72" s="600"/>
      <c r="L72" s="375"/>
      <c r="M72" s="375"/>
      <c r="N72" s="375"/>
      <c r="O72" s="375"/>
      <c r="P72" s="375"/>
      <c r="Q72" s="375"/>
      <c r="R72" s="375"/>
      <c r="S72" s="375"/>
      <c r="T72" s="375"/>
      <c r="U72" s="375"/>
      <c r="V72" s="375"/>
    </row>
    <row r="73" spans="1:28" ht="15.6" x14ac:dyDescent="0.25">
      <c r="A73" s="375"/>
      <c r="B73" s="375"/>
      <c r="C73" s="375"/>
      <c r="D73" s="375"/>
      <c r="E73" s="375"/>
      <c r="F73" s="375"/>
      <c r="G73" s="375"/>
      <c r="H73" s="375"/>
      <c r="I73" s="375"/>
      <c r="J73" s="375"/>
      <c r="K73" s="375"/>
      <c r="L73" s="375"/>
      <c r="M73" s="375"/>
      <c r="N73" s="375"/>
      <c r="O73" s="375"/>
      <c r="P73" s="375"/>
      <c r="Q73" s="375"/>
      <c r="R73" s="375"/>
      <c r="S73" s="375"/>
      <c r="T73" s="375"/>
      <c r="U73" s="375"/>
      <c r="V73" s="375"/>
    </row>
    <row r="74" spans="1:28" ht="21.9" customHeight="1" x14ac:dyDescent="0.25">
      <c r="A74" s="375"/>
      <c r="B74" s="382" t="s">
        <v>136</v>
      </c>
      <c r="C74" s="382"/>
      <c r="D74" s="597"/>
      <c r="E74" s="597"/>
      <c r="F74" s="598"/>
      <c r="G74" s="598"/>
      <c r="H74" s="382"/>
      <c r="I74" s="599" t="s">
        <v>186</v>
      </c>
      <c r="J74" s="600"/>
      <c r="K74" s="600"/>
      <c r="L74" s="375"/>
      <c r="M74" s="375"/>
      <c r="N74" s="375"/>
      <c r="O74" s="375"/>
      <c r="P74" s="375"/>
      <c r="Q74" s="375"/>
      <c r="R74" s="375"/>
      <c r="S74" s="375"/>
      <c r="T74" s="375"/>
      <c r="U74" s="375"/>
      <c r="V74" s="375"/>
    </row>
    <row r="85" spans="1:8" ht="20.100000000000001" customHeight="1" x14ac:dyDescent="0.25">
      <c r="A85" s="124"/>
      <c r="C85" s="124"/>
      <c r="D85" s="124"/>
      <c r="E85" s="124"/>
      <c r="F85" s="124"/>
      <c r="G85" s="124"/>
      <c r="H85" s="124"/>
    </row>
    <row r="86" spans="1:8" ht="20.100000000000001" customHeight="1" x14ac:dyDescent="0.25">
      <c r="A86" s="124"/>
      <c r="C86" s="124"/>
      <c r="D86" s="124"/>
      <c r="E86" s="124"/>
      <c r="F86" s="124"/>
      <c r="G86" s="124"/>
      <c r="H86" s="124"/>
    </row>
    <row r="87" spans="1:8" ht="20.100000000000001" customHeight="1" x14ac:dyDescent="0.25">
      <c r="A87" s="124"/>
      <c r="C87" s="124"/>
      <c r="D87" s="124"/>
      <c r="E87" s="124"/>
      <c r="F87" s="124"/>
      <c r="G87" s="124"/>
      <c r="H87" s="124"/>
    </row>
    <row r="88" spans="1:8" ht="20.100000000000001" customHeight="1" x14ac:dyDescent="0.25">
      <c r="A88" s="124"/>
      <c r="C88" s="124"/>
      <c r="D88" s="124"/>
      <c r="E88" s="124"/>
      <c r="F88" s="124"/>
      <c r="G88" s="124"/>
      <c r="H88" s="124"/>
    </row>
    <row r="89" spans="1:8" ht="20.100000000000001" customHeight="1" x14ac:dyDescent="0.25">
      <c r="A89" s="124"/>
      <c r="C89" s="124"/>
      <c r="D89" s="124"/>
      <c r="E89" s="124"/>
      <c r="F89" s="124"/>
      <c r="G89" s="124"/>
      <c r="H89" s="124"/>
    </row>
    <row r="90" spans="1:8" ht="20.100000000000001" customHeight="1" x14ac:dyDescent="0.25">
      <c r="A90" s="124"/>
      <c r="C90" s="124"/>
      <c r="D90" s="124"/>
      <c r="E90" s="124"/>
      <c r="F90" s="124"/>
      <c r="G90" s="124"/>
      <c r="H90" s="124"/>
    </row>
    <row r="91" spans="1:8" ht="20.100000000000001" customHeight="1" x14ac:dyDescent="0.25">
      <c r="A91" s="124"/>
      <c r="C91" s="124"/>
      <c r="D91" s="124"/>
      <c r="E91" s="124"/>
      <c r="F91" s="124"/>
      <c r="G91" s="124"/>
      <c r="H91" s="124"/>
    </row>
    <row r="92" spans="1:8" ht="20.100000000000001" customHeight="1" x14ac:dyDescent="0.25">
      <c r="A92" s="124"/>
      <c r="C92" s="124"/>
      <c r="D92" s="124"/>
      <c r="E92" s="124"/>
      <c r="F92" s="124"/>
      <c r="G92" s="124"/>
      <c r="H92" s="124"/>
    </row>
    <row r="93" spans="1:8" ht="20.100000000000001" customHeight="1" x14ac:dyDescent="0.25">
      <c r="A93" s="124"/>
      <c r="C93" s="124"/>
      <c r="D93" s="124"/>
      <c r="E93" s="124"/>
      <c r="F93" s="124"/>
      <c r="G93" s="124"/>
      <c r="H93" s="124"/>
    </row>
    <row r="94" spans="1:8" ht="20.100000000000001" customHeight="1" x14ac:dyDescent="0.25">
      <c r="A94" s="124"/>
      <c r="C94" s="124"/>
      <c r="D94" s="124"/>
      <c r="E94" s="124"/>
      <c r="F94" s="124"/>
      <c r="G94" s="124"/>
      <c r="H94" s="124"/>
    </row>
    <row r="95" spans="1:8" ht="20.100000000000001" customHeight="1" x14ac:dyDescent="0.25">
      <c r="A95" s="124"/>
      <c r="C95" s="124"/>
      <c r="D95" s="124"/>
      <c r="E95" s="124"/>
      <c r="F95" s="124"/>
      <c r="G95" s="124"/>
      <c r="H95" s="124"/>
    </row>
    <row r="96" spans="1:8" ht="20.100000000000001" customHeight="1" x14ac:dyDescent="0.25">
      <c r="A96" s="124"/>
      <c r="C96" s="124"/>
      <c r="D96" s="124"/>
      <c r="E96" s="124"/>
      <c r="F96" s="124"/>
      <c r="G96" s="124"/>
      <c r="H96" s="124"/>
    </row>
    <row r="97" spans="1:8" ht="20.100000000000001" customHeight="1" x14ac:dyDescent="0.25">
      <c r="A97" s="124"/>
      <c r="C97" s="124"/>
      <c r="D97" s="124"/>
      <c r="E97" s="124"/>
      <c r="F97" s="124"/>
      <c r="G97" s="124"/>
      <c r="H97" s="124"/>
    </row>
    <row r="98" spans="1:8" ht="20.100000000000001" customHeight="1" x14ac:dyDescent="0.25">
      <c r="A98" s="124"/>
      <c r="C98" s="124"/>
      <c r="D98" s="124"/>
      <c r="E98" s="124"/>
      <c r="F98" s="124"/>
      <c r="G98" s="124"/>
      <c r="H98" s="124"/>
    </row>
    <row r="99" spans="1:8" ht="20.100000000000001" customHeight="1" x14ac:dyDescent="0.25">
      <c r="A99" s="124"/>
      <c r="C99" s="124"/>
      <c r="D99" s="124"/>
      <c r="E99" s="124"/>
      <c r="F99" s="124"/>
      <c r="G99" s="124"/>
      <c r="H99" s="124"/>
    </row>
    <row r="100" spans="1:8" ht="20.100000000000001" customHeight="1" x14ac:dyDescent="0.25">
      <c r="A100" s="124"/>
      <c r="C100" s="124"/>
      <c r="D100" s="124"/>
      <c r="E100" s="124"/>
      <c r="F100" s="124"/>
      <c r="G100" s="124"/>
      <c r="H100" s="124"/>
    </row>
    <row r="101" spans="1:8" ht="20.100000000000001" customHeight="1" x14ac:dyDescent="0.25">
      <c r="A101" s="124"/>
      <c r="C101" s="124"/>
      <c r="D101" s="124"/>
      <c r="E101" s="124"/>
      <c r="F101" s="124"/>
      <c r="G101" s="124"/>
      <c r="H101" s="124"/>
    </row>
    <row r="102" spans="1:8" ht="20.100000000000001" customHeight="1" x14ac:dyDescent="0.25">
      <c r="A102" s="124"/>
      <c r="C102" s="124"/>
      <c r="D102" s="124"/>
      <c r="E102" s="124"/>
      <c r="F102" s="124"/>
      <c r="G102" s="124"/>
      <c r="H102" s="124"/>
    </row>
    <row r="103" spans="1:8" ht="20.100000000000001" customHeight="1" x14ac:dyDescent="0.25">
      <c r="A103" s="124"/>
      <c r="C103" s="124"/>
      <c r="D103" s="124"/>
      <c r="E103" s="124"/>
      <c r="F103" s="124"/>
      <c r="G103" s="124"/>
      <c r="H103" s="124"/>
    </row>
    <row r="104" spans="1:8" ht="20.100000000000001" customHeight="1" x14ac:dyDescent="0.25">
      <c r="A104" s="124"/>
      <c r="C104" s="124"/>
      <c r="D104" s="124"/>
      <c r="E104" s="124"/>
      <c r="F104" s="124"/>
      <c r="G104" s="124"/>
      <c r="H104" s="124"/>
    </row>
    <row r="105" spans="1:8" ht="20.100000000000001" customHeight="1" x14ac:dyDescent="0.25">
      <c r="A105" s="124"/>
      <c r="C105" s="124"/>
      <c r="D105" s="124"/>
      <c r="E105" s="124"/>
      <c r="F105" s="124"/>
      <c r="G105" s="124"/>
      <c r="H105" s="124"/>
    </row>
    <row r="106" spans="1:8" ht="20.100000000000001" customHeight="1" x14ac:dyDescent="0.25">
      <c r="A106" s="124"/>
      <c r="C106" s="124"/>
      <c r="D106" s="124"/>
      <c r="E106" s="124"/>
      <c r="F106" s="124"/>
      <c r="G106" s="124"/>
      <c r="H106" s="124"/>
    </row>
    <row r="107" spans="1:8" ht="20.100000000000001" customHeight="1" x14ac:dyDescent="0.25">
      <c r="A107" s="124"/>
      <c r="C107" s="124"/>
      <c r="D107" s="124"/>
      <c r="E107" s="124"/>
      <c r="F107" s="124"/>
      <c r="G107" s="124"/>
      <c r="H107" s="124"/>
    </row>
    <row r="108" spans="1:8" ht="20.100000000000001" customHeight="1" x14ac:dyDescent="0.25">
      <c r="A108" s="124"/>
      <c r="C108" s="124"/>
      <c r="D108" s="124"/>
      <c r="E108" s="124"/>
      <c r="F108" s="124"/>
      <c r="G108" s="124"/>
      <c r="H108" s="124"/>
    </row>
    <row r="109" spans="1:8" ht="20.100000000000001" customHeight="1" x14ac:dyDescent="0.25">
      <c r="A109" s="124"/>
      <c r="C109" s="124"/>
      <c r="D109" s="124"/>
      <c r="E109" s="124"/>
      <c r="F109" s="124"/>
      <c r="G109" s="124"/>
      <c r="H109" s="124"/>
    </row>
    <row r="110" spans="1:8" ht="20.100000000000001" customHeight="1" x14ac:dyDescent="0.25">
      <c r="A110" s="124"/>
      <c r="C110" s="124"/>
      <c r="D110" s="124"/>
      <c r="E110" s="124"/>
      <c r="F110" s="124"/>
      <c r="G110" s="124"/>
      <c r="H110" s="124"/>
    </row>
    <row r="111" spans="1:8" ht="20.100000000000001" customHeight="1" x14ac:dyDescent="0.25">
      <c r="A111" s="124"/>
      <c r="C111" s="124"/>
      <c r="D111" s="124"/>
      <c r="E111" s="124"/>
      <c r="F111" s="124"/>
      <c r="G111" s="124"/>
      <c r="H111" s="124"/>
    </row>
    <row r="112" spans="1:8" ht="20.100000000000001" customHeight="1" x14ac:dyDescent="0.25">
      <c r="A112" s="124"/>
      <c r="C112" s="124"/>
      <c r="D112" s="124"/>
      <c r="E112" s="124"/>
      <c r="F112" s="124"/>
      <c r="G112" s="124"/>
      <c r="H112" s="124"/>
    </row>
    <row r="113" spans="1:8" ht="20.100000000000001" customHeight="1" x14ac:dyDescent="0.25">
      <c r="A113" s="124"/>
      <c r="C113" s="124"/>
      <c r="D113" s="124"/>
      <c r="E113" s="124"/>
      <c r="F113" s="124"/>
      <c r="G113" s="124"/>
      <c r="H113" s="124"/>
    </row>
    <row r="114" spans="1:8" ht="20.100000000000001" customHeight="1" x14ac:dyDescent="0.25">
      <c r="A114" s="124"/>
      <c r="C114" s="124"/>
      <c r="D114" s="124"/>
      <c r="E114" s="124"/>
      <c r="F114" s="124"/>
      <c r="G114" s="124"/>
      <c r="H114" s="124"/>
    </row>
    <row r="115" spans="1:8" ht="20.100000000000001" customHeight="1" x14ac:dyDescent="0.25">
      <c r="A115" s="124"/>
      <c r="C115" s="124"/>
      <c r="D115" s="124"/>
      <c r="E115" s="124"/>
      <c r="F115" s="124"/>
      <c r="G115" s="124"/>
      <c r="H115" s="124"/>
    </row>
    <row r="116" spans="1:8" ht="20.100000000000001" customHeight="1" x14ac:dyDescent="0.25">
      <c r="A116" s="124"/>
      <c r="C116" s="124"/>
      <c r="D116" s="124"/>
      <c r="E116" s="124"/>
      <c r="F116" s="124"/>
      <c r="G116" s="124"/>
      <c r="H116" s="124"/>
    </row>
    <row r="117" spans="1:8" ht="20.100000000000001" customHeight="1" x14ac:dyDescent="0.25">
      <c r="A117" s="124"/>
      <c r="C117" s="124"/>
      <c r="D117" s="124"/>
      <c r="E117" s="124"/>
      <c r="F117" s="124"/>
      <c r="G117" s="124"/>
      <c r="H117" s="124"/>
    </row>
    <row r="118" spans="1:8" ht="20.100000000000001" customHeight="1" x14ac:dyDescent="0.25">
      <c r="A118" s="124"/>
      <c r="C118" s="124"/>
      <c r="D118" s="124"/>
      <c r="E118" s="124"/>
      <c r="F118" s="124"/>
      <c r="G118" s="124"/>
      <c r="H118" s="124"/>
    </row>
    <row r="119" spans="1:8" ht="20.100000000000001" customHeight="1" x14ac:dyDescent="0.25">
      <c r="A119" s="124"/>
      <c r="C119" s="124"/>
      <c r="D119" s="124"/>
      <c r="E119" s="124"/>
      <c r="F119" s="124"/>
      <c r="G119" s="124"/>
      <c r="H119" s="124"/>
    </row>
    <row r="120" spans="1:8" ht="20.100000000000001" customHeight="1" x14ac:dyDescent="0.25">
      <c r="A120" s="124"/>
      <c r="C120" s="124"/>
      <c r="D120" s="124"/>
      <c r="E120" s="124"/>
      <c r="F120" s="124"/>
      <c r="G120" s="124"/>
      <c r="H120" s="124"/>
    </row>
    <row r="121" spans="1:8" ht="20.100000000000001" customHeight="1" x14ac:dyDescent="0.25">
      <c r="A121" s="124"/>
      <c r="C121" s="124"/>
      <c r="D121" s="124"/>
      <c r="E121" s="124"/>
      <c r="F121" s="124"/>
      <c r="G121" s="124"/>
      <c r="H121" s="124"/>
    </row>
    <row r="122" spans="1:8" ht="20.100000000000001" customHeight="1" x14ac:dyDescent="0.25">
      <c r="A122" s="124"/>
      <c r="C122" s="124"/>
      <c r="D122" s="124"/>
      <c r="E122" s="124"/>
      <c r="F122" s="124"/>
      <c r="G122" s="124"/>
      <c r="H122" s="124"/>
    </row>
    <row r="123" spans="1:8" ht="20.100000000000001" customHeight="1" x14ac:dyDescent="0.25">
      <c r="A123" s="124"/>
      <c r="C123" s="124"/>
      <c r="D123" s="124"/>
      <c r="E123" s="124"/>
      <c r="F123" s="124"/>
      <c r="G123" s="124"/>
      <c r="H123" s="124"/>
    </row>
    <row r="124" spans="1:8" ht="20.100000000000001" customHeight="1" x14ac:dyDescent="0.25">
      <c r="A124" s="124"/>
      <c r="C124" s="124"/>
      <c r="D124" s="124"/>
      <c r="E124" s="124"/>
      <c r="F124" s="124"/>
      <c r="G124" s="124"/>
      <c r="H124" s="124"/>
    </row>
    <row r="125" spans="1:8" ht="20.100000000000001" customHeight="1" x14ac:dyDescent="0.25">
      <c r="A125" s="124"/>
      <c r="C125" s="124"/>
      <c r="D125" s="124"/>
      <c r="E125" s="124"/>
      <c r="F125" s="124"/>
      <c r="G125" s="124"/>
      <c r="H125" s="124"/>
    </row>
    <row r="126" spans="1:8" ht="20.100000000000001" customHeight="1" x14ac:dyDescent="0.25">
      <c r="A126" s="124"/>
      <c r="C126" s="124"/>
      <c r="D126" s="124"/>
      <c r="E126" s="124"/>
      <c r="F126" s="124"/>
      <c r="G126" s="124"/>
      <c r="H126" s="124"/>
    </row>
    <row r="127" spans="1:8" ht="20.100000000000001" customHeight="1" x14ac:dyDescent="0.25">
      <c r="A127" s="124"/>
      <c r="C127" s="124"/>
      <c r="D127" s="124"/>
      <c r="E127" s="124"/>
      <c r="F127" s="124"/>
      <c r="G127" s="124"/>
      <c r="H127" s="124"/>
    </row>
    <row r="128" spans="1:8" ht="20.100000000000001" customHeight="1" x14ac:dyDescent="0.25">
      <c r="A128" s="124"/>
      <c r="C128" s="124"/>
      <c r="D128" s="124"/>
      <c r="E128" s="124"/>
      <c r="F128" s="124"/>
      <c r="G128" s="124"/>
      <c r="H128" s="124"/>
    </row>
    <row r="129" spans="1:8" ht="20.100000000000001" customHeight="1" x14ac:dyDescent="0.25">
      <c r="A129" s="124"/>
      <c r="C129" s="124"/>
      <c r="D129" s="124"/>
      <c r="E129" s="124"/>
      <c r="F129" s="124"/>
      <c r="G129" s="124"/>
      <c r="H129" s="124"/>
    </row>
    <row r="130" spans="1:8" ht="20.100000000000001" customHeight="1" x14ac:dyDescent="0.25">
      <c r="A130" s="124"/>
      <c r="C130" s="124"/>
      <c r="D130" s="124"/>
      <c r="E130" s="124"/>
      <c r="F130" s="124"/>
      <c r="G130" s="124"/>
      <c r="H130" s="124"/>
    </row>
    <row r="131" spans="1:8" ht="20.100000000000001" customHeight="1" x14ac:dyDescent="0.25">
      <c r="A131" s="124"/>
      <c r="C131" s="124"/>
      <c r="D131" s="124"/>
      <c r="E131" s="124"/>
      <c r="F131" s="124"/>
      <c r="G131" s="124"/>
      <c r="H131" s="124"/>
    </row>
    <row r="132" spans="1:8" ht="20.100000000000001" customHeight="1" x14ac:dyDescent="0.25">
      <c r="A132" s="124"/>
      <c r="C132" s="124"/>
      <c r="D132" s="124"/>
      <c r="E132" s="124"/>
      <c r="F132" s="124"/>
      <c r="G132" s="124"/>
      <c r="H132" s="124"/>
    </row>
    <row r="133" spans="1:8" ht="20.100000000000001" customHeight="1" x14ac:dyDescent="0.25">
      <c r="A133" s="124"/>
      <c r="C133" s="124"/>
      <c r="D133" s="124"/>
      <c r="E133" s="124"/>
      <c r="F133" s="124"/>
      <c r="G133" s="124"/>
      <c r="H133" s="124"/>
    </row>
    <row r="134" spans="1:8" ht="20.100000000000001" customHeight="1" x14ac:dyDescent="0.25">
      <c r="A134" s="124"/>
      <c r="C134" s="124"/>
      <c r="D134" s="124"/>
      <c r="E134" s="124"/>
      <c r="F134" s="124"/>
      <c r="G134" s="124"/>
      <c r="H134" s="124"/>
    </row>
    <row r="135" spans="1:8" ht="20.100000000000001" customHeight="1" x14ac:dyDescent="0.25">
      <c r="A135" s="124"/>
      <c r="C135" s="124"/>
      <c r="D135" s="124"/>
      <c r="E135" s="124"/>
      <c r="F135" s="124"/>
      <c r="G135" s="124"/>
      <c r="H135" s="124"/>
    </row>
    <row r="136" spans="1:8" ht="20.100000000000001" customHeight="1" x14ac:dyDescent="0.25">
      <c r="A136" s="124"/>
      <c r="C136" s="124"/>
      <c r="D136" s="124"/>
      <c r="E136" s="124"/>
      <c r="F136" s="124"/>
      <c r="G136" s="124"/>
      <c r="H136" s="124"/>
    </row>
    <row r="137" spans="1:8" ht="20.100000000000001" customHeight="1" x14ac:dyDescent="0.25">
      <c r="A137" s="124"/>
      <c r="C137" s="124"/>
      <c r="D137" s="124"/>
      <c r="E137" s="124"/>
      <c r="F137" s="124"/>
      <c r="G137" s="124"/>
      <c r="H137" s="124"/>
    </row>
    <row r="138" spans="1:8" ht="20.100000000000001" customHeight="1" x14ac:dyDescent="0.25">
      <c r="A138" s="124"/>
      <c r="C138" s="124"/>
      <c r="D138" s="124"/>
      <c r="E138" s="124"/>
      <c r="F138" s="124"/>
      <c r="G138" s="124"/>
      <c r="H138" s="124"/>
    </row>
    <row r="139" spans="1:8" ht="20.100000000000001" customHeight="1" x14ac:dyDescent="0.25">
      <c r="A139" s="124"/>
      <c r="C139" s="124"/>
      <c r="D139" s="124"/>
      <c r="E139" s="124"/>
      <c r="F139" s="124"/>
      <c r="G139" s="124"/>
      <c r="H139" s="124"/>
    </row>
    <row r="140" spans="1:8" ht="20.100000000000001" customHeight="1" x14ac:dyDescent="0.25">
      <c r="A140" s="124"/>
      <c r="C140" s="124"/>
      <c r="D140" s="124"/>
      <c r="E140" s="124"/>
      <c r="F140" s="124"/>
      <c r="G140" s="124"/>
      <c r="H140" s="124"/>
    </row>
    <row r="141" spans="1:8" ht="20.100000000000001" customHeight="1" x14ac:dyDescent="0.25">
      <c r="A141" s="124"/>
      <c r="C141" s="124"/>
      <c r="D141" s="124"/>
      <c r="E141" s="124"/>
      <c r="F141" s="124"/>
      <c r="G141" s="124"/>
      <c r="H141" s="124"/>
    </row>
    <row r="142" spans="1:8" ht="20.100000000000001" customHeight="1" x14ac:dyDescent="0.25">
      <c r="A142" s="124"/>
      <c r="C142" s="124"/>
      <c r="D142" s="124"/>
      <c r="E142" s="124"/>
      <c r="F142" s="124"/>
      <c r="G142" s="124"/>
      <c r="H142" s="124"/>
    </row>
    <row r="143" spans="1:8" ht="20.100000000000001" customHeight="1" x14ac:dyDescent="0.25">
      <c r="A143" s="124"/>
      <c r="C143" s="124"/>
      <c r="D143" s="124"/>
      <c r="E143" s="124"/>
      <c r="F143" s="124"/>
      <c r="G143" s="124"/>
      <c r="H143" s="124"/>
    </row>
    <row r="144" spans="1:8" ht="20.100000000000001" customHeight="1" x14ac:dyDescent="0.25">
      <c r="A144" s="124"/>
      <c r="C144" s="124"/>
      <c r="D144" s="124"/>
      <c r="E144" s="124"/>
      <c r="F144" s="124"/>
      <c r="G144" s="124"/>
      <c r="H144" s="124"/>
    </row>
    <row r="145" spans="1:8" ht="20.100000000000001" customHeight="1" x14ac:dyDescent="0.25">
      <c r="A145" s="124"/>
      <c r="C145" s="124"/>
      <c r="D145" s="124"/>
      <c r="E145" s="124"/>
      <c r="F145" s="124"/>
      <c r="G145" s="124"/>
      <c r="H145" s="124"/>
    </row>
    <row r="146" spans="1:8" ht="20.100000000000001" customHeight="1" x14ac:dyDescent="0.25">
      <c r="A146" s="124"/>
      <c r="C146" s="124"/>
      <c r="D146" s="124"/>
      <c r="E146" s="124"/>
      <c r="F146" s="124"/>
      <c r="G146" s="124"/>
      <c r="H146" s="124"/>
    </row>
    <row r="147" spans="1:8" ht="20.100000000000001" customHeight="1" x14ac:dyDescent="0.25">
      <c r="A147" s="124"/>
      <c r="C147" s="124"/>
      <c r="D147" s="124"/>
      <c r="E147" s="124"/>
      <c r="F147" s="124"/>
      <c r="G147" s="124"/>
      <c r="H147" s="124"/>
    </row>
    <row r="148" spans="1:8" ht="20.100000000000001" customHeight="1" x14ac:dyDescent="0.25">
      <c r="A148" s="124"/>
      <c r="C148" s="124"/>
      <c r="D148" s="124"/>
      <c r="E148" s="124"/>
      <c r="F148" s="124"/>
      <c r="G148" s="124"/>
      <c r="H148" s="124"/>
    </row>
    <row r="149" spans="1:8" ht="20.100000000000001" customHeight="1" x14ac:dyDescent="0.25">
      <c r="A149" s="124"/>
      <c r="C149" s="124"/>
      <c r="D149" s="124"/>
      <c r="E149" s="124"/>
      <c r="F149" s="124"/>
      <c r="G149" s="124"/>
      <c r="H149" s="124"/>
    </row>
    <row r="150" spans="1:8" ht="20.100000000000001" customHeight="1" x14ac:dyDescent="0.25">
      <c r="A150" s="124"/>
      <c r="C150" s="124"/>
      <c r="D150" s="124"/>
      <c r="E150" s="124"/>
      <c r="F150" s="124"/>
      <c r="G150" s="124"/>
      <c r="H150" s="124"/>
    </row>
    <row r="151" spans="1:8" ht="20.100000000000001" customHeight="1" x14ac:dyDescent="0.25">
      <c r="A151" s="124"/>
      <c r="C151" s="124"/>
      <c r="D151" s="124"/>
      <c r="E151" s="124"/>
      <c r="F151" s="124"/>
      <c r="G151" s="124"/>
      <c r="H151" s="124"/>
    </row>
    <row r="152" spans="1:8" ht="20.100000000000001" customHeight="1" x14ac:dyDescent="0.25">
      <c r="A152" s="124"/>
      <c r="C152" s="124"/>
      <c r="D152" s="124"/>
      <c r="E152" s="124"/>
      <c r="F152" s="124"/>
      <c r="G152" s="124"/>
      <c r="H152" s="124"/>
    </row>
    <row r="153" spans="1:8" ht="20.100000000000001" customHeight="1" x14ac:dyDescent="0.25">
      <c r="A153" s="124"/>
      <c r="C153" s="124"/>
      <c r="D153" s="124"/>
      <c r="E153" s="124"/>
      <c r="F153" s="124"/>
      <c r="G153" s="124"/>
      <c r="H153" s="124"/>
    </row>
    <row r="154" spans="1:8" ht="20.100000000000001" customHeight="1" x14ac:dyDescent="0.25">
      <c r="A154" s="124"/>
      <c r="C154" s="124"/>
      <c r="D154" s="124"/>
      <c r="E154" s="124"/>
      <c r="F154" s="124"/>
      <c r="G154" s="124"/>
      <c r="H154" s="124"/>
    </row>
    <row r="155" spans="1:8" ht="20.100000000000001" customHeight="1" x14ac:dyDescent="0.25">
      <c r="A155" s="124"/>
      <c r="C155" s="124"/>
      <c r="D155" s="124"/>
      <c r="E155" s="124"/>
      <c r="F155" s="124"/>
      <c r="G155" s="124"/>
      <c r="H155" s="124"/>
    </row>
    <row r="156" spans="1:8" ht="20.100000000000001" customHeight="1" x14ac:dyDescent="0.25">
      <c r="A156" s="124"/>
      <c r="C156" s="124"/>
      <c r="D156" s="124"/>
      <c r="E156" s="124"/>
      <c r="F156" s="124"/>
      <c r="G156" s="124"/>
      <c r="H156" s="124"/>
    </row>
    <row r="157" spans="1:8" ht="20.100000000000001" customHeight="1" x14ac:dyDescent="0.25">
      <c r="A157" s="124"/>
      <c r="C157" s="124"/>
      <c r="D157" s="124"/>
      <c r="E157" s="124"/>
      <c r="F157" s="124"/>
      <c r="G157" s="124"/>
      <c r="H157" s="124"/>
    </row>
    <row r="158" spans="1:8" ht="20.100000000000001" customHeight="1" x14ac:dyDescent="0.25">
      <c r="A158" s="124"/>
      <c r="C158" s="124"/>
      <c r="D158" s="124"/>
      <c r="E158" s="124"/>
      <c r="F158" s="124"/>
      <c r="G158" s="124"/>
      <c r="H158" s="124"/>
    </row>
    <row r="159" spans="1:8" ht="20.100000000000001" customHeight="1" x14ac:dyDescent="0.25">
      <c r="A159" s="124"/>
      <c r="C159" s="124"/>
      <c r="D159" s="124"/>
      <c r="E159" s="124"/>
      <c r="F159" s="124"/>
      <c r="G159" s="124"/>
      <c r="H159" s="124"/>
    </row>
    <row r="160" spans="1:8" ht="20.100000000000001" customHeight="1" x14ac:dyDescent="0.25">
      <c r="A160" s="124"/>
      <c r="C160" s="124"/>
      <c r="D160" s="124"/>
      <c r="E160" s="124"/>
      <c r="F160" s="124"/>
      <c r="G160" s="124"/>
      <c r="H160" s="124"/>
    </row>
    <row r="161" spans="1:8" ht="20.100000000000001" customHeight="1" x14ac:dyDescent="0.25">
      <c r="A161" s="124"/>
      <c r="C161" s="124"/>
      <c r="D161" s="124"/>
      <c r="E161" s="124"/>
      <c r="F161" s="124"/>
      <c r="G161" s="124"/>
      <c r="H161" s="124"/>
    </row>
    <row r="162" spans="1:8" ht="20.100000000000001" customHeight="1" x14ac:dyDescent="0.25">
      <c r="A162" s="124"/>
      <c r="C162" s="124"/>
      <c r="D162" s="124"/>
      <c r="E162" s="124"/>
      <c r="F162" s="124"/>
      <c r="G162" s="124"/>
      <c r="H162" s="124"/>
    </row>
    <row r="163" spans="1:8" ht="20.100000000000001" customHeight="1" x14ac:dyDescent="0.25">
      <c r="A163" s="124"/>
      <c r="C163" s="124"/>
      <c r="D163" s="124"/>
      <c r="E163" s="124"/>
      <c r="F163" s="124"/>
      <c r="G163" s="124"/>
      <c r="H163" s="124"/>
    </row>
    <row r="164" spans="1:8" ht="20.100000000000001" customHeight="1" x14ac:dyDescent="0.25">
      <c r="A164" s="124"/>
      <c r="C164" s="124"/>
      <c r="D164" s="124"/>
      <c r="E164" s="124"/>
      <c r="F164" s="124"/>
      <c r="G164" s="124"/>
      <c r="H164" s="124"/>
    </row>
    <row r="165" spans="1:8" ht="20.100000000000001" customHeight="1" x14ac:dyDescent="0.25">
      <c r="A165" s="124"/>
      <c r="C165" s="124"/>
      <c r="D165" s="124"/>
      <c r="E165" s="124"/>
      <c r="F165" s="124"/>
      <c r="G165" s="124"/>
      <c r="H165" s="124"/>
    </row>
    <row r="166" spans="1:8" ht="20.100000000000001" customHeight="1" x14ac:dyDescent="0.25">
      <c r="A166" s="124"/>
      <c r="C166" s="124"/>
      <c r="D166" s="124"/>
      <c r="E166" s="124"/>
      <c r="F166" s="124"/>
      <c r="G166" s="124"/>
      <c r="H166" s="124"/>
    </row>
    <row r="167" spans="1:8" ht="20.100000000000001" customHeight="1" x14ac:dyDescent="0.25">
      <c r="A167" s="124"/>
      <c r="C167" s="124"/>
      <c r="D167" s="124"/>
      <c r="E167" s="124"/>
      <c r="F167" s="124"/>
      <c r="G167" s="124"/>
      <c r="H167" s="124"/>
    </row>
    <row r="168" spans="1:8" ht="20.100000000000001" customHeight="1" x14ac:dyDescent="0.25">
      <c r="A168" s="124"/>
      <c r="C168" s="124"/>
      <c r="D168" s="124"/>
      <c r="E168" s="124"/>
      <c r="F168" s="124"/>
      <c r="G168" s="124"/>
      <c r="H168" s="124"/>
    </row>
    <row r="169" spans="1:8" ht="20.100000000000001" customHeight="1" x14ac:dyDescent="0.25">
      <c r="A169" s="124"/>
      <c r="C169" s="124"/>
      <c r="D169" s="124"/>
      <c r="E169" s="124"/>
      <c r="F169" s="124"/>
      <c r="G169" s="124"/>
      <c r="H169" s="124"/>
    </row>
    <row r="170" spans="1:8" ht="20.100000000000001" customHeight="1" x14ac:dyDescent="0.25">
      <c r="A170" s="124"/>
      <c r="C170" s="124"/>
      <c r="D170" s="124"/>
      <c r="E170" s="124"/>
      <c r="F170" s="124"/>
      <c r="G170" s="124"/>
      <c r="H170" s="124"/>
    </row>
    <row r="171" spans="1:8" ht="20.100000000000001" customHeight="1" x14ac:dyDescent="0.25">
      <c r="A171" s="124"/>
      <c r="C171" s="124"/>
      <c r="D171" s="124"/>
      <c r="E171" s="124"/>
      <c r="F171" s="124"/>
      <c r="G171" s="124"/>
      <c r="H171" s="124"/>
    </row>
    <row r="172" spans="1:8" ht="20.100000000000001" customHeight="1" x14ac:dyDescent="0.25">
      <c r="A172" s="124"/>
      <c r="C172" s="124"/>
      <c r="D172" s="124"/>
      <c r="E172" s="124"/>
      <c r="F172" s="124"/>
      <c r="G172" s="124"/>
      <c r="H172" s="124"/>
    </row>
    <row r="173" spans="1:8" ht="20.100000000000001" customHeight="1" x14ac:dyDescent="0.25">
      <c r="A173" s="124"/>
      <c r="C173" s="124"/>
      <c r="D173" s="124"/>
      <c r="E173" s="124"/>
      <c r="F173" s="124"/>
      <c r="G173" s="124"/>
      <c r="H173" s="124"/>
    </row>
    <row r="174" spans="1:8" ht="20.100000000000001" customHeight="1" x14ac:dyDescent="0.25">
      <c r="A174" s="124"/>
      <c r="C174" s="124"/>
      <c r="D174" s="124"/>
      <c r="E174" s="124"/>
      <c r="F174" s="124"/>
      <c r="G174" s="124"/>
      <c r="H174" s="124"/>
    </row>
    <row r="175" spans="1:8" ht="20.100000000000001" customHeight="1" x14ac:dyDescent="0.25">
      <c r="A175" s="124"/>
      <c r="C175" s="124"/>
      <c r="D175" s="124"/>
      <c r="E175" s="124"/>
      <c r="F175" s="124"/>
      <c r="G175" s="124"/>
      <c r="H175" s="124"/>
    </row>
    <row r="176" spans="1:8" ht="20.100000000000001" customHeight="1" x14ac:dyDescent="0.25">
      <c r="A176" s="124"/>
      <c r="C176" s="124"/>
      <c r="D176" s="124"/>
      <c r="E176" s="124"/>
      <c r="F176" s="124"/>
      <c r="G176" s="124"/>
      <c r="H176" s="124"/>
    </row>
    <row r="177" spans="1:8" ht="20.100000000000001" customHeight="1" x14ac:dyDescent="0.25">
      <c r="A177" s="124"/>
      <c r="C177" s="124"/>
      <c r="D177" s="124"/>
      <c r="E177" s="124"/>
      <c r="F177" s="124"/>
      <c r="G177" s="124"/>
      <c r="H177" s="124"/>
    </row>
    <row r="178" spans="1:8" ht="20.100000000000001" customHeight="1" x14ac:dyDescent="0.25">
      <c r="A178" s="124"/>
      <c r="C178" s="124"/>
      <c r="D178" s="124"/>
      <c r="E178" s="124"/>
      <c r="F178" s="124"/>
      <c r="G178" s="124"/>
      <c r="H178" s="124"/>
    </row>
    <row r="179" spans="1:8" ht="20.100000000000001" customHeight="1" x14ac:dyDescent="0.25">
      <c r="A179" s="124"/>
      <c r="C179" s="124"/>
      <c r="D179" s="124"/>
      <c r="E179" s="124"/>
      <c r="F179" s="124"/>
      <c r="G179" s="124"/>
      <c r="H179" s="124"/>
    </row>
    <row r="180" spans="1:8" ht="20.100000000000001" customHeight="1" x14ac:dyDescent="0.25">
      <c r="A180" s="124"/>
      <c r="C180" s="124"/>
      <c r="D180" s="124"/>
      <c r="E180" s="124"/>
      <c r="F180" s="124"/>
      <c r="G180" s="124"/>
      <c r="H180" s="124"/>
    </row>
    <row r="181" spans="1:8" ht="20.100000000000001" customHeight="1" x14ac:dyDescent="0.25">
      <c r="A181" s="124"/>
      <c r="C181" s="124"/>
      <c r="D181" s="124"/>
      <c r="E181" s="124"/>
      <c r="F181" s="124"/>
      <c r="G181" s="124"/>
      <c r="H181" s="124"/>
    </row>
    <row r="182" spans="1:8" ht="20.100000000000001" customHeight="1" x14ac:dyDescent="0.25">
      <c r="A182" s="124"/>
      <c r="C182" s="124"/>
      <c r="D182" s="124"/>
      <c r="E182" s="124"/>
      <c r="F182" s="124"/>
      <c r="G182" s="124"/>
      <c r="H182" s="124"/>
    </row>
    <row r="183" spans="1:8" ht="20.100000000000001" customHeight="1" x14ac:dyDescent="0.25">
      <c r="A183" s="124"/>
      <c r="C183" s="124"/>
      <c r="D183" s="124"/>
      <c r="E183" s="124"/>
      <c r="F183" s="124"/>
      <c r="G183" s="124"/>
      <c r="H183" s="124"/>
    </row>
    <row r="184" spans="1:8" ht="20.100000000000001" customHeight="1" x14ac:dyDescent="0.25">
      <c r="A184" s="124"/>
      <c r="C184" s="124"/>
      <c r="D184" s="124"/>
      <c r="E184" s="124"/>
      <c r="F184" s="124"/>
      <c r="G184" s="124"/>
      <c r="H184" s="124"/>
    </row>
    <row r="185" spans="1:8" ht="20.100000000000001" customHeight="1" x14ac:dyDescent="0.25">
      <c r="A185" s="124"/>
      <c r="C185" s="124"/>
      <c r="D185" s="124"/>
      <c r="E185" s="124"/>
      <c r="F185" s="124"/>
      <c r="G185" s="124"/>
      <c r="H185" s="124"/>
    </row>
    <row r="186" spans="1:8" ht="20.100000000000001" customHeight="1" x14ac:dyDescent="0.25">
      <c r="A186" s="124"/>
      <c r="C186" s="124"/>
      <c r="D186" s="124"/>
      <c r="E186" s="124"/>
      <c r="F186" s="124"/>
      <c r="G186" s="124"/>
      <c r="H186" s="124"/>
    </row>
    <row r="188" spans="1:8" ht="20.100000000000001" customHeight="1" x14ac:dyDescent="0.25">
      <c r="A188" s="124"/>
      <c r="C188" s="124"/>
      <c r="D188" s="124"/>
      <c r="E188" s="124"/>
      <c r="F188" s="124"/>
      <c r="G188" s="124"/>
      <c r="H188" s="124"/>
    </row>
    <row r="189" spans="1:8" ht="20.100000000000001" customHeight="1" x14ac:dyDescent="0.25">
      <c r="A189" s="124"/>
      <c r="C189" s="124"/>
      <c r="D189" s="124"/>
      <c r="E189" s="124"/>
      <c r="F189" s="124"/>
      <c r="G189" s="124"/>
      <c r="H189" s="124"/>
    </row>
    <row r="190" spans="1:8" ht="20.100000000000001" customHeight="1" x14ac:dyDescent="0.25">
      <c r="A190" s="124"/>
      <c r="C190" s="124"/>
      <c r="D190" s="124"/>
      <c r="E190" s="124"/>
      <c r="F190" s="124"/>
      <c r="G190" s="124"/>
      <c r="H190" s="124"/>
    </row>
    <row r="191" spans="1:8" ht="20.100000000000001" customHeight="1" x14ac:dyDescent="0.25">
      <c r="A191" s="124"/>
      <c r="C191" s="124"/>
      <c r="D191" s="124"/>
      <c r="E191" s="124"/>
      <c r="F191" s="124"/>
      <c r="G191" s="124"/>
      <c r="H191" s="124"/>
    </row>
    <row r="192" spans="1:8" ht="20.100000000000001" customHeight="1" x14ac:dyDescent="0.25">
      <c r="A192" s="124"/>
      <c r="C192" s="124"/>
      <c r="D192" s="124"/>
      <c r="E192" s="124"/>
      <c r="F192" s="124"/>
      <c r="G192" s="124"/>
      <c r="H192" s="124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R6"/>
    <mergeCell ref="A9:V9"/>
    <mergeCell ref="H3:H7"/>
    <mergeCell ref="I3:L3"/>
    <mergeCell ref="M3:M6"/>
    <mergeCell ref="E4:E7"/>
    <mergeCell ref="F4:F7"/>
    <mergeCell ref="I4:I7"/>
    <mergeCell ref="J4:J7"/>
    <mergeCell ref="K4:K7"/>
    <mergeCell ref="L4:L7"/>
    <mergeCell ref="A10:V10"/>
    <mergeCell ref="A13:B13"/>
    <mergeCell ref="A14:V14"/>
    <mergeCell ref="A23:F23"/>
    <mergeCell ref="A24:V24"/>
    <mergeCell ref="A57:F57"/>
    <mergeCell ref="A28:V28"/>
    <mergeCell ref="A31:F31"/>
    <mergeCell ref="A32:F32"/>
    <mergeCell ref="A33:V33"/>
    <mergeCell ref="A34:V34"/>
    <mergeCell ref="A35:B35"/>
    <mergeCell ref="A39:F39"/>
    <mergeCell ref="A42:V42"/>
    <mergeCell ref="A43:B43"/>
    <mergeCell ref="A44:B44"/>
    <mergeCell ref="A45:B45"/>
    <mergeCell ref="U65:V65"/>
    <mergeCell ref="A58:F58"/>
    <mergeCell ref="A59:F59"/>
    <mergeCell ref="A60:M60"/>
    <mergeCell ref="A61:M61"/>
    <mergeCell ref="A62:M62"/>
    <mergeCell ref="A63:M63"/>
    <mergeCell ref="A64:M64"/>
    <mergeCell ref="A65:M65"/>
    <mergeCell ref="N65:P65"/>
    <mergeCell ref="Q65:R65"/>
    <mergeCell ref="S65:T65"/>
    <mergeCell ref="I70:K70"/>
    <mergeCell ref="D72:G72"/>
    <mergeCell ref="I72:K72"/>
    <mergeCell ref="D74:G74"/>
    <mergeCell ref="I74:K74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2"/>
  <sheetViews>
    <sheetView view="pageBreakPreview" zoomScale="90" zoomScaleNormal="110" zoomScaleSheetLayoutView="90" workbookViewId="0">
      <selection activeCell="D51" sqref="D51"/>
    </sheetView>
  </sheetViews>
  <sheetFormatPr defaultColWidth="9.109375" defaultRowHeight="13.2" x14ac:dyDescent="0.25"/>
  <cols>
    <col min="1" max="1" width="3.5546875" style="58" customWidth="1"/>
    <col min="2" max="2" width="5.5546875" style="58" customWidth="1"/>
    <col min="3" max="3" width="28.6640625" style="58" hidden="1" customWidth="1"/>
    <col min="4" max="4" width="64.88671875" style="56" customWidth="1"/>
    <col min="5" max="6" width="7.5546875" style="59" customWidth="1"/>
    <col min="7" max="7" width="6.33203125" style="59" customWidth="1"/>
    <col min="8" max="8" width="5.6640625" style="59" customWidth="1"/>
    <col min="9" max="9" width="6.5546875" style="59" customWidth="1"/>
    <col min="10" max="10" width="6.44140625" style="59" customWidth="1"/>
    <col min="11" max="11" width="8.109375" style="59" customWidth="1"/>
    <col min="12" max="12" width="9.44140625" style="59" customWidth="1"/>
    <col min="13" max="13" width="5.6640625" style="58" customWidth="1"/>
    <col min="14" max="14" width="9.44140625" style="59" customWidth="1"/>
    <col min="15" max="15" width="12.6640625" style="56" customWidth="1"/>
    <col min="16" max="16384" width="9.109375" style="55"/>
  </cols>
  <sheetData>
    <row r="1" spans="1:15" x14ac:dyDescent="0.25">
      <c r="D1" s="683" t="s">
        <v>128</v>
      </c>
      <c r="E1" s="683"/>
      <c r="F1" s="683"/>
      <c r="G1" s="683"/>
      <c r="H1" s="683"/>
      <c r="I1" s="683"/>
      <c r="J1" s="683"/>
      <c r="K1" s="683"/>
      <c r="L1" s="683"/>
      <c r="M1" s="683"/>
      <c r="N1" s="683"/>
    </row>
    <row r="2" spans="1:15" ht="13.8" thickBot="1" x14ac:dyDescent="0.3">
      <c r="D2" s="56" t="s">
        <v>75</v>
      </c>
    </row>
    <row r="3" spans="1:15" ht="13.8" thickBot="1" x14ac:dyDescent="0.3">
      <c r="D3" s="732" t="s">
        <v>74</v>
      </c>
      <c r="E3" s="735" t="s">
        <v>66</v>
      </c>
      <c r="F3" s="736" t="s">
        <v>51</v>
      </c>
      <c r="G3" s="737"/>
      <c r="H3" s="737"/>
      <c r="I3" s="737"/>
      <c r="J3" s="737"/>
      <c r="K3" s="738"/>
      <c r="L3" s="735" t="s">
        <v>76</v>
      </c>
      <c r="M3" s="735" t="s">
        <v>77</v>
      </c>
      <c r="N3" s="739" t="s">
        <v>86</v>
      </c>
    </row>
    <row r="4" spans="1:15" ht="14.4" thickTop="1" thickBot="1" x14ac:dyDescent="0.3">
      <c r="D4" s="733"/>
      <c r="E4" s="698"/>
      <c r="F4" s="697" t="s">
        <v>28</v>
      </c>
      <c r="G4" s="744" t="s">
        <v>52</v>
      </c>
      <c r="H4" s="745"/>
      <c r="I4" s="745"/>
      <c r="J4" s="746"/>
      <c r="K4" s="747" t="s">
        <v>103</v>
      </c>
      <c r="L4" s="698"/>
      <c r="M4" s="698"/>
      <c r="N4" s="740"/>
    </row>
    <row r="5" spans="1:15" ht="14.4" thickTop="1" thickBot="1" x14ac:dyDescent="0.3">
      <c r="D5" s="733"/>
      <c r="E5" s="698"/>
      <c r="F5" s="742"/>
      <c r="G5" s="697" t="s">
        <v>53</v>
      </c>
      <c r="H5" s="752" t="s">
        <v>55</v>
      </c>
      <c r="I5" s="753"/>
      <c r="J5" s="754"/>
      <c r="K5" s="748"/>
      <c r="L5" s="698"/>
      <c r="M5" s="698"/>
      <c r="N5" s="740"/>
    </row>
    <row r="6" spans="1:15" ht="19.5" customHeight="1" thickTop="1" x14ac:dyDescent="0.25">
      <c r="D6" s="733"/>
      <c r="E6" s="698"/>
      <c r="F6" s="742"/>
      <c r="G6" s="750"/>
      <c r="H6" s="697" t="s">
        <v>100</v>
      </c>
      <c r="I6" s="697" t="s">
        <v>101</v>
      </c>
      <c r="J6" s="700" t="s">
        <v>102</v>
      </c>
      <c r="K6" s="748"/>
      <c r="L6" s="698"/>
      <c r="M6" s="698"/>
      <c r="N6" s="740"/>
    </row>
    <row r="7" spans="1:15" hidden="1" x14ac:dyDescent="0.25">
      <c r="D7" s="733"/>
      <c r="E7" s="698"/>
      <c r="F7" s="742"/>
      <c r="G7" s="750"/>
      <c r="H7" s="698"/>
      <c r="I7" s="698"/>
      <c r="J7" s="701"/>
      <c r="K7" s="748"/>
      <c r="L7" s="698"/>
      <c r="M7" s="698"/>
      <c r="N7" s="740"/>
    </row>
    <row r="8" spans="1:15" hidden="1" x14ac:dyDescent="0.25">
      <c r="D8" s="733"/>
      <c r="E8" s="698"/>
      <c r="F8" s="742"/>
      <c r="G8" s="750"/>
      <c r="H8" s="698"/>
      <c r="I8" s="698"/>
      <c r="J8" s="701"/>
      <c r="K8" s="748"/>
      <c r="L8" s="698"/>
      <c r="M8" s="698"/>
      <c r="N8" s="740"/>
    </row>
    <row r="9" spans="1:15" ht="14.25" customHeight="1" thickBot="1" x14ac:dyDescent="0.3">
      <c r="D9" s="734"/>
      <c r="E9" s="699"/>
      <c r="F9" s="743"/>
      <c r="G9" s="751"/>
      <c r="H9" s="699"/>
      <c r="I9" s="699"/>
      <c r="J9" s="702"/>
      <c r="K9" s="749"/>
      <c r="L9" s="699"/>
      <c r="M9" s="699"/>
      <c r="N9" s="741"/>
    </row>
    <row r="10" spans="1:15" ht="20.100000000000001" customHeight="1" x14ac:dyDescent="0.25">
      <c r="A10" s="58" t="s">
        <v>17</v>
      </c>
      <c r="B10" s="58" t="s">
        <v>81</v>
      </c>
      <c r="C10" s="80" t="str">
        <f>D10</f>
        <v>Право соціального забезпечення</v>
      </c>
      <c r="D10" s="80" t="s">
        <v>146</v>
      </c>
      <c r="E10" s="71">
        <v>5</v>
      </c>
      <c r="F10" s="81">
        <f>E10*30</f>
        <v>150</v>
      </c>
      <c r="G10" s="81">
        <f>H10+I10+J10</f>
        <v>60</v>
      </c>
      <c r="H10" s="81">
        <v>30</v>
      </c>
      <c r="I10" s="81"/>
      <c r="J10" s="81">
        <v>30</v>
      </c>
      <c r="K10" s="81">
        <f>F10-G10</f>
        <v>90</v>
      </c>
      <c r="L10" s="81">
        <f>G10/15</f>
        <v>4</v>
      </c>
      <c r="M10" s="81" t="s">
        <v>87</v>
      </c>
      <c r="N10" s="76">
        <f>G10/F10*100</f>
        <v>40</v>
      </c>
      <c r="O10" s="56" t="s">
        <v>130</v>
      </c>
    </row>
    <row r="11" spans="1:15" ht="29.25" customHeight="1" x14ac:dyDescent="0.25">
      <c r="A11" s="58" t="s">
        <v>87</v>
      </c>
      <c r="B11" s="58" t="s">
        <v>81</v>
      </c>
      <c r="C11" s="80" t="str">
        <f t="shared" ref="C11:C15" si="0">D11</f>
        <v>Ділове та академічне письмо іноземною мовою</v>
      </c>
      <c r="D11" s="79" t="s">
        <v>207</v>
      </c>
      <c r="E11" s="72">
        <v>3</v>
      </c>
      <c r="F11" s="74">
        <f t="shared" ref="F11:F14" si="1">E11*30</f>
        <v>90</v>
      </c>
      <c r="G11" s="74">
        <f t="shared" ref="G11:G14" si="2">H11+I11+J11</f>
        <v>30</v>
      </c>
      <c r="H11" s="74">
        <v>15</v>
      </c>
      <c r="I11" s="74"/>
      <c r="J11" s="74">
        <v>15</v>
      </c>
      <c r="K11" s="74">
        <f t="shared" ref="K11:K14" si="3">F11-G11</f>
        <v>60</v>
      </c>
      <c r="L11" s="74">
        <f t="shared" ref="L11:L16" si="4">G11/15</f>
        <v>2</v>
      </c>
      <c r="M11" s="74" t="s">
        <v>87</v>
      </c>
      <c r="N11" s="77">
        <f t="shared" ref="N11:N14" si="5">G11/F11*100</f>
        <v>33.333333333333329</v>
      </c>
      <c r="O11" s="56" t="s">
        <v>130</v>
      </c>
    </row>
    <row r="12" spans="1:15" ht="20.100000000000001" customHeight="1" x14ac:dyDescent="0.25">
      <c r="A12" s="58" t="s">
        <v>17</v>
      </c>
      <c r="B12" s="58" t="s">
        <v>81</v>
      </c>
      <c r="C12" s="80" t="str">
        <f t="shared" si="0"/>
        <v>Державна політика соціального захисту та соціального забезпечення</v>
      </c>
      <c r="D12" s="167" t="s">
        <v>134</v>
      </c>
      <c r="E12" s="72">
        <v>6</v>
      </c>
      <c r="F12" s="74">
        <f t="shared" si="1"/>
        <v>180</v>
      </c>
      <c r="G12" s="74">
        <f t="shared" si="2"/>
        <v>60</v>
      </c>
      <c r="H12" s="74">
        <v>30</v>
      </c>
      <c r="I12" s="74"/>
      <c r="J12" s="74">
        <v>30</v>
      </c>
      <c r="K12" s="74">
        <f t="shared" si="3"/>
        <v>120</v>
      </c>
      <c r="L12" s="74">
        <f t="shared" si="4"/>
        <v>4</v>
      </c>
      <c r="M12" s="74" t="s">
        <v>211</v>
      </c>
      <c r="N12" s="77">
        <f t="shared" si="5"/>
        <v>33.333333333333329</v>
      </c>
      <c r="O12" s="56" t="s">
        <v>130</v>
      </c>
    </row>
    <row r="13" spans="1:15" ht="20.100000000000001" customHeight="1" x14ac:dyDescent="0.25">
      <c r="A13" s="58" t="s">
        <v>17</v>
      </c>
      <c r="B13" s="58" t="s">
        <v>81</v>
      </c>
      <c r="C13" s="80" t="str">
        <f t="shared" si="0"/>
        <v>Економіка соціального забезпечення</v>
      </c>
      <c r="D13" s="167" t="s">
        <v>147</v>
      </c>
      <c r="E13" s="72">
        <v>6</v>
      </c>
      <c r="F13" s="74">
        <f t="shared" si="1"/>
        <v>180</v>
      </c>
      <c r="G13" s="74">
        <f t="shared" si="2"/>
        <v>75</v>
      </c>
      <c r="H13" s="74">
        <v>30</v>
      </c>
      <c r="I13" s="74"/>
      <c r="J13" s="74">
        <v>45</v>
      </c>
      <c r="K13" s="74">
        <f t="shared" si="3"/>
        <v>105</v>
      </c>
      <c r="L13" s="74">
        <f t="shared" si="4"/>
        <v>5</v>
      </c>
      <c r="M13" s="74" t="s">
        <v>211</v>
      </c>
      <c r="N13" s="77">
        <f t="shared" si="5"/>
        <v>41.666666666666671</v>
      </c>
      <c r="O13" s="56" t="s">
        <v>130</v>
      </c>
    </row>
    <row r="14" spans="1:15" ht="36" customHeight="1" x14ac:dyDescent="0.25">
      <c r="A14" s="58" t="s">
        <v>17</v>
      </c>
      <c r="B14" s="58" t="s">
        <v>82</v>
      </c>
      <c r="C14" s="123" t="s">
        <v>63</v>
      </c>
      <c r="D14" s="170" t="s">
        <v>208</v>
      </c>
      <c r="E14" s="72">
        <v>3</v>
      </c>
      <c r="F14" s="74">
        <f t="shared" si="1"/>
        <v>90</v>
      </c>
      <c r="G14" s="74">
        <f t="shared" si="2"/>
        <v>30</v>
      </c>
      <c r="H14" s="74">
        <v>15</v>
      </c>
      <c r="I14" s="74"/>
      <c r="J14" s="74">
        <v>15</v>
      </c>
      <c r="K14" s="74">
        <f t="shared" si="3"/>
        <v>60</v>
      </c>
      <c r="L14" s="74">
        <f t="shared" si="4"/>
        <v>2</v>
      </c>
      <c r="M14" s="74" t="s">
        <v>87</v>
      </c>
      <c r="N14" s="77">
        <f t="shared" si="5"/>
        <v>33.333333333333329</v>
      </c>
      <c r="O14" s="56" t="s">
        <v>130</v>
      </c>
    </row>
    <row r="15" spans="1:15" ht="20.100000000000001" customHeight="1" x14ac:dyDescent="0.25">
      <c r="A15" s="58" t="s">
        <v>87</v>
      </c>
      <c r="B15" s="58" t="s">
        <v>81</v>
      </c>
      <c r="C15" s="80" t="str">
        <f t="shared" si="0"/>
        <v>Методологія наукових досліджень у професійній сфері</v>
      </c>
      <c r="D15" s="79" t="s">
        <v>206</v>
      </c>
      <c r="E15" s="72">
        <v>3</v>
      </c>
      <c r="F15" s="74">
        <f>E15*30</f>
        <v>90</v>
      </c>
      <c r="G15" s="74">
        <f>H15+I15+J15</f>
        <v>30</v>
      </c>
      <c r="H15" s="74">
        <v>15</v>
      </c>
      <c r="I15" s="74"/>
      <c r="J15" s="74">
        <v>15</v>
      </c>
      <c r="K15" s="74">
        <f>F15-G15</f>
        <v>60</v>
      </c>
      <c r="L15" s="74">
        <f t="shared" si="4"/>
        <v>2</v>
      </c>
      <c r="M15" s="74" t="s">
        <v>87</v>
      </c>
      <c r="N15" s="77">
        <f>G15/F15*100</f>
        <v>33.333333333333329</v>
      </c>
      <c r="O15" s="56" t="s">
        <v>130</v>
      </c>
    </row>
    <row r="16" spans="1:15" ht="32.25" customHeight="1" thickBot="1" x14ac:dyDescent="0.3">
      <c r="D16" s="170" t="s">
        <v>209</v>
      </c>
      <c r="E16" s="73">
        <v>4</v>
      </c>
      <c r="F16" s="75">
        <f>E16*30</f>
        <v>120</v>
      </c>
      <c r="G16" s="74">
        <f>H16+I16+J16</f>
        <v>45</v>
      </c>
      <c r="H16" s="74">
        <v>30</v>
      </c>
      <c r="I16" s="75"/>
      <c r="J16" s="74">
        <v>15</v>
      </c>
      <c r="K16" s="74">
        <f>F16-G16</f>
        <v>75</v>
      </c>
      <c r="L16" s="74">
        <f t="shared" si="4"/>
        <v>3</v>
      </c>
      <c r="M16" s="78" t="s">
        <v>87</v>
      </c>
      <c r="N16" s="77">
        <f>G16/F16*100</f>
        <v>37.5</v>
      </c>
    </row>
    <row r="17" spans="1:15" ht="20.100000000000001" customHeight="1" thickTop="1" thickBot="1" x14ac:dyDescent="0.3">
      <c r="D17" s="118" t="s">
        <v>24</v>
      </c>
      <c r="E17" s="122">
        <f t="shared" ref="E17:L17" si="6">SUM(E10:E16)</f>
        <v>30</v>
      </c>
      <c r="F17" s="120">
        <f t="shared" si="6"/>
        <v>900</v>
      </c>
      <c r="G17" s="120">
        <f t="shared" si="6"/>
        <v>330</v>
      </c>
      <c r="H17" s="120">
        <f t="shared" si="6"/>
        <v>165</v>
      </c>
      <c r="I17" s="120">
        <f t="shared" si="6"/>
        <v>0</v>
      </c>
      <c r="J17" s="120">
        <f t="shared" si="6"/>
        <v>165</v>
      </c>
      <c r="K17" s="120">
        <f t="shared" si="6"/>
        <v>570</v>
      </c>
      <c r="L17" s="120">
        <f t="shared" si="6"/>
        <v>22</v>
      </c>
      <c r="M17" s="121"/>
      <c r="N17" s="121"/>
    </row>
    <row r="18" spans="1:15" ht="13.8" thickTop="1" x14ac:dyDescent="0.25">
      <c r="D18" s="57" t="s">
        <v>78</v>
      </c>
      <c r="E18" s="60">
        <f>30-E17</f>
        <v>0</v>
      </c>
      <c r="F18" s="60"/>
      <c r="G18" s="60"/>
      <c r="H18" s="60"/>
      <c r="I18" s="60"/>
      <c r="J18" s="60"/>
      <c r="K18" s="60"/>
      <c r="L18" s="60"/>
      <c r="M18" s="60"/>
    </row>
    <row r="20" spans="1:15" ht="13.8" thickBot="1" x14ac:dyDescent="0.3">
      <c r="D20" s="56" t="s">
        <v>99</v>
      </c>
    </row>
    <row r="21" spans="1:15" ht="14.4" thickTop="1" thickBot="1" x14ac:dyDescent="0.3">
      <c r="D21" s="706" t="s">
        <v>74</v>
      </c>
      <c r="E21" s="703" t="s">
        <v>66</v>
      </c>
      <c r="F21" s="729" t="s">
        <v>51</v>
      </c>
      <c r="G21" s="730"/>
      <c r="H21" s="730"/>
      <c r="I21" s="730"/>
      <c r="J21" s="730"/>
      <c r="K21" s="731"/>
      <c r="L21" s="703" t="s">
        <v>76</v>
      </c>
      <c r="M21" s="703" t="s">
        <v>77</v>
      </c>
      <c r="N21" s="696" t="s">
        <v>86</v>
      </c>
    </row>
    <row r="22" spans="1:15" ht="13.8" thickBot="1" x14ac:dyDescent="0.3">
      <c r="D22" s="707"/>
      <c r="E22" s="704"/>
      <c r="F22" s="704" t="s">
        <v>28</v>
      </c>
      <c r="G22" s="721" t="s">
        <v>52</v>
      </c>
      <c r="H22" s="722"/>
      <c r="I22" s="722"/>
      <c r="J22" s="723"/>
      <c r="K22" s="704" t="s">
        <v>103</v>
      </c>
      <c r="L22" s="704"/>
      <c r="M22" s="704"/>
      <c r="N22" s="694"/>
    </row>
    <row r="23" spans="1:15" ht="13.8" thickBot="1" x14ac:dyDescent="0.3">
      <c r="D23" s="707"/>
      <c r="E23" s="704"/>
      <c r="F23" s="712"/>
      <c r="G23" s="704" t="s">
        <v>53</v>
      </c>
      <c r="H23" s="726" t="s">
        <v>55</v>
      </c>
      <c r="I23" s="727"/>
      <c r="J23" s="728"/>
      <c r="K23" s="712"/>
      <c r="L23" s="704"/>
      <c r="M23" s="704"/>
      <c r="N23" s="694"/>
    </row>
    <row r="24" spans="1:15" ht="23.25" customHeight="1" thickBot="1" x14ac:dyDescent="0.3">
      <c r="D24" s="707"/>
      <c r="E24" s="704"/>
      <c r="F24" s="712"/>
      <c r="G24" s="724"/>
      <c r="H24" s="704" t="s">
        <v>100</v>
      </c>
      <c r="I24" s="704" t="s">
        <v>101</v>
      </c>
      <c r="J24" s="704" t="s">
        <v>102</v>
      </c>
      <c r="K24" s="712"/>
      <c r="L24" s="704"/>
      <c r="M24" s="704"/>
      <c r="N24" s="694"/>
    </row>
    <row r="25" spans="1:15" ht="13.8" hidden="1" thickBot="1" x14ac:dyDescent="0.3">
      <c r="D25" s="707"/>
      <c r="E25" s="704"/>
      <c r="F25" s="712"/>
      <c r="G25" s="724"/>
      <c r="H25" s="704"/>
      <c r="I25" s="704"/>
      <c r="J25" s="704"/>
      <c r="K25" s="712"/>
      <c r="L25" s="704"/>
      <c r="M25" s="704"/>
      <c r="N25" s="694"/>
    </row>
    <row r="26" spans="1:15" ht="13.8" hidden="1" thickBot="1" x14ac:dyDescent="0.3">
      <c r="D26" s="707"/>
      <c r="E26" s="704"/>
      <c r="F26" s="712"/>
      <c r="G26" s="724"/>
      <c r="H26" s="704"/>
      <c r="I26" s="704"/>
      <c r="J26" s="704"/>
      <c r="K26" s="712"/>
      <c r="L26" s="704"/>
      <c r="M26" s="704"/>
      <c r="N26" s="694"/>
    </row>
    <row r="27" spans="1:15" ht="13.8" hidden="1" thickBot="1" x14ac:dyDescent="0.3">
      <c r="D27" s="708"/>
      <c r="E27" s="705"/>
      <c r="F27" s="713"/>
      <c r="G27" s="725"/>
      <c r="H27" s="705"/>
      <c r="I27" s="705"/>
      <c r="J27" s="705"/>
      <c r="K27" s="713"/>
      <c r="L27" s="705"/>
      <c r="M27" s="705"/>
      <c r="N27" s="695"/>
    </row>
    <row r="28" spans="1:15" ht="27.6" thickTop="1" thickBot="1" x14ac:dyDescent="0.3">
      <c r="A28" s="58" t="s">
        <v>87</v>
      </c>
      <c r="B28" s="82" t="s">
        <v>82</v>
      </c>
      <c r="C28" s="123" t="s">
        <v>167</v>
      </c>
      <c r="D28" s="172" t="s">
        <v>198</v>
      </c>
      <c r="E28" s="86">
        <v>4</v>
      </c>
      <c r="F28" s="88">
        <f>E28*30</f>
        <v>120</v>
      </c>
      <c r="G28" s="88">
        <f>H28+I28+J28</f>
        <v>54</v>
      </c>
      <c r="H28" s="88">
        <v>36</v>
      </c>
      <c r="I28" s="88"/>
      <c r="J28" s="88">
        <v>18</v>
      </c>
      <c r="K28" s="88">
        <f>F28-G28</f>
        <v>66</v>
      </c>
      <c r="L28" s="88">
        <f>G28/18</f>
        <v>3</v>
      </c>
      <c r="M28" s="88" t="s">
        <v>87</v>
      </c>
      <c r="N28" s="92">
        <f>G28/F28*100</f>
        <v>45</v>
      </c>
      <c r="O28" s="56" t="s">
        <v>130</v>
      </c>
    </row>
    <row r="29" spans="1:15" ht="40.200000000000003" thickBot="1" x14ac:dyDescent="0.3">
      <c r="A29" s="58" t="s">
        <v>17</v>
      </c>
      <c r="B29" s="82" t="s">
        <v>81</v>
      </c>
      <c r="C29" s="80" t="str">
        <f t="shared" ref="C29:C34" si="7">D29</f>
        <v>Програми і проєкти соціального захисту та соціального забезпечення</v>
      </c>
      <c r="D29" s="168" t="s">
        <v>188</v>
      </c>
      <c r="E29" s="87">
        <v>6</v>
      </c>
      <c r="F29" s="89">
        <f t="shared" ref="F29:F34" si="8">E29*30</f>
        <v>180</v>
      </c>
      <c r="G29" s="89">
        <f t="shared" ref="G29:G34" si="9">H29+I29+J29</f>
        <v>72</v>
      </c>
      <c r="H29" s="91">
        <v>36</v>
      </c>
      <c r="I29" s="91"/>
      <c r="J29" s="91">
        <v>36</v>
      </c>
      <c r="K29" s="89">
        <f t="shared" ref="K29:K33" si="10">F29-G29</f>
        <v>108</v>
      </c>
      <c r="L29" s="89">
        <f t="shared" ref="L29:L34" si="11">G29/18</f>
        <v>4</v>
      </c>
      <c r="M29" s="89" t="s">
        <v>211</v>
      </c>
      <c r="N29" s="84">
        <f t="shared" ref="N29:N34" si="12">G29/F29*100</f>
        <v>40</v>
      </c>
      <c r="O29" s="56" t="s">
        <v>130</v>
      </c>
    </row>
    <row r="30" spans="1:15" ht="40.200000000000003" thickBot="1" x14ac:dyDescent="0.3">
      <c r="A30" s="58" t="s">
        <v>17</v>
      </c>
      <c r="B30" s="82" t="s">
        <v>81</v>
      </c>
      <c r="C30" s="80" t="str">
        <f t="shared" si="7"/>
        <v>Курсова робота "Програми і проєкти соціального захисту та соціального забезпечення"</v>
      </c>
      <c r="D30" s="83" t="s">
        <v>189</v>
      </c>
      <c r="E30" s="87">
        <v>1.5</v>
      </c>
      <c r="F30" s="89">
        <f t="shared" si="8"/>
        <v>45</v>
      </c>
      <c r="G30" s="89">
        <f t="shared" si="9"/>
        <v>0</v>
      </c>
      <c r="H30" s="89"/>
      <c r="I30" s="89"/>
      <c r="J30" s="89">
        <v>0</v>
      </c>
      <c r="K30" s="89">
        <f t="shared" si="10"/>
        <v>45</v>
      </c>
      <c r="L30" s="89">
        <f t="shared" si="11"/>
        <v>0</v>
      </c>
      <c r="M30" s="89" t="s">
        <v>84</v>
      </c>
      <c r="N30" s="84">
        <f t="shared" si="12"/>
        <v>0</v>
      </c>
      <c r="O30" s="56" t="s">
        <v>130</v>
      </c>
    </row>
    <row r="31" spans="1:15" ht="27" thickBot="1" x14ac:dyDescent="0.3">
      <c r="A31" s="58" t="s">
        <v>17</v>
      </c>
      <c r="B31" s="82" t="s">
        <v>82</v>
      </c>
      <c r="C31" s="123" t="s">
        <v>174</v>
      </c>
      <c r="D31" s="173" t="s">
        <v>200</v>
      </c>
      <c r="E31" s="87">
        <v>4</v>
      </c>
      <c r="F31" s="89">
        <f t="shared" si="8"/>
        <v>120</v>
      </c>
      <c r="G31" s="89">
        <f t="shared" si="9"/>
        <v>54</v>
      </c>
      <c r="H31" s="89">
        <v>36</v>
      </c>
      <c r="I31" s="91"/>
      <c r="J31" s="89">
        <v>18</v>
      </c>
      <c r="K31" s="89">
        <f t="shared" si="10"/>
        <v>66</v>
      </c>
      <c r="L31" s="89">
        <f t="shared" si="11"/>
        <v>3</v>
      </c>
      <c r="M31" s="89" t="s">
        <v>87</v>
      </c>
      <c r="N31" s="84">
        <f t="shared" si="12"/>
        <v>45</v>
      </c>
      <c r="O31" s="56" t="s">
        <v>130</v>
      </c>
    </row>
    <row r="32" spans="1:15" ht="40.200000000000003" thickBot="1" x14ac:dyDescent="0.3">
      <c r="A32" s="58" t="s">
        <v>17</v>
      </c>
      <c r="B32" s="82" t="s">
        <v>82</v>
      </c>
      <c r="C32" s="123" t="s">
        <v>176</v>
      </c>
      <c r="D32" s="171" t="s">
        <v>210</v>
      </c>
      <c r="E32" s="87">
        <v>5</v>
      </c>
      <c r="F32" s="89">
        <f t="shared" si="8"/>
        <v>150</v>
      </c>
      <c r="G32" s="89">
        <f t="shared" si="9"/>
        <v>72</v>
      </c>
      <c r="H32" s="89">
        <v>36</v>
      </c>
      <c r="I32" s="89">
        <v>36</v>
      </c>
      <c r="J32" s="89"/>
      <c r="K32" s="89">
        <f t="shared" si="10"/>
        <v>78</v>
      </c>
      <c r="L32" s="89">
        <f t="shared" si="11"/>
        <v>4</v>
      </c>
      <c r="M32" s="89" t="s">
        <v>211</v>
      </c>
      <c r="N32" s="84">
        <f t="shared" si="12"/>
        <v>48</v>
      </c>
      <c r="O32" s="56" t="s">
        <v>130</v>
      </c>
    </row>
    <row r="33" spans="1:15" ht="14.4" thickBot="1" x14ac:dyDescent="0.3">
      <c r="B33" s="82"/>
      <c r="C33" s="123"/>
      <c r="D33" s="169" t="s">
        <v>202</v>
      </c>
      <c r="E33" s="94">
        <v>5</v>
      </c>
      <c r="F33" s="95">
        <f t="shared" si="8"/>
        <v>150</v>
      </c>
      <c r="G33" s="89">
        <f t="shared" si="9"/>
        <v>72</v>
      </c>
      <c r="H33" s="95">
        <v>36</v>
      </c>
      <c r="I33" s="95"/>
      <c r="J33" s="95">
        <v>36</v>
      </c>
      <c r="K33" s="89">
        <f t="shared" si="10"/>
        <v>78</v>
      </c>
      <c r="L33" s="89">
        <f t="shared" si="11"/>
        <v>4</v>
      </c>
      <c r="M33" s="95" t="s">
        <v>211</v>
      </c>
      <c r="N33" s="84">
        <f t="shared" si="12"/>
        <v>48</v>
      </c>
    </row>
    <row r="34" spans="1:15" ht="27" thickBot="1" x14ac:dyDescent="0.3">
      <c r="A34" s="58" t="s">
        <v>17</v>
      </c>
      <c r="B34" s="82" t="s">
        <v>81</v>
      </c>
      <c r="C34" s="80" t="str">
        <f t="shared" si="7"/>
        <v>Організаційно-професійна практика</v>
      </c>
      <c r="D34" s="93" t="s">
        <v>160</v>
      </c>
      <c r="E34" s="94">
        <v>4.5</v>
      </c>
      <c r="F34" s="95">
        <f t="shared" si="8"/>
        <v>135</v>
      </c>
      <c r="G34" s="89">
        <f t="shared" si="9"/>
        <v>0</v>
      </c>
      <c r="H34" s="95"/>
      <c r="I34" s="95"/>
      <c r="J34" s="95"/>
      <c r="K34" s="95">
        <v>135</v>
      </c>
      <c r="L34" s="89">
        <f t="shared" si="11"/>
        <v>0</v>
      </c>
      <c r="M34" s="95" t="s">
        <v>84</v>
      </c>
      <c r="N34" s="84">
        <f t="shared" si="12"/>
        <v>0</v>
      </c>
      <c r="O34" s="56" t="s">
        <v>130</v>
      </c>
    </row>
    <row r="35" spans="1:15" ht="14.4" thickTop="1" thickBot="1" x14ac:dyDescent="0.3">
      <c r="B35" s="82"/>
      <c r="C35" s="82"/>
      <c r="D35" s="118" t="s">
        <v>24</v>
      </c>
      <c r="E35" s="119">
        <f>SUM(E28:E34)</f>
        <v>30</v>
      </c>
      <c r="F35" s="120">
        <f>SUM(F28:F34)</f>
        <v>900</v>
      </c>
      <c r="G35" s="120">
        <f t="shared" ref="G35:L35" si="13">SUM(G28:G34)</f>
        <v>324</v>
      </c>
      <c r="H35" s="120">
        <f t="shared" si="13"/>
        <v>180</v>
      </c>
      <c r="I35" s="120">
        <f t="shared" si="13"/>
        <v>36</v>
      </c>
      <c r="J35" s="120">
        <f t="shared" si="13"/>
        <v>108</v>
      </c>
      <c r="K35" s="120">
        <f t="shared" si="13"/>
        <v>576</v>
      </c>
      <c r="L35" s="120">
        <f t="shared" si="13"/>
        <v>18</v>
      </c>
      <c r="M35" s="120"/>
      <c r="N35" s="121"/>
    </row>
    <row r="36" spans="1:15" ht="13.8" thickTop="1" x14ac:dyDescent="0.25">
      <c r="D36" s="57" t="s">
        <v>78</v>
      </c>
      <c r="E36" s="60">
        <f>30-E35</f>
        <v>0</v>
      </c>
    </row>
    <row r="37" spans="1:15" x14ac:dyDescent="0.25">
      <c r="D37" s="57"/>
      <c r="E37" s="60"/>
    </row>
    <row r="38" spans="1:15" x14ac:dyDescent="0.25">
      <c r="D38" s="57"/>
      <c r="E38" s="60"/>
    </row>
    <row r="39" spans="1:15" ht="13.8" thickBot="1" x14ac:dyDescent="0.3">
      <c r="D39" s="56" t="s">
        <v>79</v>
      </c>
    </row>
    <row r="40" spans="1:15" ht="14.4" thickTop="1" thickBot="1" x14ac:dyDescent="0.3">
      <c r="D40" s="706" t="s">
        <v>74</v>
      </c>
      <c r="E40" s="703" t="s">
        <v>66</v>
      </c>
      <c r="F40" s="709" t="s">
        <v>51</v>
      </c>
      <c r="G40" s="710"/>
      <c r="H40" s="710"/>
      <c r="I40" s="710"/>
      <c r="J40" s="710"/>
      <c r="K40" s="711"/>
      <c r="L40" s="703" t="s">
        <v>76</v>
      </c>
      <c r="M40" s="696" t="s">
        <v>77</v>
      </c>
      <c r="N40" s="696" t="s">
        <v>86</v>
      </c>
    </row>
    <row r="41" spans="1:15" ht="14.4" thickTop="1" thickBot="1" x14ac:dyDescent="0.3">
      <c r="D41" s="707"/>
      <c r="E41" s="704"/>
      <c r="F41" s="703" t="s">
        <v>28</v>
      </c>
      <c r="G41" s="714" t="s">
        <v>52</v>
      </c>
      <c r="H41" s="715"/>
      <c r="I41" s="715"/>
      <c r="J41" s="716"/>
      <c r="K41" s="696" t="s">
        <v>54</v>
      </c>
      <c r="L41" s="704"/>
      <c r="M41" s="694"/>
      <c r="N41" s="694"/>
    </row>
    <row r="42" spans="1:15" ht="14.4" thickTop="1" thickBot="1" x14ac:dyDescent="0.3">
      <c r="D42" s="707"/>
      <c r="E42" s="704"/>
      <c r="F42" s="712"/>
      <c r="G42" s="696" t="s">
        <v>53</v>
      </c>
      <c r="H42" s="684" t="s">
        <v>55</v>
      </c>
      <c r="I42" s="685"/>
      <c r="J42" s="686"/>
      <c r="K42" s="717"/>
      <c r="L42" s="704"/>
      <c r="M42" s="694"/>
      <c r="N42" s="694"/>
    </row>
    <row r="43" spans="1:15" ht="15.75" customHeight="1" thickBot="1" x14ac:dyDescent="0.3">
      <c r="D43" s="707"/>
      <c r="E43" s="704"/>
      <c r="F43" s="712"/>
      <c r="G43" s="719"/>
      <c r="H43" s="687" t="s">
        <v>100</v>
      </c>
      <c r="I43" s="690" t="s">
        <v>101</v>
      </c>
      <c r="J43" s="693" t="s">
        <v>102</v>
      </c>
      <c r="K43" s="717"/>
      <c r="L43" s="704"/>
      <c r="M43" s="694"/>
      <c r="N43" s="694"/>
    </row>
    <row r="44" spans="1:15" ht="13.8" thickBot="1" x14ac:dyDescent="0.3">
      <c r="D44" s="707"/>
      <c r="E44" s="704"/>
      <c r="F44" s="712"/>
      <c r="G44" s="719"/>
      <c r="H44" s="688"/>
      <c r="I44" s="691"/>
      <c r="J44" s="694"/>
      <c r="K44" s="717"/>
      <c r="L44" s="704"/>
      <c r="M44" s="694"/>
      <c r="N44" s="694"/>
    </row>
    <row r="45" spans="1:15" ht="13.8" thickBot="1" x14ac:dyDescent="0.3">
      <c r="D45" s="707"/>
      <c r="E45" s="704"/>
      <c r="F45" s="712"/>
      <c r="G45" s="719"/>
      <c r="H45" s="688"/>
      <c r="I45" s="691"/>
      <c r="J45" s="694"/>
      <c r="K45" s="717"/>
      <c r="L45" s="704"/>
      <c r="M45" s="694"/>
      <c r="N45" s="694"/>
    </row>
    <row r="46" spans="1:15" ht="13.8" thickBot="1" x14ac:dyDescent="0.3">
      <c r="D46" s="708"/>
      <c r="E46" s="705"/>
      <c r="F46" s="713"/>
      <c r="G46" s="720"/>
      <c r="H46" s="689"/>
      <c r="I46" s="692"/>
      <c r="J46" s="695"/>
      <c r="K46" s="718"/>
      <c r="L46" s="705"/>
      <c r="M46" s="695"/>
      <c r="N46" s="695"/>
    </row>
    <row r="47" spans="1:15" ht="14.4" thickTop="1" thickBot="1" x14ac:dyDescent="0.3">
      <c r="A47" s="58" t="s">
        <v>17</v>
      </c>
      <c r="B47" s="82" t="s">
        <v>81</v>
      </c>
      <c r="C47" s="80" t="str">
        <f t="shared" ref="C47:C51" si="14">D47</f>
        <v>Переддипломна практика</v>
      </c>
      <c r="D47" s="96" t="s">
        <v>26</v>
      </c>
      <c r="E47" s="86">
        <v>6</v>
      </c>
      <c r="F47" s="88">
        <f>E47*30</f>
        <v>180</v>
      </c>
      <c r="G47" s="106">
        <f>H47+I47+J47</f>
        <v>0</v>
      </c>
      <c r="H47" s="98"/>
      <c r="I47" s="110"/>
      <c r="J47" s="111"/>
      <c r="K47" s="106">
        <f>F47-G47</f>
        <v>180</v>
      </c>
      <c r="L47" s="88">
        <f>G47/7</f>
        <v>0</v>
      </c>
      <c r="M47" s="106" t="s">
        <v>84</v>
      </c>
      <c r="N47" s="103">
        <f>G47/F47*100</f>
        <v>0</v>
      </c>
      <c r="O47" s="56" t="s">
        <v>130</v>
      </c>
    </row>
    <row r="48" spans="1:15" ht="27" thickBot="1" x14ac:dyDescent="0.3">
      <c r="A48" s="58" t="s">
        <v>17</v>
      </c>
      <c r="B48" s="82" t="s">
        <v>81</v>
      </c>
      <c r="C48" s="80" t="str">
        <f t="shared" si="14"/>
        <v>Підготовка кваліфікаційної роботи магістра</v>
      </c>
      <c r="D48" s="97" t="s">
        <v>163</v>
      </c>
      <c r="E48" s="87">
        <v>8.5</v>
      </c>
      <c r="F48" s="89">
        <f t="shared" ref="F48:F52" si="15">E48*30</f>
        <v>255</v>
      </c>
      <c r="G48" s="107">
        <f t="shared" ref="G48:G52" si="16">H48+I48+J48</f>
        <v>0</v>
      </c>
      <c r="H48" s="85"/>
      <c r="I48" s="101"/>
      <c r="J48" s="107"/>
      <c r="K48" s="107">
        <f t="shared" ref="K48:K49" si="17">F48-G48</f>
        <v>255</v>
      </c>
      <c r="L48" s="91">
        <f t="shared" ref="L48:L49" si="18">G48/15</f>
        <v>0</v>
      </c>
      <c r="M48" s="107"/>
      <c r="N48" s="104">
        <f t="shared" ref="N48:N52" si="19">G48/F48*100</f>
        <v>0</v>
      </c>
      <c r="O48" s="56" t="s">
        <v>130</v>
      </c>
    </row>
    <row r="49" spans="1:15" ht="27" thickBot="1" x14ac:dyDescent="0.3">
      <c r="A49" s="58" t="s">
        <v>17</v>
      </c>
      <c r="B49" s="82" t="s">
        <v>81</v>
      </c>
      <c r="C49" s="80" t="str">
        <f t="shared" si="14"/>
        <v>Атестація (захист кваліфікаційної роботи магістра)</v>
      </c>
      <c r="D49" s="97" t="s">
        <v>183</v>
      </c>
      <c r="E49" s="87">
        <v>1.5</v>
      </c>
      <c r="F49" s="89">
        <f t="shared" si="15"/>
        <v>45</v>
      </c>
      <c r="G49" s="107">
        <f t="shared" si="16"/>
        <v>0</v>
      </c>
      <c r="H49" s="85"/>
      <c r="I49" s="101"/>
      <c r="J49" s="107"/>
      <c r="K49" s="107">
        <f t="shared" si="17"/>
        <v>45</v>
      </c>
      <c r="L49" s="91">
        <f t="shared" si="18"/>
        <v>0</v>
      </c>
      <c r="M49" s="107"/>
      <c r="N49" s="104">
        <f t="shared" si="19"/>
        <v>0</v>
      </c>
      <c r="O49" s="56" t="s">
        <v>130</v>
      </c>
    </row>
    <row r="50" spans="1:15" ht="27" thickBot="1" x14ac:dyDescent="0.3">
      <c r="A50" s="58" t="s">
        <v>17</v>
      </c>
      <c r="B50" s="82" t="s">
        <v>82</v>
      </c>
      <c r="C50" s="123" t="s">
        <v>171</v>
      </c>
      <c r="D50" s="173" t="s">
        <v>212</v>
      </c>
      <c r="E50" s="87">
        <v>4</v>
      </c>
      <c r="F50" s="89">
        <f t="shared" si="15"/>
        <v>120</v>
      </c>
      <c r="G50" s="107">
        <f>H50+I50+J50</f>
        <v>42</v>
      </c>
      <c r="H50" s="90">
        <v>14</v>
      </c>
      <c r="I50" s="141"/>
      <c r="J50" s="142">
        <v>28</v>
      </c>
      <c r="K50" s="107">
        <f>F50-G50</f>
        <v>78</v>
      </c>
      <c r="L50" s="87">
        <f>G50/7</f>
        <v>6</v>
      </c>
      <c r="M50" s="107" t="s">
        <v>87</v>
      </c>
      <c r="N50" s="104">
        <f>G50/F50*100</f>
        <v>35</v>
      </c>
      <c r="O50" s="56" t="s">
        <v>130</v>
      </c>
    </row>
    <row r="51" spans="1:15" ht="26.25" customHeight="1" thickBot="1" x14ac:dyDescent="0.3">
      <c r="A51" s="58" t="s">
        <v>17</v>
      </c>
      <c r="B51" s="82" t="s">
        <v>81</v>
      </c>
      <c r="C51" s="80" t="str">
        <f t="shared" si="14"/>
        <v xml:space="preserve"> Інновації системи управління соціальними закладами</v>
      </c>
      <c r="D51" s="168" t="s">
        <v>201</v>
      </c>
      <c r="E51" s="87">
        <v>6</v>
      </c>
      <c r="F51" s="89">
        <f t="shared" si="15"/>
        <v>180</v>
      </c>
      <c r="G51" s="107">
        <f t="shared" si="16"/>
        <v>63</v>
      </c>
      <c r="H51" s="85">
        <v>35</v>
      </c>
      <c r="I51" s="101"/>
      <c r="J51" s="107">
        <v>28</v>
      </c>
      <c r="K51" s="107">
        <f t="shared" ref="K51:K52" si="20">F51-G51</f>
        <v>117</v>
      </c>
      <c r="L51" s="91">
        <f>G51/7</f>
        <v>9</v>
      </c>
      <c r="M51" s="107" t="s">
        <v>85</v>
      </c>
      <c r="N51" s="104">
        <f t="shared" si="19"/>
        <v>35</v>
      </c>
      <c r="O51" s="56" t="s">
        <v>130</v>
      </c>
    </row>
    <row r="52" spans="1:15" ht="27" thickBot="1" x14ac:dyDescent="0.3">
      <c r="A52" s="58" t="s">
        <v>17</v>
      </c>
      <c r="B52" s="82" t="s">
        <v>82</v>
      </c>
      <c r="C52" s="123" t="s">
        <v>179</v>
      </c>
      <c r="D52" s="174" t="s">
        <v>213</v>
      </c>
      <c r="E52" s="100">
        <v>4</v>
      </c>
      <c r="F52" s="112">
        <f t="shared" si="15"/>
        <v>120</v>
      </c>
      <c r="G52" s="108">
        <f t="shared" si="16"/>
        <v>42</v>
      </c>
      <c r="H52" s="99">
        <v>14</v>
      </c>
      <c r="I52" s="102">
        <v>28</v>
      </c>
      <c r="J52" s="108"/>
      <c r="K52" s="108">
        <f t="shared" si="20"/>
        <v>78</v>
      </c>
      <c r="L52" s="109">
        <f>G52/7</f>
        <v>6</v>
      </c>
      <c r="M52" s="108" t="s">
        <v>87</v>
      </c>
      <c r="N52" s="105">
        <f t="shared" si="19"/>
        <v>35</v>
      </c>
      <c r="O52" s="56" t="s">
        <v>130</v>
      </c>
    </row>
    <row r="53" spans="1:15" ht="14.4" thickTop="1" thickBot="1" x14ac:dyDescent="0.3">
      <c r="B53" s="82"/>
      <c r="C53" s="82"/>
      <c r="D53" s="113" t="s">
        <v>24</v>
      </c>
      <c r="E53" s="114">
        <f>SUM(E47:E52)</f>
        <v>30</v>
      </c>
      <c r="F53" s="114">
        <f t="shared" ref="F53:L53" si="21">SUM(F47:F52)</f>
        <v>900</v>
      </c>
      <c r="G53" s="115">
        <f t="shared" si="21"/>
        <v>147</v>
      </c>
      <c r="H53" s="116">
        <f t="shared" si="21"/>
        <v>63</v>
      </c>
      <c r="I53" s="117">
        <f t="shared" si="21"/>
        <v>28</v>
      </c>
      <c r="J53" s="115">
        <f t="shared" si="21"/>
        <v>56</v>
      </c>
      <c r="K53" s="115">
        <f t="shared" si="21"/>
        <v>753</v>
      </c>
      <c r="L53" s="114">
        <f t="shared" si="21"/>
        <v>21</v>
      </c>
      <c r="M53" s="115"/>
      <c r="N53" s="115"/>
    </row>
    <row r="54" spans="1:15" ht="13.8" thickTop="1" x14ac:dyDescent="0.25">
      <c r="D54" s="57" t="s">
        <v>78</v>
      </c>
      <c r="E54" s="60">
        <f>30-E53</f>
        <v>0</v>
      </c>
    </row>
    <row r="56" spans="1:15" x14ac:dyDescent="0.25">
      <c r="D56" s="57"/>
      <c r="E56" s="60"/>
    </row>
    <row r="57" spans="1:15" x14ac:dyDescent="0.25">
      <c r="D57" s="57"/>
      <c r="E57" s="60"/>
    </row>
    <row r="58" spans="1:15" x14ac:dyDescent="0.25">
      <c r="D58" s="56" t="s">
        <v>24</v>
      </c>
      <c r="E58" s="61">
        <f>E53+E35+E17</f>
        <v>90</v>
      </c>
      <c r="F58" s="61">
        <f>F53+F35+F17</f>
        <v>2700</v>
      </c>
      <c r="G58" s="62"/>
      <c r="H58" s="62"/>
      <c r="I58" s="63"/>
      <c r="J58" s="63"/>
      <c r="K58" s="63"/>
      <c r="L58" s="64"/>
      <c r="M58" s="64"/>
    </row>
    <row r="59" spans="1:15" x14ac:dyDescent="0.25">
      <c r="B59" s="58" t="s">
        <v>81</v>
      </c>
      <c r="D59" s="56" t="s">
        <v>80</v>
      </c>
      <c r="E59" s="65">
        <f>SUMIF($B$10:$B$53,B59,$E$10:$E$53)</f>
        <v>57</v>
      </c>
      <c r="F59" s="58">
        <f>E59*30</f>
        <v>1710</v>
      </c>
      <c r="G59" s="65">
        <f>F59/$F$58*100</f>
        <v>63.333333333333329</v>
      </c>
      <c r="H59" s="58"/>
      <c r="L59" s="66"/>
      <c r="M59" s="66"/>
      <c r="N59" s="67"/>
    </row>
    <row r="60" spans="1:15" x14ac:dyDescent="0.25">
      <c r="B60" s="58" t="s">
        <v>82</v>
      </c>
      <c r="D60" s="56" t="s">
        <v>83</v>
      </c>
      <c r="E60" s="65">
        <f>SUMIF($B$10:$B$53,B60,$E$10:$E$53)</f>
        <v>24</v>
      </c>
      <c r="F60" s="58">
        <f t="shared" ref="F60:F67" si="22">E60*30</f>
        <v>720</v>
      </c>
      <c r="G60" s="65">
        <f t="shared" ref="G60:G66" si="23">F60/$F$58*100</f>
        <v>26.666666666666668</v>
      </c>
      <c r="H60" s="58"/>
      <c r="L60" s="66"/>
      <c r="M60" s="66"/>
      <c r="N60" s="67"/>
    </row>
    <row r="61" spans="1:15" x14ac:dyDescent="0.25">
      <c r="E61" s="58"/>
      <c r="F61" s="58"/>
      <c r="G61" s="58"/>
      <c r="H61" s="58"/>
      <c r="L61" s="66"/>
      <c r="M61" s="66"/>
      <c r="N61" s="67"/>
    </row>
    <row r="62" spans="1:15" x14ac:dyDescent="0.25">
      <c r="D62" s="56" t="s">
        <v>88</v>
      </c>
      <c r="E62" s="68">
        <f>E63+E64</f>
        <v>10</v>
      </c>
      <c r="F62" s="58"/>
      <c r="G62" s="58"/>
      <c r="H62" s="58"/>
      <c r="L62" s="66"/>
      <c r="M62" s="66"/>
      <c r="N62" s="67"/>
    </row>
    <row r="63" spans="1:15" x14ac:dyDescent="0.25">
      <c r="A63" s="58" t="s">
        <v>87</v>
      </c>
      <c r="B63" s="58" t="s">
        <v>81</v>
      </c>
      <c r="D63" s="56" t="s">
        <v>80</v>
      </c>
      <c r="E63" s="58">
        <f>SUMIFS($E$3:$E$53,$A$3:$A$53,A63,$B$3:$B$53,B63)</f>
        <v>6</v>
      </c>
      <c r="F63" s="58">
        <f t="shared" si="22"/>
        <v>180</v>
      </c>
      <c r="G63" s="65">
        <f t="shared" si="23"/>
        <v>6.666666666666667</v>
      </c>
      <c r="H63" s="58"/>
      <c r="L63" s="66"/>
      <c r="M63" s="66"/>
      <c r="N63" s="67"/>
    </row>
    <row r="64" spans="1:15" x14ac:dyDescent="0.25">
      <c r="A64" s="58" t="s">
        <v>87</v>
      </c>
      <c r="B64" s="58" t="s">
        <v>82</v>
      </c>
      <c r="D64" s="56" t="s">
        <v>83</v>
      </c>
      <c r="E64" s="58">
        <f>SUMIFS($E$3:$E$53,$A$3:$A$53,A64,$B$3:$B$53,B64)</f>
        <v>4</v>
      </c>
      <c r="F64" s="58">
        <f t="shared" si="22"/>
        <v>120</v>
      </c>
      <c r="G64" s="65">
        <f>F64/$F$58*100</f>
        <v>4.4444444444444446</v>
      </c>
      <c r="H64" s="58">
        <f>E64/E62*100</f>
        <v>40</v>
      </c>
      <c r="L64" s="66"/>
      <c r="M64" s="69"/>
      <c r="N64" s="67"/>
    </row>
    <row r="65" spans="1:14" x14ac:dyDescent="0.25">
      <c r="D65" s="56" t="s">
        <v>89</v>
      </c>
      <c r="E65" s="68">
        <f>E66+E67</f>
        <v>71</v>
      </c>
      <c r="F65" s="58"/>
      <c r="G65" s="58"/>
      <c r="H65" s="58"/>
      <c r="L65" s="66"/>
      <c r="M65" s="66"/>
      <c r="N65" s="66"/>
    </row>
    <row r="66" spans="1:14" x14ac:dyDescent="0.25">
      <c r="A66" s="58" t="s">
        <v>17</v>
      </c>
      <c r="B66" s="58" t="s">
        <v>81</v>
      </c>
      <c r="D66" s="56" t="s">
        <v>80</v>
      </c>
      <c r="E66" s="58">
        <f>SUMIFS($E$3:$E$53,$A$3:$A$53,A66,$B$3:$B$53,B66)</f>
        <v>51</v>
      </c>
      <c r="F66" s="58">
        <f t="shared" si="22"/>
        <v>1530</v>
      </c>
      <c r="G66" s="65">
        <f t="shared" si="23"/>
        <v>56.666666666666664</v>
      </c>
      <c r="H66" s="58"/>
      <c r="L66" s="683"/>
      <c r="M66" s="683"/>
      <c r="N66" s="683"/>
    </row>
    <row r="67" spans="1:14" x14ac:dyDescent="0.25">
      <c r="A67" s="58" t="s">
        <v>17</v>
      </c>
      <c r="B67" s="58" t="s">
        <v>82</v>
      </c>
      <c r="D67" s="56" t="s">
        <v>83</v>
      </c>
      <c r="E67" s="58">
        <f>SUMIFS($E$3:$E$53,$A$3:$A$53,A67,$B$3:$B$53,B67)</f>
        <v>20</v>
      </c>
      <c r="F67" s="58">
        <f t="shared" si="22"/>
        <v>600</v>
      </c>
      <c r="G67" s="65">
        <f>F67/$F$58*100</f>
        <v>22.222222222222221</v>
      </c>
      <c r="H67" s="58">
        <f>E67/E65*100</f>
        <v>28.169014084507044</v>
      </c>
      <c r="L67" s="66"/>
      <c r="M67" s="66"/>
      <c r="N67" s="67"/>
    </row>
    <row r="68" spans="1:14" x14ac:dyDescent="0.25">
      <c r="L68" s="66"/>
      <c r="M68" s="66"/>
      <c r="N68" s="67"/>
    </row>
    <row r="69" spans="1:14" x14ac:dyDescent="0.25">
      <c r="L69" s="66"/>
      <c r="M69" s="66"/>
      <c r="N69" s="67"/>
    </row>
    <row r="70" spans="1:14" x14ac:dyDescent="0.25">
      <c r="L70" s="66"/>
      <c r="M70" s="66"/>
      <c r="N70" s="67"/>
    </row>
    <row r="71" spans="1:14" x14ac:dyDescent="0.25">
      <c r="L71" s="70"/>
      <c r="M71" s="66"/>
      <c r="N71" s="67"/>
    </row>
    <row r="72" spans="1:14" x14ac:dyDescent="0.25">
      <c r="L72" s="66"/>
      <c r="M72" s="66"/>
      <c r="N72" s="67"/>
    </row>
  </sheetData>
  <mergeCells count="44">
    <mergeCell ref="D21:D27"/>
    <mergeCell ref="E21:E27"/>
    <mergeCell ref="F21:K21"/>
    <mergeCell ref="J24:J2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F22:F27"/>
    <mergeCell ref="G22:J22"/>
    <mergeCell ref="K22:K27"/>
    <mergeCell ref="G23:G27"/>
    <mergeCell ref="H23:J23"/>
    <mergeCell ref="H24:H27"/>
    <mergeCell ref="I24:I27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N21:N27"/>
    <mergeCell ref="H6:H9"/>
    <mergeCell ref="I6:I9"/>
    <mergeCell ref="J6:J9"/>
    <mergeCell ref="L21:L27"/>
    <mergeCell ref="M21:M27"/>
    <mergeCell ref="L66:N66"/>
    <mergeCell ref="H42:J42"/>
    <mergeCell ref="H43:H46"/>
    <mergeCell ref="I43:I46"/>
    <mergeCell ref="J43:J46"/>
    <mergeCell ref="N40:N46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бюджет</vt:lpstr>
      <vt:lpstr>титулка 232</vt:lpstr>
      <vt:lpstr>План 232 _2021_после правки</vt:lpstr>
      <vt:lpstr>План 232 _2021 (копия, правка)</vt:lpstr>
      <vt:lpstr>Семестровка_200518</vt:lpstr>
      <vt:lpstr>'План 232 _2021 (копия, правка)'!Заголовки_для_печати</vt:lpstr>
      <vt:lpstr>'План 232 _2021_после правки'!Заголовки_для_печати</vt:lpstr>
      <vt:lpstr>бюджет!Область_печати</vt:lpstr>
      <vt:lpstr>'План 232 _2021 (копия, правка)'!Область_печати</vt:lpstr>
      <vt:lpstr>'План 232 _2021_после правки'!Область_печати</vt:lpstr>
      <vt:lpstr>'титулка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2021-04-03T19:27:27Z</cp:lastPrinted>
  <dcterms:created xsi:type="dcterms:W3CDTF">2011-02-06T10:49:14Z</dcterms:created>
  <dcterms:modified xsi:type="dcterms:W3CDTF">2022-06-07T18:29:37Z</dcterms:modified>
</cp:coreProperties>
</file>