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1840" windowHeight="12570" activeTab="3"/>
  </bookViews>
  <sheets>
    <sheet name="Титул 051" sheetId="2" r:id="rId1"/>
    <sheet name="План 051 денне" sheetId="3" r:id="rId2"/>
    <sheet name="семестровка 2020" sheetId="1" state="hidden" r:id="rId3"/>
    <sheet name="семестровка (2)" sheetId="5" r:id="rId4"/>
    <sheet name="табл. відповідності" sheetId="6" state="hidden" r:id="rId5"/>
  </sheets>
  <definedNames>
    <definedName name="_xlnm._FilterDatabase" localSheetId="1" hidden="1">'План 051 денне'!$W$1:$W$174</definedName>
    <definedName name="_xlnm.Print_Area" localSheetId="1">'План 051 денне'!$A$1:$AD$152</definedName>
    <definedName name="_xlnm.Print_Area" localSheetId="3">'семестровка (2)'!$A$1:$P$165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5" i="5" l="1"/>
  <c r="H122" i="3"/>
  <c r="H117" i="3"/>
  <c r="H108" i="3"/>
  <c r="H103" i="3"/>
  <c r="H92" i="3"/>
  <c r="H93" i="3"/>
  <c r="H94" i="3"/>
  <c r="H95" i="3"/>
  <c r="H91" i="3"/>
  <c r="H73" i="3" l="1"/>
  <c r="H70" i="3"/>
  <c r="H71" i="3"/>
  <c r="H72" i="3"/>
  <c r="H69" i="3"/>
  <c r="L74" i="3"/>
  <c r="K123" i="3"/>
  <c r="F150" i="5"/>
  <c r="K150" i="5" s="1"/>
  <c r="E150" i="5"/>
  <c r="M150" i="5" s="1"/>
  <c r="H101" i="3"/>
  <c r="H102" i="3"/>
  <c r="H100" i="3"/>
  <c r="H99" i="3"/>
  <c r="J150" i="5" l="1"/>
  <c r="H116" i="3" l="1"/>
  <c r="H115" i="3"/>
  <c r="M115" i="3" s="1"/>
  <c r="H110" i="3"/>
  <c r="H119" i="3"/>
  <c r="M119" i="3" s="1"/>
  <c r="H118" i="3"/>
  <c r="I107" i="3"/>
  <c r="H107" i="3"/>
  <c r="H105" i="3"/>
  <c r="M105" i="3" s="1"/>
  <c r="M107" i="3" l="1"/>
  <c r="H121" i="3"/>
  <c r="I14" i="3"/>
  <c r="Q14" i="3" s="1"/>
  <c r="E73" i="5"/>
  <c r="F73" i="5"/>
  <c r="K73" i="5" s="1"/>
  <c r="N123" i="3"/>
  <c r="O123" i="3"/>
  <c r="P123" i="3"/>
  <c r="Q123" i="3"/>
  <c r="R123" i="3"/>
  <c r="S123" i="3"/>
  <c r="W89" i="3"/>
  <c r="T89" i="3"/>
  <c r="P89" i="3"/>
  <c r="O89" i="3"/>
  <c r="N89" i="3"/>
  <c r="X89" i="3"/>
  <c r="K89" i="3"/>
  <c r="H28" i="3"/>
  <c r="I28" i="3"/>
  <c r="I145" i="3"/>
  <c r="H145" i="3"/>
  <c r="I144" i="3"/>
  <c r="H144" i="3"/>
  <c r="I143" i="3"/>
  <c r="H143" i="3"/>
  <c r="I142" i="3"/>
  <c r="H142" i="3"/>
  <c r="L141" i="3"/>
  <c r="K141" i="3"/>
  <c r="J141" i="3"/>
  <c r="G141" i="3"/>
  <c r="J73" i="5" l="1"/>
  <c r="M73" i="5"/>
  <c r="M143" i="3"/>
  <c r="M145" i="3"/>
  <c r="M28" i="3"/>
  <c r="I141" i="3"/>
  <c r="M144" i="3"/>
  <c r="M142" i="3"/>
  <c r="H141" i="3"/>
  <c r="H88" i="3"/>
  <c r="H85" i="3"/>
  <c r="H82" i="3"/>
  <c r="H79" i="3"/>
  <c r="AI123" i="3"/>
  <c r="AL123" i="3"/>
  <c r="AO123" i="3"/>
  <c r="AQ120" i="3"/>
  <c r="AQ111" i="3"/>
  <c r="AQ109" i="3"/>
  <c r="AQ106" i="3"/>
  <c r="AQ104" i="3"/>
  <c r="AQ96" i="3"/>
  <c r="AP120" i="3"/>
  <c r="AP109" i="3"/>
  <c r="AP104" i="3"/>
  <c r="AP96" i="3"/>
  <c r="AN120" i="3"/>
  <c r="AN111" i="3"/>
  <c r="AN109" i="3"/>
  <c r="AN106" i="3"/>
  <c r="AN96" i="3"/>
  <c r="AM111" i="3"/>
  <c r="AM109" i="3"/>
  <c r="AM106" i="3"/>
  <c r="AM104" i="3"/>
  <c r="AK120" i="3"/>
  <c r="AK111" i="3"/>
  <c r="AK109" i="3"/>
  <c r="AK106" i="3"/>
  <c r="AK104" i="3"/>
  <c r="AK96" i="3"/>
  <c r="AJ120" i="3"/>
  <c r="AJ111" i="3"/>
  <c r="AJ109" i="3"/>
  <c r="AJ106" i="3"/>
  <c r="AJ104" i="3"/>
  <c r="AJ96" i="3"/>
  <c r="AH120" i="3"/>
  <c r="AH111" i="3"/>
  <c r="AH109" i="3"/>
  <c r="AH106" i="3"/>
  <c r="AH104" i="3"/>
  <c r="AH96" i="3"/>
  <c r="AG104" i="3"/>
  <c r="AG106" i="3"/>
  <c r="AG109" i="3"/>
  <c r="AG111" i="3"/>
  <c r="AG120" i="3"/>
  <c r="AG96" i="3"/>
  <c r="M141" i="3" l="1"/>
  <c r="AQ123" i="3"/>
  <c r="AG123" i="3"/>
  <c r="AH123" i="3"/>
  <c r="AK123" i="3"/>
  <c r="AI89" i="3"/>
  <c r="AL89" i="3"/>
  <c r="AO89" i="3"/>
  <c r="Y89" i="3"/>
  <c r="Z89" i="3"/>
  <c r="AA89" i="3"/>
  <c r="AB89" i="3"/>
  <c r="AC89" i="3"/>
  <c r="I87" i="3"/>
  <c r="I84" i="3"/>
  <c r="H84" i="3"/>
  <c r="I81" i="3"/>
  <c r="H81" i="3"/>
  <c r="D78" i="3"/>
  <c r="D75" i="3"/>
  <c r="AQ86" i="3"/>
  <c r="AQ83" i="3"/>
  <c r="AQ80" i="3"/>
  <c r="AQ77" i="3"/>
  <c r="AQ74" i="3"/>
  <c r="AP86" i="3"/>
  <c r="AP83" i="3"/>
  <c r="AP80" i="3"/>
  <c r="AP77" i="3"/>
  <c r="AP74" i="3"/>
  <c r="AN86" i="3"/>
  <c r="AN80" i="3"/>
  <c r="AN77" i="3"/>
  <c r="AN74" i="3"/>
  <c r="AM86" i="3"/>
  <c r="AM83" i="3"/>
  <c r="AM80" i="3"/>
  <c r="AM77" i="3"/>
  <c r="AM74" i="3"/>
  <c r="AK86" i="3"/>
  <c r="AK83" i="3"/>
  <c r="AK80" i="3"/>
  <c r="AK74" i="3"/>
  <c r="AJ86" i="3"/>
  <c r="AJ83" i="3"/>
  <c r="AJ80" i="3"/>
  <c r="AJ77" i="3"/>
  <c r="AH86" i="3"/>
  <c r="AH83" i="3"/>
  <c r="AH80" i="3"/>
  <c r="AH77" i="3"/>
  <c r="AH74" i="3"/>
  <c r="AG77" i="3"/>
  <c r="AG80" i="3"/>
  <c r="AG83" i="3"/>
  <c r="AG86" i="3"/>
  <c r="AG74" i="3"/>
  <c r="O55" i="3"/>
  <c r="P55" i="3"/>
  <c r="N55" i="3"/>
  <c r="AK34" i="3"/>
  <c r="AI55" i="3"/>
  <c r="AL55" i="3"/>
  <c r="AO55" i="3"/>
  <c r="AQ54" i="3"/>
  <c r="AQ53" i="3"/>
  <c r="AQ52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P54" i="3"/>
  <c r="AP53" i="3"/>
  <c r="AP52" i="3"/>
  <c r="AP51" i="3"/>
  <c r="AP49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N54" i="3"/>
  <c r="AN52" i="3"/>
  <c r="AN51" i="3"/>
  <c r="AN50" i="3"/>
  <c r="AN49" i="3"/>
  <c r="AN48" i="3"/>
  <c r="AN47" i="3"/>
  <c r="AN46" i="3"/>
  <c r="AN44" i="3"/>
  <c r="AN43" i="3"/>
  <c r="AN41" i="3"/>
  <c r="AN40" i="3"/>
  <c r="AN39" i="3"/>
  <c r="AN38" i="3"/>
  <c r="AN37" i="3"/>
  <c r="AN36" i="3"/>
  <c r="AN35" i="3"/>
  <c r="AN34" i="3"/>
  <c r="AN33" i="3"/>
  <c r="AN32" i="3"/>
  <c r="AM54" i="3"/>
  <c r="AM53" i="3"/>
  <c r="AM52" i="3"/>
  <c r="AM51" i="3"/>
  <c r="AM50" i="3"/>
  <c r="AM49" i="3"/>
  <c r="AM48" i="3"/>
  <c r="AM46" i="3"/>
  <c r="AM45" i="3"/>
  <c r="AM44" i="3"/>
  <c r="AM42" i="3"/>
  <c r="AM41" i="3"/>
  <c r="AM40" i="3"/>
  <c r="AM39" i="3"/>
  <c r="AM38" i="3"/>
  <c r="AM37" i="3"/>
  <c r="AM36" i="3"/>
  <c r="AM35" i="3"/>
  <c r="AM34" i="3"/>
  <c r="AM33" i="3"/>
  <c r="AM32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7" i="3"/>
  <c r="AK36" i="3"/>
  <c r="AK33" i="3"/>
  <c r="AK32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0" i="3"/>
  <c r="AJ39" i="3"/>
  <c r="AJ38" i="3"/>
  <c r="AJ37" i="3"/>
  <c r="AJ36" i="3"/>
  <c r="AJ35" i="3"/>
  <c r="AJ34" i="3"/>
  <c r="AJ33" i="3"/>
  <c r="AJ32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32" i="3"/>
  <c r="AI30" i="3"/>
  <c r="AL30" i="3"/>
  <c r="AO30" i="3"/>
  <c r="AP11" i="3"/>
  <c r="AM11" i="3"/>
  <c r="AQ29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N29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M29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K29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J29" i="3"/>
  <c r="AJ27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H29" i="3"/>
  <c r="AH27" i="3"/>
  <c r="AH26" i="3"/>
  <c r="AH24" i="3"/>
  <c r="AH23" i="3"/>
  <c r="AH22" i="3"/>
  <c r="AH21" i="3"/>
  <c r="AH17" i="3"/>
  <c r="AH16" i="3"/>
  <c r="AH15" i="3"/>
  <c r="AH14" i="3"/>
  <c r="AH12" i="3"/>
  <c r="AH11" i="3"/>
  <c r="AG13" i="3"/>
  <c r="AG14" i="3"/>
  <c r="AG15" i="3"/>
  <c r="AG18" i="3"/>
  <c r="AG19" i="3"/>
  <c r="AG20" i="3"/>
  <c r="AG22" i="3"/>
  <c r="AG25" i="3"/>
  <c r="AG26" i="3"/>
  <c r="AG27" i="3"/>
  <c r="AG29" i="3"/>
  <c r="AG11" i="3"/>
  <c r="AL150" i="3" l="1"/>
  <c r="AF96" i="3"/>
  <c r="AK136" i="3" s="1"/>
  <c r="AO150" i="3"/>
  <c r="AI150" i="3"/>
  <c r="M84" i="3"/>
  <c r="AN30" i="3"/>
  <c r="AH55" i="3"/>
  <c r="M81" i="3"/>
  <c r="AQ30" i="3"/>
  <c r="AG55" i="3"/>
  <c r="AG89" i="3"/>
  <c r="AH89" i="3"/>
  <c r="AF32" i="3" l="1"/>
  <c r="AH136" i="3" s="1"/>
  <c r="AF64" i="3"/>
  <c r="AJ136" i="3" s="1"/>
  <c r="M140" i="3" l="1"/>
  <c r="I139" i="3"/>
  <c r="H139" i="3"/>
  <c r="I138" i="3"/>
  <c r="I137" i="3" s="1"/>
  <c r="H138" i="3"/>
  <c r="L137" i="3"/>
  <c r="J137" i="3"/>
  <c r="G137" i="3"/>
  <c r="M138" i="3" l="1"/>
  <c r="M139" i="3"/>
  <c r="H137" i="3"/>
  <c r="M137" i="3" l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Y132" i="6" s="1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AB112" i="6" s="1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U96" i="6" s="1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Y51" i="6" s="1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Y30" i="6" s="1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N34" i="6" s="1"/>
  <c r="F34" i="6"/>
  <c r="G33" i="6"/>
  <c r="L33" i="6" s="1"/>
  <c r="F33" i="6"/>
  <c r="G32" i="6"/>
  <c r="N32" i="6" s="1"/>
  <c r="F32" i="6"/>
  <c r="G31" i="6"/>
  <c r="L31" i="6" s="1"/>
  <c r="F31" i="6"/>
  <c r="G30" i="6"/>
  <c r="N30" i="6" s="1"/>
  <c r="F30" i="6"/>
  <c r="G29" i="6"/>
  <c r="L29" i="6" s="1"/>
  <c r="F29" i="6"/>
  <c r="G28" i="6"/>
  <c r="N28" i="6" s="1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G17" i="6" s="1"/>
  <c r="F10" i="6"/>
  <c r="F17" i="6" s="1"/>
  <c r="AB107" i="6" l="1"/>
  <c r="AB109" i="6"/>
  <c r="AB126" i="6"/>
  <c r="AB128" i="6"/>
  <c r="AB130" i="6"/>
  <c r="F35" i="6"/>
  <c r="N127" i="6"/>
  <c r="N133" i="6" s="1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Z74" i="6" s="1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N151" i="6" s="1"/>
  <c r="K146" i="6"/>
  <c r="L146" i="6"/>
  <c r="K150" i="6"/>
  <c r="L150" i="6"/>
  <c r="G151" i="6"/>
  <c r="F155" i="6"/>
  <c r="E154" i="6"/>
  <c r="K89" i="6"/>
  <c r="K96" i="6" s="1"/>
  <c r="L126" i="6"/>
  <c r="L83" i="3"/>
  <c r="J83" i="3"/>
  <c r="G83" i="3"/>
  <c r="H83" i="3" s="1"/>
  <c r="L47" i="3"/>
  <c r="J47" i="3"/>
  <c r="L80" i="3"/>
  <c r="I80" i="3" s="1"/>
  <c r="G47" i="3"/>
  <c r="H47" i="3" s="1"/>
  <c r="G52" i="3"/>
  <c r="H52" i="3" s="1"/>
  <c r="K51" i="3"/>
  <c r="K49" i="3" s="1"/>
  <c r="J51" i="3"/>
  <c r="AF61" i="3"/>
  <c r="AI139" i="3" s="1"/>
  <c r="J109" i="3"/>
  <c r="L50" i="3"/>
  <c r="L49" i="3" s="1"/>
  <c r="J50" i="3"/>
  <c r="G50" i="3"/>
  <c r="L86" i="3"/>
  <c r="AP89" i="3"/>
  <c r="G46" i="3"/>
  <c r="L104" i="3"/>
  <c r="L123" i="3" s="1"/>
  <c r="J104" i="3"/>
  <c r="J123" i="3" s="1"/>
  <c r="L45" i="3"/>
  <c r="J45" i="3"/>
  <c r="AF60" i="3"/>
  <c r="AI138" i="3" s="1"/>
  <c r="L27" i="3"/>
  <c r="J27" i="3"/>
  <c r="G27" i="3"/>
  <c r="H27" i="3" s="1"/>
  <c r="I52" i="3"/>
  <c r="G96" i="3"/>
  <c r="G123" i="3" s="1"/>
  <c r="L40" i="3"/>
  <c r="J40" i="3"/>
  <c r="G40" i="3"/>
  <c r="G34" i="3"/>
  <c r="L77" i="3"/>
  <c r="L78" i="3" s="1"/>
  <c r="J77" i="3"/>
  <c r="J78" i="3" s="1"/>
  <c r="L39" i="3"/>
  <c r="J39" i="3"/>
  <c r="G39" i="3"/>
  <c r="G38" i="3"/>
  <c r="AK30" i="3"/>
  <c r="AF59" i="3"/>
  <c r="AI137" i="3" s="1"/>
  <c r="J74" i="3"/>
  <c r="G74" i="3"/>
  <c r="L26" i="3"/>
  <c r="J26" i="3"/>
  <c r="L36" i="3"/>
  <c r="J36" i="3"/>
  <c r="G36" i="3"/>
  <c r="H41" i="3"/>
  <c r="L18" i="3"/>
  <c r="J18" i="3"/>
  <c r="AF58" i="3"/>
  <c r="AI136" i="3" s="1"/>
  <c r="L20" i="3"/>
  <c r="J20" i="3"/>
  <c r="L25" i="3"/>
  <c r="J25" i="3"/>
  <c r="G25" i="3"/>
  <c r="K22" i="3"/>
  <c r="J22" i="3"/>
  <c r="G22" i="3"/>
  <c r="L19" i="3"/>
  <c r="H19" i="3"/>
  <c r="L13" i="3"/>
  <c r="G13" i="3"/>
  <c r="X30" i="3"/>
  <c r="R30" i="3"/>
  <c r="S30" i="3"/>
  <c r="U30" i="3"/>
  <c r="V30" i="3"/>
  <c r="K23" i="3"/>
  <c r="J23" i="3"/>
  <c r="G23" i="3"/>
  <c r="J24" i="3"/>
  <c r="G24" i="3"/>
  <c r="L21" i="3"/>
  <c r="J21" i="3"/>
  <c r="G21" i="3"/>
  <c r="G17" i="3"/>
  <c r="AB133" i="6" l="1"/>
  <c r="J89" i="3"/>
  <c r="AB151" i="6"/>
  <c r="L17" i="6"/>
  <c r="Y34" i="6"/>
  <c r="N96" i="6"/>
  <c r="AB96" i="6"/>
  <c r="G89" i="3"/>
  <c r="L89" i="3"/>
  <c r="AJ123" i="3"/>
  <c r="AF97" i="3" s="1"/>
  <c r="AK137" i="3" s="1"/>
  <c r="L74" i="6"/>
  <c r="Z151" i="6"/>
  <c r="Y151" i="6"/>
  <c r="L151" i="6"/>
  <c r="Z113" i="6"/>
  <c r="G162" i="3"/>
  <c r="AF62" i="3"/>
  <c r="AI140" i="3" s="1"/>
  <c r="I27" i="3"/>
  <c r="J75" i="3"/>
  <c r="L75" i="3"/>
  <c r="H80" i="3"/>
  <c r="AM89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J49" i="3"/>
  <c r="G55" i="3"/>
  <c r="I83" i="3"/>
  <c r="M83" i="3" s="1"/>
  <c r="J55" i="3"/>
  <c r="G49" i="3"/>
  <c r="L55" i="3"/>
  <c r="M80" i="3"/>
  <c r="K55" i="3"/>
  <c r="I47" i="3"/>
  <c r="M47" i="3" s="1"/>
  <c r="M27" i="3"/>
  <c r="M52" i="3"/>
  <c r="I41" i="3"/>
  <c r="M41" i="3" s="1"/>
  <c r="I19" i="3"/>
  <c r="M19" i="3" s="1"/>
  <c r="J30" i="3"/>
  <c r="K30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K107" i="1" l="1"/>
  <c r="M162" i="1"/>
  <c r="G154" i="6"/>
  <c r="G156" i="6"/>
  <c r="G155" i="6"/>
  <c r="G162" i="6"/>
  <c r="G161" i="6" s="1"/>
  <c r="J107" i="1"/>
  <c r="M107" i="1"/>
  <c r="J70" i="1"/>
  <c r="M70" i="1"/>
  <c r="K70" i="1"/>
  <c r="AN42" i="3" l="1"/>
  <c r="AM43" i="3"/>
  <c r="D165" i="5"/>
  <c r="E165" i="5" s="1"/>
  <c r="D164" i="5"/>
  <c r="E164" i="5" s="1"/>
  <c r="D162" i="5"/>
  <c r="E162" i="5" s="1"/>
  <c r="D161" i="5"/>
  <c r="E161" i="5" s="1"/>
  <c r="D158" i="5"/>
  <c r="E158" i="5" s="1"/>
  <c r="D157" i="5"/>
  <c r="E157" i="5" s="1"/>
  <c r="L153" i="5"/>
  <c r="I153" i="5"/>
  <c r="H153" i="5"/>
  <c r="G153" i="5"/>
  <c r="D153" i="5"/>
  <c r="D154" i="5" s="1"/>
  <c r="F151" i="5"/>
  <c r="K151" i="5" s="1"/>
  <c r="E151" i="5"/>
  <c r="F149" i="5"/>
  <c r="K149" i="5" s="1"/>
  <c r="E149" i="5"/>
  <c r="F148" i="5"/>
  <c r="K148" i="5" s="1"/>
  <c r="E148" i="5"/>
  <c r="F147" i="5"/>
  <c r="E147" i="5"/>
  <c r="F146" i="5"/>
  <c r="K146" i="5" s="1"/>
  <c r="E146" i="5"/>
  <c r="F145" i="5"/>
  <c r="E145" i="5"/>
  <c r="F144" i="5"/>
  <c r="K144" i="5" s="1"/>
  <c r="E144" i="5"/>
  <c r="E153" i="5" s="1"/>
  <c r="L134" i="5"/>
  <c r="I134" i="5"/>
  <c r="H134" i="5"/>
  <c r="G134" i="5"/>
  <c r="D134" i="5"/>
  <c r="D135" i="5" s="1"/>
  <c r="F133" i="5"/>
  <c r="K133" i="5" s="1"/>
  <c r="E133" i="5"/>
  <c r="F132" i="5"/>
  <c r="E132" i="5"/>
  <c r="F131" i="5"/>
  <c r="K131" i="5" s="1"/>
  <c r="E131" i="5"/>
  <c r="F130" i="5"/>
  <c r="E130" i="5"/>
  <c r="F129" i="5"/>
  <c r="K129" i="5" s="1"/>
  <c r="E129" i="5"/>
  <c r="F128" i="5"/>
  <c r="E128" i="5"/>
  <c r="F127" i="5"/>
  <c r="E127" i="5"/>
  <c r="I114" i="5"/>
  <c r="H114" i="5"/>
  <c r="G114" i="5"/>
  <c r="D114" i="5"/>
  <c r="D115" i="5" s="1"/>
  <c r="F113" i="5"/>
  <c r="K113" i="5" s="1"/>
  <c r="E113" i="5"/>
  <c r="E112" i="5"/>
  <c r="J112" i="5" s="1"/>
  <c r="F111" i="5"/>
  <c r="E111" i="5"/>
  <c r="F110" i="5"/>
  <c r="K110" i="5" s="1"/>
  <c r="E110" i="5"/>
  <c r="F109" i="5"/>
  <c r="E109" i="5"/>
  <c r="J109" i="5" s="1"/>
  <c r="F108" i="5"/>
  <c r="K108" i="5" s="1"/>
  <c r="E108" i="5"/>
  <c r="F107" i="5"/>
  <c r="E107" i="5"/>
  <c r="J107" i="5" s="1"/>
  <c r="L97" i="5"/>
  <c r="I97" i="5"/>
  <c r="H97" i="5"/>
  <c r="G97" i="5"/>
  <c r="D97" i="5"/>
  <c r="D98" i="5" s="1"/>
  <c r="F96" i="5"/>
  <c r="E96" i="5"/>
  <c r="F95" i="5"/>
  <c r="K95" i="5" s="1"/>
  <c r="E95" i="5"/>
  <c r="F94" i="5"/>
  <c r="E94" i="5"/>
  <c r="F93" i="5"/>
  <c r="K93" i="5" s="1"/>
  <c r="E93" i="5"/>
  <c r="F92" i="5"/>
  <c r="E92" i="5"/>
  <c r="F91" i="5"/>
  <c r="K91" i="5" s="1"/>
  <c r="E91" i="5"/>
  <c r="F90" i="5"/>
  <c r="E90" i="5"/>
  <c r="I75" i="5"/>
  <c r="H75" i="5"/>
  <c r="G75" i="5"/>
  <c r="D75" i="5"/>
  <c r="D76" i="5" s="1"/>
  <c r="F74" i="5"/>
  <c r="E74" i="5"/>
  <c r="F72" i="5"/>
  <c r="K72" i="5" s="1"/>
  <c r="E72" i="5"/>
  <c r="F71" i="5"/>
  <c r="E71" i="5"/>
  <c r="F70" i="5"/>
  <c r="K70" i="5" s="1"/>
  <c r="E70" i="5"/>
  <c r="F69" i="5"/>
  <c r="E69" i="5"/>
  <c r="F67" i="5"/>
  <c r="E67" i="5"/>
  <c r="F66" i="5"/>
  <c r="K66" i="5" s="1"/>
  <c r="E66" i="5"/>
  <c r="E75" i="5" s="1"/>
  <c r="L56" i="5"/>
  <c r="I56" i="5"/>
  <c r="H56" i="5"/>
  <c r="G56" i="5"/>
  <c r="D56" i="5"/>
  <c r="D57" i="5" s="1"/>
  <c r="F55" i="5"/>
  <c r="E55" i="5"/>
  <c r="F54" i="5"/>
  <c r="K54" i="5" s="1"/>
  <c r="E54" i="5"/>
  <c r="F53" i="5"/>
  <c r="E53" i="5"/>
  <c r="F52" i="5"/>
  <c r="K52" i="5" s="1"/>
  <c r="E52" i="5"/>
  <c r="F51" i="5"/>
  <c r="K51" i="5" s="1"/>
  <c r="E51" i="5"/>
  <c r="F50" i="5"/>
  <c r="K50" i="5" s="1"/>
  <c r="E50" i="5"/>
  <c r="F48" i="5"/>
  <c r="E48" i="5"/>
  <c r="I35" i="5"/>
  <c r="H35" i="5"/>
  <c r="G35" i="5"/>
  <c r="D35" i="5"/>
  <c r="D36" i="5" s="1"/>
  <c r="F34" i="5"/>
  <c r="K34" i="5" s="1"/>
  <c r="E34" i="5"/>
  <c r="F33" i="5"/>
  <c r="K33" i="5" s="1"/>
  <c r="E33" i="5"/>
  <c r="K32" i="5"/>
  <c r="E32" i="5"/>
  <c r="F31" i="5"/>
  <c r="K31" i="5" s="1"/>
  <c r="E31" i="5"/>
  <c r="F30" i="5"/>
  <c r="K30" i="5" s="1"/>
  <c r="E30" i="5"/>
  <c r="F29" i="5"/>
  <c r="E29" i="5"/>
  <c r="F27" i="5"/>
  <c r="E27" i="5"/>
  <c r="I17" i="5"/>
  <c r="H17" i="5"/>
  <c r="G17" i="5"/>
  <c r="D17" i="5"/>
  <c r="D18" i="5" s="1"/>
  <c r="F16" i="5"/>
  <c r="K16" i="5" s="1"/>
  <c r="E16" i="5"/>
  <c r="F15" i="5"/>
  <c r="K15" i="5" s="1"/>
  <c r="E15" i="5"/>
  <c r="F14" i="5"/>
  <c r="E14" i="5"/>
  <c r="F13" i="5"/>
  <c r="K13" i="5" s="1"/>
  <c r="E13" i="5"/>
  <c r="F12" i="5"/>
  <c r="E12" i="5"/>
  <c r="F10" i="5"/>
  <c r="E10" i="5"/>
  <c r="Y55" i="3"/>
  <c r="Z55" i="3"/>
  <c r="AA55" i="3"/>
  <c r="AB55" i="3"/>
  <c r="AC55" i="3"/>
  <c r="I46" i="3"/>
  <c r="H46" i="3"/>
  <c r="I45" i="3"/>
  <c r="H45" i="3"/>
  <c r="L44" i="3"/>
  <c r="J44" i="3"/>
  <c r="G44" i="3"/>
  <c r="I42" i="3"/>
  <c r="H42" i="3"/>
  <c r="I104" i="3"/>
  <c r="H104" i="3"/>
  <c r="G131" i="1"/>
  <c r="H131" i="1"/>
  <c r="I131" i="1"/>
  <c r="L131" i="1"/>
  <c r="I48" i="3"/>
  <c r="H48" i="3"/>
  <c r="M74" i="5" l="1"/>
  <c r="E97" i="5"/>
  <c r="E134" i="5"/>
  <c r="M71" i="5"/>
  <c r="E17" i="5"/>
  <c r="M108" i="5"/>
  <c r="M110" i="5"/>
  <c r="F134" i="5"/>
  <c r="F17" i="5"/>
  <c r="M132" i="5"/>
  <c r="J54" i="5"/>
  <c r="M151" i="5"/>
  <c r="M148" i="5"/>
  <c r="M128" i="5"/>
  <c r="J111" i="5"/>
  <c r="M96" i="5"/>
  <c r="M94" i="5"/>
  <c r="M92" i="5"/>
  <c r="M90" i="5"/>
  <c r="M69" i="5"/>
  <c r="F56" i="5"/>
  <c r="M14" i="5"/>
  <c r="M12" i="5"/>
  <c r="F35" i="5"/>
  <c r="M130" i="5"/>
  <c r="M29" i="5"/>
  <c r="M53" i="5"/>
  <c r="M55" i="5"/>
  <c r="J145" i="5"/>
  <c r="M146" i="5"/>
  <c r="J147" i="5"/>
  <c r="J149" i="5"/>
  <c r="M54" i="5"/>
  <c r="M66" i="5"/>
  <c r="J12" i="5"/>
  <c r="M13" i="5"/>
  <c r="J14" i="5"/>
  <c r="M15" i="5"/>
  <c r="J16" i="5"/>
  <c r="J27" i="5"/>
  <c r="E35" i="5"/>
  <c r="J29" i="5"/>
  <c r="M30" i="5"/>
  <c r="J31" i="5"/>
  <c r="M32" i="5"/>
  <c r="J33" i="5"/>
  <c r="M34" i="5"/>
  <c r="E56" i="5"/>
  <c r="M50" i="5"/>
  <c r="J51" i="5"/>
  <c r="J52" i="5"/>
  <c r="J53" i="5"/>
  <c r="K53" i="5"/>
  <c r="J69" i="5"/>
  <c r="M70" i="5"/>
  <c r="J71" i="5"/>
  <c r="M72" i="5"/>
  <c r="J74" i="5"/>
  <c r="M91" i="5"/>
  <c r="J92" i="5"/>
  <c r="M93" i="5"/>
  <c r="J94" i="5"/>
  <c r="M95" i="5"/>
  <c r="J96" i="5"/>
  <c r="F114" i="5"/>
  <c r="M109" i="5"/>
  <c r="M111" i="5"/>
  <c r="M113" i="5"/>
  <c r="J128" i="5"/>
  <c r="M129" i="5"/>
  <c r="J130" i="5"/>
  <c r="M131" i="5"/>
  <c r="J132" i="5"/>
  <c r="M133" i="5"/>
  <c r="M145" i="5"/>
  <c r="M147" i="5"/>
  <c r="M149" i="5"/>
  <c r="D156" i="5"/>
  <c r="D163" i="5"/>
  <c r="I44" i="3"/>
  <c r="H44" i="3"/>
  <c r="K12" i="5"/>
  <c r="J13" i="5"/>
  <c r="K14" i="5"/>
  <c r="J15" i="5"/>
  <c r="K27" i="5"/>
  <c r="K29" i="5"/>
  <c r="J10" i="5"/>
  <c r="M10" i="5"/>
  <c r="M16" i="5"/>
  <c r="M27" i="5"/>
  <c r="M31" i="5"/>
  <c r="M33" i="5"/>
  <c r="K48" i="5"/>
  <c r="M51" i="5"/>
  <c r="M52" i="5"/>
  <c r="J55" i="5"/>
  <c r="J66" i="5"/>
  <c r="J67" i="5"/>
  <c r="E160" i="5"/>
  <c r="F160" i="5" s="1"/>
  <c r="K10" i="5"/>
  <c r="J30" i="5"/>
  <c r="J32" i="5"/>
  <c r="J34" i="5"/>
  <c r="J48" i="5"/>
  <c r="M48" i="5"/>
  <c r="J50" i="5"/>
  <c r="M67" i="5"/>
  <c r="K67" i="5"/>
  <c r="K69" i="5"/>
  <c r="J70" i="5"/>
  <c r="K71" i="5"/>
  <c r="J72" i="5"/>
  <c r="K74" i="5"/>
  <c r="F75" i="5"/>
  <c r="K90" i="5"/>
  <c r="J91" i="5"/>
  <c r="K92" i="5"/>
  <c r="J93" i="5"/>
  <c r="K94" i="5"/>
  <c r="J95" i="5"/>
  <c r="K96" i="5"/>
  <c r="F97" i="5"/>
  <c r="K107" i="5"/>
  <c r="J108" i="5"/>
  <c r="K109" i="5"/>
  <c r="J110" i="5"/>
  <c r="K111" i="5"/>
  <c r="J113" i="5"/>
  <c r="E114" i="5"/>
  <c r="J127" i="5"/>
  <c r="M127" i="5"/>
  <c r="K128" i="5"/>
  <c r="J129" i="5"/>
  <c r="K130" i="5"/>
  <c r="J131" i="5"/>
  <c r="K132" i="5"/>
  <c r="J133" i="5"/>
  <c r="J144" i="5"/>
  <c r="M144" i="5"/>
  <c r="K145" i="5"/>
  <c r="J146" i="5"/>
  <c r="K147" i="5"/>
  <c r="J148" i="5"/>
  <c r="J151" i="5"/>
  <c r="F153" i="5"/>
  <c r="E156" i="5"/>
  <c r="F156" i="5" s="1"/>
  <c r="D160" i="5"/>
  <c r="E163" i="5"/>
  <c r="F164" i="5" s="1"/>
  <c r="J90" i="5"/>
  <c r="M107" i="5"/>
  <c r="K127" i="5"/>
  <c r="M45" i="3"/>
  <c r="M46" i="3"/>
  <c r="M42" i="3"/>
  <c r="M104" i="3"/>
  <c r="M48" i="3"/>
  <c r="K17" i="5" l="1"/>
  <c r="J97" i="5"/>
  <c r="M134" i="5"/>
  <c r="M153" i="5"/>
  <c r="K134" i="5"/>
  <c r="F162" i="5"/>
  <c r="K153" i="5"/>
  <c r="K75" i="5"/>
  <c r="M97" i="5"/>
  <c r="J114" i="5"/>
  <c r="J75" i="5"/>
  <c r="K56" i="5"/>
  <c r="F165" i="5"/>
  <c r="F158" i="5"/>
  <c r="J35" i="5"/>
  <c r="F161" i="5"/>
  <c r="M44" i="3"/>
  <c r="K114" i="5"/>
  <c r="K97" i="5"/>
  <c r="J153" i="5"/>
  <c r="J134" i="5"/>
  <c r="J56" i="5"/>
  <c r="F157" i="5"/>
  <c r="K35" i="5"/>
  <c r="F163" i="5"/>
  <c r="J17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AP106" i="3" l="1"/>
  <c r="F15" i="1"/>
  <c r="I38" i="3"/>
  <c r="H38" i="3"/>
  <c r="I34" i="3"/>
  <c r="I33" i="3"/>
  <c r="H34" i="3"/>
  <c r="H33" i="3"/>
  <c r="G32" i="3"/>
  <c r="AC126" i="3"/>
  <c r="AB126" i="3"/>
  <c r="AA126" i="3"/>
  <c r="Z126" i="3"/>
  <c r="Y126" i="3"/>
  <c r="AC123" i="3"/>
  <c r="AB123" i="3"/>
  <c r="AA123" i="3"/>
  <c r="Z123" i="3"/>
  <c r="Y123" i="3"/>
  <c r="I120" i="3"/>
  <c r="H120" i="3"/>
  <c r="H111" i="3"/>
  <c r="I109" i="3"/>
  <c r="H109" i="3"/>
  <c r="I106" i="3"/>
  <c r="H106" i="3"/>
  <c r="I96" i="3"/>
  <c r="H96" i="3"/>
  <c r="H123" i="3" s="1"/>
  <c r="G124" i="3"/>
  <c r="H87" i="3"/>
  <c r="M87" i="3" s="1"/>
  <c r="I86" i="3"/>
  <c r="H86" i="3"/>
  <c r="I77" i="3"/>
  <c r="I78" i="3" s="1"/>
  <c r="H77" i="3"/>
  <c r="H78" i="3" s="1"/>
  <c r="I74" i="3"/>
  <c r="I89" i="3" s="1"/>
  <c r="H74" i="3"/>
  <c r="X65" i="3"/>
  <c r="W65" i="3"/>
  <c r="V65" i="3"/>
  <c r="U65" i="3"/>
  <c r="T65" i="3"/>
  <c r="S65" i="3"/>
  <c r="R65" i="3"/>
  <c r="Q65" i="3"/>
  <c r="P65" i="3"/>
  <c r="O65" i="3"/>
  <c r="N65" i="3"/>
  <c r="L65" i="3"/>
  <c r="K65" i="3"/>
  <c r="J65" i="3"/>
  <c r="G65" i="3"/>
  <c r="I63" i="3"/>
  <c r="I65" i="3" s="1"/>
  <c r="H63" i="3"/>
  <c r="X61" i="3"/>
  <c r="W61" i="3"/>
  <c r="V61" i="3"/>
  <c r="U61" i="3"/>
  <c r="T61" i="3"/>
  <c r="S61" i="3"/>
  <c r="R61" i="3"/>
  <c r="Q61" i="3"/>
  <c r="N61" i="3"/>
  <c r="L61" i="3"/>
  <c r="K61" i="3"/>
  <c r="J61" i="3"/>
  <c r="G61" i="3"/>
  <c r="I60" i="3"/>
  <c r="H60" i="3"/>
  <c r="I59" i="3"/>
  <c r="H59" i="3"/>
  <c r="I58" i="3"/>
  <c r="H58" i="3"/>
  <c r="H57" i="3"/>
  <c r="I43" i="3"/>
  <c r="H43" i="3"/>
  <c r="I51" i="3"/>
  <c r="H51" i="3"/>
  <c r="I50" i="3"/>
  <c r="H50" i="3"/>
  <c r="I40" i="3"/>
  <c r="H40" i="3"/>
  <c r="I39" i="3"/>
  <c r="H39" i="3"/>
  <c r="I37" i="3"/>
  <c r="H37" i="3"/>
  <c r="I36" i="3"/>
  <c r="H36" i="3"/>
  <c r="I35" i="3"/>
  <c r="H35" i="3"/>
  <c r="AC30" i="3"/>
  <c r="AB30" i="3"/>
  <c r="AA30" i="3"/>
  <c r="Z30" i="3"/>
  <c r="Y30" i="3"/>
  <c r="I29" i="3"/>
  <c r="H29" i="3"/>
  <c r="I26" i="3"/>
  <c r="H26" i="3"/>
  <c r="I25" i="3"/>
  <c r="H25" i="3"/>
  <c r="I24" i="3"/>
  <c r="N24" i="3" s="1"/>
  <c r="H24" i="3"/>
  <c r="I23" i="3"/>
  <c r="N23" i="3" s="1"/>
  <c r="H23" i="3"/>
  <c r="I22" i="3"/>
  <c r="H22" i="3"/>
  <c r="I21" i="3"/>
  <c r="H21" i="3"/>
  <c r="I20" i="3"/>
  <c r="H20" i="3"/>
  <c r="I18" i="3"/>
  <c r="H18" i="3"/>
  <c r="I17" i="3"/>
  <c r="N17" i="3" s="1"/>
  <c r="H17" i="3"/>
  <c r="I16" i="3"/>
  <c r="H16" i="3"/>
  <c r="I15" i="3"/>
  <c r="H15" i="3"/>
  <c r="H14" i="3"/>
  <c r="I13" i="3"/>
  <c r="H13" i="3"/>
  <c r="I12" i="3"/>
  <c r="N12" i="3" s="1"/>
  <c r="H12" i="3"/>
  <c r="L11" i="3"/>
  <c r="L30" i="3" s="1"/>
  <c r="G11" i="3"/>
  <c r="G30" i="3" s="1"/>
  <c r="I123" i="3" l="1"/>
  <c r="P13" i="3"/>
  <c r="O13" i="3"/>
  <c r="AH13" i="3" s="1"/>
  <c r="H89" i="3"/>
  <c r="H75" i="3"/>
  <c r="I75" i="3"/>
  <c r="H55" i="3"/>
  <c r="H49" i="3"/>
  <c r="I49" i="3"/>
  <c r="I55" i="3"/>
  <c r="AC124" i="3"/>
  <c r="M60" i="3"/>
  <c r="M106" i="3"/>
  <c r="M39" i="3"/>
  <c r="K66" i="3"/>
  <c r="M34" i="3"/>
  <c r="M59" i="3"/>
  <c r="Y124" i="3"/>
  <c r="M37" i="3"/>
  <c r="M109" i="3"/>
  <c r="M96" i="3"/>
  <c r="M86" i="3"/>
  <c r="O124" i="3"/>
  <c r="AA124" i="3"/>
  <c r="M58" i="3"/>
  <c r="K124" i="3"/>
  <c r="P124" i="3"/>
  <c r="AB124" i="3"/>
  <c r="I32" i="3"/>
  <c r="M38" i="3"/>
  <c r="J124" i="3"/>
  <c r="M12" i="3"/>
  <c r="M14" i="3"/>
  <c r="M36" i="3"/>
  <c r="M40" i="3"/>
  <c r="M43" i="3"/>
  <c r="H61" i="3"/>
  <c r="H65" i="3"/>
  <c r="M77" i="3"/>
  <c r="M78" i="3" s="1"/>
  <c r="M120" i="3"/>
  <c r="L124" i="3"/>
  <c r="J66" i="3"/>
  <c r="M51" i="3"/>
  <c r="N124" i="3"/>
  <c r="Z124" i="3"/>
  <c r="M17" i="3"/>
  <c r="M20" i="3"/>
  <c r="M23" i="3"/>
  <c r="M25" i="3"/>
  <c r="M29" i="3"/>
  <c r="M35" i="3"/>
  <c r="M50" i="3"/>
  <c r="M63" i="3"/>
  <c r="M74" i="3"/>
  <c r="M111" i="3"/>
  <c r="H32" i="3"/>
  <c r="M33" i="3"/>
  <c r="H11" i="3"/>
  <c r="H30" i="3" s="1"/>
  <c r="M22" i="3"/>
  <c r="M15" i="3"/>
  <c r="M18" i="3"/>
  <c r="M13" i="3"/>
  <c r="M16" i="3"/>
  <c r="M21" i="3"/>
  <c r="M24" i="3"/>
  <c r="M26" i="3"/>
  <c r="M57" i="3"/>
  <c r="I61" i="3"/>
  <c r="I11" i="3"/>
  <c r="I30" i="3" s="1"/>
  <c r="D131" i="1"/>
  <c r="M123" i="3" l="1"/>
  <c r="M89" i="3"/>
  <c r="M75" i="3"/>
  <c r="M49" i="3"/>
  <c r="M55" i="3"/>
  <c r="H66" i="3"/>
  <c r="I124" i="3"/>
  <c r="L66" i="3"/>
  <c r="L125" i="3" s="1"/>
  <c r="J125" i="3"/>
  <c r="M32" i="3"/>
  <c r="M65" i="3"/>
  <c r="K125" i="3"/>
  <c r="M61" i="3"/>
  <c r="H124" i="3"/>
  <c r="M11" i="3"/>
  <c r="M30" i="3" s="1"/>
  <c r="E109" i="1"/>
  <c r="J109" i="1" s="1"/>
  <c r="M66" i="3" l="1"/>
  <c r="H125" i="3"/>
  <c r="I66" i="3"/>
  <c r="I125" i="3" s="1"/>
  <c r="M124" i="3"/>
  <c r="D152" i="1"/>
  <c r="E108" i="1"/>
  <c r="M125" i="3" l="1"/>
  <c r="D34" i="1"/>
  <c r="K15" i="1"/>
  <c r="AG16" i="3" s="1"/>
  <c r="E15" i="1"/>
  <c r="M15" i="1" s="1"/>
  <c r="C34" i="2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X51" i="3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111" i="3" s="1"/>
  <c r="AP123" i="3" s="1"/>
  <c r="AF105" i="3" s="1"/>
  <c r="AK139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U104" i="3" s="1"/>
  <c r="F92" i="1"/>
  <c r="E92" i="1"/>
  <c r="F106" i="1"/>
  <c r="K106" i="1" s="1"/>
  <c r="U45" i="3" s="1"/>
  <c r="E106" i="1"/>
  <c r="F105" i="1"/>
  <c r="K105" i="1" s="1"/>
  <c r="U83" i="3" s="1"/>
  <c r="U89" i="3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T47" i="3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T27" i="3" s="1"/>
  <c r="E93" i="1"/>
  <c r="F69" i="1"/>
  <c r="K69" i="1" s="1"/>
  <c r="R77" i="3" s="1"/>
  <c r="R89" i="3" s="1"/>
  <c r="E69" i="1"/>
  <c r="F68" i="1"/>
  <c r="K68" i="1" s="1"/>
  <c r="R39" i="3" s="1"/>
  <c r="E68" i="1"/>
  <c r="F67" i="1"/>
  <c r="K67" i="1" s="1"/>
  <c r="E67" i="1"/>
  <c r="F66" i="1"/>
  <c r="K66" i="1" s="1"/>
  <c r="R35" i="3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Q74" i="3" s="1"/>
  <c r="Q89" i="3" s="1"/>
  <c r="E52" i="1"/>
  <c r="F51" i="1"/>
  <c r="K51" i="1" s="1"/>
  <c r="Q26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O18" i="3" s="1"/>
  <c r="AH18" i="3" s="1"/>
  <c r="E32" i="1"/>
  <c r="F31" i="1"/>
  <c r="E31" i="1"/>
  <c r="F30" i="1"/>
  <c r="K30" i="1" s="1"/>
  <c r="O20" i="3" s="1"/>
  <c r="E30" i="1"/>
  <c r="F29" i="1"/>
  <c r="K29" i="1" s="1"/>
  <c r="O25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3" i="3" s="1"/>
  <c r="E14" i="1"/>
  <c r="F13" i="1"/>
  <c r="K13" i="1" s="1"/>
  <c r="AG24" i="3" s="1"/>
  <c r="E13" i="1"/>
  <c r="F12" i="1"/>
  <c r="K12" i="1" s="1"/>
  <c r="N21" i="3" s="1"/>
  <c r="AG21" i="3" s="1"/>
  <c r="E12" i="1"/>
  <c r="F11" i="1"/>
  <c r="K11" i="1" s="1"/>
  <c r="AG17" i="3" s="1"/>
  <c r="E11" i="1"/>
  <c r="F10" i="1"/>
  <c r="K10" i="1" s="1"/>
  <c r="E10" i="1"/>
  <c r="K92" i="1" l="1"/>
  <c r="AM96" i="3"/>
  <c r="AN104" i="3"/>
  <c r="AN123" i="3" s="1"/>
  <c r="R55" i="3"/>
  <c r="R66" i="3" s="1"/>
  <c r="AK35" i="3"/>
  <c r="AK38" i="3"/>
  <c r="S39" i="3"/>
  <c r="AK39" i="3"/>
  <c r="AK77" i="3"/>
  <c r="AK89" i="3" s="1"/>
  <c r="R124" i="3"/>
  <c r="R78" i="3"/>
  <c r="T30" i="3"/>
  <c r="AM27" i="3"/>
  <c r="AM30" i="3" s="1"/>
  <c r="AF13" i="3" s="1"/>
  <c r="AG138" i="3" s="1"/>
  <c r="AM47" i="3"/>
  <c r="AM55" i="3" s="1"/>
  <c r="T55" i="3"/>
  <c r="AN53" i="3"/>
  <c r="W124" i="3"/>
  <c r="AP48" i="3"/>
  <c r="W30" i="3"/>
  <c r="AP29" i="3"/>
  <c r="AP30" i="3" s="1"/>
  <c r="X55" i="3"/>
  <c r="X66" i="3" s="1"/>
  <c r="AQ51" i="3"/>
  <c r="AQ55" i="3" s="1"/>
  <c r="X124" i="3"/>
  <c r="AQ89" i="3"/>
  <c r="AF67" i="3" s="1"/>
  <c r="AJ139" i="3" s="1"/>
  <c r="N30" i="3"/>
  <c r="N66" i="3" s="1"/>
  <c r="N125" i="3" s="1"/>
  <c r="N126" i="3" s="1"/>
  <c r="AG12" i="3"/>
  <c r="AG30" i="3" s="1"/>
  <c r="AG150" i="3" s="1"/>
  <c r="P25" i="3"/>
  <c r="AH25" i="3"/>
  <c r="P20" i="3"/>
  <c r="AH20" i="3"/>
  <c r="Q55" i="3"/>
  <c r="AJ41" i="3"/>
  <c r="AJ55" i="3" s="1"/>
  <c r="Q30" i="3"/>
  <c r="AJ26" i="3"/>
  <c r="AJ30" i="3" s="1"/>
  <c r="Q124" i="3"/>
  <c r="Q75" i="3"/>
  <c r="AJ74" i="3"/>
  <c r="AJ89" i="3" s="1"/>
  <c r="AN83" i="3"/>
  <c r="AN89" i="3" s="1"/>
  <c r="AF66" i="3" s="1"/>
  <c r="AJ138" i="3" s="1"/>
  <c r="AN45" i="3"/>
  <c r="U55" i="3"/>
  <c r="U66" i="3" s="1"/>
  <c r="S77" i="3"/>
  <c r="S89" i="3" s="1"/>
  <c r="V104" i="3"/>
  <c r="K125" i="1"/>
  <c r="W50" i="3" s="1"/>
  <c r="AP50" i="3" s="1"/>
  <c r="M125" i="1"/>
  <c r="P18" i="3"/>
  <c r="V83" i="3"/>
  <c r="V89" i="3" s="1"/>
  <c r="V45" i="3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20" i="3" l="1"/>
  <c r="T124" i="3"/>
  <c r="AM123" i="3"/>
  <c r="AM150" i="3" s="1"/>
  <c r="K131" i="1"/>
  <c r="AQ150" i="3"/>
  <c r="AF12" i="3"/>
  <c r="AG137" i="3" s="1"/>
  <c r="AJ150" i="3"/>
  <c r="AF14" i="3"/>
  <c r="AG139" i="3" s="1"/>
  <c r="T66" i="3"/>
  <c r="Q66" i="3"/>
  <c r="X125" i="3"/>
  <c r="X126" i="3" s="1"/>
  <c r="S124" i="3"/>
  <c r="S78" i="3"/>
  <c r="AF65" i="3"/>
  <c r="AR89" i="3"/>
  <c r="Q125" i="3"/>
  <c r="Q126" i="3" s="1"/>
  <c r="AP55" i="3"/>
  <c r="AF35" i="3" s="1"/>
  <c r="AH139" i="3" s="1"/>
  <c r="S55" i="3"/>
  <c r="S66" i="3" s="1"/>
  <c r="V55" i="3"/>
  <c r="V66" i="3" s="1"/>
  <c r="R125" i="3"/>
  <c r="R126" i="3" s="1"/>
  <c r="AN55" i="3"/>
  <c r="AN150" i="3" s="1"/>
  <c r="W55" i="3"/>
  <c r="W66" i="3" s="1"/>
  <c r="W125" i="3" s="1"/>
  <c r="W126" i="3" s="1"/>
  <c r="AK55" i="3"/>
  <c r="AK150" i="3" s="1"/>
  <c r="P61" i="3"/>
  <c r="O61" i="3"/>
  <c r="V124" i="3"/>
  <c r="P30" i="3"/>
  <c r="U124" i="3"/>
  <c r="U125" i="3" s="1"/>
  <c r="U126" i="3" s="1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23" i="3" l="1"/>
  <c r="AF104" i="3"/>
  <c r="AF106" i="3" s="1"/>
  <c r="AK140" i="3" s="1"/>
  <c r="T125" i="3"/>
  <c r="T126" i="3" s="1"/>
  <c r="AF34" i="3"/>
  <c r="AH138" i="3" s="1"/>
  <c r="AL139" i="3"/>
  <c r="P66" i="3"/>
  <c r="P125" i="3" s="1"/>
  <c r="P126" i="3" s="1"/>
  <c r="AF68" i="3"/>
  <c r="AJ140" i="3" s="1"/>
  <c r="AJ137" i="3"/>
  <c r="AP150" i="3"/>
  <c r="AF33" i="3"/>
  <c r="AH137" i="3" s="1"/>
  <c r="AR55" i="3"/>
  <c r="S125" i="3"/>
  <c r="S126" i="3" s="1"/>
  <c r="O30" i="3"/>
  <c r="O66" i="3" s="1"/>
  <c r="O125" i="3" s="1"/>
  <c r="O126" i="3" s="1"/>
  <c r="AH19" i="3"/>
  <c r="AH30" i="3" s="1"/>
  <c r="AH150" i="3" s="1"/>
  <c r="V125" i="3"/>
  <c r="V126" i="3" s="1"/>
  <c r="F159" i="1"/>
  <c r="F157" i="1"/>
  <c r="F156" i="1"/>
  <c r="F158" i="1"/>
  <c r="AL137" i="3" l="1"/>
  <c r="AK138" i="3"/>
  <c r="AF36" i="3"/>
  <c r="AH140" i="3" s="1"/>
  <c r="AL138" i="3"/>
  <c r="AF11" i="3"/>
  <c r="AR30" i="3"/>
  <c r="C35" i="2"/>
  <c r="W35" i="2" s="1"/>
  <c r="C36" i="2"/>
  <c r="W36" i="2" s="1"/>
  <c r="W37" i="2"/>
  <c r="T38" i="2"/>
  <c r="Q38" i="2"/>
  <c r="N38" i="2"/>
  <c r="J38" i="2"/>
  <c r="G38" i="2"/>
  <c r="AF15" i="3" l="1"/>
  <c r="AG140" i="3" s="1"/>
  <c r="AL140" i="3" s="1"/>
  <c r="AG136" i="3"/>
  <c r="AL136" i="3" s="1"/>
  <c r="C38" i="2"/>
  <c r="W34" i="2"/>
  <c r="W38" i="2" s="1"/>
  <c r="D132" i="1" l="1"/>
  <c r="G66" i="3"/>
  <c r="Y66" i="3" s="1"/>
  <c r="G125" i="3" l="1"/>
  <c r="W131" i="3" s="1"/>
  <c r="Q131" i="3" l="1"/>
  <c r="Y131" i="3" s="1"/>
</calcChain>
</file>

<file path=xl/comments1.xml><?xml version="1.0" encoding="utf-8"?>
<comments xmlns="http://schemas.openxmlformats.org/spreadsheetml/2006/main">
  <authors>
    <author>Admin</author>
  </authors>
  <commentList>
    <comment ref="AD10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убрали?</t>
        </r>
      </text>
    </comment>
    <comment ref="B12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2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<sst xmlns="http://schemas.openxmlformats.org/spreadsheetml/2006/main" count="2451" uniqueCount="516">
  <si>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</si>
  <si>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</si>
  <si>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</si>
  <si>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</si>
  <si>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</si>
  <si>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</si>
  <si>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</si>
  <si>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</si>
  <si>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</si>
  <si>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</si>
  <si>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</si>
  <si>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</si>
  <si>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</si>
  <si>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</si>
  <si>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</si>
  <si>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</si>
  <si>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</si>
  <si>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</si>
  <si>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</si>
  <si>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</si>
  <si>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</si>
  <si>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</si>
  <si>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</si>
  <si>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</si>
  <si>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</si>
  <si>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</si>
  <si>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</si>
  <si>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</si>
  <si>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</si>
  <si>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</si>
  <si>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</si>
  <si>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</si>
  <si>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</si>
  <si>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</si>
  <si>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</si>
  <si>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</si>
  <si>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</si>
  <si>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</si>
  <si>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</si>
  <si>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</si>
  <si>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</si>
  <si>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</si>
  <si>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</si>
  <si>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</si>
  <si>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</si>
  <si>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</si>
  <si>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</si>
  <si>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</si>
  <si>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</si>
  <si>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</si>
  <si>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</si>
  <si>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</si>
  <si>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</si>
  <si>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</si>
  <si>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</si>
  <si>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</si>
  <si>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</si>
  <si>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</si>
  <si>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</si>
  <si>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</si>
  <si>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</si>
  <si>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</si>
  <si>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</si>
  <si>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</si>
  <si>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</si>
  <si>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</si>
  <si>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</si>
  <si>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</si>
  <si>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</si>
  <si>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</si>
  <si>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</si>
  <si>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</si>
  <si>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</si>
  <si>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</si>
  <si>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</si>
  <si>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</si>
  <si>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</si>
  <si>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</si>
  <si>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</si>
  <si>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</si>
  <si>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</si>
  <si>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</si>
  <si>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</si>
  <si>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</si>
  <si>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</si>
  <si>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</si>
  <si>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</si>
  <si>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</si>
  <si>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</si>
  <si>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</si>
  <si>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</si>
  <si>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</si>
  <si>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</si>
  <si>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</si>
  <si>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</si>
  <si>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</si>
  <si>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</si>
  <si>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</si>
  <si>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</si>
  <si>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</si>
  <si>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</si>
  <si>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</si>
  <si>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</si>
  <si>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</si>
  <si>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</si>
  <si>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</si>
  <si>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</si>
  <si>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</si>
  <si>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</si>
  <si>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</si>
  <si>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</si>
  <si>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</si>
  <si>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</si>
  <si>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</si>
  <si>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</si>
  <si>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</si>
  <si>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</si>
  <si>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</si>
  <si>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</si>
  <si>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</si>
  <si>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</si>
  <si>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</si>
  <si>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</si>
  <si>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</si>
  <si>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</si>
  <si>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</si>
  <si>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</si>
  <si>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</si>
  <si>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</si>
  <si>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</si>
  <si>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</si>
  <si>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</si>
  <si>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</si>
  <si>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</si>
  <si>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</si>
  <si>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</si>
  <si>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</si>
  <si>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</si>
  <si>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</si>
  <si>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</si>
  <si>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</si>
  <si>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</si>
  <si>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</si>
  <si>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</si>
  <si>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</si>
  <si>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</si>
  <si>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</si>
  <si>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</si>
  <si>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</si>
  <si>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</si>
  <si>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</si>
  <si>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</si>
  <si>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</si>
  <si>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</si>
  <si>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</si>
  <si>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</si>
  <si>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</si>
  <si>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</si>
  <si>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Договірне право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</si>
  <si>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</si>
  <si>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</si>
  <si>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</si>
  <si>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</si>
  <si>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</si>
  <si>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</si>
  <si>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</si>
  <si>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</si>
  <si>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</si>
  <si>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</si>
  <si>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</si>
  <si>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</si>
  <si>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</si>
  <si>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</si>
  <si>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</si>
  <si>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</si>
  <si>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</si>
  <si>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</si>
  <si>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</si>
  <si>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</si>
  <si>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</si>
  <si>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</si>
  <si>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</si>
  <si>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</si>
  <si>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</si>
  <si>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</si>
  <si>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</si>
  <si>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</si>
  <si>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3.4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</si>
  <si>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</si>
  <si>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</si>
  <si>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</si>
  <si>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</si>
  <si>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</si>
  <si>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</si>
  <si>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</si>
  <si>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</si>
  <si>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</si>
  <si>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</si>
  <si>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</si>
  <si>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</si>
  <si>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</si>
  <si>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</si>
  <si>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</si>
  <si>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</si>
  <si>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</si>
  <si>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</si>
  <si>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</si>
  <si>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</si>
  <si>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</si>
  <si>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</si>
  <si>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</si>
  <si>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</si>
  <si>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</si>
  <si>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</si>
  <si>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</si>
  <si>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</si>
  <si>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</si>
  <si>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</si>
  <si>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</si>
  <si>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</si>
  <si>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</si>
  <si>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</si>
  <si>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</si>
  <si>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</si>
  <si>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</si>
  <si>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</si>
  <si>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</si>
  <si>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</si>
  <si>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</si>
  <si>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</si>
  <si>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</si>
  <si>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</si>
  <si>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</si>
  <si>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Проектний аналіз (розділ І)</t>
  </si>
  <si>
    <t>Економічний аналіз</t>
  </si>
  <si>
    <t>Рекламна діяльність та бізнес-айдентика</t>
  </si>
  <si>
    <t>Підприємництво та бізнес-культура</t>
  </si>
  <si>
    <t>Економіка та організація інноваційної діяльності</t>
  </si>
  <si>
    <t>Комп'ютерна обробка економічної інформації</t>
  </si>
  <si>
    <t>Інформаційні системи та технології управління бізнес-процесами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</si>
  <si>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</si>
  <si>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</si>
  <si>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</si>
  <si>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</si>
  <si>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</si>
  <si>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1.2.16</t>
  </si>
  <si>
    <t>1.2.16.1</t>
  </si>
  <si>
    <t>1.2.16.2</t>
  </si>
  <si>
    <t>1.2.16.3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</si>
  <si>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</si>
  <si>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</si>
  <si>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</si>
  <si>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</si>
  <si>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t>Основи бізнесу</t>
  </si>
  <si>
    <t>1.1.8.1</t>
  </si>
  <si>
    <t>1.1.8.2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</si>
  <si>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</si>
  <si>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</si>
  <si>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Основи бізнесу / Теорія організацій</t>
  </si>
  <si>
    <t>Аналіз та оцінка бізнес-інформації</t>
  </si>
  <si>
    <t>Є.В. Мироненко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</si>
  <si>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</si>
  <si>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</si>
  <si>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</si>
  <si>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</si>
  <si>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</si>
  <si>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</si>
  <si>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</si>
  <si>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</si>
  <si>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</si>
  <si>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</si>
  <si>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</si>
  <si>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</si>
  <si>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</si>
  <si>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</si>
  <si>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</si>
  <si>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</si>
  <si>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</si>
  <si>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</si>
  <si>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</si>
  <si>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Атест.</t>
  </si>
  <si>
    <t>1.1.14</t>
  </si>
  <si>
    <t>Проектний аналіз (розділ ІІ - "Проектування бізнес-процесів")</t>
  </si>
  <si>
    <t>1.1.15</t>
  </si>
  <si>
    <t xml:space="preserve">Інформаційні технології в управління бізнес-процесами </t>
  </si>
  <si>
    <t>1.4. Атестація</t>
  </si>
  <si>
    <t>Аналіз та прогнозування кон'юнктури товарних ринків</t>
  </si>
  <si>
    <t>Управлінський облік та аналіз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</si>
  <si>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</si>
  <si>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</si>
  <si>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</si>
  <si>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</si>
  <si>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</si>
  <si>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</si>
  <si>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</si>
  <si>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</si>
  <si>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</si>
  <si>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</si>
  <si>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</si>
  <si>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</si>
  <si>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</si>
  <si>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</si>
  <si>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</si>
  <si>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</si>
  <si>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</si>
  <si>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</si>
  <si>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</si>
  <si>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</si>
  <si>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</si>
  <si>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</si>
  <si>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</si>
  <si>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</si>
  <si>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</si>
  <si>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</si>
  <si>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</si>
  <si>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</si>
  <si>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</si>
  <si>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</si>
  <si>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</si>
  <si>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</si>
  <si>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</si>
  <si>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ранее были еще и эти дисц.  Их убрали?- комментарий кафедрі</t>
  </si>
  <si>
    <t>не слишком ли похожие альтернативы?</t>
  </si>
  <si>
    <t>1.1</t>
  </si>
  <si>
    <t>1, 2б д*</t>
  </si>
  <si>
    <t>1.2</t>
  </si>
  <si>
    <t>3, 4б д*</t>
  </si>
  <si>
    <t>1.3</t>
  </si>
  <si>
    <t>5ф*6ф* 7ф*</t>
  </si>
  <si>
    <t>с*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</si>
  <si>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</si>
  <si>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</si>
  <si>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</si>
  <si>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</si>
  <si>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</si>
  <si>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1.3 та 1.4</t>
  </si>
  <si>
    <t>2.2.6</t>
  </si>
  <si>
    <t>Дисципліни з інших ОП ДДМА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</si>
  <si>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</si>
  <si>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</si>
  <si>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</si>
  <si>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</si>
  <si>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</si>
  <si>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</si>
  <si>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</si>
  <si>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</si>
  <si>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</si>
  <si>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</si>
  <si>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протокол №  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</si>
  <si>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</si>
  <si>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</si>
  <si>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</si>
  <si>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Господарське право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</si>
  <si>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</si>
  <si>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</si>
  <si>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</si>
  <si>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</si>
  <si>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</si>
  <si>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</si>
  <si>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</si>
  <si>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</si>
  <si>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</si>
  <si>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</si>
  <si>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</si>
  <si>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</si>
  <si>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</si>
  <si>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</si>
  <si>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</si>
  <si>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</si>
  <si>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</si>
  <si>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</si>
  <si>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</si>
  <si>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</si>
  <si>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</si>
  <si>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</si>
  <si>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</si>
  <si>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</si>
  <si>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</si>
  <si>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</si>
  <si>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 xml:space="preserve">Ділове листування англійською мовою </t>
  </si>
  <si>
    <t>Латишева/Касьянюк</t>
  </si>
  <si>
    <t>1.1.16</t>
  </si>
  <si>
    <t>Бізнес-планування</t>
  </si>
  <si>
    <t>Технології управління персоналом</t>
  </si>
  <si>
    <t>7</t>
  </si>
  <si>
    <t>Мотивація персоналу та тактика особистої поведінки</t>
  </si>
  <si>
    <t>Поведінкова економіка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</si>
  <si>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</si>
  <si>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</si>
  <si>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</si>
  <si>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</si>
  <si>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</si>
  <si>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</si>
  <si>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</si>
  <si>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</si>
  <si>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</si>
  <si>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</si>
  <si>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</si>
  <si>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</si>
  <si>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</si>
  <si>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</si>
  <si>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</si>
  <si>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</si>
  <si>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</si>
  <si>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</si>
  <si>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</si>
  <si>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</si>
  <si>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</si>
  <si>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</si>
  <si>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</si>
  <si>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</si>
  <si>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</si>
  <si>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</si>
  <si>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</si>
  <si>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</si>
  <si>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</si>
  <si>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</si>
  <si>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</si>
  <si>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</si>
  <si>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</si>
  <si>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</si>
  <si>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</si>
  <si>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</si>
  <si>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</si>
  <si>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</si>
  <si>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</si>
  <si>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</si>
  <si>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</si>
  <si>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</si>
  <si>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</si>
  <si>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</si>
  <si>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</si>
  <si>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</si>
  <si>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</si>
  <si>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</si>
  <si>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</si>
  <si>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</si>
  <si>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</si>
  <si>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</si>
  <si>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</si>
  <si>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</si>
  <si>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</si>
  <si>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</si>
  <si>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Декан ФЕМ</t>
  </si>
  <si>
    <t>Зав. кафедри ЕП</t>
  </si>
  <si>
    <t>Т. П. Гітіс</t>
  </si>
  <si>
    <t>Кваліфікація:  бакалавр з економіки</t>
  </si>
  <si>
    <t>Інформаційні системи та технології</t>
  </si>
  <si>
    <t>Виконання кваліфікаційної роботи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</si>
  <si>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</si>
  <si>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Основи бізнесу / Поведінкова економіка</t>
  </si>
  <si>
    <t>Бухгалтерський  облік</t>
  </si>
  <si>
    <t xml:space="preserve">Економічний аналіз </t>
  </si>
  <si>
    <t>Інвестування</t>
  </si>
  <si>
    <t>Зовнішньоекономічна діяльність / Організація виробництва та нормування</t>
  </si>
  <si>
    <t xml:space="preserve">Економіка  та організація інноваційної діяльності </t>
  </si>
  <si>
    <t xml:space="preserve">Технології управління персоналом / Інформаційні технології в управління бізнес-процесами </t>
  </si>
  <si>
    <t xml:space="preserve">Звітність підприємства / Аналіз та оцінка бізнес-інформації </t>
  </si>
  <si>
    <t xml:space="preserve">Аналіз та прогнозування кон'юнктури товарних ринків / Бізнес-культура та бізнес-айдентика </t>
  </si>
  <si>
    <t>4</t>
  </si>
  <si>
    <t>Бізнес-планування / Логістика</t>
  </si>
  <si>
    <t>Логістика</t>
  </si>
  <si>
    <t>Ринок праці</t>
  </si>
  <si>
    <t>Іноземна мова за професійним спрямуванням (розділ 1)</t>
  </si>
  <si>
    <t>6</t>
  </si>
  <si>
    <t>Зовнішньоекономічна діяльність підприємства</t>
  </si>
  <si>
    <t>Іноземна мова за професійним спрямуванням (розділ 2)</t>
  </si>
  <si>
    <t>Управління витратами та ціноутворення /Управлінський облік та аналіз</t>
  </si>
  <si>
    <t>Іноземна мова за професійним спрямуванням (розділ 3)</t>
  </si>
  <si>
    <t>Професійна етика</t>
  </si>
  <si>
    <t>Прогнозування соціально-економічних процесів</t>
  </si>
  <si>
    <t>Методи прийняття управлінських рішень</t>
  </si>
  <si>
    <t>8</t>
  </si>
  <si>
    <t>Прогнозування соціально-економічних процесів /Методи прийняття управлінських рішень</t>
  </si>
  <si>
    <t>Самоменеджмент</t>
  </si>
  <si>
    <t>Рекламна діяльність</t>
  </si>
  <si>
    <t>2.2.10</t>
  </si>
  <si>
    <t>Рекламна діяльність/Самоменеджмент</t>
  </si>
  <si>
    <t>Ринок праці / Мотивація персоналу та тактика ососбистої поведінки</t>
  </si>
  <si>
    <t xml:space="preserve">Ділове листування іноземною мовою </t>
  </si>
  <si>
    <t>Є. О. Підгора</t>
  </si>
  <si>
    <t>"  "                       2021   р.</t>
  </si>
  <si>
    <t>Форма  атестації (екзамен, кваліфікаційна робота)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</si>
  <si>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</si>
  <si>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</si>
  <si>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</si>
  <si>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</si>
  <si>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</si>
  <si>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2.1.6</t>
  </si>
  <si>
    <t>2.1.7</t>
  </si>
  <si>
    <t>2.1.8</t>
  </si>
  <si>
    <t>2.1.9</t>
  </si>
  <si>
    <t>2.1.10</t>
  </si>
  <si>
    <t>Вибіркова дисципліна 3 семестру</t>
  </si>
  <si>
    <t>Вибіркові дисципліни 5 семестру</t>
  </si>
  <si>
    <t>Вибіркові дисципліни 6 семестру</t>
  </si>
  <si>
    <t>Вибіркові дисципліни 7 семестру</t>
  </si>
  <si>
    <t>Вибіркові дисципліни 8 семестру</t>
  </si>
  <si>
    <t>5, 5</t>
  </si>
  <si>
    <t>6, 6</t>
  </si>
  <si>
    <t>7, 7, 7</t>
  </si>
  <si>
    <t>8, 8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</si>
  <si>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</si>
  <si>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</si>
  <si>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</si>
  <si>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</si>
  <si>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</si>
  <si>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</si>
  <si>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</si>
  <si>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</si>
  <si>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</si>
  <si>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</si>
  <si>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Управління освітнім процесом</t>
  </si>
  <si>
    <t>Виробнича 1 (економічна)</t>
  </si>
  <si>
    <t>Виробнича 2 (аналітична)</t>
  </si>
  <si>
    <t>ЕП/М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</si>
</sst>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9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5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70" fontId="27" fillId="0" borderId="0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4" borderId="69" xfId="3" applyNumberFormat="1" applyFont="1" applyFill="1" applyBorder="1" applyAlignment="1" applyProtection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0" fontId="0" fillId="0" borderId="0" xfId="0"/>
    <xf numFmtId="0" fontId="11" fillId="0" borderId="59" xfId="3" applyFont="1" applyFill="1" applyBorder="1" applyAlignment="1">
      <alignment horizontal="center" vertical="center" wrapText="1"/>
    </xf>
    <xf numFmtId="167" fontId="28" fillId="0" borderId="59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1" fontId="28" fillId="0" borderId="76" xfId="3" applyNumberFormat="1" applyFont="1" applyFill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0" fontId="2" fillId="6" borderId="0" xfId="0" applyFont="1" applyFill="1"/>
    <xf numFmtId="0" fontId="2" fillId="6" borderId="1" xfId="0" applyFont="1" applyFill="1" applyBorder="1" applyAlignment="1">
      <alignment horizontal="left" wrapText="1"/>
    </xf>
    <xf numFmtId="166" fontId="2" fillId="6" borderId="1" xfId="1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168" fontId="3" fillId="6" borderId="1" xfId="0" applyNumberFormat="1" applyFont="1" applyFill="1" applyBorder="1" applyAlignment="1" applyProtection="1">
      <alignment horizontal="center" vertical="center"/>
    </xf>
    <xf numFmtId="165" fontId="3" fillId="6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>
      <alignment horizontal="left" vertical="center" wrapText="1"/>
    </xf>
    <xf numFmtId="165" fontId="3" fillId="6" borderId="0" xfId="0" applyNumberFormat="1" applyFont="1" applyFill="1" applyBorder="1" applyAlignment="1" applyProtection="1">
      <alignment horizontal="center" vertical="center"/>
    </xf>
    <xf numFmtId="168" fontId="3" fillId="6" borderId="0" xfId="0" applyNumberFormat="1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>
      <alignment horizontal="left" wrapText="1"/>
    </xf>
    <xf numFmtId="167" fontId="2" fillId="6" borderId="2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" fontId="2" fillId="6" borderId="1" xfId="0" applyNumberFormat="1" applyFont="1" applyFill="1" applyBorder="1" applyAlignment="1">
      <alignment horizontal="center" vertical="center"/>
    </xf>
    <xf numFmtId="169" fontId="3" fillId="6" borderId="0" xfId="0" applyNumberFormat="1" applyFont="1" applyFill="1" applyAlignment="1">
      <alignment horizontal="center" vertical="center"/>
    </xf>
    <xf numFmtId="167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165" fontId="2" fillId="6" borderId="0" xfId="0" applyNumberFormat="1" applyFont="1" applyFill="1"/>
    <xf numFmtId="167" fontId="2" fillId="6" borderId="0" xfId="0" applyNumberFormat="1" applyFont="1" applyFill="1"/>
    <xf numFmtId="0" fontId="3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170" fontId="27" fillId="8" borderId="0" xfId="3" applyNumberFormat="1" applyFont="1" applyFill="1" applyBorder="1" applyAlignment="1" applyProtection="1">
      <alignment vertical="center"/>
    </xf>
    <xf numFmtId="170" fontId="11" fillId="8" borderId="0" xfId="3" applyNumberFormat="1" applyFont="1" applyFill="1" applyBorder="1" applyAlignment="1" applyProtection="1">
      <alignment vertical="center"/>
    </xf>
    <xf numFmtId="170" fontId="7" fillId="8" borderId="0" xfId="3" applyNumberFormat="1" applyFont="1" applyFill="1" applyBorder="1" applyAlignment="1" applyProtection="1">
      <alignment vertical="center"/>
    </xf>
    <xf numFmtId="170" fontId="29" fillId="8" borderId="0" xfId="3" applyNumberFormat="1" applyFont="1" applyFill="1" applyBorder="1" applyAlignment="1" applyProtection="1">
      <alignment vertical="center"/>
    </xf>
    <xf numFmtId="170" fontId="29" fillId="5" borderId="0" xfId="3" applyNumberFormat="1" applyFont="1" applyFill="1" applyBorder="1" applyAlignment="1" applyProtection="1">
      <alignment vertical="center"/>
    </xf>
    <xf numFmtId="49" fontId="7" fillId="8" borderId="38" xfId="3" applyNumberFormat="1" applyFont="1" applyFill="1" applyBorder="1" applyAlignment="1">
      <alignment vertical="center" wrapText="1"/>
    </xf>
    <xf numFmtId="170" fontId="29" fillId="8" borderId="0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170" fontId="2" fillId="0" borderId="1" xfId="3" applyNumberFormat="1" applyFont="1" applyFill="1" applyBorder="1" applyAlignment="1" applyProtection="1">
      <alignment vertical="center"/>
    </xf>
    <xf numFmtId="170" fontId="40" fillId="0" borderId="1" xfId="3" applyNumberFormat="1" applyFont="1" applyFill="1" applyBorder="1" applyAlignment="1" applyProtection="1">
      <alignment vertical="center"/>
    </xf>
    <xf numFmtId="0" fontId="40" fillId="2" borderId="1" xfId="3" applyNumberFormat="1" applyFont="1" applyFill="1" applyBorder="1" applyAlignment="1" applyProtection="1">
      <alignment horizontal="center" vertical="center"/>
    </xf>
    <xf numFmtId="170" fontId="41" fillId="0" borderId="1" xfId="3" applyNumberFormat="1" applyFont="1" applyFill="1" applyBorder="1" applyAlignment="1" applyProtection="1">
      <alignment vertical="center"/>
    </xf>
    <xf numFmtId="170" fontId="41" fillId="8" borderId="1" xfId="3" applyNumberFormat="1" applyFont="1" applyFill="1" applyBorder="1" applyAlignment="1" applyProtection="1">
      <alignment vertical="center"/>
    </xf>
    <xf numFmtId="170" fontId="42" fillId="8" borderId="1" xfId="3" applyNumberFormat="1" applyFont="1" applyFill="1" applyBorder="1" applyAlignment="1" applyProtection="1">
      <alignment vertical="center"/>
    </xf>
    <xf numFmtId="170" fontId="43" fillId="0" borderId="1" xfId="3" applyNumberFormat="1" applyFont="1" applyFill="1" applyBorder="1" applyAlignment="1" applyProtection="1">
      <alignment vertical="center"/>
    </xf>
    <xf numFmtId="170" fontId="43" fillId="8" borderId="1" xfId="3" applyNumberFormat="1" applyFont="1" applyFill="1" applyBorder="1" applyAlignment="1" applyProtection="1">
      <alignment vertical="center"/>
    </xf>
    <xf numFmtId="170" fontId="43" fillId="5" borderId="1" xfId="3" applyNumberFormat="1" applyFont="1" applyFill="1" applyBorder="1" applyAlignment="1" applyProtection="1">
      <alignment vertical="center"/>
    </xf>
    <xf numFmtId="170" fontId="40" fillId="8" borderId="1" xfId="3" applyNumberFormat="1" applyFont="1" applyFill="1" applyBorder="1" applyAlignment="1" applyProtection="1">
      <alignment vertical="center"/>
    </xf>
    <xf numFmtId="166" fontId="40" fillId="0" borderId="1" xfId="3" applyNumberFormat="1" applyFont="1" applyFill="1" applyBorder="1" applyAlignment="1" applyProtection="1">
      <alignment vertical="center"/>
    </xf>
    <xf numFmtId="166" fontId="7" fillId="0" borderId="0" xfId="3" applyNumberFormat="1" applyFont="1" applyFill="1" applyBorder="1" applyAlignment="1" applyProtection="1">
      <alignment vertical="center"/>
    </xf>
    <xf numFmtId="166" fontId="27" fillId="0" borderId="0" xfId="3" applyNumberFormat="1" applyFont="1" applyFill="1" applyBorder="1" applyAlignment="1" applyProtection="1">
      <alignment vertical="center"/>
    </xf>
    <xf numFmtId="166" fontId="27" fillId="8" borderId="0" xfId="3" applyNumberFormat="1" applyFont="1" applyFill="1" applyBorder="1" applyAlignment="1" applyProtection="1">
      <alignment vertical="center"/>
    </xf>
    <xf numFmtId="166" fontId="43" fillId="0" borderId="1" xfId="3" applyNumberFormat="1" applyFont="1" applyFill="1" applyBorder="1" applyAlignment="1" applyProtection="1">
      <alignment vertical="center"/>
    </xf>
    <xf numFmtId="166" fontId="29" fillId="0" borderId="0" xfId="3" applyNumberFormat="1" applyFont="1" applyFill="1" applyBorder="1" applyAlignment="1" applyProtection="1">
      <alignment vertical="center"/>
    </xf>
    <xf numFmtId="166" fontId="29" fillId="8" borderId="0" xfId="3" applyNumberFormat="1" applyFont="1" applyFill="1" applyBorder="1" applyAlignment="1" applyProtection="1">
      <alignment vertical="center"/>
    </xf>
    <xf numFmtId="167" fontId="29" fillId="8" borderId="0" xfId="3" applyNumberFormat="1" applyFont="1" applyFill="1" applyBorder="1" applyAlignment="1" applyProtection="1">
      <alignment vertical="center"/>
    </xf>
    <xf numFmtId="166" fontId="7" fillId="8" borderId="0" xfId="3" applyNumberFormat="1" applyFont="1" applyFill="1" applyBorder="1" applyAlignment="1" applyProtection="1">
      <alignment vertical="center"/>
    </xf>
    <xf numFmtId="166" fontId="41" fillId="0" borderId="1" xfId="3" applyNumberFormat="1" applyFont="1" applyFill="1" applyBorder="1" applyAlignment="1" applyProtection="1">
      <alignment vertical="center"/>
    </xf>
    <xf numFmtId="170" fontId="2" fillId="0" borderId="1" xfId="3" applyNumberFormat="1" applyFont="1" applyFill="1" applyBorder="1" applyAlignment="1" applyProtection="1">
      <alignment vertical="center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78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65" xfId="3" applyNumberFormat="1" applyFont="1" applyFill="1" applyBorder="1" applyAlignment="1" applyProtection="1">
      <alignment horizontal="center" vertical="center"/>
    </xf>
    <xf numFmtId="0" fontId="7" fillId="0" borderId="59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0" fontId="7" fillId="0" borderId="75" xfId="3" applyNumberFormat="1" applyFont="1" applyFill="1" applyBorder="1" applyAlignment="1" applyProtection="1">
      <alignment horizontal="center" vertical="center"/>
    </xf>
    <xf numFmtId="49" fontId="11" fillId="0" borderId="61" xfId="3" applyNumberFormat="1" applyFont="1" applyFill="1" applyBorder="1" applyAlignment="1">
      <alignment vertical="center" wrapText="1"/>
    </xf>
    <xf numFmtId="0" fontId="11" fillId="0" borderId="15" xfId="3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49" fontId="11" fillId="0" borderId="31" xfId="3" applyNumberFormat="1" applyFont="1" applyFill="1" applyBorder="1" applyAlignment="1">
      <alignment horizontal="center" vertical="center" wrapText="1"/>
    </xf>
    <xf numFmtId="170" fontId="11" fillId="0" borderId="18" xfId="3" applyNumberFormat="1" applyFont="1" applyFill="1" applyBorder="1" applyAlignment="1" applyProtection="1">
      <alignment horizontal="center" vertical="center" wrapText="1"/>
    </xf>
    <xf numFmtId="167" fontId="11" fillId="0" borderId="32" xfId="3" applyNumberFormat="1" applyFont="1" applyFill="1" applyBorder="1" applyAlignment="1" applyProtection="1">
      <alignment horizontal="center" vertical="center"/>
    </xf>
    <xf numFmtId="1" fontId="11" fillId="0" borderId="29" xfId="3" applyNumberFormat="1" applyFont="1" applyFill="1" applyBorder="1" applyAlignment="1" applyProtection="1">
      <alignment horizontal="center" vertical="center"/>
    </xf>
    <xf numFmtId="1" fontId="11" fillId="0" borderId="15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3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15" xfId="3" applyFont="1" applyFill="1" applyBorder="1" applyAlignment="1">
      <alignment horizontal="center" vertical="center" wrapText="1"/>
    </xf>
    <xf numFmtId="49" fontId="27" fillId="0" borderId="36" xfId="0" applyNumberFormat="1" applyFont="1" applyFill="1" applyBorder="1" applyAlignment="1" applyProtection="1">
      <alignment horizontal="center" vertical="center"/>
    </xf>
    <xf numFmtId="49" fontId="7" fillId="0" borderId="62" xfId="3" applyNumberFormat="1" applyFont="1" applyFill="1" applyBorder="1" applyAlignment="1">
      <alignment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 applyProtection="1">
      <alignment horizontal="center" vertical="center" wrapText="1"/>
    </xf>
    <xf numFmtId="167" fontId="7" fillId="0" borderId="38" xfId="3" applyNumberFormat="1" applyFont="1" applyFill="1" applyBorder="1" applyAlignment="1" applyProtection="1">
      <alignment horizontal="center" vertical="center"/>
    </xf>
    <xf numFmtId="0" fontId="7" fillId="0" borderId="36" xfId="3" applyFont="1" applyFill="1" applyBorder="1" applyAlignment="1">
      <alignment horizontal="center" vertical="center" wrapText="1"/>
    </xf>
    <xf numFmtId="0" fontId="7" fillId="0" borderId="4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8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70" fontId="27" fillId="0" borderId="48" xfId="3" applyNumberFormat="1" applyFont="1" applyFill="1" applyBorder="1" applyAlignment="1" applyProtection="1">
      <alignment vertical="center"/>
    </xf>
    <xf numFmtId="170" fontId="27" fillId="0" borderId="27" xfId="3" applyNumberFormat="1" applyFont="1" applyFill="1" applyBorder="1" applyAlignment="1" applyProtection="1">
      <alignment vertical="center"/>
    </xf>
    <xf numFmtId="0" fontId="11" fillId="0" borderId="48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0" fontId="11" fillId="0" borderId="27" xfId="0" applyNumberFormat="1" applyFont="1" applyFill="1" applyBorder="1" applyAlignment="1" applyProtection="1">
      <alignment horizontal="center" vertical="center" wrapText="1"/>
    </xf>
    <xf numFmtId="167" fontId="7" fillId="0" borderId="38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 wrapText="1"/>
    </xf>
    <xf numFmtId="170" fontId="11" fillId="0" borderId="27" xfId="3" applyNumberFormat="1" applyFont="1" applyFill="1" applyBorder="1" applyAlignment="1" applyProtection="1">
      <alignment horizontal="center" vertical="center"/>
    </xf>
    <xf numFmtId="172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0" fontId="27" fillId="0" borderId="27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70" fontId="7" fillId="0" borderId="27" xfId="3" applyNumberFormat="1" applyFont="1" applyFill="1" applyBorder="1" applyAlignment="1" applyProtection="1">
      <alignment vertical="center"/>
    </xf>
    <xf numFmtId="49" fontId="11" fillId="0" borderId="62" xfId="3" applyNumberFormat="1" applyFont="1" applyFill="1" applyBorder="1" applyAlignment="1">
      <alignment vertical="center" wrapText="1"/>
    </xf>
    <xf numFmtId="170" fontId="11" fillId="0" borderId="48" xfId="3" applyNumberFormat="1" applyFont="1" applyFill="1" applyBorder="1" applyAlignment="1" applyProtection="1">
      <alignment horizontal="center" vertical="center"/>
    </xf>
    <xf numFmtId="172" fontId="11" fillId="0" borderId="47" xfId="3" applyNumberFormat="1" applyFont="1" applyFill="1" applyBorder="1" applyAlignment="1" applyProtection="1">
      <alignment horizontal="center" vertical="center"/>
    </xf>
    <xf numFmtId="170" fontId="11" fillId="0" borderId="41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6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170" fontId="11" fillId="0" borderId="22" xfId="3" applyNumberFormat="1" applyFont="1" applyFill="1" applyBorder="1" applyAlignment="1" applyProtection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 wrapText="1"/>
    </xf>
    <xf numFmtId="172" fontId="11" fillId="0" borderId="73" xfId="3" applyNumberFormat="1" applyFont="1" applyFill="1" applyBorder="1" applyAlignment="1" applyProtection="1">
      <alignment horizontal="center" vertical="center"/>
    </xf>
    <xf numFmtId="0" fontId="11" fillId="0" borderId="74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49" fontId="11" fillId="0" borderId="61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166" fontId="11" fillId="0" borderId="61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11" fillId="0" borderId="30" xfId="3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49" fontId="7" fillId="0" borderId="79" xfId="0" applyNumberFormat="1" applyFont="1" applyFill="1" applyBorder="1" applyAlignment="1" applyProtection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166" fontId="7" fillId="0" borderId="7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9" xfId="0" applyNumberFormat="1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6" fillId="0" borderId="49" xfId="3" applyFont="1" applyFill="1" applyBorder="1" applyAlignment="1">
      <alignment horizontal="center"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horizontal="left" vertical="center" wrapText="1"/>
    </xf>
    <xf numFmtId="49" fontId="11" fillId="0" borderId="38" xfId="3" applyNumberFormat="1" applyFont="1" applyFill="1" applyBorder="1" applyAlignment="1">
      <alignment vertical="center" wrapText="1"/>
    </xf>
    <xf numFmtId="1" fontId="27" fillId="0" borderId="37" xfId="3" applyNumberFormat="1" applyFont="1" applyFill="1" applyBorder="1" applyAlignment="1">
      <alignment horizontal="center" vertical="center" wrapText="1"/>
    </xf>
    <xf numFmtId="1" fontId="27" fillId="0" borderId="27" xfId="3" applyNumberFormat="1" applyFont="1" applyFill="1" applyBorder="1" applyAlignment="1">
      <alignment horizontal="center" vertical="center" wrapText="1"/>
    </xf>
    <xf numFmtId="49" fontId="11" fillId="0" borderId="77" xfId="0" applyNumberFormat="1" applyFont="1" applyFill="1" applyBorder="1" applyAlignment="1" applyProtection="1">
      <alignment horizontal="center" vertical="center"/>
    </xf>
    <xf numFmtId="49" fontId="7" fillId="0" borderId="45" xfId="0" applyNumberFormat="1" applyFont="1" applyFill="1" applyBorder="1" applyAlignment="1" applyProtection="1">
      <alignment horizontal="center" vertical="center"/>
    </xf>
    <xf numFmtId="170" fontId="7" fillId="0" borderId="48" xfId="3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172" fontId="7" fillId="0" borderId="47" xfId="3" applyNumberFormat="1" applyFont="1" applyFill="1" applyBorder="1" applyAlignment="1" applyProtection="1">
      <alignment horizontal="center" vertical="center"/>
    </xf>
    <xf numFmtId="0" fontId="6" fillId="0" borderId="37" xfId="3" applyFont="1" applyFill="1" applyBorder="1" applyAlignment="1">
      <alignment horizontal="center" vertical="center" wrapText="1"/>
    </xf>
    <xf numFmtId="49" fontId="32" fillId="0" borderId="38" xfId="3" applyNumberFormat="1" applyFont="1" applyFill="1" applyBorder="1" applyAlignment="1">
      <alignment vertical="center" wrapText="1"/>
    </xf>
    <xf numFmtId="172" fontId="32" fillId="0" borderId="47" xfId="3" applyNumberFormat="1" applyFont="1" applyFill="1" applyBorder="1" applyAlignment="1" applyProtection="1">
      <alignment horizontal="center" vertical="center"/>
    </xf>
    <xf numFmtId="49" fontId="27" fillId="0" borderId="62" xfId="0" applyNumberFormat="1" applyFont="1" applyFill="1" applyBorder="1" applyAlignment="1" applyProtection="1">
      <alignment horizontal="center" vertical="center"/>
    </xf>
    <xf numFmtId="1" fontId="7" fillId="0" borderId="48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26" xfId="3" applyNumberFormat="1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48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49" fontId="7" fillId="0" borderId="77" xfId="0" applyNumberFormat="1" applyFont="1" applyFill="1" applyBorder="1" applyAlignment="1" applyProtection="1">
      <alignment horizontal="center" vertical="center"/>
    </xf>
    <xf numFmtId="0" fontId="7" fillId="0" borderId="23" xfId="3" applyFont="1" applyFill="1" applyBorder="1" applyAlignment="1">
      <alignment horizontal="center" vertical="center" wrapText="1"/>
    </xf>
    <xf numFmtId="167" fontId="11" fillId="0" borderId="59" xfId="3" applyNumberFormat="1" applyFont="1" applyFill="1" applyBorder="1" applyAlignment="1">
      <alignment horizontal="center" vertical="center" wrapText="1"/>
    </xf>
    <xf numFmtId="1" fontId="11" fillId="0" borderId="59" xfId="3" applyNumberFormat="1" applyFont="1" applyFill="1" applyBorder="1" applyAlignment="1">
      <alignment horizontal="center" vertical="center" wrapText="1"/>
    </xf>
    <xf numFmtId="171" fontId="31" fillId="0" borderId="18" xfId="0" applyNumberFormat="1" applyFont="1" applyFill="1" applyBorder="1" applyAlignment="1" applyProtection="1">
      <alignment horizontal="center" vertical="center"/>
    </xf>
    <xf numFmtId="167" fontId="11" fillId="0" borderId="61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7" fontId="11" fillId="0" borderId="85" xfId="3" applyNumberFormat="1" applyFont="1" applyFill="1" applyBorder="1" applyAlignment="1" applyProtection="1">
      <alignment horizontal="center" vertical="center"/>
    </xf>
    <xf numFmtId="1" fontId="11" fillId="0" borderId="93" xfId="3" applyNumberFormat="1" applyFont="1" applyFill="1" applyBorder="1" applyAlignment="1" applyProtection="1">
      <alignment horizontal="center" vertical="center"/>
    </xf>
    <xf numFmtId="1" fontId="11" fillId="0" borderId="83" xfId="3" applyNumberFormat="1" applyFont="1" applyFill="1" applyBorder="1" applyAlignment="1" applyProtection="1">
      <alignment horizontal="center" vertical="center"/>
    </xf>
    <xf numFmtId="167" fontId="11" fillId="0" borderId="82" xfId="3" applyNumberFormat="1" applyFont="1" applyFill="1" applyBorder="1" applyAlignment="1" applyProtection="1">
      <alignment horizontal="center" vertical="center"/>
    </xf>
    <xf numFmtId="167" fontId="11" fillId="0" borderId="93" xfId="3" applyNumberFormat="1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1" fontId="31" fillId="0" borderId="34" xfId="0" applyNumberFormat="1" applyFont="1" applyFill="1" applyBorder="1" applyAlignment="1" applyProtection="1">
      <alignment horizontal="center" vertical="center"/>
    </xf>
    <xf numFmtId="167" fontId="11" fillId="0" borderId="79" xfId="0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7" fontId="11" fillId="0" borderId="10" xfId="3" applyNumberFormat="1" applyFont="1" applyFill="1" applyBorder="1" applyAlignment="1" applyProtection="1">
      <alignment horizontal="center" vertical="center"/>
    </xf>
    <xf numFmtId="167" fontId="11" fillId="0" borderId="49" xfId="3" applyNumberFormat="1" applyFont="1" applyFill="1" applyBorder="1" applyAlignment="1" applyProtection="1">
      <alignment horizontal="center" vertical="center"/>
    </xf>
    <xf numFmtId="1" fontId="11" fillId="0" borderId="34" xfId="3" applyNumberFormat="1" applyFont="1" applyFill="1" applyBorder="1" applyAlignment="1" applyProtection="1">
      <alignment horizontal="center" vertical="center"/>
    </xf>
    <xf numFmtId="167" fontId="11" fillId="0" borderId="33" xfId="3" applyNumberFormat="1" applyFont="1" applyFill="1" applyBorder="1" applyAlignment="1" applyProtection="1">
      <alignment horizontal="center" vertical="center"/>
    </xf>
    <xf numFmtId="171" fontId="31" fillId="0" borderId="27" xfId="0" applyNumberFormat="1" applyFont="1" applyFill="1" applyBorder="1" applyAlignment="1" applyProtection="1">
      <alignment horizontal="center" vertical="center"/>
    </xf>
    <xf numFmtId="167" fontId="11" fillId="0" borderId="62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1" fontId="31" fillId="0" borderId="42" xfId="0" applyNumberFormat="1" applyFont="1" applyFill="1" applyBorder="1" applyAlignment="1" applyProtection="1">
      <alignment horizontal="center" vertical="center"/>
    </xf>
    <xf numFmtId="167" fontId="11" fillId="0" borderId="63" xfId="0" applyNumberFormat="1" applyFont="1" applyFill="1" applyBorder="1" applyAlignment="1" applyProtection="1">
      <alignment horizontal="center" vertical="center"/>
    </xf>
    <xf numFmtId="1" fontId="11" fillId="0" borderId="74" xfId="0" applyNumberFormat="1" applyFont="1" applyFill="1" applyBorder="1" applyAlignment="1" applyProtection="1">
      <alignment horizontal="center" vertical="center"/>
    </xf>
    <xf numFmtId="167" fontId="11" fillId="0" borderId="26" xfId="3" applyNumberFormat="1" applyFont="1" applyFill="1" applyBorder="1" applyAlignment="1" applyProtection="1">
      <alignment horizontal="center" vertical="center"/>
    </xf>
    <xf numFmtId="167" fontId="11" fillId="0" borderId="37" xfId="3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67" fontId="11" fillId="0" borderId="48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64" xfId="0" applyNumberFormat="1" applyFont="1" applyFill="1" applyBorder="1" applyAlignment="1" applyProtection="1">
      <alignment horizontal="center" vertical="center"/>
    </xf>
    <xf numFmtId="1" fontId="11" fillId="0" borderId="67" xfId="0" applyNumberFormat="1" applyFont="1" applyFill="1" applyBorder="1" applyAlignment="1" applyProtection="1">
      <alignment horizontal="center" vertical="center"/>
    </xf>
    <xf numFmtId="171" fontId="7" fillId="0" borderId="15" xfId="0" applyNumberFormat="1" applyFont="1" applyFill="1" applyBorder="1" applyAlignment="1" applyProtection="1">
      <alignment horizontal="center" vertical="center"/>
    </xf>
    <xf numFmtId="171" fontId="7" fillId="0" borderId="16" xfId="0" applyNumberFormat="1" applyFont="1" applyFill="1" applyBorder="1" applyAlignment="1" applyProtection="1">
      <alignment horizontal="center" vertical="center"/>
    </xf>
    <xf numFmtId="171" fontId="7" fillId="0" borderId="31" xfId="0" applyNumberFormat="1" applyFont="1" applyFill="1" applyBorder="1" applyAlignment="1" applyProtection="1">
      <alignment horizontal="center" vertical="center"/>
    </xf>
    <xf numFmtId="167" fontId="11" fillId="0" borderId="29" xfId="0" applyNumberFormat="1" applyFont="1" applyFill="1" applyBorder="1" applyAlignment="1" applyProtection="1">
      <alignment horizontal="center" vertical="center"/>
    </xf>
    <xf numFmtId="171" fontId="11" fillId="0" borderId="29" xfId="0" applyNumberFormat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171" fontId="7" fillId="0" borderId="22" xfId="0" applyNumberFormat="1" applyFont="1" applyFill="1" applyBorder="1" applyAlignment="1" applyProtection="1">
      <alignment horizontal="center" vertical="center"/>
    </xf>
    <xf numFmtId="171" fontId="7" fillId="0" borderId="23" xfId="0" applyNumberFormat="1" applyFont="1" applyFill="1" applyBorder="1" applyAlignment="1" applyProtection="1">
      <alignment horizontal="center" vertical="center"/>
    </xf>
    <xf numFmtId="171" fontId="7" fillId="0" borderId="60" xfId="0" applyNumberFormat="1" applyFont="1" applyFill="1" applyBorder="1" applyAlignment="1" applyProtection="1">
      <alignment horizontal="center" vertical="center"/>
    </xf>
    <xf numFmtId="167" fontId="11" fillId="0" borderId="74" xfId="0" applyNumberFormat="1" applyFont="1" applyFill="1" applyBorder="1" applyAlignment="1" applyProtection="1">
      <alignment horizontal="center" vertical="center"/>
    </xf>
    <xf numFmtId="171" fontId="11" fillId="0" borderId="74" xfId="0" applyNumberFormat="1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39" xfId="0" applyFont="1" applyFill="1" applyBorder="1" applyAlignment="1">
      <alignment horizontal="left" vertical="top" wrapText="1"/>
    </xf>
    <xf numFmtId="0" fontId="11" fillId="0" borderId="81" xfId="0" applyFont="1" applyFill="1" applyBorder="1" applyAlignment="1">
      <alignment horizontal="left" vertical="top" wrapText="1"/>
    </xf>
    <xf numFmtId="0" fontId="11" fillId="0" borderId="60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top" wrapText="1"/>
    </xf>
    <xf numFmtId="0" fontId="11" fillId="0" borderId="40" xfId="0" applyFont="1" applyFill="1" applyBorder="1" applyAlignment="1">
      <alignment horizontal="left" vertical="top" wrapText="1"/>
    </xf>
    <xf numFmtId="167" fontId="11" fillId="0" borderId="90" xfId="0" applyNumberFormat="1" applyFont="1" applyFill="1" applyBorder="1" applyAlignment="1" applyProtection="1">
      <alignment horizontal="center" vertical="center"/>
    </xf>
    <xf numFmtId="1" fontId="11" fillId="0" borderId="90" xfId="0" applyNumberFormat="1" applyFont="1" applyFill="1" applyBorder="1" applyAlignment="1" applyProtection="1">
      <alignment horizontal="center" vertical="center"/>
    </xf>
    <xf numFmtId="1" fontId="11" fillId="0" borderId="69" xfId="0" applyNumberFormat="1" applyFont="1" applyFill="1" applyBorder="1" applyAlignment="1" applyProtection="1">
      <alignment horizontal="center" vertical="center"/>
    </xf>
    <xf numFmtId="167" fontId="11" fillId="0" borderId="64" xfId="3" applyNumberFormat="1" applyFont="1" applyFill="1" applyBorder="1" applyAlignment="1">
      <alignment horizontal="center" vertical="center" wrapText="1"/>
    </xf>
    <xf numFmtId="1" fontId="11" fillId="0" borderId="64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49" fontId="39" fillId="0" borderId="1" xfId="3" applyNumberFormat="1" applyFont="1" applyFill="1" applyBorder="1" applyAlignment="1">
      <alignment vertical="center" wrapText="1"/>
    </xf>
    <xf numFmtId="1" fontId="11" fillId="0" borderId="69" xfId="3" applyNumberFormat="1" applyFont="1" applyFill="1" applyBorder="1" applyAlignment="1">
      <alignment horizontal="center" vertical="center" wrapText="1"/>
    </xf>
    <xf numFmtId="1" fontId="7" fillId="0" borderId="26" xfId="3" applyNumberFormat="1" applyFont="1" applyFill="1" applyBorder="1" applyAlignment="1">
      <alignment horizontal="center" vertical="center"/>
    </xf>
    <xf numFmtId="167" fontId="11" fillId="0" borderId="59" xfId="3" applyNumberFormat="1" applyFont="1" applyFill="1" applyBorder="1" applyAlignment="1" applyProtection="1">
      <alignment horizontal="center" vertical="center"/>
    </xf>
    <xf numFmtId="1" fontId="11" fillId="0" borderId="59" xfId="3" applyNumberFormat="1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94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49" fontId="27" fillId="0" borderId="38" xfId="3" applyNumberFormat="1" applyFont="1" applyFill="1" applyBorder="1" applyAlignment="1">
      <alignment horizontal="left" vertical="center" wrapText="1"/>
    </xf>
    <xf numFmtId="0" fontId="11" fillId="0" borderId="98" xfId="0" applyNumberFormat="1" applyFont="1" applyFill="1" applyBorder="1" applyAlignment="1">
      <alignment horizontal="center" vertical="center" wrapText="1"/>
    </xf>
    <xf numFmtId="49" fontId="3" fillId="0" borderId="98" xfId="0" applyNumberFormat="1" applyFont="1" applyFill="1" applyBorder="1" applyAlignment="1">
      <alignment horizontal="center" vertical="center" wrapText="1"/>
    </xf>
    <xf numFmtId="165" fontId="11" fillId="0" borderId="99" xfId="0" applyNumberFormat="1" applyFont="1" applyFill="1" applyBorder="1" applyAlignment="1" applyProtection="1">
      <alignment horizontal="center" vertical="center" wrapText="1"/>
    </xf>
    <xf numFmtId="0" fontId="7" fillId="0" borderId="48" xfId="3" applyNumberFormat="1" applyFont="1" applyFill="1" applyBorder="1" applyAlignment="1" applyProtection="1">
      <alignment vertical="center"/>
    </xf>
    <xf numFmtId="0" fontId="7" fillId="0" borderId="37" xfId="3" applyNumberFormat="1" applyFont="1" applyFill="1" applyBorder="1" applyAlignment="1" applyProtection="1">
      <alignment vertical="center"/>
    </xf>
    <xf numFmtId="0" fontId="7" fillId="0" borderId="27" xfId="3" applyNumberFormat="1" applyFont="1" applyFill="1" applyBorder="1" applyAlignment="1" applyProtection="1">
      <alignment vertical="center"/>
    </xf>
    <xf numFmtId="0" fontId="7" fillId="0" borderId="48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170" fontId="11" fillId="0" borderId="0" xfId="3" applyNumberFormat="1" applyFont="1" applyFill="1" applyBorder="1" applyAlignment="1" applyProtection="1">
      <alignment horizontal="left" vertical="center"/>
    </xf>
    <xf numFmtId="0" fontId="27" fillId="0" borderId="0" xfId="3" applyNumberFormat="1" applyFont="1" applyFill="1" applyBorder="1" applyAlignment="1" applyProtection="1">
      <alignment horizontal="center" vertical="center"/>
    </xf>
    <xf numFmtId="170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7" fillId="0" borderId="46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49" fontId="27" fillId="0" borderId="47" xfId="3" applyNumberFormat="1" applyFont="1" applyFill="1" applyBorder="1" applyAlignment="1">
      <alignment horizontal="left" vertical="center" wrapText="1"/>
    </xf>
    <xf numFmtId="49" fontId="11" fillId="0" borderId="61" xfId="3" applyNumberFormat="1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65" fontId="11" fillId="0" borderId="18" xfId="0" applyNumberFormat="1" applyFont="1" applyFill="1" applyBorder="1" applyAlignment="1" applyProtection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49" fontId="27" fillId="0" borderId="62" xfId="3" applyNumberFormat="1" applyFont="1" applyFill="1" applyBorder="1" applyAlignment="1">
      <alignment horizontal="left" vertical="center" wrapText="1"/>
    </xf>
    <xf numFmtId="165" fontId="11" fillId="0" borderId="27" xfId="0" applyNumberFormat="1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7" fillId="0" borderId="63" xfId="3" applyNumberFormat="1" applyFont="1" applyFill="1" applyBorder="1" applyAlignment="1">
      <alignment horizontal="left" vertical="center" wrapText="1"/>
    </xf>
    <xf numFmtId="1" fontId="7" fillId="0" borderId="22" xfId="3" applyNumberFormat="1" applyFont="1" applyFill="1" applyBorder="1" applyAlignment="1">
      <alignment horizontal="center" vertical="center"/>
    </xf>
    <xf numFmtId="1" fontId="7" fillId="0" borderId="39" xfId="3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 wrapText="1"/>
    </xf>
    <xf numFmtId="165" fontId="11" fillId="0" borderId="40" xfId="0" applyNumberFormat="1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167" fontId="7" fillId="0" borderId="62" xfId="0" applyNumberFormat="1" applyFont="1" applyFill="1" applyBorder="1" applyAlignment="1" applyProtection="1">
      <alignment horizontal="center" vertical="center"/>
    </xf>
    <xf numFmtId="167" fontId="7" fillId="0" borderId="63" xfId="0" applyNumberFormat="1" applyFont="1" applyFill="1" applyBorder="1" applyAlignment="1" applyProtection="1">
      <alignment horizontal="center" vertical="center"/>
    </xf>
    <xf numFmtId="167" fontId="11" fillId="0" borderId="16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170" fontId="11" fillId="0" borderId="18" xfId="0" applyNumberFormat="1" applyFont="1" applyFill="1" applyBorder="1" applyAlignment="1" applyProtection="1">
      <alignment horizontal="center" vertical="center" wrapText="1"/>
    </xf>
    <xf numFmtId="49" fontId="3" fillId="0" borderId="100" xfId="0" applyNumberFormat="1" applyFont="1" applyFill="1" applyBorder="1" applyAlignment="1">
      <alignment horizontal="center" vertical="center" wrapText="1"/>
    </xf>
    <xf numFmtId="49" fontId="11" fillId="0" borderId="100" xfId="0" applyNumberFormat="1" applyFont="1" applyFill="1" applyBorder="1" applyAlignment="1">
      <alignment horizontal="center" vertical="center" wrapText="1"/>
    </xf>
    <xf numFmtId="165" fontId="11" fillId="0" borderId="101" xfId="0" applyNumberFormat="1" applyFont="1" applyFill="1" applyBorder="1" applyAlignment="1" applyProtection="1">
      <alignment horizontal="center" vertical="center" wrapText="1"/>
    </xf>
    <xf numFmtId="167" fontId="11" fillId="0" borderId="61" xfId="3" applyNumberFormat="1" applyFont="1" applyFill="1" applyBorder="1" applyAlignment="1" applyProtection="1">
      <alignment horizontal="center" vertical="center"/>
    </xf>
    <xf numFmtId="167" fontId="7" fillId="0" borderId="102" xfId="0" applyNumberFormat="1" applyFont="1" applyFill="1" applyBorder="1" applyAlignment="1" applyProtection="1">
      <alignment horizontal="center" vertical="center"/>
    </xf>
    <xf numFmtId="167" fontId="7" fillId="0" borderId="103" xfId="0" applyNumberFormat="1" applyFont="1" applyFill="1" applyBorder="1" applyAlignment="1" applyProtection="1">
      <alignment horizontal="center" vertical="center"/>
    </xf>
    <xf numFmtId="167" fontId="7" fillId="0" borderId="104" xfId="0" applyNumberFormat="1" applyFont="1" applyFill="1" applyBorder="1" applyAlignment="1" applyProtection="1">
      <alignment horizontal="center" vertical="center"/>
    </xf>
    <xf numFmtId="0" fontId="7" fillId="0" borderId="102" xfId="0" applyFont="1" applyFill="1" applyBorder="1" applyAlignment="1">
      <alignment horizontal="center" vertical="center" wrapText="1"/>
    </xf>
    <xf numFmtId="0" fontId="7" fillId="0" borderId="103" xfId="0" applyFont="1" applyFill="1" applyBorder="1" applyAlignment="1">
      <alignment horizontal="center" vertical="center" wrapText="1"/>
    </xf>
    <xf numFmtId="0" fontId="7" fillId="0" borderId="10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167" fontId="11" fillId="0" borderId="17" xfId="0" applyNumberFormat="1" applyFont="1" applyFill="1" applyBorder="1" applyAlignment="1" applyProtection="1">
      <alignment horizontal="center" vertical="center"/>
    </xf>
    <xf numFmtId="0" fontId="7" fillId="0" borderId="79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0" fontId="7" fillId="0" borderId="69" xfId="3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167" fontId="11" fillId="0" borderId="31" xfId="0" applyNumberFormat="1" applyFont="1" applyFill="1" applyBorder="1" applyAlignment="1" applyProtection="1">
      <alignment horizontal="center" vertical="center"/>
    </xf>
    <xf numFmtId="0" fontId="27" fillId="0" borderId="39" xfId="3" applyFont="1" applyFill="1" applyBorder="1" applyAlignment="1">
      <alignment horizontal="center" vertical="center" wrapText="1"/>
    </xf>
    <xf numFmtId="165" fontId="7" fillId="0" borderId="79" xfId="0" applyNumberFormat="1" applyFont="1" applyFill="1" applyBorder="1" applyAlignment="1">
      <alignment horizontal="center" vertical="center" wrapText="1"/>
    </xf>
    <xf numFmtId="165" fontId="7" fillId="0" borderId="62" xfId="0" applyNumberFormat="1" applyFont="1" applyFill="1" applyBorder="1" applyAlignment="1">
      <alignment horizontal="center" vertical="center" wrapText="1"/>
    </xf>
    <xf numFmtId="165" fontId="7" fillId="0" borderId="63" xfId="0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>
      <alignment vertical="center" wrapText="1"/>
    </xf>
    <xf numFmtId="167" fontId="11" fillId="0" borderId="17" xfId="3" applyNumberFormat="1" applyFont="1" applyFill="1" applyBorder="1" applyAlignment="1" applyProtection="1">
      <alignment horizontal="center" vertical="center"/>
    </xf>
    <xf numFmtId="167" fontId="11" fillId="0" borderId="16" xfId="3" applyNumberFormat="1" applyFont="1" applyFill="1" applyBorder="1" applyAlignment="1" applyProtection="1">
      <alignment horizontal="center" vertical="center"/>
    </xf>
    <xf numFmtId="167" fontId="11" fillId="0" borderId="31" xfId="3" applyNumberFormat="1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49" fontId="11" fillId="0" borderId="72" xfId="0" applyNumberFormat="1" applyFont="1" applyFill="1" applyBorder="1" applyAlignment="1" applyProtection="1">
      <alignment horizontal="center" vertical="center"/>
    </xf>
    <xf numFmtId="49" fontId="27" fillId="0" borderId="74" xfId="0" applyNumberFormat="1" applyFont="1" applyFill="1" applyBorder="1" applyAlignment="1" applyProtection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 applyProtection="1">
      <alignment vertical="center"/>
    </xf>
    <xf numFmtId="1" fontId="11" fillId="0" borderId="31" xfId="3" applyNumberFormat="1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" fontId="11" fillId="0" borderId="61" xfId="3" applyNumberFormat="1" applyFont="1" applyFill="1" applyBorder="1" applyAlignment="1" applyProtection="1">
      <alignment horizontal="center" vertical="center"/>
    </xf>
    <xf numFmtId="0" fontId="11" fillId="0" borderId="62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1" fontId="11" fillId="0" borderId="31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3" xfId="3" applyNumberFormat="1" applyFont="1" applyFill="1" applyBorder="1" applyAlignment="1">
      <alignment horizontal="center" vertical="center" wrapText="1"/>
    </xf>
    <xf numFmtId="0" fontId="7" fillId="0" borderId="60" xfId="3" applyFont="1" applyFill="1" applyBorder="1" applyAlignment="1">
      <alignment horizontal="center" vertical="center" wrapText="1"/>
    </xf>
    <xf numFmtId="1" fontId="11" fillId="0" borderId="61" xfId="0" applyNumberFormat="1" applyFont="1" applyFill="1" applyBorder="1" applyAlignment="1">
      <alignment horizontal="center" vertical="center" wrapText="1"/>
    </xf>
    <xf numFmtId="172" fontId="11" fillId="0" borderId="62" xfId="3" applyNumberFormat="1" applyFont="1" applyFill="1" applyBorder="1" applyAlignment="1" applyProtection="1">
      <alignment horizontal="center" vertical="center"/>
    </xf>
    <xf numFmtId="0" fontId="11" fillId="0" borderId="3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5" xfId="3" applyFont="1" applyFill="1" applyBorder="1" applyAlignment="1">
      <alignment horizontal="center" vertical="center" wrapText="1"/>
    </xf>
    <xf numFmtId="169" fontId="11" fillId="0" borderId="38" xfId="3" applyNumberFormat="1" applyFont="1" applyFill="1" applyBorder="1" applyAlignment="1" applyProtection="1">
      <alignment horizontal="center" vertical="center"/>
    </xf>
    <xf numFmtId="169" fontId="11" fillId="0" borderId="37" xfId="3" applyNumberFormat="1" applyFont="1" applyFill="1" applyBorder="1" applyAlignment="1" applyProtection="1">
      <alignment horizontal="center" vertical="center"/>
    </xf>
    <xf numFmtId="169" fontId="11" fillId="0" borderId="62" xfId="3" applyNumberFormat="1" applyFont="1" applyFill="1" applyBorder="1" applyAlignment="1" applyProtection="1">
      <alignment horizontal="center" vertical="center"/>
    </xf>
    <xf numFmtId="172" fontId="11" fillId="0" borderId="6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3" xfId="3" applyNumberFormat="1" applyFont="1" applyFill="1" applyBorder="1" applyAlignment="1" applyProtection="1">
      <alignment horizontal="center" vertical="center"/>
    </xf>
    <xf numFmtId="0" fontId="11" fillId="0" borderId="62" xfId="3" applyNumberFormat="1" applyFont="1" applyFill="1" applyBorder="1" applyAlignment="1" applyProtection="1">
      <alignment horizontal="center" vertical="center"/>
    </xf>
    <xf numFmtId="0" fontId="11" fillId="0" borderId="26" xfId="3" applyNumberFormat="1" applyFont="1" applyFill="1" applyBorder="1" applyAlignment="1" applyProtection="1">
      <alignment horizontal="center" vertical="center"/>
    </xf>
    <xf numFmtId="0" fontId="11" fillId="0" borderId="48" xfId="3" applyNumberFormat="1" applyFont="1" applyFill="1" applyBorder="1" applyAlignment="1" applyProtection="1">
      <alignment horizontal="center" vertical="center"/>
    </xf>
    <xf numFmtId="0" fontId="11" fillId="0" borderId="27" xfId="3" applyNumberFormat="1" applyFont="1" applyFill="1" applyBorder="1" applyAlignment="1" applyProtection="1">
      <alignment horizontal="center" vertical="center"/>
    </xf>
    <xf numFmtId="171" fontId="11" fillId="0" borderId="62" xfId="3" applyNumberFormat="1" applyFont="1" applyFill="1" applyBorder="1" applyAlignment="1" applyProtection="1">
      <alignment horizontal="center" vertical="center"/>
    </xf>
    <xf numFmtId="171" fontId="11" fillId="0" borderId="26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3" xfId="3" applyNumberFormat="1" applyFont="1" applyFill="1" applyBorder="1" applyAlignment="1" applyProtection="1">
      <alignment horizontal="center" vertical="center"/>
    </xf>
    <xf numFmtId="172" fontId="11" fillId="0" borderId="79" xfId="3" applyNumberFormat="1" applyFont="1" applyFill="1" applyBorder="1" applyAlignment="1" applyProtection="1">
      <alignment horizontal="center" vertical="center"/>
    </xf>
    <xf numFmtId="0" fontId="11" fillId="0" borderId="72" xfId="3" applyFont="1" applyFill="1" applyBorder="1" applyAlignment="1">
      <alignment horizontal="center" vertical="center" wrapText="1"/>
    </xf>
    <xf numFmtId="0" fontId="11" fillId="0" borderId="10" xfId="3" applyNumberFormat="1" applyFont="1" applyFill="1" applyBorder="1" applyAlignment="1" applyProtection="1">
      <alignment horizontal="center" vertical="center"/>
    </xf>
    <xf numFmtId="0" fontId="11" fillId="0" borderId="49" xfId="3" applyNumberFormat="1" applyFont="1" applyFill="1" applyBorder="1" applyAlignment="1" applyProtection="1">
      <alignment horizontal="center" vertical="center"/>
    </xf>
    <xf numFmtId="0" fontId="11" fillId="0" borderId="34" xfId="3" applyNumberFormat="1" applyFont="1" applyFill="1" applyBorder="1" applyAlignment="1" applyProtection="1">
      <alignment horizontal="center" vertical="center"/>
    </xf>
    <xf numFmtId="0" fontId="11" fillId="0" borderId="33" xfId="3" applyNumberFormat="1" applyFont="1" applyFill="1" applyBorder="1" applyAlignment="1" applyProtection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171" fontId="11" fillId="0" borderId="36" xfId="3" applyNumberFormat="1" applyFont="1" applyFill="1" applyBorder="1" applyAlignment="1" applyProtection="1">
      <alignment horizontal="center" vertical="center"/>
    </xf>
    <xf numFmtId="0" fontId="11" fillId="0" borderId="37" xfId="3" applyNumberFormat="1" applyFont="1" applyFill="1" applyBorder="1" applyAlignment="1" applyProtection="1">
      <alignment horizontal="center" vertical="center"/>
    </xf>
    <xf numFmtId="1" fontId="11" fillId="0" borderId="36" xfId="3" applyNumberFormat="1" applyFont="1" applyFill="1" applyBorder="1" applyAlignment="1">
      <alignment horizontal="center" vertical="center"/>
    </xf>
    <xf numFmtId="1" fontId="11" fillId="0" borderId="48" xfId="3" applyNumberFormat="1" applyFont="1" applyFill="1" applyBorder="1" applyAlignment="1" applyProtection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26" xfId="3" applyNumberFormat="1" applyFont="1" applyFill="1" applyBorder="1" applyAlignment="1">
      <alignment horizontal="center" vertical="center" wrapText="1"/>
    </xf>
    <xf numFmtId="0" fontId="11" fillId="0" borderId="37" xfId="3" applyNumberFormat="1" applyFont="1" applyFill="1" applyBorder="1" applyAlignment="1">
      <alignment horizontal="center" vertical="center" wrapText="1"/>
    </xf>
    <xf numFmtId="0" fontId="11" fillId="0" borderId="27" xfId="3" applyNumberFormat="1" applyFont="1" applyFill="1" applyBorder="1" applyAlignment="1">
      <alignment horizontal="center" vertical="center" wrapText="1"/>
    </xf>
    <xf numFmtId="0" fontId="11" fillId="0" borderId="48" xfId="3" applyNumberFormat="1" applyFont="1" applyFill="1" applyBorder="1" applyAlignment="1">
      <alignment horizontal="center" vertical="center" wrapText="1"/>
    </xf>
    <xf numFmtId="0" fontId="11" fillId="0" borderId="36" xfId="3" applyNumberFormat="1" applyFont="1" applyFill="1" applyBorder="1" applyAlignment="1" applyProtection="1">
      <alignment horizontal="center" vertical="center"/>
    </xf>
    <xf numFmtId="0" fontId="11" fillId="0" borderId="61" xfId="3" applyFont="1" applyFill="1" applyBorder="1" applyAlignment="1">
      <alignment horizontal="center" vertical="center" wrapText="1"/>
    </xf>
    <xf numFmtId="171" fontId="11" fillId="0" borderId="63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wrapText="1"/>
    </xf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2" fontId="0" fillId="0" borderId="0" xfId="0" applyNumberFormat="1" applyFill="1"/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0" xfId="0" applyFont="1" applyFill="1"/>
    <xf numFmtId="0" fontId="47" fillId="0" borderId="1" xfId="0" applyFont="1" applyFill="1" applyBorder="1" applyAlignment="1">
      <alignment horizontal="left" wrapText="1"/>
    </xf>
    <xf numFmtId="0" fontId="46" fillId="0" borderId="0" xfId="0" applyFont="1" applyFill="1"/>
    <xf numFmtId="0" fontId="11" fillId="0" borderId="44" xfId="3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170" fontId="11" fillId="0" borderId="0" xfId="3" applyNumberFormat="1" applyFont="1" applyFill="1" applyBorder="1" applyAlignment="1" applyProtection="1">
      <alignment horizontal="left" vertical="center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171" fontId="11" fillId="0" borderId="48" xfId="3" applyNumberFormat="1" applyFont="1" applyFill="1" applyBorder="1" applyAlignment="1" applyProtection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1" fillId="0" borderId="37" xfId="3" applyFont="1" applyFill="1" applyBorder="1" applyAlignment="1">
      <alignment horizontal="center" vertical="center" wrapText="1"/>
    </xf>
    <xf numFmtId="171" fontId="11" fillId="0" borderId="81" xfId="0" applyNumberFormat="1" applyFont="1" applyFill="1" applyBorder="1" applyAlignment="1" applyProtection="1">
      <alignment horizontal="left" vertical="top" wrapText="1"/>
    </xf>
    <xf numFmtId="1" fontId="11" fillId="0" borderId="25" xfId="3" applyNumberFormat="1" applyFont="1" applyFill="1" applyBorder="1" applyAlignment="1">
      <alignment horizontal="center" vertical="center" wrapText="1"/>
    </xf>
    <xf numFmtId="1" fontId="11" fillId="0" borderId="94" xfId="3" applyNumberFormat="1" applyFont="1" applyFill="1" applyBorder="1" applyAlignment="1">
      <alignment horizontal="center" vertical="center" wrapText="1"/>
    </xf>
    <xf numFmtId="170" fontId="11" fillId="0" borderId="0" xfId="3" applyNumberFormat="1" applyFont="1" applyFill="1" applyBorder="1" applyAlignment="1" applyProtection="1">
      <alignment horizontal="right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170" fontId="40" fillId="0" borderId="0" xfId="3" applyNumberFormat="1" applyFont="1" applyFill="1" applyBorder="1" applyAlignment="1" applyProtection="1">
      <alignment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171" fontId="11" fillId="0" borderId="69" xfId="3" applyNumberFormat="1" applyFont="1" applyFill="1" applyBorder="1" applyAlignment="1" applyProtection="1">
      <alignment horizontal="center" vertical="center"/>
    </xf>
    <xf numFmtId="49" fontId="11" fillId="0" borderId="48" xfId="3" applyNumberFormat="1" applyFont="1" applyFill="1" applyBorder="1" applyAlignment="1" applyProtection="1">
      <alignment horizontal="center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171" fontId="11" fillId="0" borderId="75" xfId="3" applyNumberFormat="1" applyFont="1" applyFill="1" applyBorder="1" applyAlignment="1" applyProtection="1">
      <alignment horizontal="center" vertical="center"/>
    </xf>
    <xf numFmtId="171" fontId="11" fillId="0" borderId="78" xfId="3" applyNumberFormat="1" applyFont="1" applyFill="1" applyBorder="1" applyAlignment="1" applyProtection="1">
      <alignment horizontal="center" vertical="center"/>
    </xf>
    <xf numFmtId="171" fontId="11" fillId="0" borderId="76" xfId="3" applyNumberFormat="1" applyFont="1" applyFill="1" applyBorder="1" applyAlignment="1" applyProtection="1">
      <alignment horizontal="center" vertical="center"/>
    </xf>
    <xf numFmtId="0" fontId="11" fillId="0" borderId="11" xfId="3" applyNumberFormat="1" applyFont="1" applyFill="1" applyBorder="1" applyAlignment="1" applyProtection="1">
      <alignment horizontal="center" vertical="center"/>
    </xf>
    <xf numFmtId="0" fontId="11" fillId="0" borderId="35" xfId="3" applyNumberFormat="1" applyFont="1" applyFill="1" applyBorder="1" applyAlignment="1" applyProtection="1">
      <alignment horizontal="center" vertical="center"/>
    </xf>
    <xf numFmtId="171" fontId="11" fillId="0" borderId="79" xfId="3" applyNumberFormat="1" applyFont="1" applyFill="1" applyBorder="1" applyAlignment="1" applyProtection="1">
      <alignment horizontal="center" vertical="center"/>
    </xf>
    <xf numFmtId="171" fontId="11" fillId="0" borderId="10" xfId="3" applyNumberFormat="1" applyFont="1" applyFill="1" applyBorder="1" applyAlignment="1" applyProtection="1">
      <alignment horizontal="center" vertical="center"/>
    </xf>
    <xf numFmtId="171" fontId="11" fillId="0" borderId="11" xfId="3" applyNumberFormat="1" applyFont="1" applyFill="1" applyBorder="1" applyAlignment="1" applyProtection="1">
      <alignment horizontal="center" vertical="center"/>
    </xf>
    <xf numFmtId="171" fontId="11" fillId="0" borderId="35" xfId="3" applyNumberFormat="1" applyFont="1" applyFill="1" applyBorder="1" applyAlignment="1" applyProtection="1">
      <alignment horizontal="center" vertical="center"/>
    </xf>
    <xf numFmtId="171" fontId="11" fillId="0" borderId="14" xfId="3" applyNumberFormat="1" applyFont="1" applyFill="1" applyBorder="1" applyAlignment="1" applyProtection="1">
      <alignment horizontal="center" vertical="center"/>
    </xf>
    <xf numFmtId="171" fontId="11" fillId="0" borderId="13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horizontal="center" vertical="center"/>
    </xf>
    <xf numFmtId="171" fontId="11" fillId="0" borderId="24" xfId="3" applyNumberFormat="1" applyFont="1" applyFill="1" applyBorder="1" applyAlignment="1" applyProtection="1">
      <alignment horizontal="center" vertical="center"/>
    </xf>
    <xf numFmtId="171" fontId="11" fillId="0" borderId="25" xfId="3" applyNumberFormat="1" applyFont="1" applyFill="1" applyBorder="1" applyAlignment="1" applyProtection="1">
      <alignment horizontal="center" vertical="center"/>
    </xf>
    <xf numFmtId="171" fontId="11" fillId="0" borderId="12" xfId="3" applyNumberFormat="1" applyFont="1" applyFill="1" applyBorder="1" applyAlignment="1" applyProtection="1">
      <alignment horizontal="center" vertical="center"/>
    </xf>
    <xf numFmtId="171" fontId="11" fillId="0" borderId="64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vertical="center"/>
    </xf>
    <xf numFmtId="171" fontId="11" fillId="0" borderId="59" xfId="3" applyNumberFormat="1" applyFont="1" applyFill="1" applyBorder="1" applyAlignment="1" applyProtection="1">
      <alignment horizontal="center" vertical="center"/>
    </xf>
    <xf numFmtId="166" fontId="11" fillId="0" borderId="64" xfId="3" applyNumberFormat="1" applyFont="1" applyFill="1" applyBorder="1" applyAlignment="1" applyProtection="1">
      <alignment horizontal="center" vertical="center"/>
    </xf>
    <xf numFmtId="166" fontId="11" fillId="0" borderId="59" xfId="3" applyNumberFormat="1" applyFont="1" applyFill="1" applyBorder="1" applyAlignment="1" applyProtection="1">
      <alignment horizontal="center" vertical="center"/>
    </xf>
    <xf numFmtId="49" fontId="11" fillId="0" borderId="33" xfId="3" applyNumberFormat="1" applyFont="1" applyFill="1" applyBorder="1" applyAlignment="1" applyProtection="1">
      <alignment horizontal="center" vertical="center"/>
    </xf>
    <xf numFmtId="1" fontId="11" fillId="0" borderId="79" xfId="3" applyNumberFormat="1" applyFont="1" applyFill="1" applyBorder="1" applyAlignment="1">
      <alignment horizontal="center" vertical="center" wrapText="1"/>
    </xf>
    <xf numFmtId="49" fontId="11" fillId="0" borderId="59" xfId="3" applyNumberFormat="1" applyFont="1" applyFill="1" applyBorder="1" applyAlignment="1">
      <alignment horizontal="center" vertical="center" wrapText="1"/>
    </xf>
    <xf numFmtId="49" fontId="11" fillId="0" borderId="69" xfId="3" applyNumberFormat="1" applyFont="1" applyFill="1" applyBorder="1" applyAlignment="1">
      <alignment horizontal="center" vertical="center" wrapText="1"/>
    </xf>
    <xf numFmtId="172" fontId="11" fillId="0" borderId="69" xfId="3" applyNumberFormat="1" applyFont="1" applyFill="1" applyBorder="1" applyAlignment="1" applyProtection="1">
      <alignment horizontal="center" vertical="center"/>
    </xf>
    <xf numFmtId="0" fontId="11" fillId="0" borderId="69" xfId="3" applyNumberFormat="1" applyFont="1" applyFill="1" applyBorder="1" applyAlignment="1" applyProtection="1">
      <alignment horizontal="center" vertical="center"/>
    </xf>
    <xf numFmtId="49" fontId="11" fillId="0" borderId="61" xfId="3" applyNumberFormat="1" applyFont="1" applyFill="1" applyBorder="1" applyAlignment="1">
      <alignment horizontal="center" vertical="center" wrapText="1"/>
    </xf>
    <xf numFmtId="0" fontId="11" fillId="0" borderId="25" xfId="3" applyNumberFormat="1" applyFont="1" applyFill="1" applyBorder="1" applyAlignment="1">
      <alignment horizontal="center" vertical="center"/>
    </xf>
    <xf numFmtId="1" fontId="11" fillId="0" borderId="22" xfId="3" applyNumberFormat="1" applyFont="1" applyFill="1" applyBorder="1" applyAlignment="1">
      <alignment horizontal="center" vertical="center"/>
    </xf>
    <xf numFmtId="0" fontId="11" fillId="0" borderId="24" xfId="3" applyNumberFormat="1" applyFont="1" applyFill="1" applyBorder="1" applyAlignment="1">
      <alignment horizontal="center" vertical="center"/>
    </xf>
    <xf numFmtId="49" fontId="11" fillId="0" borderId="25" xfId="3" applyNumberFormat="1" applyFont="1" applyFill="1" applyBorder="1" applyAlignment="1">
      <alignment horizontal="center" vertical="center"/>
    </xf>
    <xf numFmtId="0" fontId="11" fillId="0" borderId="23" xfId="3" applyNumberFormat="1" applyFont="1" applyFill="1" applyBorder="1" applyAlignment="1">
      <alignment horizontal="center" vertical="center"/>
    </xf>
    <xf numFmtId="1" fontId="11" fillId="0" borderId="22" xfId="3" applyNumberFormat="1" applyFont="1" applyFill="1" applyBorder="1" applyAlignment="1" applyProtection="1">
      <alignment horizontal="center" vertical="center"/>
    </xf>
    <xf numFmtId="1" fontId="11" fillId="0" borderId="23" xfId="3" applyNumberFormat="1" applyFont="1" applyFill="1" applyBorder="1" applyAlignment="1">
      <alignment horizontal="center" vertical="center"/>
    </xf>
    <xf numFmtId="0" fontId="11" fillId="0" borderId="25" xfId="3" applyNumberFormat="1" applyFont="1" applyFill="1" applyBorder="1" applyAlignment="1">
      <alignment horizontal="center" vertical="center" wrapText="1"/>
    </xf>
    <xf numFmtId="0" fontId="11" fillId="0" borderId="22" xfId="3" applyNumberFormat="1" applyFont="1" applyFill="1" applyBorder="1" applyAlignment="1">
      <alignment horizontal="center" vertical="center" wrapText="1"/>
    </xf>
    <xf numFmtId="0" fontId="11" fillId="0" borderId="23" xfId="3" applyNumberFormat="1" applyFont="1" applyFill="1" applyBorder="1" applyAlignment="1">
      <alignment horizontal="center" vertical="center" wrapText="1"/>
    </xf>
    <xf numFmtId="0" fontId="11" fillId="0" borderId="24" xfId="3" applyNumberFormat="1" applyFont="1" applyFill="1" applyBorder="1" applyAlignment="1">
      <alignment horizontal="center" vertical="center" wrapText="1"/>
    </xf>
    <xf numFmtId="0" fontId="11" fillId="0" borderId="40" xfId="3" applyNumberFormat="1" applyFont="1" applyFill="1" applyBorder="1" applyAlignment="1">
      <alignment horizontal="center" vertical="center" wrapText="1"/>
    </xf>
    <xf numFmtId="171" fontId="11" fillId="0" borderId="4" xfId="3" applyNumberFormat="1" applyFont="1" applyFill="1" applyBorder="1" applyAlignment="1" applyProtection="1">
      <alignment horizontal="center" vertical="center"/>
    </xf>
    <xf numFmtId="49" fontId="11" fillId="0" borderId="71" xfId="3" applyNumberFormat="1" applyFont="1" applyFill="1" applyBorder="1" applyAlignment="1">
      <alignment vertical="center" wrapText="1"/>
    </xf>
    <xf numFmtId="49" fontId="11" fillId="0" borderId="47" xfId="3" applyNumberFormat="1" applyFont="1" applyFill="1" applyBorder="1" applyAlignment="1">
      <alignment vertical="center" wrapText="1"/>
    </xf>
    <xf numFmtId="49" fontId="11" fillId="0" borderId="38" xfId="0" applyNumberFormat="1" applyFont="1" applyFill="1" applyBorder="1" applyAlignment="1">
      <alignment vertical="center" wrapText="1"/>
    </xf>
    <xf numFmtId="49" fontId="11" fillId="0" borderId="71" xfId="0" applyNumberFormat="1" applyFont="1" applyFill="1" applyBorder="1" applyAlignment="1">
      <alignment vertical="center" wrapText="1"/>
    </xf>
    <xf numFmtId="167" fontId="11" fillId="0" borderId="69" xfId="3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vertical="center" wrapText="1"/>
    </xf>
    <xf numFmtId="49" fontId="11" fillId="0" borderId="1" xfId="3" applyNumberFormat="1" applyFont="1" applyFill="1" applyBorder="1" applyAlignment="1">
      <alignment vertical="center" wrapText="1"/>
    </xf>
    <xf numFmtId="171" fontId="11" fillId="0" borderId="13" xfId="3" applyNumberFormat="1" applyFont="1" applyFill="1" applyBorder="1" applyAlignment="1" applyProtection="1">
      <alignment horizontal="left" vertical="center"/>
    </xf>
    <xf numFmtId="171" fontId="11" fillId="0" borderId="76" xfId="3" applyNumberFormat="1" applyFont="1" applyFill="1" applyBorder="1" applyAlignment="1" applyProtection="1">
      <alignment horizontal="left" vertical="center"/>
    </xf>
    <xf numFmtId="171" fontId="11" fillId="0" borderId="25" xfId="3" applyNumberFormat="1" applyFont="1" applyFill="1" applyBorder="1" applyAlignment="1" applyProtection="1">
      <alignment horizontal="left" vertical="center"/>
    </xf>
    <xf numFmtId="171" fontId="11" fillId="0" borderId="30" xfId="0" applyNumberFormat="1" applyFont="1" applyFill="1" applyBorder="1" applyAlignment="1" applyProtection="1">
      <alignment horizontal="left" vertical="center" wrapText="1"/>
    </xf>
    <xf numFmtId="0" fontId="11" fillId="0" borderId="61" xfId="0" applyNumberFormat="1" applyFont="1" applyFill="1" applyBorder="1" applyAlignment="1" applyProtection="1">
      <alignment horizontal="left" vertical="center"/>
    </xf>
    <xf numFmtId="0" fontId="11" fillId="0" borderId="79" xfId="0" applyNumberFormat="1" applyFont="1" applyFill="1" applyBorder="1" applyAlignment="1" applyProtection="1">
      <alignment horizontal="left" vertical="center" wrapText="1"/>
    </xf>
    <xf numFmtId="0" fontId="11" fillId="0" borderId="62" xfId="0" applyNumberFormat="1" applyFont="1" applyFill="1" applyBorder="1" applyAlignment="1" applyProtection="1">
      <alignment horizontal="left" vertical="center" wrapText="1"/>
    </xf>
    <xf numFmtId="0" fontId="11" fillId="0" borderId="77" xfId="0" applyNumberFormat="1" applyFont="1" applyFill="1" applyBorder="1" applyAlignment="1" applyProtection="1">
      <alignment horizontal="left" vertical="center"/>
    </xf>
    <xf numFmtId="49" fontId="7" fillId="0" borderId="49" xfId="0" applyNumberFormat="1" applyFont="1" applyFill="1" applyBorder="1" applyAlignment="1">
      <alignment horizontal="left" vertical="center" wrapText="1"/>
    </xf>
    <xf numFmtId="49" fontId="7" fillId="0" borderId="37" xfId="3" applyNumberFormat="1" applyFont="1" applyFill="1" applyBorder="1" applyAlignment="1">
      <alignment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0" borderId="62" xfId="3" applyNumberFormat="1" applyFont="1" applyFill="1" applyBorder="1" applyAlignment="1">
      <alignment horizontal="left" vertical="center" wrapText="1"/>
    </xf>
    <xf numFmtId="49" fontId="11" fillId="0" borderId="77" xfId="3" applyNumberFormat="1" applyFont="1" applyFill="1" applyBorder="1" applyAlignment="1">
      <alignment vertical="center" wrapText="1"/>
    </xf>
    <xf numFmtId="49" fontId="11" fillId="0" borderId="63" xfId="3" applyNumberFormat="1" applyFont="1" applyFill="1" applyBorder="1" applyAlignment="1">
      <alignment vertical="center" wrapText="1"/>
    </xf>
    <xf numFmtId="49" fontId="11" fillId="0" borderId="33" xfId="0" applyNumberFormat="1" applyFont="1" applyFill="1" applyBorder="1" applyAlignment="1">
      <alignment horizontal="center" vertical="center"/>
    </xf>
    <xf numFmtId="0" fontId="11" fillId="0" borderId="34" xfId="0" applyNumberFormat="1" applyFont="1" applyFill="1" applyBorder="1" applyAlignment="1" applyProtection="1">
      <alignment horizontal="center" vertical="center"/>
    </xf>
    <xf numFmtId="1" fontId="11" fillId="0" borderId="48" xfId="3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7" xfId="0" applyNumberFormat="1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 wrapText="1"/>
    </xf>
    <xf numFmtId="0" fontId="35" fillId="0" borderId="56" xfId="0" applyFont="1" applyFill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4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7" xfId="0" applyNumberFormat="1" applyFont="1" applyFill="1" applyBorder="1" applyAlignment="1">
      <alignment horizontal="center" vertical="center" wrapText="1"/>
    </xf>
    <xf numFmtId="1" fontId="35" fillId="0" borderId="26" xfId="0" applyNumberFormat="1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right" vertical="center"/>
    </xf>
    <xf numFmtId="0" fontId="33" fillId="0" borderId="49" xfId="0" applyFont="1" applyFill="1" applyBorder="1" applyAlignment="1">
      <alignment horizontal="right" vertical="center"/>
    </xf>
    <xf numFmtId="167" fontId="11" fillId="0" borderId="87" xfId="3" applyNumberFormat="1" applyFont="1" applyFill="1" applyBorder="1" applyAlignment="1" applyProtection="1">
      <alignment horizontal="center" vertical="center"/>
    </xf>
    <xf numFmtId="0" fontId="11" fillId="0" borderId="25" xfId="3" applyNumberFormat="1" applyFont="1" applyFill="1" applyBorder="1" applyAlignment="1" applyProtection="1">
      <alignment horizontal="center" vertical="center"/>
    </xf>
    <xf numFmtId="170" fontId="34" fillId="0" borderId="0" xfId="3" applyNumberFormat="1" applyFont="1" applyFill="1" applyBorder="1" applyAlignment="1" applyProtection="1">
      <alignment horizontal="left"/>
    </xf>
    <xf numFmtId="0" fontId="11" fillId="0" borderId="64" xfId="3" applyFont="1" applyFill="1" applyBorder="1" applyAlignment="1" applyProtection="1">
      <alignment horizontal="right" vertical="center"/>
    </xf>
    <xf numFmtId="170" fontId="11" fillId="0" borderId="4" xfId="3" applyNumberFormat="1" applyFont="1" applyFill="1" applyBorder="1" applyAlignment="1" applyProtection="1">
      <alignment horizontal="right" vertical="center"/>
    </xf>
    <xf numFmtId="170" fontId="11" fillId="0" borderId="5" xfId="3" applyNumberFormat="1" applyFont="1" applyFill="1" applyBorder="1" applyAlignment="1" applyProtection="1">
      <alignment horizontal="right" vertical="center"/>
    </xf>
    <xf numFmtId="170" fontId="11" fillId="0" borderId="6" xfId="3" applyNumberFormat="1" applyFont="1" applyFill="1" applyBorder="1" applyAlignment="1" applyProtection="1">
      <alignment horizontal="right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167" fontId="28" fillId="0" borderId="24" xfId="3" applyNumberFormat="1" applyFont="1" applyFill="1" applyBorder="1" applyAlignment="1" applyProtection="1">
      <alignment horizontal="center" vertical="center"/>
    </xf>
    <xf numFmtId="0" fontId="28" fillId="0" borderId="25" xfId="3" applyNumberFormat="1" applyFont="1" applyFill="1" applyBorder="1" applyAlignment="1" applyProtection="1">
      <alignment horizontal="center" vertical="center"/>
    </xf>
    <xf numFmtId="167" fontId="11" fillId="0" borderId="24" xfId="3" applyNumberFormat="1" applyFont="1" applyFill="1" applyBorder="1" applyAlignment="1" applyProtection="1">
      <alignment horizontal="center" vertical="center"/>
    </xf>
    <xf numFmtId="0" fontId="11" fillId="0" borderId="59" xfId="3" applyFont="1" applyFill="1" applyBorder="1" applyAlignment="1" applyProtection="1">
      <alignment horizontal="right" vertical="center"/>
    </xf>
    <xf numFmtId="171" fontId="11" fillId="0" borderId="75" xfId="3" applyNumberFormat="1" applyFont="1" applyFill="1" applyBorder="1" applyAlignment="1" applyProtection="1">
      <alignment horizontal="center" vertical="center"/>
    </xf>
    <xf numFmtId="171" fontId="11" fillId="0" borderId="78" xfId="3" applyNumberFormat="1" applyFont="1" applyFill="1" applyBorder="1" applyAlignment="1" applyProtection="1">
      <alignment horizontal="center" vertical="center"/>
    </xf>
    <xf numFmtId="171" fontId="11" fillId="0" borderId="76" xfId="3" applyNumberFormat="1" applyFont="1" applyFill="1" applyBorder="1" applyAlignment="1" applyProtection="1">
      <alignment horizontal="center" vertical="center"/>
    </xf>
    <xf numFmtId="0" fontId="11" fillId="0" borderId="59" xfId="3" applyFont="1" applyFill="1" applyBorder="1" applyAlignment="1">
      <alignment horizontal="right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171" fontId="11" fillId="0" borderId="2" xfId="3" applyNumberFormat="1" applyFont="1" applyFill="1" applyBorder="1" applyAlignment="1" applyProtection="1">
      <alignment horizontal="center" vertical="center"/>
    </xf>
    <xf numFmtId="171" fontId="11" fillId="0" borderId="42" xfId="3" applyNumberFormat="1" applyFont="1" applyFill="1" applyBorder="1" applyAlignment="1" applyProtection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8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8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32" xfId="0" applyNumberFormat="1" applyFont="1" applyFill="1" applyBorder="1" applyAlignment="1" applyProtection="1">
      <alignment horizontal="center" vertical="center"/>
    </xf>
    <xf numFmtId="171" fontId="11" fillId="0" borderId="69" xfId="3" applyNumberFormat="1" applyFont="1" applyFill="1" applyBorder="1" applyAlignment="1" applyProtection="1">
      <alignment horizontal="center" vertical="center"/>
    </xf>
    <xf numFmtId="165" fontId="11" fillId="0" borderId="28" xfId="0" applyNumberFormat="1" applyFont="1" applyFill="1" applyBorder="1" applyAlignment="1" applyProtection="1">
      <alignment horizontal="center" vertical="center" wrapText="1"/>
    </xf>
    <xf numFmtId="165" fontId="11" fillId="0" borderId="24" xfId="0" applyNumberFormat="1" applyFont="1" applyFill="1" applyBorder="1" applyAlignment="1" applyProtection="1">
      <alignment horizontal="center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97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1" fontId="11" fillId="0" borderId="22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11" fillId="0" borderId="40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170" fontId="7" fillId="0" borderId="3" xfId="3" applyNumberFormat="1" applyFont="1" applyFill="1" applyBorder="1" applyAlignment="1" applyProtection="1">
      <alignment horizontal="center" vertical="center"/>
    </xf>
    <xf numFmtId="170" fontId="7" fillId="0" borderId="37" xfId="3" applyNumberFormat="1" applyFont="1" applyFill="1" applyBorder="1" applyAlignment="1" applyProtection="1">
      <alignment horizontal="center" vertical="center"/>
    </xf>
    <xf numFmtId="170" fontId="7" fillId="0" borderId="26" xfId="3" applyNumberFormat="1" applyFont="1" applyFill="1" applyBorder="1" applyAlignment="1" applyProtection="1">
      <alignment horizontal="center" vertical="center"/>
    </xf>
    <xf numFmtId="170" fontId="7" fillId="0" borderId="42" xfId="3" applyNumberFormat="1" applyFont="1" applyFill="1" applyBorder="1" applyAlignment="1" applyProtection="1">
      <alignment horizontal="center" vertical="center" textRotation="90" wrapText="1"/>
    </xf>
    <xf numFmtId="170" fontId="7" fillId="0" borderId="66" xfId="3" applyNumberFormat="1" applyFont="1" applyFill="1" applyBorder="1" applyAlignment="1" applyProtection="1">
      <alignment horizontal="center" vertical="center" textRotation="90" wrapText="1"/>
    </xf>
    <xf numFmtId="170" fontId="7" fillId="0" borderId="21" xfId="3" applyNumberFormat="1" applyFont="1" applyFill="1" applyBorder="1" applyAlignment="1" applyProtection="1">
      <alignment horizontal="center" vertical="center" textRotation="90" wrapText="1"/>
    </xf>
    <xf numFmtId="170" fontId="7" fillId="0" borderId="87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textRotation="90" wrapText="1"/>
    </xf>
    <xf numFmtId="170" fontId="7" fillId="0" borderId="23" xfId="3" applyNumberFormat="1" applyFont="1" applyFill="1" applyBorder="1" applyAlignment="1" applyProtection="1">
      <alignment horizontal="center" vertical="center" textRotation="90" wrapText="1"/>
    </xf>
    <xf numFmtId="170" fontId="7" fillId="0" borderId="27" xfId="3" applyNumberFormat="1" applyFont="1" applyFill="1" applyBorder="1" applyAlignment="1" applyProtection="1">
      <alignment horizontal="center" vertical="center" textRotation="90" wrapText="1"/>
    </xf>
    <xf numFmtId="170" fontId="7" fillId="0" borderId="40" xfId="3" applyNumberFormat="1" applyFont="1" applyFill="1" applyBorder="1" applyAlignment="1" applyProtection="1">
      <alignment horizontal="center" vertical="center" textRotation="90" wrapText="1"/>
    </xf>
    <xf numFmtId="170" fontId="7" fillId="0" borderId="2" xfId="3" applyNumberFormat="1" applyFont="1" applyFill="1" applyBorder="1" applyAlignment="1" applyProtection="1">
      <alignment horizontal="center" vertical="center" textRotation="90" wrapText="1"/>
    </xf>
    <xf numFmtId="170" fontId="7" fillId="0" borderId="68" xfId="3" applyNumberFormat="1" applyFont="1" applyFill="1" applyBorder="1" applyAlignment="1" applyProtection="1">
      <alignment horizontal="center" vertical="center" textRotation="90" wrapText="1"/>
    </xf>
    <xf numFmtId="170" fontId="7" fillId="0" borderId="9" xfId="3" applyNumberFormat="1" applyFont="1" applyFill="1" applyBorder="1" applyAlignment="1" applyProtection="1">
      <alignment horizontal="center" vertical="center" textRotation="90" wrapText="1"/>
    </xf>
    <xf numFmtId="170" fontId="7" fillId="0" borderId="41" xfId="3" applyNumberFormat="1" applyFont="1" applyFill="1" applyBorder="1" applyAlignment="1" applyProtection="1">
      <alignment horizontal="center" vertical="center" textRotation="90" wrapText="1"/>
    </xf>
    <xf numFmtId="170" fontId="7" fillId="0" borderId="65" xfId="3" applyNumberFormat="1" applyFont="1" applyFill="1" applyBorder="1" applyAlignment="1" applyProtection="1">
      <alignment horizontal="center" vertical="center" textRotation="90" wrapText="1"/>
    </xf>
    <xf numFmtId="170" fontId="7" fillId="0" borderId="8" xfId="3" applyNumberFormat="1" applyFont="1" applyFill="1" applyBorder="1" applyAlignment="1" applyProtection="1">
      <alignment horizontal="center" vertical="center" textRotation="90" wrapText="1"/>
    </xf>
    <xf numFmtId="165" fontId="11" fillId="0" borderId="95" xfId="0" applyNumberFormat="1" applyFont="1" applyFill="1" applyBorder="1" applyAlignment="1" applyProtection="1">
      <alignment horizontal="center" vertical="center"/>
    </xf>
    <xf numFmtId="165" fontId="11" fillId="0" borderId="84" xfId="0" applyNumberFormat="1" applyFont="1" applyFill="1" applyBorder="1" applyAlignment="1" applyProtection="1">
      <alignment horizontal="center" vertical="center"/>
    </xf>
    <xf numFmtId="165" fontId="11" fillId="0" borderId="70" xfId="0" applyNumberFormat="1" applyFont="1" applyFill="1" applyBorder="1" applyAlignment="1" applyProtection="1">
      <alignment horizontal="center" vertical="center"/>
    </xf>
    <xf numFmtId="165" fontId="11" fillId="0" borderId="96" xfId="0" applyNumberFormat="1" applyFont="1" applyFill="1" applyBorder="1" applyAlignment="1" applyProtection="1">
      <alignment horizontal="center" vertical="center"/>
    </xf>
    <xf numFmtId="170" fontId="10" fillId="0" borderId="12" xfId="3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28" xfId="3" applyNumberFormat="1" applyFont="1" applyFill="1" applyBorder="1" applyAlignment="1" applyProtection="1">
      <alignment horizontal="center" vertical="center" wrapText="1"/>
    </xf>
    <xf numFmtId="0" fontId="7" fillId="0" borderId="24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64" xfId="3" applyNumberFormat="1" applyFont="1" applyFill="1" applyBorder="1" applyAlignment="1" applyProtection="1">
      <alignment horizontal="center" vertical="center" textRotation="90"/>
    </xf>
    <xf numFmtId="0" fontId="7" fillId="0" borderId="67" xfId="3" applyNumberFormat="1" applyFont="1" applyFill="1" applyBorder="1" applyAlignment="1" applyProtection="1">
      <alignment horizontal="center" vertical="center" textRotation="90"/>
    </xf>
    <xf numFmtId="0" fontId="7" fillId="0" borderId="69" xfId="3" applyNumberFormat="1" applyFont="1" applyFill="1" applyBorder="1" applyAlignment="1" applyProtection="1">
      <alignment horizontal="center" vertical="center" textRotation="90"/>
    </xf>
    <xf numFmtId="170" fontId="7" fillId="0" borderId="64" xfId="3" applyNumberFormat="1" applyFont="1" applyFill="1" applyBorder="1" applyAlignment="1" applyProtection="1">
      <alignment horizontal="center" vertical="center"/>
    </xf>
    <xf numFmtId="170" fontId="7" fillId="0" borderId="67" xfId="3" applyNumberFormat="1" applyFont="1" applyFill="1" applyBorder="1" applyAlignment="1" applyProtection="1">
      <alignment horizontal="center" vertical="center"/>
    </xf>
    <xf numFmtId="170" fontId="7" fillId="0" borderId="69" xfId="3" applyNumberFormat="1" applyFont="1" applyFill="1" applyBorder="1" applyAlignment="1" applyProtection="1">
      <alignment horizontal="center" vertical="center"/>
    </xf>
    <xf numFmtId="170" fontId="7" fillId="0" borderId="15" xfId="3" applyNumberFormat="1" applyFont="1" applyFill="1" applyBorder="1" applyAlignment="1" applyProtection="1">
      <alignment horizontal="center" vertical="center" wrapText="1"/>
    </xf>
    <xf numFmtId="170" fontId="7" fillId="0" borderId="16" xfId="3" applyNumberFormat="1" applyFont="1" applyFill="1" applyBorder="1" applyAlignment="1" applyProtection="1">
      <alignment horizontal="center" vertical="center" wrapText="1"/>
    </xf>
    <xf numFmtId="170" fontId="7" fillId="0" borderId="18" xfId="3" applyNumberFormat="1" applyFont="1" applyFill="1" applyBorder="1" applyAlignment="1" applyProtection="1">
      <alignment horizontal="center" vertical="center" wrapText="1"/>
    </xf>
    <xf numFmtId="170" fontId="7" fillId="0" borderId="64" xfId="3" applyNumberFormat="1" applyFont="1" applyFill="1" applyBorder="1" applyAlignment="1" applyProtection="1">
      <alignment horizontal="center" vertical="center" textRotation="90" wrapText="1"/>
    </xf>
    <xf numFmtId="170" fontId="7" fillId="0" borderId="67" xfId="3" applyNumberFormat="1" applyFont="1" applyFill="1" applyBorder="1" applyAlignment="1" applyProtection="1">
      <alignment horizontal="center" vertical="center" textRotation="90" wrapText="1"/>
    </xf>
    <xf numFmtId="170" fontId="7" fillId="0" borderId="69" xfId="3" applyNumberFormat="1" applyFont="1" applyFill="1" applyBorder="1" applyAlignment="1" applyProtection="1">
      <alignment horizontal="center" vertical="center" textRotation="90" wrapText="1"/>
    </xf>
    <xf numFmtId="170" fontId="7" fillId="0" borderId="29" xfId="3" applyNumberFormat="1" applyFont="1" applyFill="1" applyBorder="1" applyAlignment="1" applyProtection="1">
      <alignment horizontal="center" vertical="center" wrapText="1"/>
    </xf>
    <xf numFmtId="170" fontId="7" fillId="0" borderId="30" xfId="3" applyNumberFormat="1" applyFont="1" applyFill="1" applyBorder="1" applyAlignment="1" applyProtection="1">
      <alignment horizontal="center" vertical="center" wrapText="1"/>
    </xf>
    <xf numFmtId="170" fontId="7" fillId="0" borderId="32" xfId="3" applyNumberFormat="1" applyFont="1" applyFill="1" applyBorder="1" applyAlignment="1" applyProtection="1">
      <alignment horizontal="center" vertical="center" wrapText="1"/>
    </xf>
    <xf numFmtId="170" fontId="7" fillId="0" borderId="48" xfId="3" applyNumberFormat="1" applyFont="1" applyFill="1" applyBorder="1" applyAlignment="1" applyProtection="1">
      <alignment horizontal="center" vertical="center" textRotation="90" wrapText="1"/>
    </xf>
    <xf numFmtId="170" fontId="7" fillId="0" borderId="22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wrapText="1"/>
    </xf>
    <xf numFmtId="170" fontId="7" fillId="0" borderId="27" xfId="3" applyNumberFormat="1" applyFont="1" applyFill="1" applyBorder="1" applyAlignment="1" applyProtection="1">
      <alignment horizontal="center" vertical="center" wrapText="1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92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89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40" fillId="2" borderId="1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6" borderId="1" xfId="0" applyNumberFormat="1" applyFont="1" applyFill="1" applyBorder="1" applyAlignment="1" applyProtection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 applyProtection="1">
      <alignment horizontal="center" vertical="center" wrapText="1"/>
    </xf>
    <xf numFmtId="165" fontId="2" fillId="6" borderId="1" xfId="0" applyNumberFormat="1" applyFont="1" applyFill="1" applyBorder="1" applyAlignment="1" applyProtection="1">
      <alignment horizontal="left" vertical="center" wrapText="1"/>
    </xf>
    <xf numFmtId="165" fontId="3" fillId="6" borderId="1" xfId="0" applyNumberFormat="1" applyFont="1" applyFill="1" applyBorder="1" applyAlignment="1" applyProtection="1">
      <alignment vertical="center" textRotation="90" wrapText="1"/>
    </xf>
    <xf numFmtId="0" fontId="2" fillId="6" borderId="0" xfId="0" applyFont="1" applyFill="1" applyAlignment="1">
      <alignment horizontal="center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topLeftCell="A13" zoomScale="60" zoomScaleNormal="55" workbookViewId="0">
      <selection activeCell="W38" sqref="W38:Y38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7.85546875" style="16" customWidth="1"/>
    <col min="38" max="38" width="6.7109375" style="16" customWidth="1"/>
    <col min="39" max="39" width="6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786" t="s">
        <v>48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8" t="s">
        <v>47</v>
      </c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27"/>
      <c r="AT1" s="17"/>
      <c r="AU1" s="17"/>
      <c r="AV1" s="17"/>
    </row>
    <row r="2" spans="1:53" ht="30" x14ac:dyDescent="0.4">
      <c r="A2" s="786" t="s">
        <v>49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ht="33" customHeight="1" x14ac:dyDescent="0.45">
      <c r="A3" s="786" t="s">
        <v>348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9" t="s">
        <v>50</v>
      </c>
      <c r="Q3" s="789"/>
      <c r="R3" s="789"/>
      <c r="S3" s="789"/>
      <c r="T3" s="789"/>
      <c r="U3" s="789"/>
      <c r="V3" s="789"/>
      <c r="W3" s="789"/>
      <c r="X3" s="789"/>
      <c r="Y3" s="789"/>
      <c r="Z3" s="789"/>
      <c r="AA3" s="789"/>
      <c r="AB3" s="789"/>
      <c r="AC3" s="789"/>
      <c r="AD3" s="789"/>
      <c r="AE3" s="789"/>
      <c r="AF3" s="789"/>
      <c r="AG3" s="789"/>
      <c r="AH3" s="789"/>
      <c r="AI3" s="789"/>
      <c r="AJ3" s="789"/>
      <c r="AK3" s="789"/>
      <c r="AL3" s="789"/>
      <c r="AM3" s="789"/>
      <c r="AN3" s="790" t="s">
        <v>446</v>
      </c>
      <c r="AO3" s="790"/>
      <c r="AP3" s="790"/>
      <c r="AQ3" s="790"/>
      <c r="AR3" s="790"/>
      <c r="AS3" s="790"/>
      <c r="AT3" s="790"/>
      <c r="AU3" s="790"/>
      <c r="AV3" s="790"/>
      <c r="AW3" s="790"/>
      <c r="AX3" s="790"/>
      <c r="AY3" s="790"/>
      <c r="AZ3" s="790"/>
      <c r="BA3" s="790"/>
    </row>
    <row r="4" spans="1:53" ht="30.75" x14ac:dyDescent="0.45">
      <c r="A4" s="785" t="s">
        <v>481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/>
      <c r="O4" s="786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790"/>
      <c r="AO4" s="790"/>
      <c r="AP4" s="790"/>
      <c r="AQ4" s="790"/>
      <c r="AR4" s="790"/>
      <c r="AS4" s="790"/>
      <c r="AT4" s="790"/>
      <c r="AU4" s="790"/>
      <c r="AV4" s="790"/>
      <c r="AW4" s="790"/>
      <c r="AX4" s="790"/>
      <c r="AY4" s="790"/>
      <c r="AZ4" s="790"/>
      <c r="BA4" s="790"/>
    </row>
    <row r="5" spans="1:53" ht="36.75" customHeight="1" x14ac:dyDescent="0.4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791" t="s">
        <v>257</v>
      </c>
      <c r="Q5" s="792"/>
      <c r="R5" s="792"/>
      <c r="S5" s="792"/>
      <c r="T5" s="792"/>
      <c r="U5" s="792"/>
      <c r="V5" s="792"/>
      <c r="W5" s="792"/>
      <c r="X5" s="792"/>
      <c r="Y5" s="792"/>
      <c r="Z5" s="792"/>
      <c r="AA5" s="792"/>
      <c r="AB5" s="792"/>
      <c r="AC5" s="792"/>
      <c r="AD5" s="792"/>
      <c r="AE5" s="792"/>
      <c r="AF5" s="792"/>
      <c r="AG5" s="792"/>
      <c r="AH5" s="792"/>
      <c r="AI5" s="792"/>
      <c r="AJ5" s="792"/>
      <c r="AK5" s="792"/>
      <c r="AL5" s="792"/>
      <c r="AM5" s="792"/>
    </row>
    <row r="6" spans="1:53" s="17" customFormat="1" ht="24.75" customHeight="1" x14ac:dyDescent="0.4">
      <c r="A6" s="787" t="s">
        <v>75</v>
      </c>
      <c r="B6" s="787"/>
      <c r="C6" s="787"/>
      <c r="D6" s="787"/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793"/>
      <c r="AP6" s="793"/>
      <c r="AQ6" s="793"/>
      <c r="AR6" s="793"/>
      <c r="AS6" s="793"/>
      <c r="AT6" s="793"/>
      <c r="AU6" s="793"/>
      <c r="AV6" s="793"/>
      <c r="AW6" s="793"/>
      <c r="AX6" s="793"/>
      <c r="AY6" s="793"/>
      <c r="AZ6" s="793"/>
      <c r="BA6" s="793"/>
    </row>
    <row r="7" spans="1:53" s="17" customFormat="1" ht="27" customHeight="1" x14ac:dyDescent="0.4">
      <c r="A7" s="787" t="s">
        <v>51</v>
      </c>
      <c r="B7" s="787"/>
      <c r="C7" s="787"/>
      <c r="D7" s="787"/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67" t="s">
        <v>76</v>
      </c>
      <c r="Q7" s="767"/>
      <c r="R7" s="767"/>
      <c r="S7" s="767"/>
      <c r="T7" s="767"/>
      <c r="U7" s="767"/>
      <c r="V7" s="767"/>
      <c r="W7" s="767"/>
      <c r="X7" s="767"/>
      <c r="Y7" s="767"/>
      <c r="Z7" s="767"/>
      <c r="AA7" s="767"/>
      <c r="AB7" s="767"/>
      <c r="AC7" s="767"/>
      <c r="AD7" s="767"/>
      <c r="AE7" s="767"/>
      <c r="AF7" s="767"/>
      <c r="AG7" s="767"/>
      <c r="AH7" s="767"/>
      <c r="AI7" s="767"/>
      <c r="AJ7" s="767"/>
      <c r="AK7" s="767"/>
      <c r="AL7" s="767"/>
      <c r="AM7" s="32"/>
      <c r="AN7" s="794" t="s">
        <v>80</v>
      </c>
      <c r="AO7" s="795"/>
      <c r="AP7" s="795"/>
      <c r="AQ7" s="795"/>
      <c r="AR7" s="795"/>
      <c r="AS7" s="795"/>
      <c r="AT7" s="795"/>
      <c r="AU7" s="795"/>
      <c r="AV7" s="795"/>
      <c r="AW7" s="795"/>
      <c r="AX7" s="795"/>
      <c r="AY7" s="795"/>
      <c r="AZ7" s="795"/>
      <c r="BA7" s="795"/>
    </row>
    <row r="8" spans="1:53" s="17" customFormat="1" ht="27.75" customHeight="1" x14ac:dyDescent="0.4">
      <c r="P8" s="767" t="s">
        <v>192</v>
      </c>
      <c r="Q8" s="767"/>
      <c r="R8" s="767"/>
      <c r="S8" s="767"/>
      <c r="T8" s="767"/>
      <c r="U8" s="767"/>
      <c r="V8" s="767"/>
      <c r="W8" s="767"/>
      <c r="X8" s="767"/>
      <c r="Y8" s="767"/>
      <c r="Z8" s="767"/>
      <c r="AA8" s="767"/>
      <c r="AB8" s="767"/>
      <c r="AC8" s="767"/>
      <c r="AD8" s="767"/>
      <c r="AE8" s="767"/>
      <c r="AF8" s="767"/>
      <c r="AG8" s="767"/>
      <c r="AH8" s="767"/>
      <c r="AI8" s="767"/>
      <c r="AJ8" s="767"/>
      <c r="AK8" s="767"/>
      <c r="AL8" s="767"/>
      <c r="AM8" s="32"/>
      <c r="AN8" s="784" t="s">
        <v>169</v>
      </c>
      <c r="AO8" s="784"/>
      <c r="AP8" s="784"/>
      <c r="AQ8" s="784"/>
      <c r="AR8" s="784"/>
      <c r="AS8" s="784"/>
      <c r="AT8" s="784"/>
      <c r="AU8" s="784"/>
      <c r="AV8" s="784"/>
      <c r="AW8" s="784"/>
      <c r="AX8" s="784"/>
      <c r="AY8" s="784"/>
      <c r="AZ8" s="784"/>
      <c r="BA8" s="784"/>
    </row>
    <row r="9" spans="1:53" s="17" customFormat="1" ht="27.75" customHeight="1" x14ac:dyDescent="0.4">
      <c r="P9" s="767" t="s">
        <v>191</v>
      </c>
      <c r="Q9" s="767"/>
      <c r="R9" s="767"/>
      <c r="S9" s="767"/>
      <c r="T9" s="767"/>
      <c r="U9" s="767"/>
      <c r="V9" s="767"/>
      <c r="W9" s="767"/>
      <c r="X9" s="767"/>
      <c r="Y9" s="767"/>
      <c r="Z9" s="767"/>
      <c r="AA9" s="767"/>
      <c r="AB9" s="767"/>
      <c r="AC9" s="767"/>
      <c r="AD9" s="767"/>
      <c r="AE9" s="767"/>
      <c r="AF9" s="767"/>
      <c r="AG9" s="767"/>
      <c r="AH9" s="767"/>
      <c r="AI9" s="767"/>
      <c r="AJ9" s="767"/>
      <c r="AK9" s="767"/>
      <c r="AL9" s="767"/>
      <c r="AM9" s="32"/>
      <c r="AN9" s="784"/>
      <c r="AO9" s="784"/>
      <c r="AP9" s="784"/>
      <c r="AQ9" s="784"/>
      <c r="AR9" s="784"/>
      <c r="AS9" s="784"/>
      <c r="AT9" s="784"/>
      <c r="AU9" s="784"/>
      <c r="AV9" s="784"/>
      <c r="AW9" s="784"/>
      <c r="AX9" s="784"/>
      <c r="AY9" s="784"/>
      <c r="AZ9" s="784"/>
      <c r="BA9" s="784"/>
    </row>
    <row r="10" spans="1:53" s="17" customFormat="1" ht="27.75" customHeight="1" x14ac:dyDescent="0.35">
      <c r="P10" s="775" t="s">
        <v>77</v>
      </c>
      <c r="Q10" s="776"/>
      <c r="R10" s="776"/>
      <c r="S10" s="776"/>
      <c r="T10" s="776"/>
      <c r="U10" s="776"/>
      <c r="V10" s="776"/>
      <c r="W10" s="776"/>
      <c r="X10" s="776"/>
      <c r="Y10" s="776"/>
      <c r="Z10" s="776"/>
      <c r="AA10" s="776"/>
      <c r="AB10" s="776"/>
      <c r="AC10" s="776"/>
      <c r="AD10" s="776"/>
      <c r="AE10" s="776"/>
      <c r="AF10" s="776"/>
      <c r="AG10" s="776"/>
      <c r="AH10" s="776"/>
      <c r="AI10" s="776"/>
      <c r="AJ10" s="776"/>
      <c r="AK10" s="776"/>
      <c r="AL10" s="777"/>
      <c r="AM10" s="777"/>
      <c r="AN10" s="784"/>
      <c r="AO10" s="784"/>
      <c r="AP10" s="784"/>
      <c r="AQ10" s="784"/>
      <c r="AR10" s="784"/>
      <c r="AS10" s="784"/>
      <c r="AT10" s="784"/>
      <c r="AU10" s="784"/>
      <c r="AV10" s="784"/>
      <c r="AW10" s="784"/>
      <c r="AX10" s="784"/>
      <c r="AY10" s="784"/>
      <c r="AZ10" s="784"/>
      <c r="BA10" s="784"/>
    </row>
    <row r="11" spans="1:53" s="17" customFormat="1" ht="27.75" customHeight="1" x14ac:dyDescent="0.4">
      <c r="P11" s="775" t="s">
        <v>256</v>
      </c>
      <c r="Q11" s="775"/>
      <c r="R11" s="775"/>
      <c r="S11" s="775"/>
      <c r="T11" s="775"/>
      <c r="U11" s="775"/>
      <c r="V11" s="775"/>
      <c r="W11" s="775"/>
      <c r="X11" s="775"/>
      <c r="Y11" s="775"/>
      <c r="Z11" s="775"/>
      <c r="AA11" s="775"/>
      <c r="AB11" s="775"/>
      <c r="AC11" s="775"/>
      <c r="AD11" s="775"/>
      <c r="AE11" s="775"/>
      <c r="AF11" s="775"/>
      <c r="AG11" s="775"/>
      <c r="AH11" s="775"/>
      <c r="AI11" s="775"/>
      <c r="AJ11" s="775"/>
      <c r="AK11" s="775"/>
      <c r="AL11" s="775"/>
      <c r="AM11" s="775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17" customFormat="1" ht="27.75" customHeight="1" x14ac:dyDescent="0.45"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5"/>
      <c r="AM12" s="35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17" customFormat="1" ht="27.75" customHeight="1" x14ac:dyDescent="0.45">
      <c r="P13" s="33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5"/>
      <c r="AM13" s="35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17" customFormat="1" ht="18" x14ac:dyDescent="0.35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778" t="s">
        <v>261</v>
      </c>
      <c r="B15" s="778"/>
      <c r="C15" s="778"/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8"/>
      <c r="P15" s="778"/>
      <c r="Q15" s="778"/>
      <c r="R15" s="778"/>
      <c r="S15" s="778"/>
      <c r="T15" s="778"/>
      <c r="U15" s="778"/>
      <c r="V15" s="778"/>
      <c r="W15" s="778"/>
      <c r="X15" s="778"/>
      <c r="Y15" s="778"/>
      <c r="Z15" s="778"/>
      <c r="AA15" s="778"/>
      <c r="AB15" s="778"/>
      <c r="AC15" s="778"/>
      <c r="AD15" s="778"/>
      <c r="AE15" s="778"/>
      <c r="AF15" s="778"/>
      <c r="AG15" s="778"/>
      <c r="AH15" s="778"/>
      <c r="AI15" s="778"/>
      <c r="AJ15" s="778"/>
      <c r="AK15" s="778"/>
      <c r="AL15" s="778"/>
      <c r="AM15" s="778"/>
      <c r="AN15" s="778"/>
      <c r="AO15" s="778"/>
      <c r="AP15" s="778"/>
      <c r="AQ15" s="778"/>
      <c r="AR15" s="778"/>
      <c r="AS15" s="778"/>
      <c r="AT15" s="778"/>
      <c r="AU15" s="778"/>
      <c r="AV15" s="778"/>
      <c r="AW15" s="778"/>
      <c r="AX15" s="778"/>
      <c r="AY15" s="778"/>
      <c r="AZ15" s="778"/>
      <c r="BA15" s="778"/>
    </row>
    <row r="16" spans="1:53" s="17" customFormat="1" ht="18.600000000000001" thickBot="1" x14ac:dyDescent="0.4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</row>
    <row r="17" spans="1:53" ht="18" customHeight="1" x14ac:dyDescent="0.25">
      <c r="A17" s="779" t="s">
        <v>52</v>
      </c>
      <c r="B17" s="768" t="s">
        <v>53</v>
      </c>
      <c r="C17" s="769"/>
      <c r="D17" s="769"/>
      <c r="E17" s="770"/>
      <c r="F17" s="768" t="s">
        <v>54</v>
      </c>
      <c r="G17" s="769"/>
      <c r="H17" s="769"/>
      <c r="I17" s="770"/>
      <c r="J17" s="771" t="s">
        <v>55</v>
      </c>
      <c r="K17" s="774"/>
      <c r="L17" s="774"/>
      <c r="M17" s="774"/>
      <c r="N17" s="771" t="s">
        <v>56</v>
      </c>
      <c r="O17" s="774"/>
      <c r="P17" s="774"/>
      <c r="Q17" s="774"/>
      <c r="R17" s="773"/>
      <c r="S17" s="771" t="s">
        <v>57</v>
      </c>
      <c r="T17" s="772"/>
      <c r="U17" s="772"/>
      <c r="V17" s="772"/>
      <c r="W17" s="773"/>
      <c r="X17" s="771" t="s">
        <v>58</v>
      </c>
      <c r="Y17" s="774"/>
      <c r="Z17" s="774"/>
      <c r="AA17" s="773"/>
      <c r="AB17" s="768" t="s">
        <v>59</v>
      </c>
      <c r="AC17" s="769"/>
      <c r="AD17" s="769"/>
      <c r="AE17" s="770"/>
      <c r="AF17" s="768" t="s">
        <v>60</v>
      </c>
      <c r="AG17" s="769"/>
      <c r="AH17" s="769"/>
      <c r="AI17" s="770"/>
      <c r="AJ17" s="771" t="s">
        <v>61</v>
      </c>
      <c r="AK17" s="772"/>
      <c r="AL17" s="772"/>
      <c r="AM17" s="772"/>
      <c r="AN17" s="773"/>
      <c r="AO17" s="771" t="s">
        <v>62</v>
      </c>
      <c r="AP17" s="774"/>
      <c r="AQ17" s="774"/>
      <c r="AR17" s="774"/>
      <c r="AS17" s="781" t="s">
        <v>63</v>
      </c>
      <c r="AT17" s="782"/>
      <c r="AU17" s="782"/>
      <c r="AV17" s="782"/>
      <c r="AW17" s="783"/>
      <c r="AX17" s="771" t="s">
        <v>64</v>
      </c>
      <c r="AY17" s="774"/>
      <c r="AZ17" s="774"/>
      <c r="BA17" s="773"/>
    </row>
    <row r="18" spans="1:53" s="1" customFormat="1" ht="20.25" customHeight="1" thickBot="1" x14ac:dyDescent="0.3">
      <c r="A18" s="780"/>
      <c r="B18" s="36">
        <v>1</v>
      </c>
      <c r="C18" s="37">
        <v>2</v>
      </c>
      <c r="D18" s="37">
        <v>3</v>
      </c>
      <c r="E18" s="38">
        <v>4</v>
      </c>
      <c r="F18" s="36">
        <v>5</v>
      </c>
      <c r="G18" s="37">
        <v>6</v>
      </c>
      <c r="H18" s="37">
        <v>7</v>
      </c>
      <c r="I18" s="38">
        <v>8</v>
      </c>
      <c r="J18" s="36">
        <v>9</v>
      </c>
      <c r="K18" s="37">
        <v>10</v>
      </c>
      <c r="L18" s="37">
        <v>11</v>
      </c>
      <c r="M18" s="39">
        <v>12</v>
      </c>
      <c r="N18" s="36">
        <v>13</v>
      </c>
      <c r="O18" s="37">
        <v>14</v>
      </c>
      <c r="P18" s="37">
        <v>15</v>
      </c>
      <c r="Q18" s="37">
        <v>16</v>
      </c>
      <c r="R18" s="38">
        <v>17</v>
      </c>
      <c r="S18" s="36">
        <v>18</v>
      </c>
      <c r="T18" s="37">
        <v>19</v>
      </c>
      <c r="U18" s="37">
        <v>20</v>
      </c>
      <c r="V18" s="37">
        <v>21</v>
      </c>
      <c r="W18" s="38">
        <v>22</v>
      </c>
      <c r="X18" s="36">
        <v>23</v>
      </c>
      <c r="Y18" s="37">
        <v>24</v>
      </c>
      <c r="Z18" s="37">
        <v>25</v>
      </c>
      <c r="AA18" s="38">
        <v>26</v>
      </c>
      <c r="AB18" s="36">
        <v>27</v>
      </c>
      <c r="AC18" s="37">
        <v>28</v>
      </c>
      <c r="AD18" s="37">
        <v>29</v>
      </c>
      <c r="AE18" s="38">
        <v>30</v>
      </c>
      <c r="AF18" s="36">
        <v>31</v>
      </c>
      <c r="AG18" s="37">
        <v>32</v>
      </c>
      <c r="AH18" s="37">
        <v>33</v>
      </c>
      <c r="AI18" s="38">
        <v>34</v>
      </c>
      <c r="AJ18" s="36">
        <v>35</v>
      </c>
      <c r="AK18" s="37">
        <v>36</v>
      </c>
      <c r="AL18" s="37">
        <v>37</v>
      </c>
      <c r="AM18" s="37">
        <v>38</v>
      </c>
      <c r="AN18" s="38">
        <v>39</v>
      </c>
      <c r="AO18" s="36">
        <v>40</v>
      </c>
      <c r="AP18" s="37">
        <v>41</v>
      </c>
      <c r="AQ18" s="37">
        <v>42</v>
      </c>
      <c r="AR18" s="39">
        <v>43</v>
      </c>
      <c r="AS18" s="36">
        <v>44</v>
      </c>
      <c r="AT18" s="37">
        <v>45</v>
      </c>
      <c r="AU18" s="37">
        <v>46</v>
      </c>
      <c r="AV18" s="37">
        <v>47</v>
      </c>
      <c r="AW18" s="38">
        <v>48</v>
      </c>
      <c r="AX18" s="36">
        <v>49</v>
      </c>
      <c r="AY18" s="37">
        <v>50</v>
      </c>
      <c r="AZ18" s="37">
        <v>51</v>
      </c>
      <c r="BA18" s="38">
        <v>52</v>
      </c>
    </row>
    <row r="19" spans="1:53" ht="20.100000000000001" customHeight="1" thickBot="1" x14ac:dyDescent="0.35">
      <c r="A19" s="67">
        <v>1</v>
      </c>
      <c r="B19" s="40" t="s">
        <v>65</v>
      </c>
      <c r="C19" s="41" t="s">
        <v>65</v>
      </c>
      <c r="D19" s="41" t="s">
        <v>65</v>
      </c>
      <c r="E19" s="42" t="s">
        <v>65</v>
      </c>
      <c r="F19" s="40" t="s">
        <v>65</v>
      </c>
      <c r="G19" s="41" t="s">
        <v>65</v>
      </c>
      <c r="H19" s="41" t="s">
        <v>65</v>
      </c>
      <c r="I19" s="42" t="s">
        <v>65</v>
      </c>
      <c r="J19" s="40" t="s">
        <v>65</v>
      </c>
      <c r="K19" s="41" t="s">
        <v>65</v>
      </c>
      <c r="L19" s="41" t="s">
        <v>65</v>
      </c>
      <c r="M19" s="42" t="s">
        <v>65</v>
      </c>
      <c r="N19" s="40" t="s">
        <v>65</v>
      </c>
      <c r="O19" s="41" t="s">
        <v>65</v>
      </c>
      <c r="P19" s="41" t="s">
        <v>65</v>
      </c>
      <c r="Q19" s="41" t="s">
        <v>14</v>
      </c>
      <c r="R19" s="42" t="s">
        <v>14</v>
      </c>
      <c r="S19" s="40" t="s">
        <v>66</v>
      </c>
      <c r="T19" s="41" t="s">
        <v>65</v>
      </c>
      <c r="U19" s="41" t="s">
        <v>65</v>
      </c>
      <c r="V19" s="41" t="s">
        <v>65</v>
      </c>
      <c r="W19" s="42" t="s">
        <v>65</v>
      </c>
      <c r="X19" s="40" t="s">
        <v>65</v>
      </c>
      <c r="Y19" s="41" t="s">
        <v>65</v>
      </c>
      <c r="Z19" s="41" t="s">
        <v>65</v>
      </c>
      <c r="AA19" s="42" t="s">
        <v>65</v>
      </c>
      <c r="AB19" s="40" t="s">
        <v>65</v>
      </c>
      <c r="AC19" s="41" t="s">
        <v>66</v>
      </c>
      <c r="AD19" s="41" t="s">
        <v>13</v>
      </c>
      <c r="AE19" s="57" t="s">
        <v>13</v>
      </c>
      <c r="AF19" s="40" t="s">
        <v>13</v>
      </c>
      <c r="AG19" s="41" t="s">
        <v>65</v>
      </c>
      <c r="AH19" s="41" t="s">
        <v>65</v>
      </c>
      <c r="AI19" s="42" t="s">
        <v>65</v>
      </c>
      <c r="AJ19" s="41" t="s">
        <v>65</v>
      </c>
      <c r="AK19" s="41" t="s">
        <v>65</v>
      </c>
      <c r="AL19" s="41" t="s">
        <v>65</v>
      </c>
      <c r="AM19" s="41" t="s">
        <v>65</v>
      </c>
      <c r="AN19" s="42" t="s">
        <v>65</v>
      </c>
      <c r="AO19" s="60" t="s">
        <v>65</v>
      </c>
      <c r="AP19" s="41" t="s">
        <v>14</v>
      </c>
      <c r="AQ19" s="41" t="s">
        <v>14</v>
      </c>
      <c r="AR19" s="42" t="s">
        <v>66</v>
      </c>
      <c r="AS19" s="40" t="s">
        <v>66</v>
      </c>
      <c r="AT19" s="41" t="s">
        <v>66</v>
      </c>
      <c r="AU19" s="41" t="s">
        <v>66</v>
      </c>
      <c r="AV19" s="41" t="s">
        <v>66</v>
      </c>
      <c r="AW19" s="42" t="s">
        <v>66</v>
      </c>
      <c r="AX19" s="60" t="s">
        <v>66</v>
      </c>
      <c r="AY19" s="41" t="s">
        <v>66</v>
      </c>
      <c r="AZ19" s="41" t="s">
        <v>66</v>
      </c>
      <c r="BA19" s="42" t="s">
        <v>66</v>
      </c>
    </row>
    <row r="20" spans="1:53" ht="20.100000000000001" customHeight="1" thickBot="1" x14ac:dyDescent="0.35">
      <c r="A20" s="68">
        <v>2</v>
      </c>
      <c r="B20" s="43" t="s">
        <v>65</v>
      </c>
      <c r="C20" s="44" t="s">
        <v>65</v>
      </c>
      <c r="D20" s="44" t="s">
        <v>65</v>
      </c>
      <c r="E20" s="46" t="s">
        <v>65</v>
      </c>
      <c r="F20" s="43" t="s">
        <v>65</v>
      </c>
      <c r="G20" s="44" t="s">
        <v>65</v>
      </c>
      <c r="H20" s="44" t="s">
        <v>65</v>
      </c>
      <c r="I20" s="46" t="s">
        <v>65</v>
      </c>
      <c r="J20" s="43" t="s">
        <v>65</v>
      </c>
      <c r="K20" s="44" t="s">
        <v>65</v>
      </c>
      <c r="L20" s="44" t="s">
        <v>65</v>
      </c>
      <c r="M20" s="46" t="s">
        <v>65</v>
      </c>
      <c r="N20" s="43" t="s">
        <v>65</v>
      </c>
      <c r="O20" s="44" t="s">
        <v>65</v>
      </c>
      <c r="P20" s="44" t="s">
        <v>65</v>
      </c>
      <c r="Q20" s="44" t="s">
        <v>14</v>
      </c>
      <c r="R20" s="46" t="s">
        <v>14</v>
      </c>
      <c r="S20" s="43" t="s">
        <v>66</v>
      </c>
      <c r="T20" s="44" t="s">
        <v>65</v>
      </c>
      <c r="U20" s="44" t="s">
        <v>65</v>
      </c>
      <c r="V20" s="44" t="s">
        <v>65</v>
      </c>
      <c r="W20" s="46" t="s">
        <v>65</v>
      </c>
      <c r="X20" s="43" t="s">
        <v>65</v>
      </c>
      <c r="Y20" s="44" t="s">
        <v>65</v>
      </c>
      <c r="Z20" s="44" t="s">
        <v>65</v>
      </c>
      <c r="AA20" s="46" t="s">
        <v>65</v>
      </c>
      <c r="AB20" s="43" t="s">
        <v>65</v>
      </c>
      <c r="AC20" s="41" t="s">
        <v>66</v>
      </c>
      <c r="AD20" s="44" t="s">
        <v>66</v>
      </c>
      <c r="AE20" s="58" t="s">
        <v>13</v>
      </c>
      <c r="AF20" s="43" t="s">
        <v>13</v>
      </c>
      <c r="AG20" s="44" t="s">
        <v>65</v>
      </c>
      <c r="AH20" s="44" t="s">
        <v>65</v>
      </c>
      <c r="AI20" s="58" t="s">
        <v>65</v>
      </c>
      <c r="AJ20" s="43" t="s">
        <v>65</v>
      </c>
      <c r="AK20" s="44" t="s">
        <v>65</v>
      </c>
      <c r="AL20" s="44" t="s">
        <v>65</v>
      </c>
      <c r="AM20" s="44" t="s">
        <v>65</v>
      </c>
      <c r="AN20" s="46" t="s">
        <v>65</v>
      </c>
      <c r="AO20" s="62" t="s">
        <v>65</v>
      </c>
      <c r="AP20" s="44" t="s">
        <v>14</v>
      </c>
      <c r="AQ20" s="44" t="s">
        <v>14</v>
      </c>
      <c r="AR20" s="46" t="s">
        <v>66</v>
      </c>
      <c r="AS20" s="66" t="s">
        <v>66</v>
      </c>
      <c r="AT20" s="45" t="s">
        <v>66</v>
      </c>
      <c r="AU20" s="44" t="s">
        <v>66</v>
      </c>
      <c r="AV20" s="44" t="s">
        <v>66</v>
      </c>
      <c r="AW20" s="46" t="s">
        <v>66</v>
      </c>
      <c r="AX20" s="61" t="s">
        <v>66</v>
      </c>
      <c r="AY20" s="44" t="s">
        <v>66</v>
      </c>
      <c r="AZ20" s="44" t="s">
        <v>66</v>
      </c>
      <c r="BA20" s="46" t="s">
        <v>66</v>
      </c>
    </row>
    <row r="21" spans="1:53" ht="20.100000000000001" customHeight="1" x14ac:dyDescent="0.3">
      <c r="A21" s="68">
        <v>3</v>
      </c>
      <c r="B21" s="43" t="s">
        <v>65</v>
      </c>
      <c r="C21" s="44" t="s">
        <v>65</v>
      </c>
      <c r="D21" s="44" t="s">
        <v>65</v>
      </c>
      <c r="E21" s="46" t="s">
        <v>65</v>
      </c>
      <c r="F21" s="43" t="s">
        <v>65</v>
      </c>
      <c r="G21" s="44" t="s">
        <v>65</v>
      </c>
      <c r="H21" s="44" t="s">
        <v>65</v>
      </c>
      <c r="I21" s="46" t="s">
        <v>65</v>
      </c>
      <c r="J21" s="43" t="s">
        <v>65</v>
      </c>
      <c r="K21" s="44" t="s">
        <v>65</v>
      </c>
      <c r="L21" s="44" t="s">
        <v>65</v>
      </c>
      <c r="M21" s="46" t="s">
        <v>65</v>
      </c>
      <c r="N21" s="43" t="s">
        <v>65</v>
      </c>
      <c r="O21" s="44" t="s">
        <v>65</v>
      </c>
      <c r="P21" s="44" t="s">
        <v>65</v>
      </c>
      <c r="Q21" s="44" t="s">
        <v>14</v>
      </c>
      <c r="R21" s="46" t="s">
        <v>14</v>
      </c>
      <c r="S21" s="43" t="s">
        <v>66</v>
      </c>
      <c r="T21" s="44" t="s">
        <v>65</v>
      </c>
      <c r="U21" s="44" t="s">
        <v>65</v>
      </c>
      <c r="V21" s="44" t="s">
        <v>65</v>
      </c>
      <c r="W21" s="46" t="s">
        <v>65</v>
      </c>
      <c r="X21" s="43" t="s">
        <v>65</v>
      </c>
      <c r="Y21" s="44" t="s">
        <v>65</v>
      </c>
      <c r="Z21" s="44" t="s">
        <v>65</v>
      </c>
      <c r="AA21" s="46" t="s">
        <v>65</v>
      </c>
      <c r="AB21" s="43" t="s">
        <v>65</v>
      </c>
      <c r="AC21" s="41" t="s">
        <v>66</v>
      </c>
      <c r="AD21" s="44" t="s">
        <v>66</v>
      </c>
      <c r="AE21" s="58" t="s">
        <v>13</v>
      </c>
      <c r="AF21" s="43" t="s">
        <v>13</v>
      </c>
      <c r="AG21" s="44" t="s">
        <v>65</v>
      </c>
      <c r="AH21" s="44" t="s">
        <v>65</v>
      </c>
      <c r="AI21" s="58" t="s">
        <v>65</v>
      </c>
      <c r="AJ21" s="43" t="s">
        <v>65</v>
      </c>
      <c r="AK21" s="44" t="s">
        <v>65</v>
      </c>
      <c r="AL21" s="44" t="s">
        <v>65</v>
      </c>
      <c r="AM21" s="44" t="s">
        <v>65</v>
      </c>
      <c r="AN21" s="46" t="s">
        <v>65</v>
      </c>
      <c r="AO21" s="62" t="s">
        <v>65</v>
      </c>
      <c r="AP21" s="44" t="s">
        <v>14</v>
      </c>
      <c r="AQ21" s="44" t="s">
        <v>14</v>
      </c>
      <c r="AR21" s="46" t="s">
        <v>66</v>
      </c>
      <c r="AS21" s="43" t="s">
        <v>66</v>
      </c>
      <c r="AT21" s="44" t="s">
        <v>66</v>
      </c>
      <c r="AU21" s="44" t="s">
        <v>66</v>
      </c>
      <c r="AV21" s="44" t="s">
        <v>66</v>
      </c>
      <c r="AW21" s="46" t="s">
        <v>66</v>
      </c>
      <c r="AX21" s="62" t="s">
        <v>66</v>
      </c>
      <c r="AY21" s="44" t="s">
        <v>66</v>
      </c>
      <c r="AZ21" s="44" t="s">
        <v>66</v>
      </c>
      <c r="BA21" s="46" t="s">
        <v>66</v>
      </c>
    </row>
    <row r="22" spans="1:53" ht="19.5" customHeight="1" thickBot="1" x14ac:dyDescent="0.35">
      <c r="A22" s="69">
        <v>4</v>
      </c>
      <c r="B22" s="48" t="s">
        <v>65</v>
      </c>
      <c r="C22" s="47" t="s">
        <v>65</v>
      </c>
      <c r="D22" s="47" t="s">
        <v>65</v>
      </c>
      <c r="E22" s="63" t="s">
        <v>65</v>
      </c>
      <c r="F22" s="48" t="s">
        <v>65</v>
      </c>
      <c r="G22" s="47" t="s">
        <v>65</v>
      </c>
      <c r="H22" s="47" t="s">
        <v>65</v>
      </c>
      <c r="I22" s="63" t="s">
        <v>65</v>
      </c>
      <c r="J22" s="48" t="s">
        <v>65</v>
      </c>
      <c r="K22" s="47" t="s">
        <v>65</v>
      </c>
      <c r="L22" s="47" t="s">
        <v>65</v>
      </c>
      <c r="M22" s="63" t="s">
        <v>65</v>
      </c>
      <c r="N22" s="48" t="s">
        <v>65</v>
      </c>
      <c r="O22" s="47" t="s">
        <v>65</v>
      </c>
      <c r="P22" s="47" t="s">
        <v>65</v>
      </c>
      <c r="Q22" s="47" t="s">
        <v>14</v>
      </c>
      <c r="R22" s="63" t="s">
        <v>14</v>
      </c>
      <c r="S22" s="48" t="s">
        <v>66</v>
      </c>
      <c r="T22" s="47" t="s">
        <v>65</v>
      </c>
      <c r="U22" s="47" t="s">
        <v>65</v>
      </c>
      <c r="V22" s="47" t="s">
        <v>65</v>
      </c>
      <c r="W22" s="63" t="s">
        <v>65</v>
      </c>
      <c r="X22" s="48" t="s">
        <v>65</v>
      </c>
      <c r="Y22" s="47" t="s">
        <v>65</v>
      </c>
      <c r="Z22" s="47" t="s">
        <v>65</v>
      </c>
      <c r="AA22" s="59" t="s">
        <v>65</v>
      </c>
      <c r="AB22" s="48" t="s">
        <v>65</v>
      </c>
      <c r="AC22" s="47" t="s">
        <v>65</v>
      </c>
      <c r="AD22" s="47" t="s">
        <v>65</v>
      </c>
      <c r="AE22" s="59" t="s">
        <v>65</v>
      </c>
      <c r="AF22" s="48" t="s">
        <v>65</v>
      </c>
      <c r="AG22" s="47" t="s">
        <v>14</v>
      </c>
      <c r="AH22" s="59" t="s">
        <v>14</v>
      </c>
      <c r="AI22" s="59" t="s">
        <v>66</v>
      </c>
      <c r="AJ22" s="48" t="s">
        <v>13</v>
      </c>
      <c r="AK22" s="47" t="s">
        <v>13</v>
      </c>
      <c r="AL22" s="47" t="s">
        <v>13</v>
      </c>
      <c r="AM22" s="47" t="s">
        <v>13</v>
      </c>
      <c r="AN22" s="63" t="s">
        <v>178</v>
      </c>
      <c r="AO22" s="64" t="s">
        <v>178</v>
      </c>
      <c r="AP22" s="47" t="s">
        <v>67</v>
      </c>
      <c r="AQ22" s="47" t="s">
        <v>67</v>
      </c>
      <c r="AR22" s="63"/>
      <c r="AS22" s="713"/>
      <c r="AT22" s="714"/>
      <c r="AU22" s="714"/>
      <c r="AV22" s="714"/>
      <c r="AW22" s="715"/>
      <c r="AX22" s="65"/>
      <c r="AY22" s="99"/>
      <c r="AZ22" s="99"/>
      <c r="BA22" s="100"/>
    </row>
    <row r="23" spans="1:53" ht="19.5" customHeight="1" x14ac:dyDescent="0.35">
      <c r="A23" s="2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22"/>
      <c r="AU23" s="22"/>
      <c r="AV23" s="22"/>
      <c r="AW23" s="22"/>
      <c r="AX23" s="22"/>
      <c r="AY23" s="22"/>
      <c r="AZ23" s="22"/>
      <c r="BA23" s="22"/>
    </row>
    <row r="24" spans="1:53" ht="19.5" customHeight="1" x14ac:dyDescent="0.35">
      <c r="A24" s="26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22"/>
      <c r="AU24" s="22"/>
      <c r="AV24" s="22"/>
      <c r="AW24" s="22"/>
      <c r="AX24" s="22"/>
      <c r="AY24" s="22"/>
      <c r="AZ24" s="22"/>
      <c r="BA24" s="22"/>
    </row>
    <row r="25" spans="1:53" ht="19.5" customHeight="1" x14ac:dyDescent="0.35">
      <c r="A25" s="26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22"/>
      <c r="AU25" s="22"/>
      <c r="AV25" s="22"/>
      <c r="AW25" s="22"/>
      <c r="AX25" s="22"/>
      <c r="AY25" s="22"/>
      <c r="AZ25" s="22"/>
      <c r="BA25" s="22"/>
    </row>
    <row r="26" spans="1:53" ht="20.100000000000001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 t="s">
        <v>78</v>
      </c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1:53" s="19" customFormat="1" ht="21" customHeight="1" x14ac:dyDescent="0.3">
      <c r="A27" s="716" t="s">
        <v>449</v>
      </c>
      <c r="B27" s="716"/>
      <c r="C27" s="716"/>
      <c r="D27" s="716"/>
      <c r="E27" s="716"/>
      <c r="F27" s="716"/>
      <c r="G27" s="716"/>
      <c r="H27" s="716"/>
      <c r="I27" s="716"/>
      <c r="J27" s="717"/>
      <c r="K27" s="717"/>
      <c r="L27" s="717"/>
      <c r="M27" s="717"/>
      <c r="N27" s="717"/>
      <c r="O27" s="717"/>
      <c r="P27" s="717"/>
      <c r="Q27" s="717"/>
      <c r="R27" s="717"/>
      <c r="S27" s="717"/>
      <c r="T27" s="717"/>
      <c r="U27" s="717"/>
      <c r="V27" s="717"/>
      <c r="W27" s="717"/>
      <c r="X27" s="717"/>
      <c r="Y27" s="717"/>
      <c r="Z27" s="717"/>
      <c r="AA27" s="717"/>
      <c r="AB27" s="717"/>
      <c r="AC27" s="717"/>
      <c r="AD27" s="717"/>
      <c r="AE27" s="717"/>
      <c r="AF27" s="717"/>
      <c r="AG27" s="717"/>
      <c r="AH27" s="717"/>
      <c r="AI27" s="717"/>
      <c r="AJ27" s="717"/>
      <c r="AK27" s="717"/>
      <c r="AL27" s="717"/>
      <c r="AM27" s="717"/>
      <c r="AN27" s="717"/>
      <c r="AO27" s="717"/>
      <c r="AP27" s="717"/>
      <c r="AQ27" s="717"/>
      <c r="AR27" s="717"/>
      <c r="AS27" s="717"/>
      <c r="AT27" s="717"/>
      <c r="AU27" s="717"/>
      <c r="AV27" s="52"/>
      <c r="AW27" s="52"/>
      <c r="AX27" s="52"/>
      <c r="AY27" s="52"/>
      <c r="AZ27" s="52"/>
      <c r="BA27" s="16"/>
    </row>
    <row r="28" spans="1:53" ht="15.6" x14ac:dyDescent="0.3">
      <c r="AV28" s="52"/>
      <c r="AW28" s="52"/>
      <c r="AX28" s="52"/>
      <c r="AY28" s="52"/>
      <c r="AZ28" s="52"/>
    </row>
    <row r="29" spans="1:53" ht="21.75" customHeight="1" x14ac:dyDescent="0.3">
      <c r="A29" s="53" t="s">
        <v>81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665" t="s">
        <v>82</v>
      </c>
      <c r="AB29" s="665"/>
      <c r="AC29" s="665"/>
      <c r="AD29" s="665"/>
      <c r="AE29" s="665"/>
      <c r="AF29" s="665"/>
      <c r="AG29" s="665"/>
      <c r="AH29" s="665"/>
      <c r="AI29" s="665"/>
      <c r="AJ29" s="665"/>
      <c r="AK29" s="665"/>
      <c r="AL29" s="665"/>
      <c r="AM29" s="665"/>
      <c r="AN29" s="53"/>
      <c r="AO29" s="665" t="s">
        <v>279</v>
      </c>
      <c r="AP29" s="665"/>
      <c r="AQ29" s="665"/>
      <c r="AR29" s="665"/>
      <c r="AS29" s="665"/>
      <c r="AT29" s="665"/>
      <c r="AU29" s="665"/>
      <c r="AV29" s="665"/>
      <c r="AW29" s="665"/>
      <c r="AX29" s="665"/>
      <c r="AY29" s="665"/>
      <c r="AZ29" s="665"/>
      <c r="BA29" s="665"/>
    </row>
    <row r="30" spans="1:53" ht="11.25" customHeight="1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17"/>
    </row>
    <row r="31" spans="1:53" ht="22.5" customHeight="1" x14ac:dyDescent="0.25">
      <c r="A31" s="718" t="s">
        <v>52</v>
      </c>
      <c r="B31" s="719"/>
      <c r="C31" s="696" t="s">
        <v>68</v>
      </c>
      <c r="D31" s="724"/>
      <c r="E31" s="724"/>
      <c r="F31" s="719"/>
      <c r="G31" s="727" t="s">
        <v>333</v>
      </c>
      <c r="H31" s="728"/>
      <c r="I31" s="729"/>
      <c r="J31" s="736" t="s">
        <v>69</v>
      </c>
      <c r="K31" s="724"/>
      <c r="L31" s="724"/>
      <c r="M31" s="719"/>
      <c r="N31" s="704" t="s">
        <v>448</v>
      </c>
      <c r="O31" s="705"/>
      <c r="P31" s="706"/>
      <c r="Q31" s="736" t="s">
        <v>280</v>
      </c>
      <c r="R31" s="737"/>
      <c r="S31" s="738"/>
      <c r="T31" s="736" t="s">
        <v>70</v>
      </c>
      <c r="U31" s="724"/>
      <c r="V31" s="719"/>
      <c r="W31" s="736" t="s">
        <v>71</v>
      </c>
      <c r="X31" s="724"/>
      <c r="Y31" s="719"/>
      <c r="Z31" s="22"/>
      <c r="AA31" s="762" t="s">
        <v>72</v>
      </c>
      <c r="AB31" s="763"/>
      <c r="AC31" s="763"/>
      <c r="AD31" s="763"/>
      <c r="AE31" s="763"/>
      <c r="AF31" s="672"/>
      <c r="AG31" s="673"/>
      <c r="AH31" s="694" t="s">
        <v>73</v>
      </c>
      <c r="AI31" s="766"/>
      <c r="AJ31" s="766"/>
      <c r="AK31" s="696" t="s">
        <v>74</v>
      </c>
      <c r="AL31" s="697"/>
      <c r="AM31" s="698"/>
      <c r="AN31" s="55"/>
      <c r="AO31" s="702" t="s">
        <v>332</v>
      </c>
      <c r="AP31" s="703"/>
      <c r="AQ31" s="703"/>
      <c r="AR31" s="703"/>
      <c r="AS31" s="704" t="s">
        <v>482</v>
      </c>
      <c r="AT31" s="705"/>
      <c r="AU31" s="705"/>
      <c r="AV31" s="705"/>
      <c r="AW31" s="706"/>
      <c r="AX31" s="694" t="s">
        <v>73</v>
      </c>
      <c r="AY31" s="694"/>
      <c r="AZ31" s="694"/>
      <c r="BA31" s="695"/>
    </row>
    <row r="32" spans="1:53" ht="15.75" customHeight="1" x14ac:dyDescent="0.25">
      <c r="A32" s="720"/>
      <c r="B32" s="721"/>
      <c r="C32" s="720"/>
      <c r="D32" s="725"/>
      <c r="E32" s="725"/>
      <c r="F32" s="721"/>
      <c r="G32" s="730"/>
      <c r="H32" s="731"/>
      <c r="I32" s="732"/>
      <c r="J32" s="720"/>
      <c r="K32" s="725"/>
      <c r="L32" s="725"/>
      <c r="M32" s="721"/>
      <c r="N32" s="707"/>
      <c r="O32" s="708"/>
      <c r="P32" s="709"/>
      <c r="Q32" s="739"/>
      <c r="R32" s="717"/>
      <c r="S32" s="740"/>
      <c r="T32" s="720"/>
      <c r="U32" s="725"/>
      <c r="V32" s="721"/>
      <c r="W32" s="720"/>
      <c r="X32" s="725"/>
      <c r="Y32" s="721"/>
      <c r="Z32" s="22"/>
      <c r="AA32" s="764"/>
      <c r="AB32" s="765"/>
      <c r="AC32" s="765"/>
      <c r="AD32" s="765"/>
      <c r="AE32" s="765"/>
      <c r="AF32" s="675"/>
      <c r="AG32" s="676"/>
      <c r="AH32" s="766"/>
      <c r="AI32" s="766"/>
      <c r="AJ32" s="766"/>
      <c r="AK32" s="699"/>
      <c r="AL32" s="700"/>
      <c r="AM32" s="701"/>
      <c r="AN32" s="55"/>
      <c r="AO32" s="703"/>
      <c r="AP32" s="703"/>
      <c r="AQ32" s="703"/>
      <c r="AR32" s="703"/>
      <c r="AS32" s="707"/>
      <c r="AT32" s="708"/>
      <c r="AU32" s="708"/>
      <c r="AV32" s="708"/>
      <c r="AW32" s="709"/>
      <c r="AX32" s="694"/>
      <c r="AY32" s="694"/>
      <c r="AZ32" s="694"/>
      <c r="BA32" s="695"/>
    </row>
    <row r="33" spans="1:53" ht="42" customHeight="1" x14ac:dyDescent="0.25">
      <c r="A33" s="722"/>
      <c r="B33" s="723"/>
      <c r="C33" s="722"/>
      <c r="D33" s="726"/>
      <c r="E33" s="726"/>
      <c r="F33" s="723"/>
      <c r="G33" s="733"/>
      <c r="H33" s="734"/>
      <c r="I33" s="735"/>
      <c r="J33" s="722"/>
      <c r="K33" s="726"/>
      <c r="L33" s="726"/>
      <c r="M33" s="723"/>
      <c r="N33" s="710"/>
      <c r="O33" s="711"/>
      <c r="P33" s="712"/>
      <c r="Q33" s="741"/>
      <c r="R33" s="742"/>
      <c r="S33" s="743"/>
      <c r="T33" s="722"/>
      <c r="U33" s="726"/>
      <c r="V33" s="723"/>
      <c r="W33" s="722"/>
      <c r="X33" s="726"/>
      <c r="Y33" s="723"/>
      <c r="Z33" s="22"/>
      <c r="AA33" s="753" t="s">
        <v>190</v>
      </c>
      <c r="AB33" s="756"/>
      <c r="AC33" s="756"/>
      <c r="AD33" s="756"/>
      <c r="AE33" s="756"/>
      <c r="AF33" s="745"/>
      <c r="AG33" s="746"/>
      <c r="AH33" s="757">
        <v>2</v>
      </c>
      <c r="AI33" s="758"/>
      <c r="AJ33" s="759"/>
      <c r="AK33" s="667">
        <v>3</v>
      </c>
      <c r="AL33" s="667"/>
      <c r="AM33" s="667"/>
      <c r="AN33" s="55"/>
      <c r="AO33" s="703"/>
      <c r="AP33" s="703"/>
      <c r="AQ33" s="703"/>
      <c r="AR33" s="703"/>
      <c r="AS33" s="707"/>
      <c r="AT33" s="708"/>
      <c r="AU33" s="708"/>
      <c r="AV33" s="708"/>
      <c r="AW33" s="709"/>
      <c r="AX33" s="694"/>
      <c r="AY33" s="694"/>
      <c r="AZ33" s="694"/>
      <c r="BA33" s="695"/>
    </row>
    <row r="34" spans="1:53" ht="26.25" customHeight="1" x14ac:dyDescent="0.3">
      <c r="A34" s="760">
        <v>1</v>
      </c>
      <c r="B34" s="761"/>
      <c r="C34" s="652">
        <f>COUNTIF($B19:$AO19,$B$19)</f>
        <v>33</v>
      </c>
      <c r="D34" s="657"/>
      <c r="E34" s="657"/>
      <c r="F34" s="658"/>
      <c r="G34" s="652">
        <v>4</v>
      </c>
      <c r="H34" s="657"/>
      <c r="I34" s="658"/>
      <c r="J34" s="652">
        <v>3</v>
      </c>
      <c r="K34" s="657"/>
      <c r="L34" s="657"/>
      <c r="M34" s="658"/>
      <c r="N34" s="652"/>
      <c r="O34" s="657"/>
      <c r="P34" s="658"/>
      <c r="Q34" s="662"/>
      <c r="R34" s="663"/>
      <c r="S34" s="664"/>
      <c r="T34" s="652">
        <v>12</v>
      </c>
      <c r="U34" s="653"/>
      <c r="V34" s="752"/>
      <c r="W34" s="652">
        <f>C34+G34+J34+N34+Q34+T34</f>
        <v>52</v>
      </c>
      <c r="X34" s="653"/>
      <c r="Y34" s="654"/>
      <c r="Z34" s="22"/>
      <c r="AA34" s="753" t="s">
        <v>513</v>
      </c>
      <c r="AB34" s="756"/>
      <c r="AC34" s="756"/>
      <c r="AD34" s="756"/>
      <c r="AE34" s="756"/>
      <c r="AF34" s="745"/>
      <c r="AG34" s="746"/>
      <c r="AH34" s="757">
        <v>4</v>
      </c>
      <c r="AI34" s="758"/>
      <c r="AJ34" s="759"/>
      <c r="AK34" s="667">
        <v>2</v>
      </c>
      <c r="AL34" s="667"/>
      <c r="AM34" s="667"/>
      <c r="AN34" s="55"/>
      <c r="AO34" s="703"/>
      <c r="AP34" s="703"/>
      <c r="AQ34" s="703"/>
      <c r="AR34" s="703"/>
      <c r="AS34" s="710"/>
      <c r="AT34" s="711"/>
      <c r="AU34" s="711"/>
      <c r="AV34" s="711"/>
      <c r="AW34" s="712"/>
      <c r="AX34" s="694"/>
      <c r="AY34" s="694"/>
      <c r="AZ34" s="694"/>
      <c r="BA34" s="695"/>
    </row>
    <row r="35" spans="1:53" ht="27" customHeight="1" x14ac:dyDescent="0.3">
      <c r="A35" s="655">
        <v>2</v>
      </c>
      <c r="B35" s="656"/>
      <c r="C35" s="652">
        <f t="shared" ref="C35:C36" si="0">COUNTIF($B20:$AO20,$B$19)</f>
        <v>33</v>
      </c>
      <c r="D35" s="657"/>
      <c r="E35" s="657"/>
      <c r="F35" s="658"/>
      <c r="G35" s="659">
        <v>4</v>
      </c>
      <c r="H35" s="660"/>
      <c r="I35" s="661"/>
      <c r="J35" s="659">
        <v>2</v>
      </c>
      <c r="K35" s="660"/>
      <c r="L35" s="660"/>
      <c r="M35" s="661"/>
      <c r="N35" s="659"/>
      <c r="O35" s="660"/>
      <c r="P35" s="661"/>
      <c r="Q35" s="662"/>
      <c r="R35" s="663"/>
      <c r="S35" s="664"/>
      <c r="T35" s="659">
        <v>13</v>
      </c>
      <c r="U35" s="669"/>
      <c r="V35" s="670"/>
      <c r="W35" s="652">
        <f t="shared" ref="W35:W36" si="1">C35+G35+J35+N35+Q35+T35</f>
        <v>52</v>
      </c>
      <c r="X35" s="653"/>
      <c r="Y35" s="654"/>
      <c r="Z35" s="22"/>
      <c r="AA35" s="753" t="s">
        <v>514</v>
      </c>
      <c r="AB35" s="754"/>
      <c r="AC35" s="754"/>
      <c r="AD35" s="754"/>
      <c r="AE35" s="754"/>
      <c r="AF35" s="754"/>
      <c r="AG35" s="755"/>
      <c r="AH35" s="677">
        <v>6</v>
      </c>
      <c r="AI35" s="685"/>
      <c r="AJ35" s="686"/>
      <c r="AK35" s="667">
        <v>2</v>
      </c>
      <c r="AL35" s="667"/>
      <c r="AM35" s="667"/>
      <c r="AN35" s="55"/>
      <c r="AO35" s="677">
        <v>1</v>
      </c>
      <c r="AP35" s="685"/>
      <c r="AQ35" s="685"/>
      <c r="AR35" s="686"/>
      <c r="AS35" s="693" t="s">
        <v>330</v>
      </c>
      <c r="AT35" s="693"/>
      <c r="AU35" s="693"/>
      <c r="AV35" s="693"/>
      <c r="AW35" s="693"/>
      <c r="AX35" s="684">
        <v>8</v>
      </c>
      <c r="AY35" s="684"/>
      <c r="AZ35" s="684"/>
      <c r="BA35" s="684"/>
    </row>
    <row r="36" spans="1:53" ht="21.75" customHeight="1" x14ac:dyDescent="0.3">
      <c r="A36" s="655">
        <v>3</v>
      </c>
      <c r="B36" s="656"/>
      <c r="C36" s="652">
        <f t="shared" si="0"/>
        <v>33</v>
      </c>
      <c r="D36" s="657"/>
      <c r="E36" s="657"/>
      <c r="F36" s="658"/>
      <c r="G36" s="659">
        <v>4</v>
      </c>
      <c r="H36" s="660"/>
      <c r="I36" s="661"/>
      <c r="J36" s="659">
        <v>2</v>
      </c>
      <c r="K36" s="660"/>
      <c r="L36" s="660"/>
      <c r="M36" s="661"/>
      <c r="N36" s="659"/>
      <c r="O36" s="660"/>
      <c r="P36" s="661"/>
      <c r="Q36" s="662"/>
      <c r="R36" s="663"/>
      <c r="S36" s="664"/>
      <c r="T36" s="659">
        <v>13</v>
      </c>
      <c r="U36" s="669"/>
      <c r="V36" s="670"/>
      <c r="W36" s="652">
        <f t="shared" si="1"/>
        <v>52</v>
      </c>
      <c r="X36" s="653"/>
      <c r="Y36" s="654"/>
      <c r="Z36" s="22"/>
      <c r="AA36" s="671" t="s">
        <v>179</v>
      </c>
      <c r="AB36" s="672"/>
      <c r="AC36" s="672"/>
      <c r="AD36" s="672"/>
      <c r="AE36" s="672"/>
      <c r="AF36" s="672"/>
      <c r="AG36" s="673"/>
      <c r="AH36" s="677">
        <v>8</v>
      </c>
      <c r="AI36" s="678"/>
      <c r="AJ36" s="679"/>
      <c r="AK36" s="667">
        <v>4</v>
      </c>
      <c r="AL36" s="683"/>
      <c r="AM36" s="683"/>
      <c r="AN36" s="55"/>
      <c r="AO36" s="687"/>
      <c r="AP36" s="688"/>
      <c r="AQ36" s="688"/>
      <c r="AR36" s="689"/>
      <c r="AS36" s="693"/>
      <c r="AT36" s="693"/>
      <c r="AU36" s="693"/>
      <c r="AV36" s="693"/>
      <c r="AW36" s="693"/>
      <c r="AX36" s="684"/>
      <c r="AY36" s="684"/>
      <c r="AZ36" s="684"/>
      <c r="BA36" s="684"/>
    </row>
    <row r="37" spans="1:53" ht="25.5" customHeight="1" x14ac:dyDescent="0.3">
      <c r="A37" s="655">
        <v>4</v>
      </c>
      <c r="B37" s="656"/>
      <c r="C37" s="652">
        <v>28</v>
      </c>
      <c r="D37" s="657"/>
      <c r="E37" s="657"/>
      <c r="F37" s="658"/>
      <c r="G37" s="659">
        <v>4</v>
      </c>
      <c r="H37" s="660"/>
      <c r="I37" s="661"/>
      <c r="J37" s="659">
        <v>4</v>
      </c>
      <c r="K37" s="660"/>
      <c r="L37" s="660"/>
      <c r="M37" s="661"/>
      <c r="N37" s="659">
        <v>2</v>
      </c>
      <c r="O37" s="660"/>
      <c r="P37" s="661"/>
      <c r="Q37" s="666">
        <v>2</v>
      </c>
      <c r="R37" s="663"/>
      <c r="S37" s="664"/>
      <c r="T37" s="668">
        <v>2</v>
      </c>
      <c r="U37" s="669"/>
      <c r="V37" s="670"/>
      <c r="W37" s="652">
        <f>C37+G37+J37+N37+Q37+T37</f>
        <v>42</v>
      </c>
      <c r="X37" s="653"/>
      <c r="Y37" s="654"/>
      <c r="Z37" s="22"/>
      <c r="AA37" s="674"/>
      <c r="AB37" s="675"/>
      <c r="AC37" s="675"/>
      <c r="AD37" s="675"/>
      <c r="AE37" s="675"/>
      <c r="AF37" s="675"/>
      <c r="AG37" s="676"/>
      <c r="AH37" s="680"/>
      <c r="AI37" s="681"/>
      <c r="AJ37" s="682"/>
      <c r="AK37" s="683"/>
      <c r="AL37" s="683"/>
      <c r="AM37" s="683"/>
      <c r="AN37" s="56"/>
      <c r="AO37" s="687"/>
      <c r="AP37" s="688"/>
      <c r="AQ37" s="688"/>
      <c r="AR37" s="689"/>
      <c r="AS37" s="693"/>
      <c r="AT37" s="693"/>
      <c r="AU37" s="693"/>
      <c r="AV37" s="693"/>
      <c r="AW37" s="693"/>
      <c r="AX37" s="684"/>
      <c r="AY37" s="684"/>
      <c r="AZ37" s="684"/>
      <c r="BA37" s="684"/>
    </row>
    <row r="38" spans="1:53" ht="34.5" customHeight="1" x14ac:dyDescent="0.25">
      <c r="A38" s="637" t="s">
        <v>23</v>
      </c>
      <c r="B38" s="638"/>
      <c r="C38" s="639">
        <f>SUM(C34:F37)</f>
        <v>127</v>
      </c>
      <c r="D38" s="640"/>
      <c r="E38" s="640"/>
      <c r="F38" s="641"/>
      <c r="G38" s="642">
        <f>SUM(G34:I37)</f>
        <v>16</v>
      </c>
      <c r="H38" s="643"/>
      <c r="I38" s="638"/>
      <c r="J38" s="644">
        <f>SUM(J34:M37)</f>
        <v>11</v>
      </c>
      <c r="K38" s="645"/>
      <c r="L38" s="645"/>
      <c r="M38" s="646"/>
      <c r="N38" s="644">
        <f>SUM(N34:P37)</f>
        <v>2</v>
      </c>
      <c r="O38" s="645"/>
      <c r="P38" s="646"/>
      <c r="Q38" s="647">
        <f>SUM(Q34:S37)</f>
        <v>2</v>
      </c>
      <c r="R38" s="648"/>
      <c r="S38" s="649"/>
      <c r="T38" s="642">
        <f>SUM(T34:V37)</f>
        <v>40</v>
      </c>
      <c r="U38" s="650"/>
      <c r="V38" s="651"/>
      <c r="W38" s="642">
        <f>SUM(W34:Y37)</f>
        <v>198</v>
      </c>
      <c r="X38" s="650"/>
      <c r="Y38" s="651"/>
      <c r="Z38" s="22"/>
      <c r="AA38" s="744"/>
      <c r="AB38" s="745"/>
      <c r="AC38" s="745"/>
      <c r="AD38" s="745"/>
      <c r="AE38" s="745"/>
      <c r="AF38" s="745"/>
      <c r="AG38" s="746"/>
      <c r="AH38" s="747"/>
      <c r="AI38" s="748"/>
      <c r="AJ38" s="749"/>
      <c r="AK38" s="747"/>
      <c r="AL38" s="750"/>
      <c r="AM38" s="751"/>
      <c r="AN38" s="23"/>
      <c r="AO38" s="690"/>
      <c r="AP38" s="691"/>
      <c r="AQ38" s="691"/>
      <c r="AR38" s="692"/>
      <c r="AS38" s="693"/>
      <c r="AT38" s="693"/>
      <c r="AU38" s="693"/>
      <c r="AV38" s="693"/>
      <c r="AW38" s="693"/>
      <c r="AX38" s="684"/>
      <c r="AY38" s="684"/>
      <c r="AZ38" s="684"/>
      <c r="BA38" s="684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74"/>
  <sheetViews>
    <sheetView view="pageBreakPreview" zoomScaleNormal="100" zoomScaleSheetLayoutView="100" workbookViewId="0">
      <pane xSplit="1" ySplit="7" topLeftCell="B101" activePane="bottomRight" state="frozen"/>
      <selection pane="topRight" activeCell="B1" sqref="B1"/>
      <selection pane="bottomLeft" activeCell="A8" sqref="A8"/>
      <selection pane="bottomRight" activeCell="C22" sqref="C22"/>
    </sheetView>
  </sheetViews>
  <sheetFormatPr defaultColWidth="9.140625" defaultRowHeight="15.75" x14ac:dyDescent="0.25"/>
  <cols>
    <col min="1" max="1" width="11.28515625" style="393" customWidth="1"/>
    <col min="2" max="2" width="44.140625" style="74" customWidth="1"/>
    <col min="3" max="3" width="6.7109375" style="394" customWidth="1"/>
    <col min="4" max="4" width="12" style="395" customWidth="1"/>
    <col min="5" max="5" width="7.28515625" style="395" customWidth="1"/>
    <col min="6" max="6" width="6.42578125" style="394" customWidth="1"/>
    <col min="7" max="7" width="7.42578125" style="394" customWidth="1"/>
    <col min="8" max="8" width="9.85546875" style="394" customWidth="1"/>
    <col min="9" max="9" width="8.7109375" style="74" customWidth="1"/>
    <col min="10" max="10" width="8" style="74" customWidth="1"/>
    <col min="11" max="11" width="5.85546875" style="74" customWidth="1"/>
    <col min="12" max="12" width="7.85546875" style="74" customWidth="1"/>
    <col min="13" max="13" width="8.85546875" style="74" customWidth="1"/>
    <col min="14" max="14" width="5.85546875" style="74" customWidth="1"/>
    <col min="15" max="15" width="6" style="74" customWidth="1"/>
    <col min="16" max="17" width="5.5703125" style="74" customWidth="1"/>
    <col min="18" max="18" width="5.85546875" style="74" customWidth="1"/>
    <col min="19" max="19" width="7" style="74" customWidth="1"/>
    <col min="20" max="20" width="5" style="74" customWidth="1"/>
    <col min="21" max="21" width="5.140625" style="74" customWidth="1"/>
    <col min="22" max="22" width="5.42578125" style="74" customWidth="1"/>
    <col min="23" max="23" width="5.140625" style="74" customWidth="1"/>
    <col min="24" max="24" width="4" style="74" customWidth="1"/>
    <col min="25" max="29" width="0" style="74" hidden="1" customWidth="1"/>
    <col min="30" max="30" width="60.42578125" style="74" hidden="1" customWidth="1"/>
    <col min="31" max="32" width="9.140625" style="74"/>
    <col min="33" max="33" width="10.42578125" style="147" bestFit="1" customWidth="1"/>
    <col min="34" max="34" width="9.5703125" style="147" bestFit="1" customWidth="1"/>
    <col min="35" max="35" width="9.140625" style="147"/>
    <col min="36" max="37" width="9.5703125" style="147" bestFit="1" customWidth="1"/>
    <col min="38" max="38" width="9.140625" style="147"/>
    <col min="39" max="40" width="9.5703125" style="147" bestFit="1" customWidth="1"/>
    <col min="41" max="41" width="9.140625" style="147"/>
    <col min="42" max="43" width="9.5703125" style="147" bestFit="1" customWidth="1"/>
    <col min="44" max="16384" width="9.140625" style="74"/>
  </cols>
  <sheetData>
    <row r="1" spans="1:43" s="70" customFormat="1" ht="18.75" thickBot="1" x14ac:dyDescent="0.3">
      <c r="A1" s="867" t="s">
        <v>317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868"/>
      <c r="R1" s="868"/>
      <c r="S1" s="868"/>
      <c r="T1" s="868"/>
      <c r="U1" s="868"/>
      <c r="V1" s="868"/>
      <c r="W1" s="868"/>
      <c r="X1" s="869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2" spans="1:43" s="70" customFormat="1" x14ac:dyDescent="0.25">
      <c r="A2" s="879" t="s">
        <v>240</v>
      </c>
      <c r="B2" s="882" t="s">
        <v>83</v>
      </c>
      <c r="C2" s="885" t="s">
        <v>84</v>
      </c>
      <c r="D2" s="886"/>
      <c r="E2" s="886"/>
      <c r="F2" s="887"/>
      <c r="G2" s="888" t="s">
        <v>85</v>
      </c>
      <c r="H2" s="891" t="s">
        <v>86</v>
      </c>
      <c r="I2" s="892"/>
      <c r="J2" s="892"/>
      <c r="K2" s="892"/>
      <c r="L2" s="892"/>
      <c r="M2" s="893"/>
      <c r="N2" s="873" t="s">
        <v>318</v>
      </c>
      <c r="O2" s="874"/>
      <c r="P2" s="874"/>
      <c r="Q2" s="874"/>
      <c r="R2" s="874"/>
      <c r="S2" s="874"/>
      <c r="T2" s="874"/>
      <c r="U2" s="874"/>
      <c r="V2" s="874"/>
      <c r="W2" s="874"/>
      <c r="X2" s="875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</row>
    <row r="3" spans="1:43" s="70" customFormat="1" ht="16.5" thickBot="1" x14ac:dyDescent="0.3">
      <c r="A3" s="880"/>
      <c r="B3" s="883"/>
      <c r="C3" s="894" t="s">
        <v>87</v>
      </c>
      <c r="D3" s="853" t="s">
        <v>88</v>
      </c>
      <c r="E3" s="896" t="s">
        <v>89</v>
      </c>
      <c r="F3" s="897"/>
      <c r="G3" s="889"/>
      <c r="H3" s="860" t="s">
        <v>6</v>
      </c>
      <c r="I3" s="846" t="s">
        <v>90</v>
      </c>
      <c r="J3" s="847"/>
      <c r="K3" s="847"/>
      <c r="L3" s="848"/>
      <c r="M3" s="849" t="s">
        <v>91</v>
      </c>
      <c r="N3" s="876"/>
      <c r="O3" s="877"/>
      <c r="P3" s="877"/>
      <c r="Q3" s="877"/>
      <c r="R3" s="877"/>
      <c r="S3" s="877"/>
      <c r="T3" s="877"/>
      <c r="U3" s="877"/>
      <c r="V3" s="877"/>
      <c r="W3" s="877"/>
      <c r="X3" s="878"/>
      <c r="AG3" s="903" t="s">
        <v>96</v>
      </c>
      <c r="AH3" s="903"/>
      <c r="AI3" s="903"/>
      <c r="AJ3" s="903" t="s">
        <v>97</v>
      </c>
      <c r="AK3" s="903"/>
      <c r="AL3" s="903"/>
      <c r="AM3" s="903" t="s">
        <v>98</v>
      </c>
      <c r="AN3" s="903"/>
      <c r="AO3" s="903"/>
      <c r="AP3" s="903" t="s">
        <v>99</v>
      </c>
      <c r="AQ3" s="903"/>
    </row>
    <row r="4" spans="1:43" s="70" customFormat="1" ht="16.5" thickBot="1" x14ac:dyDescent="0.3">
      <c r="A4" s="880"/>
      <c r="B4" s="883"/>
      <c r="C4" s="894"/>
      <c r="D4" s="853"/>
      <c r="E4" s="853" t="s">
        <v>92</v>
      </c>
      <c r="F4" s="855" t="s">
        <v>93</v>
      </c>
      <c r="G4" s="889"/>
      <c r="H4" s="861"/>
      <c r="I4" s="857" t="s">
        <v>23</v>
      </c>
      <c r="J4" s="857" t="s">
        <v>27</v>
      </c>
      <c r="K4" s="857" t="s">
        <v>94</v>
      </c>
      <c r="L4" s="857" t="s">
        <v>95</v>
      </c>
      <c r="M4" s="850"/>
      <c r="N4" s="870" t="s">
        <v>96</v>
      </c>
      <c r="O4" s="871"/>
      <c r="P4" s="872"/>
      <c r="Q4" s="870" t="s">
        <v>97</v>
      </c>
      <c r="R4" s="871"/>
      <c r="S4" s="872"/>
      <c r="T4" s="870" t="s">
        <v>98</v>
      </c>
      <c r="U4" s="871"/>
      <c r="V4" s="872"/>
      <c r="W4" s="870" t="s">
        <v>99</v>
      </c>
      <c r="X4" s="872"/>
      <c r="AG4" s="143">
        <v>1</v>
      </c>
      <c r="AH4" s="143" t="s">
        <v>219</v>
      </c>
      <c r="AI4" s="143" t="s">
        <v>220</v>
      </c>
      <c r="AJ4" s="143">
        <v>3</v>
      </c>
      <c r="AK4" s="143" t="s">
        <v>221</v>
      </c>
      <c r="AL4" s="143" t="s">
        <v>222</v>
      </c>
      <c r="AM4" s="143">
        <v>5</v>
      </c>
      <c r="AN4" s="143" t="s">
        <v>223</v>
      </c>
      <c r="AO4" s="143" t="s">
        <v>224</v>
      </c>
      <c r="AP4" s="143">
        <v>7</v>
      </c>
      <c r="AQ4" s="143">
        <v>8</v>
      </c>
    </row>
    <row r="5" spans="1:43" s="70" customFormat="1" ht="16.5" thickBot="1" x14ac:dyDescent="0.3">
      <c r="A5" s="880"/>
      <c r="B5" s="883"/>
      <c r="C5" s="894"/>
      <c r="D5" s="853"/>
      <c r="E5" s="853"/>
      <c r="F5" s="855"/>
      <c r="G5" s="889"/>
      <c r="H5" s="861"/>
      <c r="I5" s="858"/>
      <c r="J5" s="858"/>
      <c r="K5" s="858"/>
      <c r="L5" s="858"/>
      <c r="M5" s="850"/>
      <c r="N5" s="162">
        <v>1</v>
      </c>
      <c r="O5" s="163" t="s">
        <v>219</v>
      </c>
      <c r="P5" s="164" t="s">
        <v>220</v>
      </c>
      <c r="Q5" s="162">
        <v>3</v>
      </c>
      <c r="R5" s="163" t="s">
        <v>221</v>
      </c>
      <c r="S5" s="165" t="s">
        <v>222</v>
      </c>
      <c r="T5" s="166">
        <v>5</v>
      </c>
      <c r="U5" s="163" t="s">
        <v>223</v>
      </c>
      <c r="V5" s="165" t="s">
        <v>224</v>
      </c>
      <c r="W5" s="162">
        <v>7</v>
      </c>
      <c r="X5" s="165">
        <v>8</v>
      </c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</row>
    <row r="6" spans="1:43" s="70" customFormat="1" ht="16.5" thickBot="1" x14ac:dyDescent="0.3">
      <c r="A6" s="880"/>
      <c r="B6" s="883"/>
      <c r="C6" s="894"/>
      <c r="D6" s="853"/>
      <c r="E6" s="853"/>
      <c r="F6" s="855"/>
      <c r="G6" s="889"/>
      <c r="H6" s="861"/>
      <c r="I6" s="858"/>
      <c r="J6" s="858"/>
      <c r="K6" s="858"/>
      <c r="L6" s="858"/>
      <c r="M6" s="851"/>
      <c r="N6" s="898" t="s">
        <v>331</v>
      </c>
      <c r="O6" s="899"/>
      <c r="P6" s="900"/>
      <c r="Q6" s="900"/>
      <c r="R6" s="900"/>
      <c r="S6" s="900"/>
      <c r="T6" s="900"/>
      <c r="U6" s="900"/>
      <c r="V6" s="900"/>
      <c r="W6" s="900"/>
      <c r="X6" s="901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</row>
    <row r="7" spans="1:43" s="70" customFormat="1" ht="16.5" thickBot="1" x14ac:dyDescent="0.3">
      <c r="A7" s="881"/>
      <c r="B7" s="884"/>
      <c r="C7" s="895"/>
      <c r="D7" s="854"/>
      <c r="E7" s="854"/>
      <c r="F7" s="856"/>
      <c r="G7" s="890"/>
      <c r="H7" s="862"/>
      <c r="I7" s="859"/>
      <c r="J7" s="859"/>
      <c r="K7" s="859"/>
      <c r="L7" s="859"/>
      <c r="M7" s="852"/>
      <c r="N7" s="162">
        <v>15</v>
      </c>
      <c r="O7" s="163">
        <v>9</v>
      </c>
      <c r="P7" s="165">
        <v>9</v>
      </c>
      <c r="Q7" s="162">
        <v>15</v>
      </c>
      <c r="R7" s="163">
        <v>9</v>
      </c>
      <c r="S7" s="165">
        <v>9</v>
      </c>
      <c r="T7" s="162">
        <v>15</v>
      </c>
      <c r="U7" s="163">
        <v>9</v>
      </c>
      <c r="V7" s="165">
        <v>9</v>
      </c>
      <c r="W7" s="162">
        <v>15</v>
      </c>
      <c r="X7" s="165">
        <v>13</v>
      </c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</row>
    <row r="8" spans="1:43" s="70" customFormat="1" ht="16.149999999999999" thickBot="1" x14ac:dyDescent="0.35">
      <c r="A8" s="167">
        <v>1</v>
      </c>
      <c r="B8" s="168">
        <v>2</v>
      </c>
      <c r="C8" s="169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70">
        <v>13</v>
      </c>
      <c r="N8" s="162">
        <v>14</v>
      </c>
      <c r="O8" s="171">
        <v>15</v>
      </c>
      <c r="P8" s="162">
        <v>16</v>
      </c>
      <c r="Q8" s="171">
        <v>17</v>
      </c>
      <c r="R8" s="162">
        <v>18</v>
      </c>
      <c r="S8" s="171">
        <v>19</v>
      </c>
      <c r="T8" s="162">
        <v>20</v>
      </c>
      <c r="U8" s="171">
        <v>21</v>
      </c>
      <c r="V8" s="162">
        <v>22</v>
      </c>
      <c r="W8" s="171">
        <v>23</v>
      </c>
      <c r="X8" s="168">
        <v>24</v>
      </c>
      <c r="Y8" s="72">
        <v>25</v>
      </c>
      <c r="Z8" s="71">
        <v>26</v>
      </c>
      <c r="AA8" s="83">
        <v>27</v>
      </c>
      <c r="AB8" s="71">
        <v>28</v>
      </c>
      <c r="AC8" s="83">
        <v>29</v>
      </c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</row>
    <row r="9" spans="1:43" s="70" customFormat="1" ht="16.5" thickBot="1" x14ac:dyDescent="0.3">
      <c r="A9" s="863" t="s">
        <v>100</v>
      </c>
      <c r="B9" s="864"/>
      <c r="C9" s="865"/>
      <c r="D9" s="865"/>
      <c r="E9" s="865"/>
      <c r="F9" s="865"/>
      <c r="G9" s="865"/>
      <c r="H9" s="865"/>
      <c r="I9" s="865"/>
      <c r="J9" s="865"/>
      <c r="K9" s="865"/>
      <c r="L9" s="865"/>
      <c r="M9" s="865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6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</row>
    <row r="10" spans="1:43" s="70" customFormat="1" ht="16.5" thickBot="1" x14ac:dyDescent="0.3">
      <c r="A10" s="817" t="s">
        <v>101</v>
      </c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P10" s="818"/>
      <c r="Q10" s="818"/>
      <c r="R10" s="818"/>
      <c r="S10" s="818"/>
      <c r="T10" s="818"/>
      <c r="U10" s="818"/>
      <c r="V10" s="818"/>
      <c r="W10" s="818"/>
      <c r="X10" s="819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</row>
    <row r="11" spans="1:43" s="73" customFormat="1" x14ac:dyDescent="0.25">
      <c r="A11" s="557" t="s">
        <v>102</v>
      </c>
      <c r="B11" s="172" t="s">
        <v>16</v>
      </c>
      <c r="C11" s="173"/>
      <c r="D11" s="174"/>
      <c r="E11" s="175"/>
      <c r="F11" s="176"/>
      <c r="G11" s="177">
        <f>G12+G13+G14+G15</f>
        <v>12</v>
      </c>
      <c r="H11" s="178">
        <f>SUM(H12:H15)</f>
        <v>360</v>
      </c>
      <c r="I11" s="179">
        <f>SUM(I12:I15)</f>
        <v>162</v>
      </c>
      <c r="J11" s="180"/>
      <c r="K11" s="180"/>
      <c r="L11" s="478">
        <f>SUM(L12:L15)</f>
        <v>162</v>
      </c>
      <c r="M11" s="481">
        <f>SUM(M12:M15)</f>
        <v>198</v>
      </c>
      <c r="N11" s="181"/>
      <c r="O11" s="182"/>
      <c r="P11" s="183"/>
      <c r="Q11" s="184"/>
      <c r="R11" s="182"/>
      <c r="S11" s="183"/>
      <c r="T11" s="184"/>
      <c r="U11" s="182"/>
      <c r="V11" s="183"/>
      <c r="W11" s="184"/>
      <c r="X11" s="183"/>
      <c r="AE11" s="73" t="s">
        <v>96</v>
      </c>
      <c r="AF11" s="153">
        <f>AG30+AH30</f>
        <v>55.5</v>
      </c>
      <c r="AG11" s="144" t="b">
        <f>ISBLANK(N11)</f>
        <v>1</v>
      </c>
      <c r="AH11" s="144" t="b">
        <f>ISBLANK(O11)</f>
        <v>1</v>
      </c>
      <c r="AI11" s="144"/>
      <c r="AJ11" s="144" t="b">
        <f>ISBLANK(Q11)</f>
        <v>1</v>
      </c>
      <c r="AK11" s="144" t="b">
        <f>ISBLANK(R11)</f>
        <v>1</v>
      </c>
      <c r="AL11" s="144"/>
      <c r="AM11" s="144" t="b">
        <f>ISBLANK(T11)</f>
        <v>1</v>
      </c>
      <c r="AN11" s="144" t="b">
        <f>ISBLANK(U11)</f>
        <v>1</v>
      </c>
      <c r="AO11" s="144"/>
      <c r="AP11" s="144" t="b">
        <f>ISBLANK(W11)</f>
        <v>1</v>
      </c>
      <c r="AQ11" s="144" t="b">
        <f>ISBLANK(X11)</f>
        <v>1</v>
      </c>
    </row>
    <row r="12" spans="1:43" s="133" customFormat="1" x14ac:dyDescent="0.25">
      <c r="A12" s="185" t="s">
        <v>103</v>
      </c>
      <c r="B12" s="186" t="s">
        <v>16</v>
      </c>
      <c r="C12" s="187"/>
      <c r="D12" s="188">
        <v>1</v>
      </c>
      <c r="E12" s="189"/>
      <c r="F12" s="190"/>
      <c r="G12" s="191">
        <v>3</v>
      </c>
      <c r="H12" s="192">
        <f t="shared" ref="H12:H29" si="0">G12*30</f>
        <v>90</v>
      </c>
      <c r="I12" s="193">
        <f>J12+K12+L12</f>
        <v>45</v>
      </c>
      <c r="J12" s="194"/>
      <c r="K12" s="194"/>
      <c r="L12" s="279">
        <v>45</v>
      </c>
      <c r="M12" s="456">
        <f t="shared" ref="M12:M29" si="1">H12-I12</f>
        <v>45</v>
      </c>
      <c r="N12" s="196">
        <f>I12/15</f>
        <v>3</v>
      </c>
      <c r="O12" s="197"/>
      <c r="P12" s="198"/>
      <c r="Q12" s="199"/>
      <c r="R12" s="197"/>
      <c r="S12" s="198"/>
      <c r="T12" s="199"/>
      <c r="U12" s="197"/>
      <c r="V12" s="198"/>
      <c r="W12" s="199"/>
      <c r="X12" s="198"/>
      <c r="AE12" s="73" t="s">
        <v>97</v>
      </c>
      <c r="AF12" s="154">
        <f>AJ30+AK30</f>
        <v>10</v>
      </c>
      <c r="AG12" s="144" t="b">
        <f t="shared" ref="AG12:AQ29" si="2">ISBLANK(N12)</f>
        <v>0</v>
      </c>
      <c r="AH12" s="144" t="b">
        <f t="shared" si="2"/>
        <v>1</v>
      </c>
      <c r="AI12" s="145"/>
      <c r="AJ12" s="144" t="b">
        <f t="shared" si="2"/>
        <v>1</v>
      </c>
      <c r="AK12" s="144" t="b">
        <f t="shared" si="2"/>
        <v>1</v>
      </c>
      <c r="AL12" s="145"/>
      <c r="AM12" s="144" t="b">
        <f t="shared" si="2"/>
        <v>1</v>
      </c>
      <c r="AN12" s="144" t="b">
        <f t="shared" si="2"/>
        <v>1</v>
      </c>
      <c r="AO12" s="145"/>
      <c r="AP12" s="144" t="b">
        <f t="shared" si="2"/>
        <v>1</v>
      </c>
      <c r="AQ12" s="144" t="b">
        <f t="shared" si="2"/>
        <v>1</v>
      </c>
    </row>
    <row r="13" spans="1:43" s="133" customFormat="1" x14ac:dyDescent="0.25">
      <c r="A13" s="185" t="s">
        <v>104</v>
      </c>
      <c r="B13" s="186" t="s">
        <v>16</v>
      </c>
      <c r="C13" s="187"/>
      <c r="D13" s="188">
        <v>2</v>
      </c>
      <c r="E13" s="189"/>
      <c r="F13" s="190"/>
      <c r="G13" s="191">
        <f>'семестровка 2020'!D26</f>
        <v>3</v>
      </c>
      <c r="H13" s="192">
        <f t="shared" si="0"/>
        <v>90</v>
      </c>
      <c r="I13" s="193">
        <f t="shared" ref="I13:I15" si="3">J13+K13+L13</f>
        <v>36</v>
      </c>
      <c r="J13" s="194"/>
      <c r="K13" s="194"/>
      <c r="L13" s="279">
        <f>'семестровка 2020'!I26</f>
        <v>36</v>
      </c>
      <c r="M13" s="456">
        <f t="shared" si="1"/>
        <v>54</v>
      </c>
      <c r="N13" s="196"/>
      <c r="O13" s="197">
        <f>I13/18</f>
        <v>2</v>
      </c>
      <c r="P13" s="198">
        <f>I13/18</f>
        <v>2</v>
      </c>
      <c r="Q13" s="199"/>
      <c r="R13" s="197"/>
      <c r="S13" s="198"/>
      <c r="T13" s="199"/>
      <c r="U13" s="197"/>
      <c r="V13" s="198"/>
      <c r="W13" s="199"/>
      <c r="X13" s="198"/>
      <c r="AE13" s="73" t="s">
        <v>98</v>
      </c>
      <c r="AF13" s="154">
        <f>AM30+AN30</f>
        <v>5</v>
      </c>
      <c r="AG13" s="144" t="b">
        <f t="shared" si="2"/>
        <v>1</v>
      </c>
      <c r="AH13" s="144" t="b">
        <f t="shared" si="2"/>
        <v>0</v>
      </c>
      <c r="AI13" s="145"/>
      <c r="AJ13" s="144" t="b">
        <f t="shared" si="2"/>
        <v>1</v>
      </c>
      <c r="AK13" s="144" t="b">
        <f t="shared" si="2"/>
        <v>1</v>
      </c>
      <c r="AL13" s="145"/>
      <c r="AM13" s="144" t="b">
        <f t="shared" si="2"/>
        <v>1</v>
      </c>
      <c r="AN13" s="144" t="b">
        <f t="shared" si="2"/>
        <v>1</v>
      </c>
      <c r="AO13" s="145"/>
      <c r="AP13" s="144" t="b">
        <f t="shared" si="2"/>
        <v>1</v>
      </c>
      <c r="AQ13" s="144" t="b">
        <f t="shared" si="2"/>
        <v>1</v>
      </c>
    </row>
    <row r="14" spans="1:43" s="133" customFormat="1" x14ac:dyDescent="0.25">
      <c r="A14" s="185" t="s">
        <v>105</v>
      </c>
      <c r="B14" s="186" t="s">
        <v>16</v>
      </c>
      <c r="C14" s="187"/>
      <c r="D14" s="188">
        <v>3</v>
      </c>
      <c r="E14" s="200"/>
      <c r="F14" s="190"/>
      <c r="G14" s="191">
        <v>3</v>
      </c>
      <c r="H14" s="192">
        <f t="shared" si="0"/>
        <v>90</v>
      </c>
      <c r="I14" s="193">
        <f t="shared" si="3"/>
        <v>45</v>
      </c>
      <c r="J14" s="194"/>
      <c r="K14" s="194"/>
      <c r="L14" s="279">
        <v>45</v>
      </c>
      <c r="M14" s="456">
        <f t="shared" si="1"/>
        <v>45</v>
      </c>
      <c r="N14" s="196"/>
      <c r="O14" s="197"/>
      <c r="P14" s="198"/>
      <c r="Q14" s="199">
        <f>I14/15</f>
        <v>3</v>
      </c>
      <c r="R14" s="197"/>
      <c r="S14" s="198"/>
      <c r="T14" s="199"/>
      <c r="U14" s="197"/>
      <c r="V14" s="198"/>
      <c r="W14" s="201"/>
      <c r="X14" s="202"/>
      <c r="AE14" s="73" t="s">
        <v>99</v>
      </c>
      <c r="AF14" s="154">
        <f>AP30+AQ30</f>
        <v>4</v>
      </c>
      <c r="AG14" s="144" t="b">
        <f t="shared" si="2"/>
        <v>1</v>
      </c>
      <c r="AH14" s="144" t="b">
        <f t="shared" si="2"/>
        <v>1</v>
      </c>
      <c r="AI14" s="145"/>
      <c r="AJ14" s="144" t="b">
        <f t="shared" si="2"/>
        <v>0</v>
      </c>
      <c r="AK14" s="144" t="b">
        <f t="shared" si="2"/>
        <v>1</v>
      </c>
      <c r="AL14" s="145"/>
      <c r="AM14" s="144" t="b">
        <f t="shared" si="2"/>
        <v>1</v>
      </c>
      <c r="AN14" s="144" t="b">
        <f t="shared" si="2"/>
        <v>1</v>
      </c>
      <c r="AO14" s="145"/>
      <c r="AP14" s="144" t="b">
        <f t="shared" si="2"/>
        <v>1</v>
      </c>
      <c r="AQ14" s="144" t="b">
        <f t="shared" si="2"/>
        <v>1</v>
      </c>
    </row>
    <row r="15" spans="1:43" s="133" customFormat="1" x14ac:dyDescent="0.25">
      <c r="A15" s="185" t="s">
        <v>107</v>
      </c>
      <c r="B15" s="186" t="s">
        <v>16</v>
      </c>
      <c r="C15" s="203"/>
      <c r="D15" s="204" t="s">
        <v>459</v>
      </c>
      <c r="E15" s="204"/>
      <c r="F15" s="205"/>
      <c r="G15" s="206">
        <v>3</v>
      </c>
      <c r="H15" s="192">
        <f t="shared" si="0"/>
        <v>90</v>
      </c>
      <c r="I15" s="193">
        <f t="shared" si="3"/>
        <v>36</v>
      </c>
      <c r="J15" s="207"/>
      <c r="K15" s="207"/>
      <c r="L15" s="479">
        <v>36</v>
      </c>
      <c r="M15" s="456">
        <f t="shared" si="1"/>
        <v>54</v>
      </c>
      <c r="N15" s="208"/>
      <c r="O15" s="209"/>
      <c r="P15" s="210"/>
      <c r="Q15" s="211"/>
      <c r="R15" s="209">
        <v>2</v>
      </c>
      <c r="S15" s="210">
        <v>2</v>
      </c>
      <c r="T15" s="211"/>
      <c r="U15" s="209"/>
      <c r="V15" s="210"/>
      <c r="W15" s="211"/>
      <c r="X15" s="210"/>
      <c r="AF15" s="154">
        <f>SUM(AF11:AF14)</f>
        <v>74.5</v>
      </c>
      <c r="AG15" s="144" t="b">
        <f t="shared" si="2"/>
        <v>1</v>
      </c>
      <c r="AH15" s="144" t="b">
        <f t="shared" si="2"/>
        <v>1</v>
      </c>
      <c r="AI15" s="145"/>
      <c r="AJ15" s="144" t="b">
        <f t="shared" si="2"/>
        <v>1</v>
      </c>
      <c r="AK15" s="144" t="b">
        <f t="shared" si="2"/>
        <v>0</v>
      </c>
      <c r="AL15" s="145"/>
      <c r="AM15" s="144" t="b">
        <f t="shared" si="2"/>
        <v>1</v>
      </c>
      <c r="AN15" s="144" t="b">
        <f t="shared" si="2"/>
        <v>1</v>
      </c>
      <c r="AO15" s="145"/>
      <c r="AP15" s="144" t="b">
        <f t="shared" si="2"/>
        <v>1</v>
      </c>
      <c r="AQ15" s="144" t="b">
        <f t="shared" si="2"/>
        <v>1</v>
      </c>
    </row>
    <row r="16" spans="1:43" s="133" customFormat="1" x14ac:dyDescent="0.25">
      <c r="A16" s="212" t="s">
        <v>108</v>
      </c>
      <c r="B16" s="630" t="s">
        <v>512</v>
      </c>
      <c r="C16" s="187"/>
      <c r="D16" s="213" t="s">
        <v>225</v>
      </c>
      <c r="E16" s="200"/>
      <c r="F16" s="214"/>
      <c r="G16" s="215">
        <v>2</v>
      </c>
      <c r="H16" s="216">
        <f t="shared" si="0"/>
        <v>60</v>
      </c>
      <c r="I16" s="187">
        <f t="shared" ref="I16:I18" si="4">J16+L16</f>
        <v>30</v>
      </c>
      <c r="J16" s="217">
        <v>15</v>
      </c>
      <c r="K16" s="217"/>
      <c r="L16" s="220">
        <v>15</v>
      </c>
      <c r="M16" s="482">
        <f t="shared" si="1"/>
        <v>30</v>
      </c>
      <c r="N16" s="196">
        <v>2</v>
      </c>
      <c r="O16" s="197"/>
      <c r="P16" s="198"/>
      <c r="Q16" s="199"/>
      <c r="R16" s="197"/>
      <c r="S16" s="198"/>
      <c r="T16" s="199"/>
      <c r="U16" s="197"/>
      <c r="V16" s="198"/>
      <c r="W16" s="199"/>
      <c r="X16" s="219"/>
      <c r="AG16" s="144" t="b">
        <f t="shared" si="2"/>
        <v>0</v>
      </c>
      <c r="AH16" s="144" t="b">
        <f t="shared" si="2"/>
        <v>1</v>
      </c>
      <c r="AI16" s="145"/>
      <c r="AJ16" s="144" t="b">
        <f t="shared" si="2"/>
        <v>1</v>
      </c>
      <c r="AK16" s="144" t="b">
        <f t="shared" si="2"/>
        <v>1</v>
      </c>
      <c r="AL16" s="145"/>
      <c r="AM16" s="144" t="b">
        <f t="shared" si="2"/>
        <v>1</v>
      </c>
      <c r="AN16" s="144" t="b">
        <f t="shared" si="2"/>
        <v>1</v>
      </c>
      <c r="AO16" s="145"/>
      <c r="AP16" s="144" t="b">
        <f t="shared" si="2"/>
        <v>1</v>
      </c>
      <c r="AQ16" s="144" t="b">
        <f t="shared" si="2"/>
        <v>1</v>
      </c>
    </row>
    <row r="17" spans="1:44" s="133" customFormat="1" ht="21.75" customHeight="1" x14ac:dyDescent="0.25">
      <c r="A17" s="212" t="s">
        <v>226</v>
      </c>
      <c r="B17" s="630" t="s">
        <v>188</v>
      </c>
      <c r="C17" s="187">
        <v>1</v>
      </c>
      <c r="D17" s="213"/>
      <c r="E17" s="200"/>
      <c r="F17" s="214"/>
      <c r="G17" s="215">
        <f>'семестровка 2020'!D11</f>
        <v>7</v>
      </c>
      <c r="H17" s="216">
        <f t="shared" si="0"/>
        <v>210</v>
      </c>
      <c r="I17" s="187">
        <f t="shared" si="4"/>
        <v>75</v>
      </c>
      <c r="J17" s="217">
        <v>45</v>
      </c>
      <c r="K17" s="217"/>
      <c r="L17" s="220">
        <v>30</v>
      </c>
      <c r="M17" s="482">
        <f t="shared" si="1"/>
        <v>135</v>
      </c>
      <c r="N17" s="196">
        <f>I17/15</f>
        <v>5</v>
      </c>
      <c r="O17" s="197"/>
      <c r="P17" s="198"/>
      <c r="Q17" s="199"/>
      <c r="R17" s="197"/>
      <c r="S17" s="198"/>
      <c r="T17" s="199"/>
      <c r="U17" s="197"/>
      <c r="V17" s="198"/>
      <c r="W17" s="199"/>
      <c r="X17" s="219"/>
      <c r="AG17" s="144" t="b">
        <f t="shared" si="2"/>
        <v>0</v>
      </c>
      <c r="AH17" s="144" t="b">
        <f t="shared" si="2"/>
        <v>1</v>
      </c>
      <c r="AI17" s="145"/>
      <c r="AJ17" s="144" t="b">
        <f t="shared" si="2"/>
        <v>1</v>
      </c>
      <c r="AK17" s="144" t="b">
        <f t="shared" si="2"/>
        <v>1</v>
      </c>
      <c r="AL17" s="145"/>
      <c r="AM17" s="144" t="b">
        <f t="shared" si="2"/>
        <v>1</v>
      </c>
      <c r="AN17" s="144" t="b">
        <f t="shared" si="2"/>
        <v>1</v>
      </c>
      <c r="AO17" s="145"/>
      <c r="AP17" s="144" t="b">
        <f t="shared" si="2"/>
        <v>1</v>
      </c>
      <c r="AQ17" s="144" t="b">
        <f t="shared" si="2"/>
        <v>1</v>
      </c>
    </row>
    <row r="18" spans="1:44" s="133" customFormat="1" ht="36.75" customHeight="1" x14ac:dyDescent="0.25">
      <c r="A18" s="212" t="s">
        <v>109</v>
      </c>
      <c r="B18" s="630" t="s">
        <v>110</v>
      </c>
      <c r="C18" s="187"/>
      <c r="D18" s="217">
        <v>2</v>
      </c>
      <c r="E18" s="220"/>
      <c r="F18" s="221"/>
      <c r="G18" s="215">
        <v>3</v>
      </c>
      <c r="H18" s="216">
        <f t="shared" si="0"/>
        <v>90</v>
      </c>
      <c r="I18" s="187">
        <f t="shared" si="4"/>
        <v>36</v>
      </c>
      <c r="J18" s="217">
        <f>'семестровка 2020'!G32</f>
        <v>18</v>
      </c>
      <c r="K18" s="217"/>
      <c r="L18" s="220">
        <f>'семестровка 2020'!I32</f>
        <v>18</v>
      </c>
      <c r="M18" s="482">
        <f t="shared" si="1"/>
        <v>54</v>
      </c>
      <c r="N18" s="196"/>
      <c r="O18" s="197">
        <f>'семестровка 2020'!K32</f>
        <v>2</v>
      </c>
      <c r="P18" s="219">
        <f>O18</f>
        <v>2</v>
      </c>
      <c r="Q18" s="199"/>
      <c r="R18" s="197"/>
      <c r="S18" s="198"/>
      <c r="T18" s="199"/>
      <c r="U18" s="197"/>
      <c r="V18" s="198"/>
      <c r="W18" s="199"/>
      <c r="X18" s="198"/>
      <c r="AG18" s="144" t="b">
        <f t="shared" si="2"/>
        <v>1</v>
      </c>
      <c r="AH18" s="144" t="b">
        <f t="shared" si="2"/>
        <v>0</v>
      </c>
      <c r="AI18" s="145"/>
      <c r="AJ18" s="144" t="b">
        <f t="shared" si="2"/>
        <v>1</v>
      </c>
      <c r="AK18" s="144" t="b">
        <f t="shared" si="2"/>
        <v>1</v>
      </c>
      <c r="AL18" s="145"/>
      <c r="AM18" s="144" t="b">
        <f t="shared" si="2"/>
        <v>1</v>
      </c>
      <c r="AN18" s="144" t="b">
        <f t="shared" si="2"/>
        <v>1</v>
      </c>
      <c r="AO18" s="145"/>
      <c r="AP18" s="144" t="b">
        <f t="shared" si="2"/>
        <v>1</v>
      </c>
      <c r="AQ18" s="144" t="b">
        <f t="shared" si="2"/>
        <v>1</v>
      </c>
    </row>
    <row r="19" spans="1:44" s="133" customFormat="1" ht="19.5" customHeight="1" x14ac:dyDescent="0.25">
      <c r="A19" s="212" t="s">
        <v>111</v>
      </c>
      <c r="B19" s="630" t="s">
        <v>214</v>
      </c>
      <c r="C19" s="187">
        <v>2</v>
      </c>
      <c r="D19" s="217"/>
      <c r="E19" s="220"/>
      <c r="F19" s="221"/>
      <c r="G19" s="215">
        <v>4.5</v>
      </c>
      <c r="H19" s="216">
        <f t="shared" ref="H19" si="5">G19*30</f>
        <v>135</v>
      </c>
      <c r="I19" s="187">
        <f t="shared" ref="I19" si="6">J19+L19</f>
        <v>54</v>
      </c>
      <c r="J19" s="217">
        <v>36</v>
      </c>
      <c r="K19" s="217"/>
      <c r="L19" s="220">
        <f>'семестровка 2020'!I27</f>
        <v>18</v>
      </c>
      <c r="M19" s="482">
        <f t="shared" ref="M19" si="7">H19-I19</f>
        <v>81</v>
      </c>
      <c r="N19" s="196"/>
      <c r="O19" s="197">
        <v>3</v>
      </c>
      <c r="P19" s="219">
        <v>3</v>
      </c>
      <c r="Q19" s="199"/>
      <c r="R19" s="197"/>
      <c r="S19" s="198"/>
      <c r="T19" s="199"/>
      <c r="U19" s="197"/>
      <c r="V19" s="198"/>
      <c r="W19" s="199"/>
      <c r="X19" s="198"/>
      <c r="AG19" s="144" t="b">
        <f t="shared" si="2"/>
        <v>1</v>
      </c>
      <c r="AH19" s="144" t="b">
        <f t="shared" si="2"/>
        <v>0</v>
      </c>
      <c r="AI19" s="145"/>
      <c r="AJ19" s="144" t="b">
        <f t="shared" si="2"/>
        <v>1</v>
      </c>
      <c r="AK19" s="144" t="b">
        <f t="shared" si="2"/>
        <v>1</v>
      </c>
      <c r="AL19" s="145"/>
      <c r="AM19" s="144" t="b">
        <f t="shared" si="2"/>
        <v>1</v>
      </c>
      <c r="AN19" s="144" t="b">
        <f t="shared" si="2"/>
        <v>1</v>
      </c>
      <c r="AO19" s="145"/>
      <c r="AP19" s="144" t="b">
        <f t="shared" si="2"/>
        <v>1</v>
      </c>
      <c r="AQ19" s="144" t="b">
        <f t="shared" si="2"/>
        <v>1</v>
      </c>
    </row>
    <row r="20" spans="1:44" s="133" customFormat="1" x14ac:dyDescent="0.25">
      <c r="A20" s="212" t="s">
        <v>112</v>
      </c>
      <c r="B20" s="630" t="s">
        <v>31</v>
      </c>
      <c r="C20" s="187">
        <v>2</v>
      </c>
      <c r="D20" s="217"/>
      <c r="E20" s="220"/>
      <c r="F20" s="221"/>
      <c r="G20" s="215">
        <v>3</v>
      </c>
      <c r="H20" s="216">
        <f>G20*30</f>
        <v>90</v>
      </c>
      <c r="I20" s="187">
        <f>J20+L20</f>
        <v>54</v>
      </c>
      <c r="J20" s="217">
        <f>'семестровка 2020'!G30</f>
        <v>18</v>
      </c>
      <c r="K20" s="217"/>
      <c r="L20" s="220">
        <f>'семестровка 2020'!I30</f>
        <v>36</v>
      </c>
      <c r="M20" s="482">
        <f>H20-I20</f>
        <v>36</v>
      </c>
      <c r="N20" s="196"/>
      <c r="O20" s="197">
        <f>'семестровка 2020'!K30</f>
        <v>3</v>
      </c>
      <c r="P20" s="219">
        <f>O20</f>
        <v>3</v>
      </c>
      <c r="Q20" s="199"/>
      <c r="R20" s="197"/>
      <c r="S20" s="198"/>
      <c r="T20" s="199"/>
      <c r="U20" s="197"/>
      <c r="V20" s="198"/>
      <c r="W20" s="199"/>
      <c r="X20" s="198"/>
      <c r="AG20" s="144" t="b">
        <f t="shared" si="2"/>
        <v>1</v>
      </c>
      <c r="AH20" s="144" t="b">
        <f t="shared" si="2"/>
        <v>0</v>
      </c>
      <c r="AI20" s="145"/>
      <c r="AJ20" s="144" t="b">
        <f t="shared" si="2"/>
        <v>1</v>
      </c>
      <c r="AK20" s="144" t="b">
        <f t="shared" si="2"/>
        <v>1</v>
      </c>
      <c r="AL20" s="145"/>
      <c r="AM20" s="144" t="b">
        <f t="shared" si="2"/>
        <v>1</v>
      </c>
      <c r="AN20" s="144" t="b">
        <f t="shared" si="2"/>
        <v>1</v>
      </c>
      <c r="AO20" s="145"/>
      <c r="AP20" s="144" t="b">
        <f t="shared" si="2"/>
        <v>1</v>
      </c>
      <c r="AQ20" s="144" t="b">
        <f t="shared" si="2"/>
        <v>1</v>
      </c>
    </row>
    <row r="21" spans="1:44" s="134" customFormat="1" x14ac:dyDescent="0.25">
      <c r="A21" s="212" t="s">
        <v>113</v>
      </c>
      <c r="B21" s="630" t="s">
        <v>20</v>
      </c>
      <c r="C21" s="187">
        <v>1</v>
      </c>
      <c r="D21" s="217"/>
      <c r="E21" s="220"/>
      <c r="F21" s="221"/>
      <c r="G21" s="215">
        <f>'семестровка 2020'!D12</f>
        <v>6</v>
      </c>
      <c r="H21" s="216">
        <f t="shared" si="0"/>
        <v>180</v>
      </c>
      <c r="I21" s="187">
        <f t="shared" ref="I21:I29" si="8">J21+K21+L21</f>
        <v>75</v>
      </c>
      <c r="J21" s="217">
        <f>'семестровка 2020'!G12</f>
        <v>30</v>
      </c>
      <c r="K21" s="217"/>
      <c r="L21" s="220">
        <f>'семестровка 2020'!I12</f>
        <v>45</v>
      </c>
      <c r="M21" s="482">
        <f t="shared" si="1"/>
        <v>105</v>
      </c>
      <c r="N21" s="222">
        <f>'семестровка 2020'!K12</f>
        <v>5</v>
      </c>
      <c r="O21" s="223"/>
      <c r="P21" s="224"/>
      <c r="Q21" s="193"/>
      <c r="R21" s="223"/>
      <c r="S21" s="195"/>
      <c r="T21" s="193"/>
      <c r="U21" s="223"/>
      <c r="V21" s="195"/>
      <c r="W21" s="193"/>
      <c r="X21" s="195"/>
      <c r="AG21" s="144" t="b">
        <f t="shared" si="2"/>
        <v>0</v>
      </c>
      <c r="AH21" s="144" t="b">
        <f t="shared" si="2"/>
        <v>1</v>
      </c>
      <c r="AI21" s="146"/>
      <c r="AJ21" s="144" t="b">
        <f t="shared" si="2"/>
        <v>1</v>
      </c>
      <c r="AK21" s="144" t="b">
        <f t="shared" si="2"/>
        <v>1</v>
      </c>
      <c r="AL21" s="146"/>
      <c r="AM21" s="144" t="b">
        <f t="shared" si="2"/>
        <v>1</v>
      </c>
      <c r="AN21" s="144" t="b">
        <f t="shared" si="2"/>
        <v>1</v>
      </c>
      <c r="AO21" s="146"/>
      <c r="AP21" s="144" t="b">
        <f t="shared" si="2"/>
        <v>1</v>
      </c>
      <c r="AQ21" s="144" t="b">
        <f t="shared" si="2"/>
        <v>1</v>
      </c>
    </row>
    <row r="22" spans="1:44" s="133" customFormat="1" ht="31.5" x14ac:dyDescent="0.25">
      <c r="A22" s="212" t="s">
        <v>114</v>
      </c>
      <c r="B22" s="225" t="s">
        <v>35</v>
      </c>
      <c r="C22" s="226">
        <v>2</v>
      </c>
      <c r="D22" s="217"/>
      <c r="E22" s="220"/>
      <c r="F22" s="218"/>
      <c r="G22" s="215">
        <f>'семестровка 2020'!D28</f>
        <v>6</v>
      </c>
      <c r="H22" s="216">
        <f t="shared" si="0"/>
        <v>180</v>
      </c>
      <c r="I22" s="187">
        <f t="shared" si="8"/>
        <v>72</v>
      </c>
      <c r="J22" s="217">
        <f>'семестровка 2020'!G28</f>
        <v>36</v>
      </c>
      <c r="K22" s="217">
        <f>'семестровка 2020'!H28</f>
        <v>36</v>
      </c>
      <c r="L22" s="220"/>
      <c r="M22" s="482">
        <f t="shared" si="1"/>
        <v>108</v>
      </c>
      <c r="N22" s="222"/>
      <c r="O22" s="223">
        <v>4</v>
      </c>
      <c r="P22" s="195">
        <v>4</v>
      </c>
      <c r="Q22" s="193"/>
      <c r="R22" s="223"/>
      <c r="S22" s="195"/>
      <c r="T22" s="193"/>
      <c r="U22" s="223"/>
      <c r="V22" s="195"/>
      <c r="W22" s="193"/>
      <c r="X22" s="195"/>
      <c r="AG22" s="144" t="b">
        <f t="shared" si="2"/>
        <v>1</v>
      </c>
      <c r="AH22" s="144" t="b">
        <f t="shared" si="2"/>
        <v>0</v>
      </c>
      <c r="AI22" s="145"/>
      <c r="AJ22" s="144" t="b">
        <f t="shared" si="2"/>
        <v>1</v>
      </c>
      <c r="AK22" s="144" t="b">
        <f t="shared" si="2"/>
        <v>1</v>
      </c>
      <c r="AL22" s="145"/>
      <c r="AM22" s="144" t="b">
        <f t="shared" si="2"/>
        <v>1</v>
      </c>
      <c r="AN22" s="144" t="b">
        <f t="shared" si="2"/>
        <v>1</v>
      </c>
      <c r="AO22" s="145"/>
      <c r="AP22" s="144" t="b">
        <f t="shared" si="2"/>
        <v>1</v>
      </c>
      <c r="AQ22" s="144" t="b">
        <f t="shared" si="2"/>
        <v>1</v>
      </c>
    </row>
    <row r="23" spans="1:44" s="133" customFormat="1" x14ac:dyDescent="0.25">
      <c r="A23" s="212" t="s">
        <v>143</v>
      </c>
      <c r="B23" s="225" t="s">
        <v>447</v>
      </c>
      <c r="C23" s="226"/>
      <c r="D23" s="217">
        <v>1</v>
      </c>
      <c r="E23" s="217"/>
      <c r="F23" s="218"/>
      <c r="G23" s="227">
        <f>'семестровка 2020'!D14</f>
        <v>5</v>
      </c>
      <c r="H23" s="216">
        <f t="shared" si="0"/>
        <v>150</v>
      </c>
      <c r="I23" s="187">
        <f t="shared" si="8"/>
        <v>60</v>
      </c>
      <c r="J23" s="217">
        <f>'семестровка 2020'!G14</f>
        <v>15</v>
      </c>
      <c r="K23" s="217">
        <f>'семестровка 2020'!H14</f>
        <v>45</v>
      </c>
      <c r="L23" s="220"/>
      <c r="M23" s="482">
        <f t="shared" si="1"/>
        <v>90</v>
      </c>
      <c r="N23" s="222">
        <f>I23/15</f>
        <v>4</v>
      </c>
      <c r="O23" s="223"/>
      <c r="P23" s="195"/>
      <c r="Q23" s="193"/>
      <c r="R23" s="223"/>
      <c r="S23" s="195"/>
      <c r="T23" s="193"/>
      <c r="U23" s="223"/>
      <c r="V23" s="195"/>
      <c r="W23" s="193"/>
      <c r="X23" s="195"/>
      <c r="AD23" s="133" t="s">
        <v>316</v>
      </c>
      <c r="AG23" s="144" t="b">
        <f t="shared" si="2"/>
        <v>0</v>
      </c>
      <c r="AH23" s="144" t="b">
        <f t="shared" si="2"/>
        <v>1</v>
      </c>
      <c r="AI23" s="145"/>
      <c r="AJ23" s="144" t="b">
        <f t="shared" si="2"/>
        <v>1</v>
      </c>
      <c r="AK23" s="144" t="b">
        <f t="shared" si="2"/>
        <v>1</v>
      </c>
      <c r="AL23" s="145"/>
      <c r="AM23" s="144" t="b">
        <f t="shared" si="2"/>
        <v>1</v>
      </c>
      <c r="AN23" s="144" t="b">
        <f t="shared" si="2"/>
        <v>1</v>
      </c>
      <c r="AO23" s="145"/>
      <c r="AP23" s="144" t="b">
        <f t="shared" si="2"/>
        <v>1</v>
      </c>
      <c r="AQ23" s="144" t="b">
        <f t="shared" si="2"/>
        <v>1</v>
      </c>
    </row>
    <row r="24" spans="1:44" s="133" customFormat="1" ht="31.5" x14ac:dyDescent="0.25">
      <c r="A24" s="212" t="s">
        <v>144</v>
      </c>
      <c r="B24" s="630" t="s">
        <v>349</v>
      </c>
      <c r="C24" s="226">
        <v>1</v>
      </c>
      <c r="D24" s="217"/>
      <c r="E24" s="217"/>
      <c r="F24" s="218"/>
      <c r="G24" s="227">
        <f>'семестровка 2020'!D13</f>
        <v>7</v>
      </c>
      <c r="H24" s="216">
        <f t="shared" si="0"/>
        <v>210</v>
      </c>
      <c r="I24" s="187">
        <f t="shared" si="8"/>
        <v>75</v>
      </c>
      <c r="J24" s="217">
        <f>'семестровка 2020'!G13</f>
        <v>30</v>
      </c>
      <c r="K24" s="217"/>
      <c r="L24" s="220">
        <v>45</v>
      </c>
      <c r="M24" s="482">
        <f t="shared" si="1"/>
        <v>135</v>
      </c>
      <c r="N24" s="196">
        <f>I24/15</f>
        <v>5</v>
      </c>
      <c r="O24" s="197"/>
      <c r="P24" s="198"/>
      <c r="Q24" s="199"/>
      <c r="R24" s="197"/>
      <c r="S24" s="198"/>
      <c r="T24" s="199"/>
      <c r="U24" s="197"/>
      <c r="V24" s="198"/>
      <c r="W24" s="199"/>
      <c r="X24" s="198"/>
      <c r="AD24" s="133" t="s">
        <v>315</v>
      </c>
      <c r="AG24" s="144" t="b">
        <f t="shared" si="2"/>
        <v>0</v>
      </c>
      <c r="AH24" s="144" t="b">
        <f t="shared" si="2"/>
        <v>1</v>
      </c>
      <c r="AI24" s="145"/>
      <c r="AJ24" s="144" t="b">
        <f t="shared" si="2"/>
        <v>1</v>
      </c>
      <c r="AK24" s="144" t="b">
        <f t="shared" si="2"/>
        <v>1</v>
      </c>
      <c r="AL24" s="145"/>
      <c r="AM24" s="144" t="b">
        <f t="shared" si="2"/>
        <v>1</v>
      </c>
      <c r="AN24" s="144" t="b">
        <f t="shared" si="2"/>
        <v>1</v>
      </c>
      <c r="AO24" s="145"/>
      <c r="AP24" s="144" t="b">
        <f t="shared" si="2"/>
        <v>1</v>
      </c>
      <c r="AQ24" s="144" t="b">
        <f t="shared" si="2"/>
        <v>1</v>
      </c>
    </row>
    <row r="25" spans="1:44" s="133" customFormat="1" x14ac:dyDescent="0.25">
      <c r="A25" s="212" t="s">
        <v>145</v>
      </c>
      <c r="B25" s="225" t="s">
        <v>216</v>
      </c>
      <c r="C25" s="226">
        <v>2</v>
      </c>
      <c r="D25" s="217"/>
      <c r="E25" s="217"/>
      <c r="F25" s="218"/>
      <c r="G25" s="227">
        <f>'семестровка 2020'!D29</f>
        <v>6</v>
      </c>
      <c r="H25" s="216">
        <f t="shared" si="0"/>
        <v>180</v>
      </c>
      <c r="I25" s="187">
        <f t="shared" si="8"/>
        <v>72</v>
      </c>
      <c r="J25" s="217">
        <f>'семестровка 2020'!G29</f>
        <v>36</v>
      </c>
      <c r="K25" s="217"/>
      <c r="L25" s="220">
        <f>'семестровка 2020'!I29</f>
        <v>36</v>
      </c>
      <c r="M25" s="482">
        <f t="shared" si="1"/>
        <v>108</v>
      </c>
      <c r="N25" s="196"/>
      <c r="O25" s="197">
        <f>'семестровка 2020'!K29</f>
        <v>4</v>
      </c>
      <c r="P25" s="198">
        <f>O25</f>
        <v>4</v>
      </c>
      <c r="Q25" s="199"/>
      <c r="R25" s="197"/>
      <c r="S25" s="198"/>
      <c r="T25" s="199"/>
      <c r="U25" s="197"/>
      <c r="V25" s="198"/>
      <c r="W25" s="199"/>
      <c r="X25" s="198"/>
      <c r="AG25" s="144" t="b">
        <f t="shared" si="2"/>
        <v>1</v>
      </c>
      <c r="AH25" s="144" t="b">
        <f t="shared" si="2"/>
        <v>0</v>
      </c>
      <c r="AI25" s="145"/>
      <c r="AJ25" s="144" t="b">
        <f t="shared" si="2"/>
        <v>1</v>
      </c>
      <c r="AK25" s="144" t="b">
        <f t="shared" si="2"/>
        <v>1</v>
      </c>
      <c r="AL25" s="145"/>
      <c r="AM25" s="144" t="b">
        <f t="shared" si="2"/>
        <v>1</v>
      </c>
      <c r="AN25" s="144" t="b">
        <f t="shared" si="2"/>
        <v>1</v>
      </c>
      <c r="AO25" s="145"/>
      <c r="AP25" s="144" t="b">
        <f t="shared" si="2"/>
        <v>1</v>
      </c>
      <c r="AQ25" s="144" t="b">
        <f t="shared" si="2"/>
        <v>1</v>
      </c>
    </row>
    <row r="26" spans="1:44" s="133" customFormat="1" x14ac:dyDescent="0.25">
      <c r="A26" s="212" t="s">
        <v>146</v>
      </c>
      <c r="B26" s="631" t="s">
        <v>37</v>
      </c>
      <c r="C26" s="228"/>
      <c r="D26" s="556">
        <v>3</v>
      </c>
      <c r="E26" s="556"/>
      <c r="F26" s="229"/>
      <c r="G26" s="227">
        <v>4</v>
      </c>
      <c r="H26" s="230">
        <f t="shared" si="0"/>
        <v>120</v>
      </c>
      <c r="I26" s="187">
        <f t="shared" si="8"/>
        <v>60</v>
      </c>
      <c r="J26" s="217">
        <f>'семестровка 2020'!G51</f>
        <v>30</v>
      </c>
      <c r="K26" s="217"/>
      <c r="L26" s="220">
        <f>'семестровка 2020'!I51</f>
        <v>30</v>
      </c>
      <c r="M26" s="482">
        <f t="shared" si="1"/>
        <v>60</v>
      </c>
      <c r="N26" s="231"/>
      <c r="O26" s="232"/>
      <c r="P26" s="233"/>
      <c r="Q26" s="234">
        <f>'семестровка 2020'!K51</f>
        <v>4</v>
      </c>
      <c r="R26" s="232"/>
      <c r="S26" s="233"/>
      <c r="T26" s="234"/>
      <c r="U26" s="232"/>
      <c r="V26" s="233"/>
      <c r="W26" s="234"/>
      <c r="X26" s="233"/>
      <c r="AG26" s="144" t="b">
        <f t="shared" si="2"/>
        <v>1</v>
      </c>
      <c r="AH26" s="144" t="b">
        <f t="shared" si="2"/>
        <v>1</v>
      </c>
      <c r="AI26" s="145"/>
      <c r="AJ26" s="144" t="b">
        <f t="shared" si="2"/>
        <v>0</v>
      </c>
      <c r="AK26" s="144" t="b">
        <f t="shared" si="2"/>
        <v>1</v>
      </c>
      <c r="AL26" s="145"/>
      <c r="AM26" s="144" t="b">
        <f t="shared" si="2"/>
        <v>1</v>
      </c>
      <c r="AN26" s="144" t="b">
        <f t="shared" si="2"/>
        <v>1</v>
      </c>
      <c r="AO26" s="145"/>
      <c r="AP26" s="144" t="b">
        <f t="shared" si="2"/>
        <v>1</v>
      </c>
      <c r="AQ26" s="144" t="b">
        <f t="shared" si="2"/>
        <v>1</v>
      </c>
    </row>
    <row r="27" spans="1:44" s="133" customFormat="1" x14ac:dyDescent="0.25">
      <c r="A27" s="212" t="s">
        <v>281</v>
      </c>
      <c r="B27" s="631" t="s">
        <v>234</v>
      </c>
      <c r="C27" s="228">
        <v>5</v>
      </c>
      <c r="D27" s="556"/>
      <c r="E27" s="556"/>
      <c r="F27" s="229"/>
      <c r="G27" s="227">
        <f>'семестровка 2020'!D93</f>
        <v>5</v>
      </c>
      <c r="H27" s="230">
        <f t="shared" ref="H27:H28" si="9">G27*30</f>
        <v>150</v>
      </c>
      <c r="I27" s="187">
        <f t="shared" ref="I27:I28" si="10">J27+K27+L27</f>
        <v>60</v>
      </c>
      <c r="J27" s="217">
        <f>'семестровка 2020'!G92</f>
        <v>30</v>
      </c>
      <c r="K27" s="217"/>
      <c r="L27" s="220">
        <f>'семестровка 2020'!I93</f>
        <v>30</v>
      </c>
      <c r="M27" s="482">
        <f t="shared" ref="M27:M28" si="11">H27-I27</f>
        <v>90</v>
      </c>
      <c r="N27" s="231"/>
      <c r="O27" s="232"/>
      <c r="P27" s="233"/>
      <c r="Q27" s="234"/>
      <c r="R27" s="232"/>
      <c r="S27" s="233"/>
      <c r="T27" s="234">
        <f>'семестровка 2020'!K93</f>
        <v>4</v>
      </c>
      <c r="U27" s="232"/>
      <c r="V27" s="233"/>
      <c r="W27" s="234"/>
      <c r="X27" s="233"/>
      <c r="AG27" s="144" t="b">
        <f t="shared" si="2"/>
        <v>1</v>
      </c>
      <c r="AH27" s="144" t="b">
        <f t="shared" si="2"/>
        <v>1</v>
      </c>
      <c r="AI27" s="145"/>
      <c r="AJ27" s="144" t="b">
        <f t="shared" si="2"/>
        <v>1</v>
      </c>
      <c r="AK27" s="144" t="b">
        <f t="shared" si="2"/>
        <v>1</v>
      </c>
      <c r="AL27" s="145"/>
      <c r="AM27" s="144" t="b">
        <f t="shared" si="2"/>
        <v>0</v>
      </c>
      <c r="AN27" s="144" t="b">
        <f t="shared" si="2"/>
        <v>1</v>
      </c>
      <c r="AO27" s="145"/>
      <c r="AP27" s="144" t="b">
        <f t="shared" si="2"/>
        <v>1</v>
      </c>
      <c r="AQ27" s="144" t="b">
        <f t="shared" si="2"/>
        <v>1</v>
      </c>
    </row>
    <row r="28" spans="1:44" s="133" customFormat="1" x14ac:dyDescent="0.25">
      <c r="A28" s="212" t="s">
        <v>283</v>
      </c>
      <c r="B28" s="630" t="s">
        <v>479</v>
      </c>
      <c r="C28" s="228"/>
      <c r="D28" s="556">
        <v>8</v>
      </c>
      <c r="E28" s="556"/>
      <c r="F28" s="229"/>
      <c r="G28" s="227">
        <v>4</v>
      </c>
      <c r="H28" s="230">
        <f t="shared" si="9"/>
        <v>120</v>
      </c>
      <c r="I28" s="187">
        <f t="shared" si="10"/>
        <v>39</v>
      </c>
      <c r="J28" s="556">
        <v>13</v>
      </c>
      <c r="K28" s="556"/>
      <c r="L28" s="547">
        <v>26</v>
      </c>
      <c r="M28" s="482">
        <f t="shared" si="11"/>
        <v>81</v>
      </c>
      <c r="N28" s="231"/>
      <c r="O28" s="232"/>
      <c r="P28" s="233"/>
      <c r="Q28" s="234"/>
      <c r="R28" s="232"/>
      <c r="S28" s="233"/>
      <c r="T28" s="234"/>
      <c r="U28" s="232"/>
      <c r="V28" s="233"/>
      <c r="W28" s="234"/>
      <c r="X28" s="233">
        <v>3</v>
      </c>
      <c r="AG28" s="144"/>
      <c r="AH28" s="144"/>
      <c r="AI28" s="145"/>
      <c r="AJ28" s="144"/>
      <c r="AK28" s="144"/>
      <c r="AL28" s="145"/>
      <c r="AM28" s="144"/>
      <c r="AN28" s="144"/>
      <c r="AO28" s="145"/>
      <c r="AP28" s="144"/>
      <c r="AQ28" s="144"/>
    </row>
    <row r="29" spans="1:44" s="133" customFormat="1" ht="32.25" thickBot="1" x14ac:dyDescent="0.3">
      <c r="A29" s="212" t="s">
        <v>381</v>
      </c>
      <c r="B29" s="632" t="s">
        <v>43</v>
      </c>
      <c r="C29" s="235"/>
      <c r="D29" s="236">
        <v>7</v>
      </c>
      <c r="E29" s="236"/>
      <c r="F29" s="237"/>
      <c r="G29" s="238">
        <v>4</v>
      </c>
      <c r="H29" s="239">
        <f t="shared" si="0"/>
        <v>120</v>
      </c>
      <c r="I29" s="240">
        <f t="shared" si="8"/>
        <v>60</v>
      </c>
      <c r="J29" s="236">
        <v>30</v>
      </c>
      <c r="K29" s="236"/>
      <c r="L29" s="480">
        <v>30</v>
      </c>
      <c r="M29" s="483">
        <f t="shared" si="1"/>
        <v>60</v>
      </c>
      <c r="N29" s="231"/>
      <c r="O29" s="232"/>
      <c r="P29" s="233"/>
      <c r="Q29" s="234"/>
      <c r="R29" s="232"/>
      <c r="S29" s="233"/>
      <c r="T29" s="234"/>
      <c r="U29" s="232"/>
      <c r="V29" s="233"/>
      <c r="W29" s="234">
        <v>4</v>
      </c>
      <c r="X29" s="233"/>
      <c r="AG29" s="144" t="b">
        <f t="shared" si="2"/>
        <v>1</v>
      </c>
      <c r="AH29" s="144" t="b">
        <f t="shared" si="2"/>
        <v>1</v>
      </c>
      <c r="AI29" s="145"/>
      <c r="AJ29" s="144" t="b">
        <f t="shared" si="2"/>
        <v>1</v>
      </c>
      <c r="AK29" s="144" t="b">
        <f t="shared" si="2"/>
        <v>1</v>
      </c>
      <c r="AL29" s="145"/>
      <c r="AM29" s="144" t="b">
        <f t="shared" si="2"/>
        <v>1</v>
      </c>
      <c r="AN29" s="144" t="b">
        <f t="shared" si="2"/>
        <v>1</v>
      </c>
      <c r="AO29" s="145"/>
      <c r="AP29" s="144" t="b">
        <f t="shared" si="2"/>
        <v>0</v>
      </c>
      <c r="AQ29" s="144" t="b">
        <f t="shared" si="2"/>
        <v>1</v>
      </c>
    </row>
    <row r="30" spans="1:44" s="70" customFormat="1" ht="16.5" thickBot="1" x14ac:dyDescent="0.3">
      <c r="A30" s="824" t="s">
        <v>115</v>
      </c>
      <c r="B30" s="826"/>
      <c r="C30" s="554"/>
      <c r="D30" s="80"/>
      <c r="E30" s="553"/>
      <c r="F30" s="553"/>
      <c r="G30" s="81">
        <f t="shared" ref="G30:M30" si="12">SUM(G16:G29)+G11</f>
        <v>78.5</v>
      </c>
      <c r="H30" s="81">
        <f t="shared" si="12"/>
        <v>2355</v>
      </c>
      <c r="I30" s="81">
        <f t="shared" si="12"/>
        <v>984</v>
      </c>
      <c r="J30" s="81">
        <f t="shared" si="12"/>
        <v>382</v>
      </c>
      <c r="K30" s="81">
        <f t="shared" si="12"/>
        <v>81</v>
      </c>
      <c r="L30" s="81">
        <f t="shared" si="12"/>
        <v>521</v>
      </c>
      <c r="M30" s="81">
        <f t="shared" si="12"/>
        <v>1371</v>
      </c>
      <c r="N30" s="82">
        <f>SUM(N11:N29)</f>
        <v>24</v>
      </c>
      <c r="O30" s="82">
        <f t="shared" ref="O30:W30" si="13">SUM(O11:O29)</f>
        <v>18</v>
      </c>
      <c r="P30" s="82">
        <f t="shared" si="13"/>
        <v>18</v>
      </c>
      <c r="Q30" s="82">
        <f t="shared" si="13"/>
        <v>7</v>
      </c>
      <c r="R30" s="82">
        <f t="shared" si="13"/>
        <v>2</v>
      </c>
      <c r="S30" s="82">
        <f t="shared" si="13"/>
        <v>2</v>
      </c>
      <c r="T30" s="82">
        <f t="shared" si="13"/>
        <v>4</v>
      </c>
      <c r="U30" s="82">
        <f t="shared" si="13"/>
        <v>0</v>
      </c>
      <c r="V30" s="82">
        <f t="shared" si="13"/>
        <v>0</v>
      </c>
      <c r="W30" s="82">
        <f t="shared" si="13"/>
        <v>4</v>
      </c>
      <c r="X30" s="82">
        <f t="shared" ref="X30:AC30" si="14">SUM(X11:X29)</f>
        <v>3</v>
      </c>
      <c r="Y30" s="87">
        <f t="shared" si="14"/>
        <v>0</v>
      </c>
      <c r="Z30" s="82">
        <f t="shared" si="14"/>
        <v>0</v>
      </c>
      <c r="AA30" s="82">
        <f t="shared" si="14"/>
        <v>0</v>
      </c>
      <c r="AB30" s="82">
        <f t="shared" si="14"/>
        <v>0</v>
      </c>
      <c r="AC30" s="82">
        <f t="shared" si="14"/>
        <v>0</v>
      </c>
      <c r="AG30" s="151">
        <f t="shared" ref="AG30:AQ30" si="15">SUMIF(AG11:AG29,FALSE,$G11:$G29)</f>
        <v>30</v>
      </c>
      <c r="AH30" s="151">
        <f t="shared" si="15"/>
        <v>25.5</v>
      </c>
      <c r="AI30" s="151">
        <f t="shared" si="15"/>
        <v>0</v>
      </c>
      <c r="AJ30" s="151">
        <f t="shared" si="15"/>
        <v>7</v>
      </c>
      <c r="AK30" s="151">
        <f t="shared" si="15"/>
        <v>3</v>
      </c>
      <c r="AL30" s="151">
        <f t="shared" si="15"/>
        <v>0</v>
      </c>
      <c r="AM30" s="151">
        <f t="shared" si="15"/>
        <v>5</v>
      </c>
      <c r="AN30" s="151">
        <f t="shared" si="15"/>
        <v>0</v>
      </c>
      <c r="AO30" s="151">
        <f t="shared" si="15"/>
        <v>0</v>
      </c>
      <c r="AP30" s="151">
        <f t="shared" si="15"/>
        <v>4</v>
      </c>
      <c r="AQ30" s="151">
        <f t="shared" si="15"/>
        <v>0</v>
      </c>
      <c r="AR30" s="152">
        <f>SUM(AG30:AQ30)</f>
        <v>74.5</v>
      </c>
    </row>
    <row r="31" spans="1:44" ht="16.5" thickBot="1" x14ac:dyDescent="0.3">
      <c r="A31" s="820" t="s">
        <v>116</v>
      </c>
      <c r="B31" s="821"/>
      <c r="C31" s="821"/>
      <c r="D31" s="821"/>
      <c r="E31" s="821"/>
      <c r="F31" s="821"/>
      <c r="G31" s="821"/>
      <c r="H31" s="821"/>
      <c r="I31" s="821"/>
      <c r="J31" s="821"/>
      <c r="K31" s="821"/>
      <c r="L31" s="821"/>
      <c r="M31" s="821"/>
      <c r="N31" s="822"/>
      <c r="O31" s="822"/>
      <c r="P31" s="822"/>
      <c r="Q31" s="822"/>
      <c r="R31" s="822"/>
      <c r="S31" s="822"/>
      <c r="T31" s="822"/>
      <c r="U31" s="822"/>
      <c r="V31" s="822"/>
      <c r="W31" s="822"/>
      <c r="X31" s="823"/>
    </row>
    <row r="32" spans="1:44" s="136" customFormat="1" x14ac:dyDescent="0.25">
      <c r="A32" s="241" t="s">
        <v>117</v>
      </c>
      <c r="B32" s="242" t="s">
        <v>124</v>
      </c>
      <c r="C32" s="243"/>
      <c r="D32" s="244"/>
      <c r="E32" s="244"/>
      <c r="F32" s="245"/>
      <c r="G32" s="246">
        <f>SUM(G33:G34)</f>
        <v>6</v>
      </c>
      <c r="H32" s="247">
        <f>SUM(H33:H34)</f>
        <v>180</v>
      </c>
      <c r="I32" s="248">
        <f>I34+I33</f>
        <v>60</v>
      </c>
      <c r="J32" s="249">
        <v>45</v>
      </c>
      <c r="K32" s="249"/>
      <c r="L32" s="484">
        <v>45</v>
      </c>
      <c r="M32" s="488">
        <f>M33+M34</f>
        <v>120</v>
      </c>
      <c r="N32" s="250"/>
      <c r="O32" s="251"/>
      <c r="P32" s="252"/>
      <c r="Q32" s="253"/>
      <c r="R32" s="254"/>
      <c r="S32" s="252"/>
      <c r="T32" s="173"/>
      <c r="U32" s="255"/>
      <c r="V32" s="252"/>
      <c r="W32" s="256"/>
      <c r="X32" s="252"/>
      <c r="AE32" s="73" t="s">
        <v>96</v>
      </c>
      <c r="AF32" s="158">
        <f>AG55+AH55</f>
        <v>0</v>
      </c>
      <c r="AG32" s="144" t="b">
        <f t="shared" ref="AG32:AQ54" si="16">ISBLANK(N32)</f>
        <v>1</v>
      </c>
      <c r="AH32" s="144" t="b">
        <f t="shared" si="16"/>
        <v>1</v>
      </c>
      <c r="AI32" s="148"/>
      <c r="AJ32" s="144" t="b">
        <f t="shared" si="16"/>
        <v>1</v>
      </c>
      <c r="AK32" s="144" t="b">
        <f t="shared" si="16"/>
        <v>1</v>
      </c>
      <c r="AL32" s="148"/>
      <c r="AM32" s="144" t="b">
        <f t="shared" si="16"/>
        <v>1</v>
      </c>
      <c r="AN32" s="144" t="b">
        <f t="shared" si="16"/>
        <v>1</v>
      </c>
      <c r="AO32" s="148"/>
      <c r="AP32" s="144" t="b">
        <f t="shared" si="16"/>
        <v>1</v>
      </c>
      <c r="AQ32" s="144" t="b">
        <f t="shared" si="16"/>
        <v>1</v>
      </c>
    </row>
    <row r="33" spans="1:43" s="136" customFormat="1" x14ac:dyDescent="0.25">
      <c r="A33" s="257" t="s">
        <v>228</v>
      </c>
      <c r="B33" s="627" t="s">
        <v>124</v>
      </c>
      <c r="C33" s="633" t="s">
        <v>106</v>
      </c>
      <c r="D33" s="259"/>
      <c r="E33" s="260"/>
      <c r="F33" s="261"/>
      <c r="G33" s="262">
        <v>5</v>
      </c>
      <c r="H33" s="192">
        <f t="shared" ref="H33:H40" si="17">G33*30</f>
        <v>150</v>
      </c>
      <c r="I33" s="193">
        <f t="shared" ref="I33:I35" si="18">J33+L33</f>
        <v>60</v>
      </c>
      <c r="J33" s="263">
        <v>30</v>
      </c>
      <c r="K33" s="263"/>
      <c r="L33" s="485">
        <v>30</v>
      </c>
      <c r="M33" s="456">
        <f t="shared" ref="M33:M40" si="19">H33-I33</f>
        <v>90</v>
      </c>
      <c r="N33" s="264"/>
      <c r="O33" s="265"/>
      <c r="P33" s="266"/>
      <c r="Q33" s="267">
        <v>4</v>
      </c>
      <c r="R33" s="268"/>
      <c r="S33" s="266"/>
      <c r="T33" s="267"/>
      <c r="U33" s="268"/>
      <c r="V33" s="266"/>
      <c r="W33" s="269"/>
      <c r="X33" s="266"/>
      <c r="AD33" s="136" t="s">
        <v>319</v>
      </c>
      <c r="AE33" s="73" t="s">
        <v>97</v>
      </c>
      <c r="AF33" s="158">
        <f>AJ55+AK55</f>
        <v>35</v>
      </c>
      <c r="AG33" s="144" t="b">
        <f t="shared" si="16"/>
        <v>1</v>
      </c>
      <c r="AH33" s="144" t="b">
        <f t="shared" si="16"/>
        <v>1</v>
      </c>
      <c r="AI33" s="148"/>
      <c r="AJ33" s="144" t="b">
        <f t="shared" si="16"/>
        <v>0</v>
      </c>
      <c r="AK33" s="144" t="b">
        <f t="shared" si="16"/>
        <v>1</v>
      </c>
      <c r="AL33" s="148"/>
      <c r="AM33" s="144" t="b">
        <f t="shared" si="16"/>
        <v>1</v>
      </c>
      <c r="AN33" s="144" t="b">
        <f t="shared" si="16"/>
        <v>1</v>
      </c>
      <c r="AO33" s="148"/>
      <c r="AP33" s="144" t="b">
        <f t="shared" si="16"/>
        <v>1</v>
      </c>
      <c r="AQ33" s="144" t="b">
        <f t="shared" si="16"/>
        <v>1</v>
      </c>
    </row>
    <row r="34" spans="1:43" s="136" customFormat="1" x14ac:dyDescent="0.25">
      <c r="A34" s="257" t="s">
        <v>229</v>
      </c>
      <c r="B34" s="627" t="s">
        <v>194</v>
      </c>
      <c r="C34" s="258"/>
      <c r="D34" s="259"/>
      <c r="E34" s="260"/>
      <c r="F34" s="634" t="s">
        <v>157</v>
      </c>
      <c r="G34" s="262">
        <f>'семестровка 2020'!D71</f>
        <v>1</v>
      </c>
      <c r="H34" s="192">
        <f t="shared" si="17"/>
        <v>30</v>
      </c>
      <c r="I34" s="193">
        <f t="shared" si="18"/>
        <v>0</v>
      </c>
      <c r="J34" s="263"/>
      <c r="K34" s="263"/>
      <c r="L34" s="485"/>
      <c r="M34" s="456">
        <f t="shared" si="19"/>
        <v>30</v>
      </c>
      <c r="N34" s="264"/>
      <c r="O34" s="265"/>
      <c r="P34" s="266"/>
      <c r="Q34" s="267"/>
      <c r="R34" s="270" t="s">
        <v>334</v>
      </c>
      <c r="S34" s="266"/>
      <c r="T34" s="267"/>
      <c r="U34" s="268"/>
      <c r="V34" s="266"/>
      <c r="W34" s="269"/>
      <c r="X34" s="266"/>
      <c r="AE34" s="73" t="s">
        <v>98</v>
      </c>
      <c r="AF34" s="158">
        <f>AM55+AN55</f>
        <v>28</v>
      </c>
      <c r="AG34" s="144" t="b">
        <f t="shared" si="16"/>
        <v>1</v>
      </c>
      <c r="AH34" s="144" t="b">
        <f t="shared" si="16"/>
        <v>1</v>
      </c>
      <c r="AI34" s="148"/>
      <c r="AJ34" s="144" t="b">
        <f t="shared" si="16"/>
        <v>1</v>
      </c>
      <c r="AK34" s="144" t="b">
        <f t="shared" si="16"/>
        <v>0</v>
      </c>
      <c r="AL34" s="148"/>
      <c r="AM34" s="144" t="b">
        <f t="shared" si="16"/>
        <v>1</v>
      </c>
      <c r="AN34" s="144" t="b">
        <f t="shared" si="16"/>
        <v>1</v>
      </c>
      <c r="AO34" s="148"/>
      <c r="AP34" s="144" t="b">
        <f t="shared" si="16"/>
        <v>1</v>
      </c>
      <c r="AQ34" s="144" t="b">
        <f t="shared" si="16"/>
        <v>1</v>
      </c>
    </row>
    <row r="35" spans="1:43" s="136" customFormat="1" ht="31.5" x14ac:dyDescent="0.25">
      <c r="A35" s="271" t="s">
        <v>147</v>
      </c>
      <c r="B35" s="272" t="s">
        <v>38</v>
      </c>
      <c r="C35" s="187">
        <v>4</v>
      </c>
      <c r="D35" s="217"/>
      <c r="E35" s="220"/>
      <c r="F35" s="221"/>
      <c r="G35" s="215">
        <v>5</v>
      </c>
      <c r="H35" s="216">
        <f t="shared" si="17"/>
        <v>150</v>
      </c>
      <c r="I35" s="187">
        <f t="shared" si="18"/>
        <v>54</v>
      </c>
      <c r="J35" s="217">
        <v>36</v>
      </c>
      <c r="K35" s="217"/>
      <c r="L35" s="220">
        <v>18</v>
      </c>
      <c r="M35" s="482">
        <f t="shared" si="19"/>
        <v>96</v>
      </c>
      <c r="N35" s="196"/>
      <c r="O35" s="197"/>
      <c r="P35" s="219"/>
      <c r="Q35" s="199"/>
      <c r="R35" s="197">
        <f>'семестровка 2020'!K66</f>
        <v>3</v>
      </c>
      <c r="S35" s="198">
        <v>3</v>
      </c>
      <c r="T35" s="199"/>
      <c r="U35" s="197"/>
      <c r="V35" s="198"/>
      <c r="W35" s="199"/>
      <c r="X35" s="198"/>
      <c r="AE35" s="73" t="s">
        <v>99</v>
      </c>
      <c r="AF35" s="158">
        <f>AP55+AQ55</f>
        <v>16</v>
      </c>
      <c r="AG35" s="144" t="b">
        <f t="shared" si="16"/>
        <v>1</v>
      </c>
      <c r="AH35" s="144" t="b">
        <f t="shared" si="16"/>
        <v>1</v>
      </c>
      <c r="AI35" s="148"/>
      <c r="AJ35" s="144" t="b">
        <f t="shared" si="16"/>
        <v>1</v>
      </c>
      <c r="AK35" s="144" t="b">
        <f t="shared" si="16"/>
        <v>0</v>
      </c>
      <c r="AL35" s="148"/>
      <c r="AM35" s="144" t="b">
        <f t="shared" si="16"/>
        <v>1</v>
      </c>
      <c r="AN35" s="144" t="b">
        <f t="shared" si="16"/>
        <v>1</v>
      </c>
      <c r="AO35" s="148"/>
      <c r="AP35" s="144" t="b">
        <f t="shared" si="16"/>
        <v>1</v>
      </c>
      <c r="AQ35" s="144" t="b">
        <f t="shared" si="16"/>
        <v>1</v>
      </c>
    </row>
    <row r="36" spans="1:43" s="136" customFormat="1" x14ac:dyDescent="0.25">
      <c r="A36" s="271" t="s">
        <v>148</v>
      </c>
      <c r="B36" s="273" t="s">
        <v>42</v>
      </c>
      <c r="C36" s="226">
        <v>3</v>
      </c>
      <c r="D36" s="217"/>
      <c r="E36" s="220"/>
      <c r="F36" s="218"/>
      <c r="G36" s="215">
        <f>'семестровка 2020'!D49</f>
        <v>5</v>
      </c>
      <c r="H36" s="216">
        <f>G36*30</f>
        <v>150</v>
      </c>
      <c r="I36" s="187">
        <f t="shared" ref="I36:I40" si="20">J36+K36+L36</f>
        <v>60</v>
      </c>
      <c r="J36" s="217">
        <f>'семестровка 2020'!G49</f>
        <v>30</v>
      </c>
      <c r="K36" s="217"/>
      <c r="L36" s="220">
        <f>'семестровка 2020'!I49</f>
        <v>30</v>
      </c>
      <c r="M36" s="482">
        <f>H36-I36</f>
        <v>90</v>
      </c>
      <c r="N36" s="222"/>
      <c r="O36" s="223"/>
      <c r="P36" s="195"/>
      <c r="Q36" s="193">
        <v>4</v>
      </c>
      <c r="R36" s="223"/>
      <c r="S36" s="195"/>
      <c r="T36" s="193"/>
      <c r="U36" s="223"/>
      <c r="V36" s="195"/>
      <c r="W36" s="193"/>
      <c r="X36" s="195"/>
      <c r="AF36" s="158">
        <f>SUM(AF32:AF35)</f>
        <v>79</v>
      </c>
      <c r="AG36" s="144" t="b">
        <f t="shared" si="16"/>
        <v>1</v>
      </c>
      <c r="AH36" s="144" t="b">
        <f t="shared" si="16"/>
        <v>1</v>
      </c>
      <c r="AI36" s="148"/>
      <c r="AJ36" s="144" t="b">
        <f t="shared" si="16"/>
        <v>0</v>
      </c>
      <c r="AK36" s="144" t="b">
        <f t="shared" si="16"/>
        <v>1</v>
      </c>
      <c r="AL36" s="148"/>
      <c r="AM36" s="144" t="b">
        <f t="shared" si="16"/>
        <v>1</v>
      </c>
      <c r="AN36" s="144" t="b">
        <f t="shared" si="16"/>
        <v>1</v>
      </c>
      <c r="AO36" s="148"/>
      <c r="AP36" s="144" t="b">
        <f t="shared" si="16"/>
        <v>1</v>
      </c>
      <c r="AQ36" s="144" t="b">
        <f t="shared" si="16"/>
        <v>1</v>
      </c>
    </row>
    <row r="37" spans="1:43" s="136" customFormat="1" x14ac:dyDescent="0.25">
      <c r="A37" s="271" t="s">
        <v>149</v>
      </c>
      <c r="B37" s="273" t="s">
        <v>217</v>
      </c>
      <c r="C37" s="226">
        <v>4</v>
      </c>
      <c r="D37" s="217"/>
      <c r="E37" s="220"/>
      <c r="F37" s="218"/>
      <c r="G37" s="215">
        <v>5</v>
      </c>
      <c r="H37" s="216">
        <f>G37*30</f>
        <v>150</v>
      </c>
      <c r="I37" s="187">
        <f t="shared" si="20"/>
        <v>72</v>
      </c>
      <c r="J37" s="217">
        <v>36</v>
      </c>
      <c r="K37" s="217"/>
      <c r="L37" s="220">
        <v>36</v>
      </c>
      <c r="M37" s="482">
        <f>H37-I37</f>
        <v>78</v>
      </c>
      <c r="N37" s="222"/>
      <c r="O37" s="223"/>
      <c r="P37" s="195"/>
      <c r="Q37" s="193"/>
      <c r="R37" s="223">
        <v>4</v>
      </c>
      <c r="S37" s="195">
        <v>4</v>
      </c>
      <c r="T37" s="193"/>
      <c r="U37" s="223"/>
      <c r="V37" s="195"/>
      <c r="W37" s="193"/>
      <c r="X37" s="195"/>
      <c r="AG37" s="144" t="b">
        <f t="shared" si="16"/>
        <v>1</v>
      </c>
      <c r="AH37" s="144" t="b">
        <f t="shared" si="16"/>
        <v>1</v>
      </c>
      <c r="AI37" s="148"/>
      <c r="AJ37" s="144" t="b">
        <f t="shared" si="16"/>
        <v>1</v>
      </c>
      <c r="AK37" s="144" t="b">
        <f t="shared" si="16"/>
        <v>0</v>
      </c>
      <c r="AL37" s="148"/>
      <c r="AM37" s="144" t="b">
        <f t="shared" si="16"/>
        <v>1</v>
      </c>
      <c r="AN37" s="144" t="b">
        <f t="shared" si="16"/>
        <v>1</v>
      </c>
      <c r="AO37" s="148"/>
      <c r="AP37" s="144" t="b">
        <f t="shared" si="16"/>
        <v>1</v>
      </c>
      <c r="AQ37" s="144" t="b">
        <f t="shared" si="16"/>
        <v>1</v>
      </c>
    </row>
    <row r="38" spans="1:43" s="136" customFormat="1" x14ac:dyDescent="0.25">
      <c r="A38" s="271" t="s">
        <v>150</v>
      </c>
      <c r="B38" s="272" t="s">
        <v>193</v>
      </c>
      <c r="C38" s="187">
        <v>3</v>
      </c>
      <c r="D38" s="217"/>
      <c r="E38" s="220"/>
      <c r="F38" s="221"/>
      <c r="G38" s="215">
        <f>'семестровка 2020'!D67</f>
        <v>5</v>
      </c>
      <c r="H38" s="216">
        <f>G38*30</f>
        <v>150</v>
      </c>
      <c r="I38" s="187">
        <f t="shared" si="20"/>
        <v>60</v>
      </c>
      <c r="J38" s="217">
        <v>30</v>
      </c>
      <c r="K38" s="217"/>
      <c r="L38" s="220">
        <v>30</v>
      </c>
      <c r="M38" s="482">
        <f>H38-I38</f>
        <v>90</v>
      </c>
      <c r="N38" s="196"/>
      <c r="O38" s="197"/>
      <c r="P38" s="202"/>
      <c r="Q38" s="199">
        <v>4</v>
      </c>
      <c r="R38" s="197"/>
      <c r="S38" s="198"/>
      <c r="T38" s="199"/>
      <c r="U38" s="197"/>
      <c r="V38" s="198"/>
      <c r="W38" s="199"/>
      <c r="X38" s="198"/>
      <c r="AG38" s="144" t="b">
        <f t="shared" si="16"/>
        <v>1</v>
      </c>
      <c r="AH38" s="144" t="b">
        <f t="shared" si="16"/>
        <v>1</v>
      </c>
      <c r="AI38" s="148"/>
      <c r="AJ38" s="144" t="b">
        <f t="shared" si="16"/>
        <v>0</v>
      </c>
      <c r="AK38" s="144" t="b">
        <f t="shared" si="16"/>
        <v>1</v>
      </c>
      <c r="AL38" s="148"/>
      <c r="AM38" s="144" t="b">
        <f t="shared" si="16"/>
        <v>1</v>
      </c>
      <c r="AN38" s="144" t="b">
        <f t="shared" si="16"/>
        <v>1</v>
      </c>
      <c r="AO38" s="148"/>
      <c r="AP38" s="144" t="b">
        <f t="shared" si="16"/>
        <v>1</v>
      </c>
      <c r="AQ38" s="144" t="b">
        <f t="shared" si="16"/>
        <v>1</v>
      </c>
    </row>
    <row r="39" spans="1:43" s="136" customFormat="1" x14ac:dyDescent="0.25">
      <c r="A39" s="271" t="s">
        <v>151</v>
      </c>
      <c r="B39" s="272" t="s">
        <v>39</v>
      </c>
      <c r="C39" s="187"/>
      <c r="D39" s="217">
        <v>4</v>
      </c>
      <c r="E39" s="220"/>
      <c r="F39" s="221"/>
      <c r="G39" s="215">
        <f>'семестровка 2020'!D68</f>
        <v>4</v>
      </c>
      <c r="H39" s="216">
        <f t="shared" si="17"/>
        <v>120</v>
      </c>
      <c r="I39" s="187">
        <f t="shared" si="20"/>
        <v>54</v>
      </c>
      <c r="J39" s="217">
        <f>'семестровка 2020'!G68</f>
        <v>18</v>
      </c>
      <c r="K39" s="217"/>
      <c r="L39" s="220">
        <f>'семестровка 2020'!I68</f>
        <v>36</v>
      </c>
      <c r="M39" s="482">
        <f t="shared" si="19"/>
        <v>66</v>
      </c>
      <c r="N39" s="222"/>
      <c r="O39" s="223"/>
      <c r="P39" s="224"/>
      <c r="Q39" s="193"/>
      <c r="R39" s="223">
        <f>'семестровка 2020'!K68</f>
        <v>3</v>
      </c>
      <c r="S39" s="195">
        <f>R39</f>
        <v>3</v>
      </c>
      <c r="T39" s="193"/>
      <c r="U39" s="223"/>
      <c r="V39" s="195"/>
      <c r="W39" s="193"/>
      <c r="X39" s="195"/>
      <c r="AG39" s="144" t="b">
        <f t="shared" si="16"/>
        <v>1</v>
      </c>
      <c r="AH39" s="144" t="b">
        <f t="shared" si="16"/>
        <v>1</v>
      </c>
      <c r="AI39" s="148"/>
      <c r="AJ39" s="144" t="b">
        <f t="shared" si="16"/>
        <v>1</v>
      </c>
      <c r="AK39" s="144" t="b">
        <f t="shared" si="16"/>
        <v>0</v>
      </c>
      <c r="AL39" s="148"/>
      <c r="AM39" s="144" t="b">
        <f t="shared" si="16"/>
        <v>1</v>
      </c>
      <c r="AN39" s="144" t="b">
        <f t="shared" si="16"/>
        <v>1</v>
      </c>
      <c r="AO39" s="148"/>
      <c r="AP39" s="144" t="b">
        <f t="shared" si="16"/>
        <v>1</v>
      </c>
      <c r="AQ39" s="144" t="b">
        <f t="shared" si="16"/>
        <v>1</v>
      </c>
    </row>
    <row r="40" spans="1:43" s="136" customFormat="1" x14ac:dyDescent="0.25">
      <c r="A40" s="271" t="s">
        <v>152</v>
      </c>
      <c r="B40" s="272" t="s">
        <v>41</v>
      </c>
      <c r="C40" s="187">
        <v>5</v>
      </c>
      <c r="D40" s="217"/>
      <c r="E40" s="220"/>
      <c r="F40" s="221"/>
      <c r="G40" s="215">
        <f>'семестровка 2020'!D88</f>
        <v>5</v>
      </c>
      <c r="H40" s="216">
        <f t="shared" si="17"/>
        <v>150</v>
      </c>
      <c r="I40" s="187">
        <f t="shared" si="20"/>
        <v>60</v>
      </c>
      <c r="J40" s="217">
        <f>'семестровка 2020'!G88</f>
        <v>30</v>
      </c>
      <c r="K40" s="217"/>
      <c r="L40" s="220">
        <f>'семестровка 2020'!I88</f>
        <v>30</v>
      </c>
      <c r="M40" s="482">
        <f t="shared" si="19"/>
        <v>90</v>
      </c>
      <c r="N40" s="222"/>
      <c r="O40" s="223"/>
      <c r="P40" s="224"/>
      <c r="Q40" s="193"/>
      <c r="R40" s="223"/>
      <c r="S40" s="195"/>
      <c r="T40" s="193">
        <v>4</v>
      </c>
      <c r="U40" s="223"/>
      <c r="V40" s="195"/>
      <c r="W40" s="193"/>
      <c r="X40" s="195"/>
      <c r="AG40" s="144" t="b">
        <f t="shared" si="16"/>
        <v>1</v>
      </c>
      <c r="AH40" s="144" t="b">
        <f t="shared" si="16"/>
        <v>1</v>
      </c>
      <c r="AI40" s="148"/>
      <c r="AJ40" s="144" t="b">
        <f t="shared" si="16"/>
        <v>1</v>
      </c>
      <c r="AK40" s="144" t="b">
        <f t="shared" si="16"/>
        <v>1</v>
      </c>
      <c r="AL40" s="148"/>
      <c r="AM40" s="144" t="b">
        <f t="shared" si="16"/>
        <v>0</v>
      </c>
      <c r="AN40" s="144" t="b">
        <f t="shared" si="16"/>
        <v>1</v>
      </c>
      <c r="AO40" s="148"/>
      <c r="AP40" s="144" t="b">
        <f t="shared" si="16"/>
        <v>1</v>
      </c>
      <c r="AQ40" s="144" t="b">
        <f t="shared" si="16"/>
        <v>1</v>
      </c>
    </row>
    <row r="41" spans="1:43" s="136" customFormat="1" x14ac:dyDescent="0.25">
      <c r="A41" s="271" t="s">
        <v>153</v>
      </c>
      <c r="B41" s="272" t="s">
        <v>453</v>
      </c>
      <c r="C41" s="187"/>
      <c r="D41" s="217">
        <v>5</v>
      </c>
      <c r="E41" s="220"/>
      <c r="F41" s="221"/>
      <c r="G41" s="215">
        <v>5</v>
      </c>
      <c r="H41" s="216">
        <f t="shared" ref="H41" si="21">G41*30</f>
        <v>150</v>
      </c>
      <c r="I41" s="187">
        <f t="shared" ref="I41" si="22">J41+K41+L41</f>
        <v>60</v>
      </c>
      <c r="J41" s="217">
        <v>30</v>
      </c>
      <c r="K41" s="217"/>
      <c r="L41" s="220">
        <v>30</v>
      </c>
      <c r="M41" s="482">
        <f>H41-I41</f>
        <v>90</v>
      </c>
      <c r="N41" s="222"/>
      <c r="O41" s="223"/>
      <c r="P41" s="224"/>
      <c r="Q41" s="193"/>
      <c r="R41" s="223"/>
      <c r="S41" s="195"/>
      <c r="T41" s="193">
        <v>4</v>
      </c>
      <c r="U41" s="223"/>
      <c r="V41" s="195"/>
      <c r="W41" s="193"/>
      <c r="X41" s="195"/>
      <c r="AG41" s="144" t="b">
        <f t="shared" si="16"/>
        <v>1</v>
      </c>
      <c r="AH41" s="144" t="b">
        <f t="shared" si="16"/>
        <v>1</v>
      </c>
      <c r="AI41" s="148"/>
      <c r="AJ41" s="144" t="b">
        <f t="shared" si="16"/>
        <v>1</v>
      </c>
      <c r="AK41" s="144" t="b">
        <f t="shared" si="16"/>
        <v>1</v>
      </c>
      <c r="AL41" s="148"/>
      <c r="AM41" s="144" t="b">
        <f t="shared" si="16"/>
        <v>0</v>
      </c>
      <c r="AN41" s="144" t="b">
        <f t="shared" si="16"/>
        <v>1</v>
      </c>
      <c r="AO41" s="148"/>
      <c r="AP41" s="144" t="b">
        <f t="shared" si="16"/>
        <v>1</v>
      </c>
      <c r="AQ41" s="144" t="b">
        <f t="shared" si="16"/>
        <v>1</v>
      </c>
    </row>
    <row r="42" spans="1:43" s="136" customFormat="1" ht="37.5" customHeight="1" x14ac:dyDescent="0.25">
      <c r="A42" s="271" t="s">
        <v>154</v>
      </c>
      <c r="B42" s="273" t="s">
        <v>237</v>
      </c>
      <c r="C42" s="187">
        <v>7</v>
      </c>
      <c r="D42" s="217"/>
      <c r="E42" s="220"/>
      <c r="F42" s="221"/>
      <c r="G42" s="215">
        <v>5</v>
      </c>
      <c r="H42" s="216">
        <f t="shared" ref="H42" si="23">G42*30</f>
        <v>150</v>
      </c>
      <c r="I42" s="187">
        <f t="shared" ref="I42" si="24">J42+K42+L42</f>
        <v>60</v>
      </c>
      <c r="J42" s="217">
        <v>30</v>
      </c>
      <c r="K42" s="217"/>
      <c r="L42" s="220">
        <v>30</v>
      </c>
      <c r="M42" s="482">
        <f t="shared" ref="M42" si="25">H42-I42</f>
        <v>90</v>
      </c>
      <c r="N42" s="196"/>
      <c r="O42" s="197"/>
      <c r="P42" s="202"/>
      <c r="Q42" s="199"/>
      <c r="R42" s="197"/>
      <c r="S42" s="198"/>
      <c r="T42" s="199"/>
      <c r="U42" s="274"/>
      <c r="V42" s="275"/>
      <c r="W42" s="199">
        <v>4</v>
      </c>
      <c r="X42" s="198"/>
      <c r="AG42" s="144" t="b">
        <f t="shared" si="16"/>
        <v>1</v>
      </c>
      <c r="AH42" s="144" t="b">
        <f t="shared" si="16"/>
        <v>1</v>
      </c>
      <c r="AI42" s="148"/>
      <c r="AJ42" s="144" t="b">
        <f t="shared" si="16"/>
        <v>1</v>
      </c>
      <c r="AK42" s="144" t="b">
        <f t="shared" si="16"/>
        <v>1</v>
      </c>
      <c r="AL42" s="148"/>
      <c r="AM42" s="144" t="b">
        <f t="shared" si="16"/>
        <v>1</v>
      </c>
      <c r="AN42" s="144" t="b">
        <f t="shared" si="16"/>
        <v>1</v>
      </c>
      <c r="AO42" s="148"/>
      <c r="AP42" s="144" t="b">
        <f t="shared" si="16"/>
        <v>0</v>
      </c>
      <c r="AQ42" s="144" t="b">
        <f t="shared" si="16"/>
        <v>1</v>
      </c>
    </row>
    <row r="43" spans="1:43" s="137" customFormat="1" x14ac:dyDescent="0.25">
      <c r="A43" s="276" t="s">
        <v>227</v>
      </c>
      <c r="B43" s="273" t="s">
        <v>263</v>
      </c>
      <c r="C43" s="226">
        <v>4</v>
      </c>
      <c r="D43" s="217"/>
      <c r="E43" s="217"/>
      <c r="F43" s="218"/>
      <c r="G43" s="227">
        <v>5</v>
      </c>
      <c r="H43" s="216">
        <f t="shared" ref="H43:H48" si="26">G43*30</f>
        <v>150</v>
      </c>
      <c r="I43" s="187">
        <f>J43+K43+L43</f>
        <v>54</v>
      </c>
      <c r="J43" s="217">
        <v>36</v>
      </c>
      <c r="K43" s="217"/>
      <c r="L43" s="220">
        <v>18</v>
      </c>
      <c r="M43" s="482">
        <f t="shared" ref="M43:M48" si="27">H43-I43</f>
        <v>96</v>
      </c>
      <c r="N43" s="196"/>
      <c r="O43" s="197"/>
      <c r="P43" s="198"/>
      <c r="Q43" s="199"/>
      <c r="R43" s="197">
        <v>3</v>
      </c>
      <c r="S43" s="198">
        <v>3</v>
      </c>
      <c r="T43" s="199"/>
      <c r="U43" s="197"/>
      <c r="V43" s="198"/>
      <c r="W43" s="199"/>
      <c r="X43" s="198"/>
      <c r="AD43" s="137" t="s">
        <v>320</v>
      </c>
      <c r="AG43" s="144" t="b">
        <f t="shared" si="16"/>
        <v>1</v>
      </c>
      <c r="AH43" s="144" t="b">
        <f t="shared" si="16"/>
        <v>1</v>
      </c>
      <c r="AI43" s="149"/>
      <c r="AJ43" s="144" t="b">
        <f t="shared" si="16"/>
        <v>1</v>
      </c>
      <c r="AK43" s="144" t="b">
        <f t="shared" si="16"/>
        <v>0</v>
      </c>
      <c r="AL43" s="149"/>
      <c r="AM43" s="144" t="b">
        <f t="shared" si="16"/>
        <v>1</v>
      </c>
      <c r="AN43" s="144" t="b">
        <f t="shared" si="16"/>
        <v>1</v>
      </c>
      <c r="AO43" s="149"/>
      <c r="AP43" s="144" t="b">
        <f t="shared" si="16"/>
        <v>1</v>
      </c>
      <c r="AQ43" s="144" t="b">
        <f t="shared" si="16"/>
        <v>1</v>
      </c>
    </row>
    <row r="44" spans="1:43" s="133" customFormat="1" x14ac:dyDescent="0.25">
      <c r="A44" s="212" t="s">
        <v>113</v>
      </c>
      <c r="B44" s="225" t="s">
        <v>206</v>
      </c>
      <c r="C44" s="226"/>
      <c r="D44" s="217"/>
      <c r="E44" s="220"/>
      <c r="F44" s="218"/>
      <c r="G44" s="215">
        <f>G45+G46</f>
        <v>8</v>
      </c>
      <c r="H44" s="216">
        <f>H45+H46</f>
        <v>240</v>
      </c>
      <c r="I44" s="187">
        <f>I45+I46</f>
        <v>72</v>
      </c>
      <c r="J44" s="217">
        <f>J45+J46</f>
        <v>36</v>
      </c>
      <c r="K44" s="217"/>
      <c r="L44" s="220">
        <f>L45+L46</f>
        <v>36</v>
      </c>
      <c r="M44" s="482">
        <f>M45+M46</f>
        <v>168</v>
      </c>
      <c r="N44" s="222"/>
      <c r="O44" s="223"/>
      <c r="P44" s="195"/>
      <c r="Q44" s="193"/>
      <c r="R44" s="223"/>
      <c r="S44" s="195"/>
      <c r="T44" s="193"/>
      <c r="U44" s="223"/>
      <c r="V44" s="195"/>
      <c r="W44" s="193"/>
      <c r="X44" s="195"/>
      <c r="AG44" s="144" t="b">
        <f t="shared" si="16"/>
        <v>1</v>
      </c>
      <c r="AH44" s="144" t="b">
        <f t="shared" si="16"/>
        <v>1</v>
      </c>
      <c r="AI44" s="145"/>
      <c r="AJ44" s="144" t="b">
        <f t="shared" si="16"/>
        <v>1</v>
      </c>
      <c r="AK44" s="144" t="b">
        <f t="shared" si="16"/>
        <v>1</v>
      </c>
      <c r="AL44" s="145"/>
      <c r="AM44" s="144" t="b">
        <f t="shared" si="16"/>
        <v>1</v>
      </c>
      <c r="AN44" s="144" t="b">
        <f t="shared" si="16"/>
        <v>1</v>
      </c>
      <c r="AO44" s="145"/>
      <c r="AP44" s="144" t="b">
        <f t="shared" si="16"/>
        <v>1</v>
      </c>
      <c r="AQ44" s="144" t="b">
        <f t="shared" si="16"/>
        <v>1</v>
      </c>
    </row>
    <row r="45" spans="1:43" s="133" customFormat="1" x14ac:dyDescent="0.25">
      <c r="A45" s="277" t="s">
        <v>254</v>
      </c>
      <c r="B45" s="186" t="s">
        <v>206</v>
      </c>
      <c r="C45" s="226">
        <v>6</v>
      </c>
      <c r="D45" s="194"/>
      <c r="E45" s="279"/>
      <c r="F45" s="195"/>
      <c r="G45" s="280">
        <v>7</v>
      </c>
      <c r="H45" s="192">
        <f t="shared" ref="H45:H47" si="28">G45*30</f>
        <v>210</v>
      </c>
      <c r="I45" s="193">
        <f>J45+L45</f>
        <v>72</v>
      </c>
      <c r="J45" s="194">
        <f>'семестровка 2020'!G106</f>
        <v>36</v>
      </c>
      <c r="K45" s="194"/>
      <c r="L45" s="279">
        <f>'семестровка 2020'!I106</f>
        <v>36</v>
      </c>
      <c r="M45" s="456">
        <f t="shared" ref="M45:M47" si="29">H45-I45</f>
        <v>138</v>
      </c>
      <c r="N45" s="222"/>
      <c r="O45" s="223"/>
      <c r="P45" s="195"/>
      <c r="Q45" s="193"/>
      <c r="R45" s="223"/>
      <c r="S45" s="195"/>
      <c r="T45" s="193"/>
      <c r="U45" s="223">
        <f>'семестровка 2020'!K106</f>
        <v>4</v>
      </c>
      <c r="V45" s="195">
        <f>U45</f>
        <v>4</v>
      </c>
      <c r="W45" s="193"/>
      <c r="X45" s="195"/>
      <c r="AG45" s="144" t="b">
        <f t="shared" si="16"/>
        <v>1</v>
      </c>
      <c r="AH45" s="144" t="b">
        <f t="shared" si="16"/>
        <v>1</v>
      </c>
      <c r="AI45" s="145"/>
      <c r="AJ45" s="144" t="b">
        <f t="shared" si="16"/>
        <v>1</v>
      </c>
      <c r="AK45" s="144" t="b">
        <f t="shared" si="16"/>
        <v>1</v>
      </c>
      <c r="AL45" s="145"/>
      <c r="AM45" s="144" t="b">
        <f t="shared" si="16"/>
        <v>1</v>
      </c>
      <c r="AN45" s="144" t="b">
        <f t="shared" si="16"/>
        <v>0</v>
      </c>
      <c r="AO45" s="145"/>
      <c r="AP45" s="144" t="b">
        <f t="shared" si="16"/>
        <v>1</v>
      </c>
      <c r="AQ45" s="144" t="b">
        <f t="shared" si="16"/>
        <v>1</v>
      </c>
    </row>
    <row r="46" spans="1:43" s="133" customFormat="1" ht="31.5" x14ac:dyDescent="0.25">
      <c r="A46" s="277" t="s">
        <v>255</v>
      </c>
      <c r="B46" s="186" t="s">
        <v>249</v>
      </c>
      <c r="C46" s="278"/>
      <c r="D46" s="194"/>
      <c r="E46" s="279"/>
      <c r="F46" s="218" t="s">
        <v>156</v>
      </c>
      <c r="G46" s="280">
        <f>'семестровка 2020'!D109</f>
        <v>1</v>
      </c>
      <c r="H46" s="192">
        <f t="shared" si="28"/>
        <v>30</v>
      </c>
      <c r="I46" s="193">
        <f>J46+L46</f>
        <v>0</v>
      </c>
      <c r="J46" s="194"/>
      <c r="K46" s="194"/>
      <c r="L46" s="279"/>
      <c r="M46" s="456">
        <f t="shared" si="29"/>
        <v>30</v>
      </c>
      <c r="N46" s="222"/>
      <c r="O46" s="223"/>
      <c r="P46" s="195"/>
      <c r="Q46" s="193"/>
      <c r="R46" s="223"/>
      <c r="S46" s="195"/>
      <c r="T46" s="193"/>
      <c r="U46" s="281" t="s">
        <v>334</v>
      </c>
      <c r="V46" s="195"/>
      <c r="W46" s="193"/>
      <c r="X46" s="195"/>
      <c r="AG46" s="144" t="b">
        <f t="shared" si="16"/>
        <v>1</v>
      </c>
      <c r="AH46" s="144" t="b">
        <f t="shared" si="16"/>
        <v>1</v>
      </c>
      <c r="AI46" s="145"/>
      <c r="AJ46" s="144" t="b">
        <f t="shared" si="16"/>
        <v>1</v>
      </c>
      <c r="AK46" s="144" t="b">
        <f t="shared" si="16"/>
        <v>1</v>
      </c>
      <c r="AL46" s="145"/>
      <c r="AM46" s="144" t="b">
        <f t="shared" si="16"/>
        <v>1</v>
      </c>
      <c r="AN46" s="144" t="b">
        <f t="shared" si="16"/>
        <v>0</v>
      </c>
      <c r="AO46" s="145"/>
      <c r="AP46" s="144" t="b">
        <f t="shared" si="16"/>
        <v>1</v>
      </c>
      <c r="AQ46" s="144" t="b">
        <f t="shared" si="16"/>
        <v>1</v>
      </c>
    </row>
    <row r="47" spans="1:43" s="136" customFormat="1" ht="31.5" x14ac:dyDescent="0.25">
      <c r="A47" s="276" t="s">
        <v>243</v>
      </c>
      <c r="B47" s="273" t="s">
        <v>351</v>
      </c>
      <c r="C47" s="226"/>
      <c r="D47" s="217">
        <v>5</v>
      </c>
      <c r="E47" s="217"/>
      <c r="F47" s="218"/>
      <c r="G47" s="227">
        <f>'семестровка 2020'!D91</f>
        <v>4</v>
      </c>
      <c r="H47" s="216">
        <f t="shared" si="28"/>
        <v>120</v>
      </c>
      <c r="I47" s="187">
        <f t="shared" ref="I47" si="30">J47+K47+L47</f>
        <v>45</v>
      </c>
      <c r="J47" s="217">
        <f>'семестровка 2020'!G91</f>
        <v>15</v>
      </c>
      <c r="K47" s="217"/>
      <c r="L47" s="218">
        <f>'семестровка 2020'!I91</f>
        <v>30</v>
      </c>
      <c r="M47" s="482">
        <f t="shared" si="29"/>
        <v>75</v>
      </c>
      <c r="N47" s="558"/>
      <c r="O47" s="559"/>
      <c r="P47" s="218"/>
      <c r="Q47" s="187"/>
      <c r="R47" s="559"/>
      <c r="S47" s="218"/>
      <c r="T47" s="187">
        <f>'семестровка 2020'!K91</f>
        <v>3</v>
      </c>
      <c r="U47" s="197"/>
      <c r="V47" s="198"/>
      <c r="W47" s="199"/>
      <c r="X47" s="198"/>
      <c r="AG47" s="144" t="b">
        <f t="shared" si="16"/>
        <v>1</v>
      </c>
      <c r="AH47" s="144" t="b">
        <f t="shared" si="16"/>
        <v>1</v>
      </c>
      <c r="AI47" s="148"/>
      <c r="AJ47" s="144" t="b">
        <f t="shared" si="16"/>
        <v>1</v>
      </c>
      <c r="AK47" s="144" t="b">
        <f t="shared" si="16"/>
        <v>1</v>
      </c>
      <c r="AL47" s="148"/>
      <c r="AM47" s="144" t="b">
        <f t="shared" si="16"/>
        <v>0</v>
      </c>
      <c r="AN47" s="144" t="b">
        <f t="shared" si="16"/>
        <v>1</v>
      </c>
      <c r="AO47" s="148"/>
      <c r="AP47" s="144" t="b">
        <f t="shared" si="16"/>
        <v>1</v>
      </c>
      <c r="AQ47" s="144" t="b">
        <f t="shared" si="16"/>
        <v>1</v>
      </c>
    </row>
    <row r="48" spans="1:43" s="136" customFormat="1" x14ac:dyDescent="0.25">
      <c r="A48" s="276" t="s">
        <v>244</v>
      </c>
      <c r="B48" s="273" t="s">
        <v>352</v>
      </c>
      <c r="C48" s="226">
        <v>6</v>
      </c>
      <c r="D48" s="217"/>
      <c r="E48" s="217"/>
      <c r="F48" s="218"/>
      <c r="G48" s="227">
        <v>6</v>
      </c>
      <c r="H48" s="216">
        <f t="shared" si="26"/>
        <v>180</v>
      </c>
      <c r="I48" s="490">
        <f>J48+K48+L48</f>
        <v>54</v>
      </c>
      <c r="J48" s="491">
        <v>18</v>
      </c>
      <c r="K48" s="491"/>
      <c r="L48" s="492">
        <v>36</v>
      </c>
      <c r="M48" s="482">
        <f t="shared" si="27"/>
        <v>126</v>
      </c>
      <c r="N48" s="196"/>
      <c r="O48" s="197"/>
      <c r="P48" s="198"/>
      <c r="Q48" s="199"/>
      <c r="R48" s="197"/>
      <c r="S48" s="198"/>
      <c r="T48" s="199"/>
      <c r="U48" s="197">
        <v>3</v>
      </c>
      <c r="V48" s="198">
        <v>3</v>
      </c>
      <c r="W48" s="199"/>
      <c r="X48" s="198"/>
      <c r="AG48" s="144" t="b">
        <f t="shared" si="16"/>
        <v>1</v>
      </c>
      <c r="AH48" s="144" t="b">
        <f t="shared" si="16"/>
        <v>1</v>
      </c>
      <c r="AI48" s="148"/>
      <c r="AJ48" s="144" t="b">
        <f t="shared" si="16"/>
        <v>1</v>
      </c>
      <c r="AK48" s="144" t="b">
        <f t="shared" si="16"/>
        <v>1</v>
      </c>
      <c r="AL48" s="148"/>
      <c r="AM48" s="144" t="b">
        <f t="shared" si="16"/>
        <v>1</v>
      </c>
      <c r="AN48" s="144" t="b">
        <f t="shared" si="16"/>
        <v>0</v>
      </c>
      <c r="AO48" s="148"/>
      <c r="AP48" s="144" t="b">
        <f t="shared" si="16"/>
        <v>1</v>
      </c>
      <c r="AQ48" s="144" t="b">
        <f t="shared" si="16"/>
        <v>1</v>
      </c>
    </row>
    <row r="49" spans="1:44" s="136" customFormat="1" x14ac:dyDescent="0.25">
      <c r="A49" s="271" t="s">
        <v>245</v>
      </c>
      <c r="B49" s="272" t="s">
        <v>232</v>
      </c>
      <c r="C49" s="187"/>
      <c r="D49" s="217"/>
      <c r="E49" s="220"/>
      <c r="F49" s="221"/>
      <c r="G49" s="215">
        <f>G50+G51+G52</f>
        <v>11</v>
      </c>
      <c r="H49" s="493">
        <f t="shared" ref="H49:M49" si="31">H50+H51+H52</f>
        <v>330</v>
      </c>
      <c r="I49" s="493">
        <f t="shared" si="31"/>
        <v>112</v>
      </c>
      <c r="J49" s="493">
        <f t="shared" si="31"/>
        <v>56</v>
      </c>
      <c r="K49" s="493">
        <f t="shared" si="31"/>
        <v>26</v>
      </c>
      <c r="L49" s="494">
        <f t="shared" si="31"/>
        <v>30</v>
      </c>
      <c r="M49" s="495">
        <f t="shared" si="31"/>
        <v>218</v>
      </c>
      <c r="N49" s="196"/>
      <c r="O49" s="197"/>
      <c r="P49" s="202"/>
      <c r="Q49" s="199"/>
      <c r="R49" s="197"/>
      <c r="S49" s="198"/>
      <c r="T49" s="199"/>
      <c r="U49" s="197"/>
      <c r="V49" s="198"/>
      <c r="W49" s="199"/>
      <c r="X49" s="198"/>
      <c r="AG49" s="144" t="b">
        <f t="shared" si="16"/>
        <v>1</v>
      </c>
      <c r="AH49" s="144" t="b">
        <f t="shared" si="16"/>
        <v>1</v>
      </c>
      <c r="AI49" s="148"/>
      <c r="AJ49" s="144" t="b">
        <f t="shared" si="16"/>
        <v>1</v>
      </c>
      <c r="AK49" s="144" t="b">
        <f t="shared" si="16"/>
        <v>1</v>
      </c>
      <c r="AL49" s="148"/>
      <c r="AM49" s="144" t="b">
        <f t="shared" si="16"/>
        <v>1</v>
      </c>
      <c r="AN49" s="144" t="b">
        <f t="shared" si="16"/>
        <v>1</v>
      </c>
      <c r="AO49" s="148"/>
      <c r="AP49" s="144" t="b">
        <f t="shared" si="16"/>
        <v>1</v>
      </c>
      <c r="AQ49" s="144" t="b">
        <f t="shared" si="16"/>
        <v>1</v>
      </c>
    </row>
    <row r="50" spans="1:44" s="136" customFormat="1" x14ac:dyDescent="0.25">
      <c r="A50" s="284" t="s">
        <v>246</v>
      </c>
      <c r="B50" s="628" t="s">
        <v>233</v>
      </c>
      <c r="C50" s="285"/>
      <c r="D50" s="514" t="s">
        <v>384</v>
      </c>
      <c r="E50" s="286"/>
      <c r="F50" s="287"/>
      <c r="G50" s="280">
        <f>'семестровка 2020'!D125</f>
        <v>5</v>
      </c>
      <c r="H50" s="192">
        <f>G50*30</f>
        <v>150</v>
      </c>
      <c r="I50" s="193">
        <f t="shared" ref="I50:I52" si="32">J50+K50+L50</f>
        <v>60</v>
      </c>
      <c r="J50" s="288">
        <f>'семестровка 2020'!G125</f>
        <v>30</v>
      </c>
      <c r="K50" s="194"/>
      <c r="L50" s="486">
        <f>'семестровка 2020'!I125</f>
        <v>30</v>
      </c>
      <c r="M50" s="456">
        <f>H50-I50</f>
        <v>90</v>
      </c>
      <c r="N50" s="289"/>
      <c r="O50" s="290"/>
      <c r="P50" s="291"/>
      <c r="Q50" s="292"/>
      <c r="R50" s="290"/>
      <c r="S50" s="291"/>
      <c r="T50" s="292"/>
      <c r="U50" s="290"/>
      <c r="V50" s="291"/>
      <c r="W50" s="289">
        <f>'семестровка 2020'!K125</f>
        <v>4</v>
      </c>
      <c r="X50" s="291"/>
      <c r="AG50" s="144" t="b">
        <f t="shared" si="16"/>
        <v>1</v>
      </c>
      <c r="AH50" s="144" t="b">
        <f t="shared" si="16"/>
        <v>1</v>
      </c>
      <c r="AI50" s="148"/>
      <c r="AJ50" s="144" t="b">
        <f t="shared" si="16"/>
        <v>1</v>
      </c>
      <c r="AK50" s="144" t="b">
        <f t="shared" si="16"/>
        <v>1</v>
      </c>
      <c r="AL50" s="148"/>
      <c r="AM50" s="144" t="b">
        <f t="shared" si="16"/>
        <v>1</v>
      </c>
      <c r="AN50" s="144" t="b">
        <f t="shared" si="16"/>
        <v>1</v>
      </c>
      <c r="AO50" s="148"/>
      <c r="AP50" s="144" t="b">
        <f t="shared" si="16"/>
        <v>0</v>
      </c>
      <c r="AQ50" s="144" t="b">
        <f t="shared" si="16"/>
        <v>1</v>
      </c>
    </row>
    <row r="51" spans="1:44" s="136" customFormat="1" ht="31.5" x14ac:dyDescent="0.25">
      <c r="A51" s="284" t="s">
        <v>247</v>
      </c>
      <c r="B51" s="628" t="s">
        <v>282</v>
      </c>
      <c r="C51" s="635">
        <v>8</v>
      </c>
      <c r="D51" s="293"/>
      <c r="E51" s="294"/>
      <c r="F51" s="287"/>
      <c r="G51" s="280">
        <v>5</v>
      </c>
      <c r="H51" s="192">
        <f>G51*30</f>
        <v>150</v>
      </c>
      <c r="I51" s="193">
        <f t="shared" si="32"/>
        <v>52</v>
      </c>
      <c r="J51" s="194">
        <f>'семестровка 2020'!G145</f>
        <v>26</v>
      </c>
      <c r="K51" s="194">
        <f>'семестровка 2020'!H145</f>
        <v>26</v>
      </c>
      <c r="L51" s="279"/>
      <c r="M51" s="456">
        <f>H51-I51</f>
        <v>98</v>
      </c>
      <c r="N51" s="289"/>
      <c r="O51" s="290"/>
      <c r="P51" s="291"/>
      <c r="Q51" s="292"/>
      <c r="R51" s="290"/>
      <c r="S51" s="295"/>
      <c r="T51" s="292"/>
      <c r="U51" s="290"/>
      <c r="V51" s="291"/>
      <c r="W51" s="289"/>
      <c r="X51" s="291">
        <f>'семестровка 2020'!K145</f>
        <v>4</v>
      </c>
      <c r="AG51" s="144" t="b">
        <f t="shared" si="16"/>
        <v>1</v>
      </c>
      <c r="AH51" s="144" t="b">
        <f t="shared" si="16"/>
        <v>1</v>
      </c>
      <c r="AI51" s="148"/>
      <c r="AJ51" s="144" t="b">
        <f t="shared" si="16"/>
        <v>1</v>
      </c>
      <c r="AK51" s="144" t="b">
        <f t="shared" si="16"/>
        <v>1</v>
      </c>
      <c r="AL51" s="148"/>
      <c r="AM51" s="144" t="b">
        <f t="shared" si="16"/>
        <v>1</v>
      </c>
      <c r="AN51" s="144" t="b">
        <f t="shared" si="16"/>
        <v>1</v>
      </c>
      <c r="AO51" s="148"/>
      <c r="AP51" s="144" t="b">
        <f t="shared" si="16"/>
        <v>1</v>
      </c>
      <c r="AQ51" s="144" t="b">
        <f t="shared" si="16"/>
        <v>0</v>
      </c>
    </row>
    <row r="52" spans="1:44" s="136" customFormat="1" ht="16.5" thickBot="1" x14ac:dyDescent="0.3">
      <c r="A52" s="296" t="s">
        <v>248</v>
      </c>
      <c r="B52" s="629" t="s">
        <v>202</v>
      </c>
      <c r="C52" s="278"/>
      <c r="D52" s="194"/>
      <c r="E52" s="194"/>
      <c r="F52" s="218" t="s">
        <v>155</v>
      </c>
      <c r="G52" s="280">
        <f>'семестровка 2020'!D146</f>
        <v>1</v>
      </c>
      <c r="H52" s="192">
        <f t="shared" ref="H52" si="33">G52*30</f>
        <v>30</v>
      </c>
      <c r="I52" s="193">
        <f t="shared" si="32"/>
        <v>0</v>
      </c>
      <c r="J52" s="297"/>
      <c r="K52" s="297"/>
      <c r="L52" s="487"/>
      <c r="M52" s="456">
        <f t="shared" ref="M52" si="34">H52-I52</f>
        <v>30</v>
      </c>
      <c r="N52" s="289"/>
      <c r="O52" s="290"/>
      <c r="P52" s="291"/>
      <c r="Q52" s="292"/>
      <c r="R52" s="290"/>
      <c r="S52" s="295"/>
      <c r="T52" s="292"/>
      <c r="U52" s="290"/>
      <c r="V52" s="291"/>
      <c r="W52" s="289"/>
      <c r="X52" s="291" t="s">
        <v>334</v>
      </c>
      <c r="AG52" s="144" t="b">
        <f t="shared" si="16"/>
        <v>1</v>
      </c>
      <c r="AH52" s="144" t="b">
        <f t="shared" si="16"/>
        <v>1</v>
      </c>
      <c r="AI52" s="148"/>
      <c r="AJ52" s="144" t="b">
        <f t="shared" si="16"/>
        <v>1</v>
      </c>
      <c r="AK52" s="144" t="b">
        <f t="shared" si="16"/>
        <v>1</v>
      </c>
      <c r="AL52" s="148"/>
      <c r="AM52" s="144" t="b">
        <f t="shared" si="16"/>
        <v>1</v>
      </c>
      <c r="AN52" s="144" t="b">
        <f t="shared" si="16"/>
        <v>1</v>
      </c>
      <c r="AO52" s="148"/>
      <c r="AP52" s="144" t="b">
        <f t="shared" si="16"/>
        <v>1</v>
      </c>
      <c r="AQ52" s="144" t="b">
        <f t="shared" si="16"/>
        <v>0</v>
      </c>
    </row>
    <row r="53" spans="1:44" s="136" customFormat="1" ht="16.149999999999999" thickBot="1" x14ac:dyDescent="0.35">
      <c r="A53" s="271"/>
      <c r="B53" s="273"/>
      <c r="C53" s="278"/>
      <c r="D53" s="194"/>
      <c r="E53" s="194"/>
      <c r="F53" s="195"/>
      <c r="G53" s="227"/>
      <c r="H53" s="216"/>
      <c r="I53" s="187"/>
      <c r="J53" s="236"/>
      <c r="K53" s="236"/>
      <c r="L53" s="480"/>
      <c r="M53" s="482"/>
      <c r="N53" s="289"/>
      <c r="O53" s="290"/>
      <c r="P53" s="291"/>
      <c r="Q53" s="292"/>
      <c r="R53" s="290"/>
      <c r="S53" s="295"/>
      <c r="T53" s="292"/>
      <c r="U53" s="290"/>
      <c r="V53" s="291"/>
      <c r="W53" s="289"/>
      <c r="X53" s="291"/>
      <c r="AG53" s="144" t="b">
        <f t="shared" si="16"/>
        <v>1</v>
      </c>
      <c r="AH53" s="144" t="b">
        <f t="shared" si="16"/>
        <v>1</v>
      </c>
      <c r="AI53" s="148"/>
      <c r="AJ53" s="144" t="b">
        <f t="shared" si="16"/>
        <v>1</v>
      </c>
      <c r="AK53" s="144" t="b">
        <f t="shared" si="16"/>
        <v>1</v>
      </c>
      <c r="AL53" s="148"/>
      <c r="AM53" s="144" t="b">
        <f t="shared" si="16"/>
        <v>1</v>
      </c>
      <c r="AN53" s="144" t="b">
        <f t="shared" si="16"/>
        <v>1</v>
      </c>
      <c r="AO53" s="148"/>
      <c r="AP53" s="144" t="b">
        <f t="shared" si="16"/>
        <v>1</v>
      </c>
      <c r="AQ53" s="144" t="b">
        <f t="shared" si="16"/>
        <v>1</v>
      </c>
    </row>
    <row r="54" spans="1:44" ht="16.149999999999999" thickBot="1" x14ac:dyDescent="0.35">
      <c r="A54" s="271"/>
      <c r="B54" s="273"/>
      <c r="C54" s="226"/>
      <c r="D54" s="217"/>
      <c r="E54" s="217"/>
      <c r="F54" s="218"/>
      <c r="G54" s="227"/>
      <c r="H54" s="216"/>
      <c r="I54" s="187"/>
      <c r="J54" s="236"/>
      <c r="K54" s="236"/>
      <c r="L54" s="480"/>
      <c r="M54" s="483"/>
      <c r="N54" s="558"/>
      <c r="O54" s="559"/>
      <c r="P54" s="218"/>
      <c r="Q54" s="187"/>
      <c r="R54" s="559"/>
      <c r="S54" s="218"/>
      <c r="T54" s="187"/>
      <c r="U54" s="223"/>
      <c r="V54" s="195"/>
      <c r="W54" s="193"/>
      <c r="X54" s="195"/>
      <c r="AG54" s="144" t="b">
        <f t="shared" si="16"/>
        <v>1</v>
      </c>
      <c r="AH54" s="144" t="b">
        <f t="shared" si="16"/>
        <v>1</v>
      </c>
      <c r="AJ54" s="144" t="b">
        <f t="shared" si="16"/>
        <v>1</v>
      </c>
      <c r="AK54" s="144" t="b">
        <f t="shared" si="16"/>
        <v>1</v>
      </c>
      <c r="AM54" s="144" t="b">
        <f t="shared" si="16"/>
        <v>1</v>
      </c>
      <c r="AN54" s="144" t="b">
        <f t="shared" si="16"/>
        <v>1</v>
      </c>
      <c r="AP54" s="144" t="b">
        <f t="shared" si="16"/>
        <v>1</v>
      </c>
      <c r="AQ54" s="144" t="b">
        <f t="shared" si="16"/>
        <v>1</v>
      </c>
    </row>
    <row r="55" spans="1:44" ht="16.5" thickBot="1" x14ac:dyDescent="0.3">
      <c r="A55" s="824" t="s">
        <v>160</v>
      </c>
      <c r="B55" s="825"/>
      <c r="C55" s="825"/>
      <c r="D55" s="825"/>
      <c r="E55" s="825"/>
      <c r="F55" s="826"/>
      <c r="G55" s="298">
        <f>G33+G34+G35+G36+G37+G38++G39++G40+G41+G42+G43+G45+G46+G47+G48+G50+G51+G52+G53</f>
        <v>79</v>
      </c>
      <c r="H55" s="298">
        <f t="shared" ref="H55:M55" si="35">H33+H34+H35+H36+H37+H38++H39++H40+H41+H42+H43+H45+H46+H47+H48+H50+H51+H52+H53</f>
        <v>2370</v>
      </c>
      <c r="I55" s="298">
        <f t="shared" si="35"/>
        <v>877</v>
      </c>
      <c r="J55" s="298">
        <f t="shared" si="35"/>
        <v>431</v>
      </c>
      <c r="K55" s="298">
        <f t="shared" si="35"/>
        <v>26</v>
      </c>
      <c r="L55" s="298">
        <f t="shared" si="35"/>
        <v>420</v>
      </c>
      <c r="M55" s="298">
        <f t="shared" si="35"/>
        <v>1493</v>
      </c>
      <c r="N55" s="299">
        <f>SUM(N32:N54)</f>
        <v>0</v>
      </c>
      <c r="O55" s="299">
        <f t="shared" ref="O55:X55" si="36">SUM(O32:O54)</f>
        <v>0</v>
      </c>
      <c r="P55" s="299">
        <f t="shared" si="36"/>
        <v>0</v>
      </c>
      <c r="Q55" s="299">
        <f t="shared" si="36"/>
        <v>12</v>
      </c>
      <c r="R55" s="299">
        <f t="shared" si="36"/>
        <v>13</v>
      </c>
      <c r="S55" s="299">
        <f t="shared" si="36"/>
        <v>13</v>
      </c>
      <c r="T55" s="299">
        <f t="shared" si="36"/>
        <v>11</v>
      </c>
      <c r="U55" s="299">
        <f t="shared" si="36"/>
        <v>7</v>
      </c>
      <c r="V55" s="299">
        <f t="shared" si="36"/>
        <v>7</v>
      </c>
      <c r="W55" s="299">
        <f t="shared" si="36"/>
        <v>8</v>
      </c>
      <c r="X55" s="299">
        <f t="shared" si="36"/>
        <v>4</v>
      </c>
      <c r="Y55" s="75">
        <f>SUM(Y32:Y54)</f>
        <v>0</v>
      </c>
      <c r="Z55" s="75">
        <f>SUM(Z32:Z54)</f>
        <v>0</v>
      </c>
      <c r="AA55" s="75">
        <f>SUM(AA32:AA54)</f>
        <v>0</v>
      </c>
      <c r="AB55" s="75">
        <f>SUM(AB32:AB54)</f>
        <v>0</v>
      </c>
      <c r="AC55" s="75">
        <f>SUM(AC32:AC54)</f>
        <v>0</v>
      </c>
      <c r="AD55" s="70"/>
      <c r="AG55" s="155">
        <f>SUMIF(AG32:AG54,FALSE,$G32:$G54)</f>
        <v>0</v>
      </c>
      <c r="AH55" s="155">
        <f t="shared" ref="AH55:AQ55" si="37">SUMIF(AH32:AH54,FALSE,$G32:$G54)</f>
        <v>0</v>
      </c>
      <c r="AI55" s="155">
        <f t="shared" si="37"/>
        <v>0</v>
      </c>
      <c r="AJ55" s="155">
        <f t="shared" si="37"/>
        <v>15</v>
      </c>
      <c r="AK55" s="155">
        <f t="shared" si="37"/>
        <v>20</v>
      </c>
      <c r="AL55" s="155">
        <f t="shared" si="37"/>
        <v>0</v>
      </c>
      <c r="AM55" s="155">
        <f t="shared" si="37"/>
        <v>14</v>
      </c>
      <c r="AN55" s="155">
        <f t="shared" si="37"/>
        <v>14</v>
      </c>
      <c r="AO55" s="155">
        <f t="shared" si="37"/>
        <v>0</v>
      </c>
      <c r="AP55" s="155">
        <f t="shared" si="37"/>
        <v>10</v>
      </c>
      <c r="AQ55" s="155">
        <f t="shared" si="37"/>
        <v>6</v>
      </c>
      <c r="AR55" s="156">
        <f>SUM(AG55:AQ55)</f>
        <v>79</v>
      </c>
    </row>
    <row r="56" spans="1:44" ht="16.5" thickBot="1" x14ac:dyDescent="0.3">
      <c r="A56" s="827" t="s">
        <v>161</v>
      </c>
      <c r="B56" s="828"/>
      <c r="C56" s="828"/>
      <c r="D56" s="828"/>
      <c r="E56" s="828"/>
      <c r="F56" s="828"/>
      <c r="G56" s="828"/>
      <c r="H56" s="828"/>
      <c r="I56" s="797"/>
      <c r="J56" s="797"/>
      <c r="K56" s="797"/>
      <c r="L56" s="797"/>
      <c r="M56" s="797"/>
      <c r="N56" s="828"/>
      <c r="O56" s="828"/>
      <c r="P56" s="828"/>
      <c r="Q56" s="828"/>
      <c r="R56" s="828"/>
      <c r="S56" s="828"/>
      <c r="T56" s="828"/>
      <c r="U56" s="828"/>
      <c r="V56" s="828"/>
      <c r="W56" s="828"/>
      <c r="X56" s="829"/>
    </row>
    <row r="57" spans="1:44" s="135" customFormat="1" x14ac:dyDescent="0.25">
      <c r="A57" s="557" t="s">
        <v>133</v>
      </c>
      <c r="B57" s="623" t="s">
        <v>190</v>
      </c>
      <c r="C57" s="40"/>
      <c r="D57" s="41">
        <v>2</v>
      </c>
      <c r="E57" s="41"/>
      <c r="F57" s="300"/>
      <c r="G57" s="301">
        <v>4.5</v>
      </c>
      <c r="H57" s="302">
        <f>G57*30</f>
        <v>135</v>
      </c>
      <c r="I57" s="173">
        <v>0</v>
      </c>
      <c r="J57" s="303"/>
      <c r="K57" s="303"/>
      <c r="L57" s="303"/>
      <c r="M57" s="252">
        <f t="shared" ref="M57:M60" si="38">H57-I57</f>
        <v>135</v>
      </c>
      <c r="N57" s="304"/>
      <c r="O57" s="305"/>
      <c r="P57" s="306"/>
      <c r="Q57" s="307"/>
      <c r="R57" s="308"/>
      <c r="S57" s="306"/>
      <c r="T57" s="307"/>
      <c r="U57" s="308"/>
      <c r="V57" s="306"/>
      <c r="W57" s="307"/>
      <c r="X57" s="306"/>
      <c r="AE57" s="135" t="s">
        <v>335</v>
      </c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</row>
    <row r="58" spans="1:44" s="135" customFormat="1" x14ac:dyDescent="0.25">
      <c r="A58" s="212" t="s">
        <v>134</v>
      </c>
      <c r="B58" s="624" t="s">
        <v>198</v>
      </c>
      <c r="C58" s="309"/>
      <c r="D58" s="310" t="s">
        <v>157</v>
      </c>
      <c r="E58" s="310"/>
      <c r="F58" s="311"/>
      <c r="G58" s="312">
        <v>3</v>
      </c>
      <c r="H58" s="313">
        <f>G58*30</f>
        <v>90</v>
      </c>
      <c r="I58" s="187">
        <f>J58+K58+L58</f>
        <v>0</v>
      </c>
      <c r="J58" s="217"/>
      <c r="K58" s="217"/>
      <c r="L58" s="217"/>
      <c r="M58" s="218">
        <f t="shared" si="38"/>
        <v>90</v>
      </c>
      <c r="N58" s="314"/>
      <c r="O58" s="315"/>
      <c r="P58" s="316"/>
      <c r="Q58" s="317"/>
      <c r="R58" s="315"/>
      <c r="S58" s="316"/>
      <c r="T58" s="317"/>
      <c r="U58" s="315"/>
      <c r="V58" s="316"/>
      <c r="W58" s="317"/>
      <c r="X58" s="316"/>
      <c r="AE58" s="73" t="s">
        <v>96</v>
      </c>
      <c r="AF58" s="159">
        <f>G57</f>
        <v>4.5</v>
      </c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</row>
    <row r="59" spans="1:44" s="135" customFormat="1" x14ac:dyDescent="0.25">
      <c r="A59" s="212" t="s">
        <v>135</v>
      </c>
      <c r="B59" s="625" t="s">
        <v>199</v>
      </c>
      <c r="C59" s="43"/>
      <c r="D59" s="44" t="s">
        <v>156</v>
      </c>
      <c r="E59" s="44"/>
      <c r="F59" s="318"/>
      <c r="G59" s="319">
        <v>3</v>
      </c>
      <c r="H59" s="313">
        <f>G59*30</f>
        <v>90</v>
      </c>
      <c r="I59" s="187">
        <f>J59+K59+L59</f>
        <v>0</v>
      </c>
      <c r="J59" s="217"/>
      <c r="K59" s="217"/>
      <c r="L59" s="217"/>
      <c r="M59" s="218">
        <f t="shared" si="38"/>
        <v>90</v>
      </c>
      <c r="N59" s="314"/>
      <c r="O59" s="315"/>
      <c r="P59" s="316"/>
      <c r="Q59" s="317"/>
      <c r="R59" s="315"/>
      <c r="S59" s="316"/>
      <c r="T59" s="317"/>
      <c r="U59" s="315"/>
      <c r="V59" s="316"/>
      <c r="W59" s="317"/>
      <c r="X59" s="316"/>
      <c r="AE59" s="73" t="s">
        <v>97</v>
      </c>
      <c r="AF59" s="159">
        <f t="shared" ref="AF59:AF60" si="39">G58</f>
        <v>3</v>
      </c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</row>
    <row r="60" spans="1:44" s="135" customFormat="1" ht="16.5" thickBot="1" x14ac:dyDescent="0.3">
      <c r="A60" s="320" t="s">
        <v>187</v>
      </c>
      <c r="B60" s="626" t="s">
        <v>136</v>
      </c>
      <c r="C60" s="321"/>
      <c r="D60" s="322" t="s">
        <v>155</v>
      </c>
      <c r="E60" s="322"/>
      <c r="F60" s="323"/>
      <c r="G60" s="324">
        <v>6</v>
      </c>
      <c r="H60" s="325">
        <f>G60*30</f>
        <v>180</v>
      </c>
      <c r="I60" s="240">
        <f>J60+K60+L60</f>
        <v>0</v>
      </c>
      <c r="J60" s="236"/>
      <c r="K60" s="236"/>
      <c r="L60" s="236"/>
      <c r="M60" s="237">
        <f t="shared" si="38"/>
        <v>180</v>
      </c>
      <c r="N60" s="326"/>
      <c r="O60" s="327"/>
      <c r="P60" s="328"/>
      <c r="Q60" s="329"/>
      <c r="R60" s="327"/>
      <c r="S60" s="328"/>
      <c r="T60" s="329"/>
      <c r="U60" s="327"/>
      <c r="V60" s="328"/>
      <c r="W60" s="329"/>
      <c r="X60" s="328"/>
      <c r="AE60" s="73" t="s">
        <v>98</v>
      </c>
      <c r="AF60" s="159">
        <f t="shared" si="39"/>
        <v>3</v>
      </c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</row>
    <row r="61" spans="1:44" s="70" customFormat="1" ht="16.5" thickBot="1" x14ac:dyDescent="0.3">
      <c r="A61" s="796" t="s">
        <v>162</v>
      </c>
      <c r="B61" s="797"/>
      <c r="C61" s="797"/>
      <c r="D61" s="797"/>
      <c r="E61" s="797"/>
      <c r="F61" s="798"/>
      <c r="G61" s="330">
        <f>SUM(G57:G60)</f>
        <v>16.5</v>
      </c>
      <c r="H61" s="331">
        <f>SUM(H57:H60)</f>
        <v>495</v>
      </c>
      <c r="I61" s="332">
        <f t="shared" ref="I61:X61" si="40">SUM(I57:I60)</f>
        <v>0</v>
      </c>
      <c r="J61" s="332">
        <f t="shared" si="40"/>
        <v>0</v>
      </c>
      <c r="K61" s="332">
        <f t="shared" si="40"/>
        <v>0</v>
      </c>
      <c r="L61" s="332">
        <f t="shared" si="40"/>
        <v>0</v>
      </c>
      <c r="M61" s="332">
        <f t="shared" si="40"/>
        <v>495</v>
      </c>
      <c r="N61" s="331">
        <f t="shared" si="40"/>
        <v>0</v>
      </c>
      <c r="O61" s="331">
        <f t="shared" si="40"/>
        <v>0</v>
      </c>
      <c r="P61" s="331">
        <f t="shared" si="40"/>
        <v>0</v>
      </c>
      <c r="Q61" s="331">
        <f t="shared" si="40"/>
        <v>0</v>
      </c>
      <c r="R61" s="331">
        <f t="shared" si="40"/>
        <v>0</v>
      </c>
      <c r="S61" s="331">
        <f t="shared" si="40"/>
        <v>0</v>
      </c>
      <c r="T61" s="331">
        <f t="shared" si="40"/>
        <v>0</v>
      </c>
      <c r="U61" s="331">
        <f t="shared" si="40"/>
        <v>0</v>
      </c>
      <c r="V61" s="331">
        <f t="shared" si="40"/>
        <v>0</v>
      </c>
      <c r="W61" s="331">
        <f t="shared" si="40"/>
        <v>0</v>
      </c>
      <c r="X61" s="331">
        <f t="shared" si="40"/>
        <v>0</v>
      </c>
      <c r="AE61" s="73" t="s">
        <v>99</v>
      </c>
      <c r="AF61" s="159">
        <f>G60+G63</f>
        <v>12</v>
      </c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</row>
    <row r="62" spans="1:44" ht="16.5" thickBot="1" x14ac:dyDescent="0.3">
      <c r="A62" s="796" t="s">
        <v>285</v>
      </c>
      <c r="B62" s="797"/>
      <c r="C62" s="797"/>
      <c r="D62" s="797"/>
      <c r="E62" s="797"/>
      <c r="F62" s="797"/>
      <c r="G62" s="797"/>
      <c r="H62" s="797"/>
      <c r="I62" s="797"/>
      <c r="J62" s="797"/>
      <c r="K62" s="797"/>
      <c r="L62" s="797"/>
      <c r="M62" s="797"/>
      <c r="N62" s="797"/>
      <c r="O62" s="797"/>
      <c r="P62" s="797"/>
      <c r="Q62" s="797"/>
      <c r="R62" s="797"/>
      <c r="S62" s="797"/>
      <c r="T62" s="797"/>
      <c r="U62" s="797"/>
      <c r="V62" s="797"/>
      <c r="W62" s="797"/>
      <c r="X62" s="798"/>
      <c r="AF62" s="156">
        <f>SUM(AF58:AF61)</f>
        <v>22.5</v>
      </c>
    </row>
    <row r="63" spans="1:44" s="70" customFormat="1" x14ac:dyDescent="0.25">
      <c r="A63" s="241" t="s">
        <v>137</v>
      </c>
      <c r="B63" s="622" t="s">
        <v>330</v>
      </c>
      <c r="C63" s="333">
        <v>8</v>
      </c>
      <c r="D63" s="334"/>
      <c r="E63" s="334"/>
      <c r="F63" s="335"/>
      <c r="G63" s="336">
        <v>6</v>
      </c>
      <c r="H63" s="337">
        <f>G63*30</f>
        <v>180</v>
      </c>
      <c r="I63" s="338">
        <f>J63+K63+L63</f>
        <v>0</v>
      </c>
      <c r="J63" s="339"/>
      <c r="K63" s="339"/>
      <c r="L63" s="342"/>
      <c r="M63" s="528">
        <f t="shared" ref="M63" si="41">H63-I63</f>
        <v>180</v>
      </c>
      <c r="N63" s="340"/>
      <c r="O63" s="341"/>
      <c r="P63" s="342"/>
      <c r="Q63" s="343"/>
      <c r="R63" s="341"/>
      <c r="S63" s="342"/>
      <c r="T63" s="343"/>
      <c r="U63" s="341"/>
      <c r="V63" s="342"/>
      <c r="W63" s="343"/>
      <c r="X63" s="344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</row>
    <row r="64" spans="1:44" s="70" customFormat="1" ht="16.149999999999999" hidden="1" thickBot="1" x14ac:dyDescent="0.35">
      <c r="A64" s="345"/>
      <c r="B64" s="560"/>
      <c r="C64" s="346"/>
      <c r="D64" s="347"/>
      <c r="E64" s="347"/>
      <c r="F64" s="348"/>
      <c r="G64" s="349"/>
      <c r="H64" s="350"/>
      <c r="I64" s="351"/>
      <c r="J64" s="352"/>
      <c r="K64" s="352"/>
      <c r="L64" s="355"/>
      <c r="M64" s="529"/>
      <c r="N64" s="353"/>
      <c r="O64" s="354"/>
      <c r="P64" s="355"/>
      <c r="Q64" s="356"/>
      <c r="R64" s="354"/>
      <c r="S64" s="355"/>
      <c r="T64" s="356"/>
      <c r="U64" s="354"/>
      <c r="V64" s="355"/>
      <c r="W64" s="356"/>
      <c r="X64" s="357"/>
      <c r="AE64" s="73" t="s">
        <v>96</v>
      </c>
      <c r="AF64" s="157">
        <f>AG89+AH89</f>
        <v>0</v>
      </c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</row>
    <row r="65" spans="1:43" s="70" customFormat="1" ht="16.5" thickBot="1" x14ac:dyDescent="0.3">
      <c r="A65" s="831" t="s">
        <v>163</v>
      </c>
      <c r="B65" s="832"/>
      <c r="C65" s="832"/>
      <c r="D65" s="832"/>
      <c r="E65" s="832"/>
      <c r="F65" s="833"/>
      <c r="G65" s="358">
        <f>SUM(G63:G64)</f>
        <v>6</v>
      </c>
      <c r="H65" s="359">
        <f>SUM(H63:H64)</f>
        <v>180</v>
      </c>
      <c r="I65" s="359">
        <f t="shared" ref="I65:X65" si="42">I63</f>
        <v>0</v>
      </c>
      <c r="J65" s="359">
        <f t="shared" si="42"/>
        <v>0</v>
      </c>
      <c r="K65" s="359">
        <f t="shared" si="42"/>
        <v>0</v>
      </c>
      <c r="L65" s="359">
        <f t="shared" si="42"/>
        <v>0</v>
      </c>
      <c r="M65" s="359">
        <f>SUM(M63:M64)</f>
        <v>180</v>
      </c>
      <c r="N65" s="359">
        <f t="shared" si="42"/>
        <v>0</v>
      </c>
      <c r="O65" s="359">
        <f t="shared" si="42"/>
        <v>0</v>
      </c>
      <c r="P65" s="359">
        <f t="shared" si="42"/>
        <v>0</v>
      </c>
      <c r="Q65" s="359">
        <f t="shared" si="42"/>
        <v>0</v>
      </c>
      <c r="R65" s="359">
        <f t="shared" si="42"/>
        <v>0</v>
      </c>
      <c r="S65" s="359">
        <f t="shared" si="42"/>
        <v>0</v>
      </c>
      <c r="T65" s="359">
        <f t="shared" si="42"/>
        <v>0</v>
      </c>
      <c r="U65" s="359">
        <f t="shared" si="42"/>
        <v>0</v>
      </c>
      <c r="V65" s="359">
        <f t="shared" si="42"/>
        <v>0</v>
      </c>
      <c r="W65" s="359">
        <f t="shared" si="42"/>
        <v>0</v>
      </c>
      <c r="X65" s="360">
        <f t="shared" si="42"/>
        <v>0</v>
      </c>
      <c r="AE65" s="73" t="s">
        <v>97</v>
      </c>
      <c r="AF65" s="157">
        <f>AJ89+AK89</f>
        <v>8</v>
      </c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</row>
    <row r="66" spans="1:43" ht="16.5" thickBot="1" x14ac:dyDescent="0.3">
      <c r="A66" s="834" t="s">
        <v>164</v>
      </c>
      <c r="B66" s="835"/>
      <c r="C66" s="835"/>
      <c r="D66" s="835"/>
      <c r="E66" s="835"/>
      <c r="F66" s="835"/>
      <c r="G66" s="361">
        <f>G65+G61+G55+G30</f>
        <v>180</v>
      </c>
      <c r="H66" s="362">
        <f>H65+H61+H55+H30</f>
        <v>5400</v>
      </c>
      <c r="I66" s="362">
        <f t="shared" ref="I66:X66" si="43">I55+I30+I61+I65</f>
        <v>1861</v>
      </c>
      <c r="J66" s="362">
        <f t="shared" si="43"/>
        <v>813</v>
      </c>
      <c r="K66" s="362">
        <f t="shared" si="43"/>
        <v>107</v>
      </c>
      <c r="L66" s="362">
        <f t="shared" si="43"/>
        <v>941</v>
      </c>
      <c r="M66" s="362">
        <f t="shared" si="43"/>
        <v>3539</v>
      </c>
      <c r="N66" s="362">
        <f t="shared" si="43"/>
        <v>24</v>
      </c>
      <c r="O66" s="362">
        <f t="shared" si="43"/>
        <v>18</v>
      </c>
      <c r="P66" s="362">
        <f t="shared" si="43"/>
        <v>18</v>
      </c>
      <c r="Q66" s="362">
        <f t="shared" si="43"/>
        <v>19</v>
      </c>
      <c r="R66" s="362">
        <f t="shared" si="43"/>
        <v>15</v>
      </c>
      <c r="S66" s="362">
        <f t="shared" si="43"/>
        <v>15</v>
      </c>
      <c r="T66" s="362">
        <f t="shared" si="43"/>
        <v>15</v>
      </c>
      <c r="U66" s="362">
        <f t="shared" si="43"/>
        <v>7</v>
      </c>
      <c r="V66" s="362">
        <f t="shared" si="43"/>
        <v>7</v>
      </c>
      <c r="W66" s="362">
        <f t="shared" si="43"/>
        <v>12</v>
      </c>
      <c r="X66" s="362">
        <f t="shared" si="43"/>
        <v>7</v>
      </c>
      <c r="Y66" s="70">
        <f>30*G66</f>
        <v>5400</v>
      </c>
      <c r="AE66" s="73" t="s">
        <v>98</v>
      </c>
      <c r="AF66" s="157">
        <f>AM89+AN89</f>
        <v>8</v>
      </c>
    </row>
    <row r="67" spans="1:43" x14ac:dyDescent="0.25">
      <c r="A67" s="836" t="s">
        <v>118</v>
      </c>
      <c r="B67" s="837"/>
      <c r="C67" s="837"/>
      <c r="D67" s="837"/>
      <c r="E67" s="837"/>
      <c r="F67" s="837"/>
      <c r="G67" s="837"/>
      <c r="H67" s="837"/>
      <c r="I67" s="837"/>
      <c r="J67" s="837"/>
      <c r="K67" s="837"/>
      <c r="L67" s="837"/>
      <c r="M67" s="837"/>
      <c r="N67" s="837"/>
      <c r="O67" s="837"/>
      <c r="P67" s="837"/>
      <c r="Q67" s="837"/>
      <c r="R67" s="837"/>
      <c r="S67" s="837"/>
      <c r="T67" s="837"/>
      <c r="U67" s="837"/>
      <c r="V67" s="837"/>
      <c r="W67" s="837"/>
      <c r="X67" s="838"/>
      <c r="AE67" s="73" t="s">
        <v>99</v>
      </c>
      <c r="AF67" s="157">
        <f>AP89+AQ89</f>
        <v>4</v>
      </c>
    </row>
    <row r="68" spans="1:43" ht="16.5" thickBot="1" x14ac:dyDescent="0.3">
      <c r="A68" s="845" t="s">
        <v>119</v>
      </c>
      <c r="B68" s="818"/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  <c r="P68" s="818"/>
      <c r="Q68" s="818"/>
      <c r="R68" s="818"/>
      <c r="S68" s="818"/>
      <c r="T68" s="818"/>
      <c r="U68" s="818"/>
      <c r="V68" s="818"/>
      <c r="W68" s="818"/>
      <c r="X68" s="819"/>
      <c r="AE68" s="136"/>
      <c r="AF68" s="157">
        <f>SUM(AF64:AF67)</f>
        <v>20</v>
      </c>
    </row>
    <row r="69" spans="1:43" ht="16.5" thickBot="1" x14ac:dyDescent="0.3">
      <c r="A69" s="586"/>
      <c r="B69" s="619" t="s">
        <v>483</v>
      </c>
      <c r="C69" s="586"/>
      <c r="D69" s="587">
        <v>3</v>
      </c>
      <c r="E69" s="582"/>
      <c r="F69" s="586"/>
      <c r="G69" s="590">
        <v>4</v>
      </c>
      <c r="H69" s="581">
        <f>G69*30</f>
        <v>120</v>
      </c>
      <c r="I69" s="587"/>
      <c r="J69" s="582"/>
      <c r="K69" s="587"/>
      <c r="L69" s="587"/>
      <c r="M69" s="587"/>
      <c r="N69" s="587"/>
      <c r="O69" s="587"/>
      <c r="P69" s="587"/>
      <c r="Q69" s="587">
        <v>3</v>
      </c>
      <c r="R69" s="587"/>
      <c r="S69" s="587"/>
      <c r="T69" s="587"/>
      <c r="U69" s="587"/>
      <c r="V69" s="581"/>
      <c r="W69" s="587"/>
      <c r="X69" s="582"/>
      <c r="AE69" s="136"/>
      <c r="AF69" s="157"/>
    </row>
    <row r="70" spans="1:43" ht="16.5" thickBot="1" x14ac:dyDescent="0.3">
      <c r="A70" s="572"/>
      <c r="B70" s="620" t="s">
        <v>484</v>
      </c>
      <c r="C70" s="572"/>
      <c r="D70" s="589">
        <v>4</v>
      </c>
      <c r="E70" s="574"/>
      <c r="F70" s="572"/>
      <c r="G70" s="590">
        <v>4</v>
      </c>
      <c r="H70" s="581">
        <f t="shared" ref="H70:H73" si="44">G70*30</f>
        <v>120</v>
      </c>
      <c r="I70" s="589"/>
      <c r="J70" s="574"/>
      <c r="K70" s="589"/>
      <c r="L70" s="589"/>
      <c r="M70" s="589"/>
      <c r="N70" s="589"/>
      <c r="O70" s="589"/>
      <c r="P70" s="589"/>
      <c r="Q70" s="589"/>
      <c r="R70" s="589">
        <v>2</v>
      </c>
      <c r="S70" s="589">
        <v>2</v>
      </c>
      <c r="T70" s="589"/>
      <c r="U70" s="589"/>
      <c r="V70" s="573"/>
      <c r="W70" s="589"/>
      <c r="X70" s="574"/>
      <c r="AE70" s="136"/>
      <c r="AF70" s="157"/>
    </row>
    <row r="71" spans="1:43" ht="16.5" thickBot="1" x14ac:dyDescent="0.3">
      <c r="A71" s="572"/>
      <c r="B71" s="620" t="s">
        <v>485</v>
      </c>
      <c r="C71" s="572"/>
      <c r="D71" s="589">
        <v>5</v>
      </c>
      <c r="E71" s="574"/>
      <c r="F71" s="572"/>
      <c r="G71" s="590">
        <v>4</v>
      </c>
      <c r="H71" s="581">
        <f t="shared" si="44"/>
        <v>120</v>
      </c>
      <c r="I71" s="589"/>
      <c r="J71" s="574"/>
      <c r="K71" s="589"/>
      <c r="L71" s="589"/>
      <c r="M71" s="589"/>
      <c r="N71" s="589"/>
      <c r="O71" s="589"/>
      <c r="P71" s="589"/>
      <c r="Q71" s="589"/>
      <c r="R71" s="589"/>
      <c r="S71" s="589"/>
      <c r="T71" s="589">
        <v>3</v>
      </c>
      <c r="U71" s="589"/>
      <c r="V71" s="573"/>
      <c r="W71" s="589"/>
      <c r="X71" s="574"/>
      <c r="AE71" s="136"/>
      <c r="AF71" s="157"/>
    </row>
    <row r="72" spans="1:43" ht="16.5" thickBot="1" x14ac:dyDescent="0.3">
      <c r="A72" s="588"/>
      <c r="B72" s="620" t="s">
        <v>486</v>
      </c>
      <c r="C72" s="572"/>
      <c r="D72" s="589">
        <v>6</v>
      </c>
      <c r="E72" s="574"/>
      <c r="F72" s="572"/>
      <c r="G72" s="590">
        <v>4</v>
      </c>
      <c r="H72" s="581">
        <f t="shared" si="44"/>
        <v>120</v>
      </c>
      <c r="I72" s="589"/>
      <c r="J72" s="574"/>
      <c r="K72" s="589"/>
      <c r="L72" s="589"/>
      <c r="M72" s="589"/>
      <c r="N72" s="589"/>
      <c r="O72" s="589"/>
      <c r="P72" s="589"/>
      <c r="Q72" s="589"/>
      <c r="R72" s="589"/>
      <c r="S72" s="589"/>
      <c r="T72" s="589"/>
      <c r="U72" s="589">
        <v>3</v>
      </c>
      <c r="V72" s="573">
        <v>3</v>
      </c>
      <c r="W72" s="589"/>
      <c r="X72" s="589"/>
      <c r="AE72" s="136"/>
      <c r="AF72" s="157"/>
    </row>
    <row r="73" spans="1:43" ht="16.5" thickBot="1" x14ac:dyDescent="0.3">
      <c r="A73" s="583"/>
      <c r="B73" s="621" t="s">
        <v>487</v>
      </c>
      <c r="C73" s="583"/>
      <c r="D73" s="569">
        <v>7</v>
      </c>
      <c r="E73" s="585"/>
      <c r="F73" s="583"/>
      <c r="G73" s="591">
        <v>4</v>
      </c>
      <c r="H73" s="574">
        <f t="shared" si="44"/>
        <v>120</v>
      </c>
      <c r="I73" s="569"/>
      <c r="J73" s="585"/>
      <c r="K73" s="569"/>
      <c r="L73" s="569"/>
      <c r="M73" s="569"/>
      <c r="N73" s="569"/>
      <c r="O73" s="569"/>
      <c r="P73" s="569"/>
      <c r="Q73" s="569"/>
      <c r="R73" s="569"/>
      <c r="S73" s="569"/>
      <c r="T73" s="569"/>
      <c r="U73" s="569"/>
      <c r="V73" s="584"/>
      <c r="W73" s="569">
        <v>3</v>
      </c>
      <c r="X73" s="585"/>
      <c r="AE73" s="136"/>
      <c r="AF73" s="157"/>
    </row>
    <row r="74" spans="1:43" s="136" customFormat="1" x14ac:dyDescent="0.25">
      <c r="A74" s="592" t="s">
        <v>120</v>
      </c>
      <c r="B74" s="617" t="s">
        <v>122</v>
      </c>
      <c r="C74" s="575"/>
      <c r="D74" s="575">
        <v>3</v>
      </c>
      <c r="E74" s="575"/>
      <c r="F74" s="576"/>
      <c r="G74" s="496">
        <f>'семестровка 2020'!D52</f>
        <v>4</v>
      </c>
      <c r="H74" s="577">
        <f>G74*30</f>
        <v>120</v>
      </c>
      <c r="I74" s="578">
        <f>J74+K74+L74</f>
        <v>45</v>
      </c>
      <c r="J74" s="579">
        <f>'семестровка 2020'!G52</f>
        <v>15</v>
      </c>
      <c r="K74" s="579"/>
      <c r="L74" s="580">
        <f>'семестровка 2020'!I52</f>
        <v>30</v>
      </c>
      <c r="M74" s="577">
        <f>H74-I74</f>
        <v>75</v>
      </c>
      <c r="N74" s="509"/>
      <c r="O74" s="575"/>
      <c r="P74" s="576"/>
      <c r="Q74" s="512">
        <f>'семестровка 2020'!K52</f>
        <v>3</v>
      </c>
      <c r="R74" s="575"/>
      <c r="S74" s="511"/>
      <c r="T74" s="509"/>
      <c r="U74" s="575"/>
      <c r="V74" s="576"/>
      <c r="W74" s="512"/>
      <c r="X74" s="511"/>
      <c r="AG74" s="144" t="b">
        <f t="shared" ref="AG74:AQ86" si="45">ISBLANK(N74)</f>
        <v>1</v>
      </c>
      <c r="AH74" s="144" t="b">
        <f t="shared" si="45"/>
        <v>1</v>
      </c>
      <c r="AI74" s="148"/>
      <c r="AJ74" s="144" t="b">
        <f t="shared" si="45"/>
        <v>0</v>
      </c>
      <c r="AK74" s="144" t="b">
        <f t="shared" si="45"/>
        <v>1</v>
      </c>
      <c r="AL74" s="148"/>
      <c r="AM74" s="144" t="b">
        <f t="shared" si="45"/>
        <v>1</v>
      </c>
      <c r="AN74" s="144" t="b">
        <f t="shared" si="45"/>
        <v>1</v>
      </c>
      <c r="AO74" s="148"/>
      <c r="AP74" s="144" t="b">
        <f t="shared" si="45"/>
        <v>1</v>
      </c>
      <c r="AQ74" s="144" t="b">
        <f t="shared" si="45"/>
        <v>1</v>
      </c>
    </row>
    <row r="75" spans="1:43" s="136" customFormat="1" x14ac:dyDescent="0.25">
      <c r="A75" s="570" t="s">
        <v>121</v>
      </c>
      <c r="B75" s="618" t="s">
        <v>175</v>
      </c>
      <c r="C75" s="497"/>
      <c r="D75" s="497">
        <f>D74</f>
        <v>3</v>
      </c>
      <c r="E75" s="497"/>
      <c r="F75" s="498"/>
      <c r="G75" s="489">
        <v>4</v>
      </c>
      <c r="H75" s="499">
        <f t="shared" ref="H75:Q75" si="46">H74</f>
        <v>120</v>
      </c>
      <c r="I75" s="500">
        <f t="shared" si="46"/>
        <v>45</v>
      </c>
      <c r="J75" s="497">
        <f t="shared" si="46"/>
        <v>15</v>
      </c>
      <c r="K75" s="497"/>
      <c r="L75" s="498">
        <f t="shared" si="46"/>
        <v>30</v>
      </c>
      <c r="M75" s="499">
        <f t="shared" si="46"/>
        <v>75</v>
      </c>
      <c r="N75" s="500"/>
      <c r="O75" s="497"/>
      <c r="P75" s="498"/>
      <c r="Q75" s="501">
        <f t="shared" si="46"/>
        <v>3</v>
      </c>
      <c r="R75" s="497"/>
      <c r="S75" s="502"/>
      <c r="T75" s="500"/>
      <c r="U75" s="497"/>
      <c r="V75" s="498"/>
      <c r="W75" s="501"/>
      <c r="X75" s="502"/>
      <c r="AG75" s="144"/>
      <c r="AH75" s="144"/>
      <c r="AI75" s="148"/>
      <c r="AJ75" s="144"/>
      <c r="AK75" s="144"/>
      <c r="AL75" s="148"/>
      <c r="AM75" s="144"/>
      <c r="AN75" s="144"/>
      <c r="AO75" s="148"/>
      <c r="AP75" s="144"/>
      <c r="AQ75" s="144"/>
    </row>
    <row r="76" spans="1:43" s="136" customFormat="1" x14ac:dyDescent="0.25">
      <c r="A76" s="570"/>
      <c r="B76" s="618" t="s">
        <v>337</v>
      </c>
      <c r="C76" s="497"/>
      <c r="D76" s="497"/>
      <c r="E76" s="497"/>
      <c r="F76" s="498"/>
      <c r="G76" s="507">
        <v>4</v>
      </c>
      <c r="H76" s="499">
        <v>120</v>
      </c>
      <c r="I76" s="500"/>
      <c r="J76" s="497"/>
      <c r="K76" s="497"/>
      <c r="L76" s="498"/>
      <c r="M76" s="499"/>
      <c r="N76" s="500"/>
      <c r="O76" s="497"/>
      <c r="P76" s="498"/>
      <c r="Q76" s="501"/>
      <c r="R76" s="497"/>
      <c r="S76" s="502"/>
      <c r="T76" s="500"/>
      <c r="U76" s="497"/>
      <c r="V76" s="498"/>
      <c r="W76" s="501"/>
      <c r="X76" s="502"/>
      <c r="AG76" s="144"/>
      <c r="AH76" s="144"/>
      <c r="AI76" s="148"/>
      <c r="AJ76" s="144"/>
      <c r="AK76" s="144"/>
      <c r="AL76" s="148"/>
      <c r="AM76" s="144"/>
      <c r="AN76" s="144"/>
      <c r="AO76" s="148"/>
      <c r="AP76" s="144"/>
      <c r="AQ76" s="144"/>
    </row>
    <row r="77" spans="1:43" s="136" customFormat="1" x14ac:dyDescent="0.25">
      <c r="A77" s="570" t="s">
        <v>125</v>
      </c>
      <c r="B77" s="618" t="s">
        <v>158</v>
      </c>
      <c r="C77" s="497"/>
      <c r="D77" s="497">
        <v>4</v>
      </c>
      <c r="E77" s="497"/>
      <c r="F77" s="498"/>
      <c r="G77" s="489">
        <v>4</v>
      </c>
      <c r="H77" s="503">
        <f>G77*30</f>
        <v>120</v>
      </c>
      <c r="I77" s="504">
        <f>J77+K77+L77</f>
        <v>36</v>
      </c>
      <c r="J77" s="505">
        <f>'семестровка 2020'!G69</f>
        <v>18</v>
      </c>
      <c r="K77" s="505"/>
      <c r="L77" s="506">
        <f>'семестровка 2020'!I69</f>
        <v>18</v>
      </c>
      <c r="M77" s="503">
        <f>H77-I77</f>
        <v>84</v>
      </c>
      <c r="N77" s="500"/>
      <c r="O77" s="497"/>
      <c r="P77" s="498"/>
      <c r="Q77" s="501"/>
      <c r="R77" s="497">
        <f>'семестровка 2020'!K69</f>
        <v>2</v>
      </c>
      <c r="S77" s="502">
        <f>R77</f>
        <v>2</v>
      </c>
      <c r="T77" s="500"/>
      <c r="U77" s="497"/>
      <c r="V77" s="498"/>
      <c r="W77" s="501"/>
      <c r="X77" s="502"/>
      <c r="AG77" s="144" t="b">
        <f t="shared" si="45"/>
        <v>1</v>
      </c>
      <c r="AH77" s="144" t="b">
        <f t="shared" si="45"/>
        <v>1</v>
      </c>
      <c r="AI77" s="148"/>
      <c r="AJ77" s="144" t="b">
        <f t="shared" si="45"/>
        <v>1</v>
      </c>
      <c r="AK77" s="144" t="b">
        <f t="shared" si="45"/>
        <v>0</v>
      </c>
      <c r="AL77" s="148"/>
      <c r="AM77" s="144" t="b">
        <f t="shared" si="45"/>
        <v>1</v>
      </c>
      <c r="AN77" s="144" t="b">
        <f t="shared" si="45"/>
        <v>1</v>
      </c>
      <c r="AO77" s="148"/>
      <c r="AP77" s="144" t="b">
        <f t="shared" si="45"/>
        <v>1</v>
      </c>
      <c r="AQ77" s="144" t="b">
        <f t="shared" si="45"/>
        <v>1</v>
      </c>
    </row>
    <row r="78" spans="1:43" s="136" customFormat="1" x14ac:dyDescent="0.25">
      <c r="A78" s="570" t="s">
        <v>126</v>
      </c>
      <c r="B78" s="618" t="s">
        <v>230</v>
      </c>
      <c r="C78" s="497"/>
      <c r="D78" s="497">
        <f>D77</f>
        <v>4</v>
      </c>
      <c r="E78" s="497"/>
      <c r="F78" s="498"/>
      <c r="G78" s="489">
        <v>4</v>
      </c>
      <c r="H78" s="499">
        <f t="shared" ref="H78:S78" si="47">H77</f>
        <v>120</v>
      </c>
      <c r="I78" s="500">
        <f t="shared" si="47"/>
        <v>36</v>
      </c>
      <c r="J78" s="497">
        <f t="shared" si="47"/>
        <v>18</v>
      </c>
      <c r="K78" s="497"/>
      <c r="L78" s="498">
        <f t="shared" si="47"/>
        <v>18</v>
      </c>
      <c r="M78" s="499">
        <f t="shared" si="47"/>
        <v>84</v>
      </c>
      <c r="N78" s="500"/>
      <c r="O78" s="497"/>
      <c r="P78" s="498"/>
      <c r="Q78" s="501"/>
      <c r="R78" s="497">
        <f t="shared" si="47"/>
        <v>2</v>
      </c>
      <c r="S78" s="502">
        <f t="shared" si="47"/>
        <v>2</v>
      </c>
      <c r="T78" s="500"/>
      <c r="U78" s="497"/>
      <c r="V78" s="498"/>
      <c r="W78" s="501"/>
      <c r="X78" s="502"/>
      <c r="AG78" s="144"/>
      <c r="AH78" s="144"/>
      <c r="AI78" s="148"/>
      <c r="AJ78" s="144"/>
      <c r="AK78" s="144"/>
      <c r="AL78" s="148"/>
      <c r="AM78" s="144"/>
      <c r="AN78" s="144"/>
      <c r="AO78" s="148"/>
      <c r="AP78" s="144"/>
      <c r="AQ78" s="144"/>
    </row>
    <row r="79" spans="1:43" s="136" customFormat="1" x14ac:dyDescent="0.25">
      <c r="A79" s="570"/>
      <c r="B79" s="618" t="s">
        <v>337</v>
      </c>
      <c r="C79" s="497"/>
      <c r="D79" s="497"/>
      <c r="E79" s="497"/>
      <c r="F79" s="498"/>
      <c r="G79" s="489">
        <v>4</v>
      </c>
      <c r="H79" s="499">
        <f>G79*30</f>
        <v>120</v>
      </c>
      <c r="I79" s="500"/>
      <c r="J79" s="497"/>
      <c r="K79" s="497"/>
      <c r="L79" s="498"/>
      <c r="M79" s="499"/>
      <c r="N79" s="500"/>
      <c r="O79" s="497"/>
      <c r="P79" s="498"/>
      <c r="Q79" s="501"/>
      <c r="R79" s="497"/>
      <c r="S79" s="502"/>
      <c r="T79" s="500"/>
      <c r="U79" s="497"/>
      <c r="V79" s="498"/>
      <c r="W79" s="501"/>
      <c r="X79" s="502"/>
      <c r="AG79" s="144"/>
      <c r="AH79" s="144"/>
      <c r="AI79" s="148"/>
      <c r="AJ79" s="144"/>
      <c r="AK79" s="144"/>
      <c r="AL79" s="148"/>
      <c r="AM79" s="144"/>
      <c r="AN79" s="144"/>
      <c r="AO79" s="148"/>
      <c r="AP79" s="144"/>
      <c r="AQ79" s="144"/>
    </row>
    <row r="80" spans="1:43" s="136" customFormat="1" ht="31.5" x14ac:dyDescent="0.25">
      <c r="A80" s="570" t="s">
        <v>127</v>
      </c>
      <c r="B80" s="618" t="s">
        <v>463</v>
      </c>
      <c r="C80" s="497"/>
      <c r="D80" s="497">
        <v>5</v>
      </c>
      <c r="E80" s="497"/>
      <c r="F80" s="498"/>
      <c r="G80" s="489">
        <v>4</v>
      </c>
      <c r="H80" s="503">
        <f t="shared" ref="H80:H82" si="48">G80*30</f>
        <v>120</v>
      </c>
      <c r="I80" s="504">
        <f t="shared" ref="I80:I81" si="49">J80+K80+L80</f>
        <v>45</v>
      </c>
      <c r="J80" s="505"/>
      <c r="K80" s="505"/>
      <c r="L80" s="506">
        <f>'семестровка 2020'!I87</f>
        <v>45</v>
      </c>
      <c r="M80" s="503">
        <f>H80-I80</f>
        <v>75</v>
      </c>
      <c r="N80" s="500"/>
      <c r="O80" s="497"/>
      <c r="P80" s="498"/>
      <c r="Q80" s="501"/>
      <c r="R80" s="497"/>
      <c r="S80" s="502"/>
      <c r="T80" s="500">
        <v>3</v>
      </c>
      <c r="U80" s="497"/>
      <c r="V80" s="498"/>
      <c r="W80" s="501"/>
      <c r="X80" s="502"/>
      <c r="AG80" s="144" t="b">
        <f t="shared" si="45"/>
        <v>1</v>
      </c>
      <c r="AH80" s="144" t="b">
        <f t="shared" si="45"/>
        <v>1</v>
      </c>
      <c r="AI80" s="148"/>
      <c r="AJ80" s="144" t="b">
        <f t="shared" si="45"/>
        <v>1</v>
      </c>
      <c r="AK80" s="144" t="b">
        <f t="shared" si="45"/>
        <v>1</v>
      </c>
      <c r="AL80" s="148"/>
      <c r="AM80" s="144" t="b">
        <f t="shared" si="45"/>
        <v>0</v>
      </c>
      <c r="AN80" s="144" t="b">
        <f t="shared" si="45"/>
        <v>1</v>
      </c>
      <c r="AO80" s="148"/>
      <c r="AP80" s="144" t="b">
        <f t="shared" si="45"/>
        <v>1</v>
      </c>
      <c r="AQ80" s="144" t="b">
        <f t="shared" si="45"/>
        <v>1</v>
      </c>
    </row>
    <row r="81" spans="1:44" s="136" customFormat="1" x14ac:dyDescent="0.25">
      <c r="A81" s="570" t="s">
        <v>488</v>
      </c>
      <c r="B81" s="618" t="s">
        <v>36</v>
      </c>
      <c r="C81" s="497"/>
      <c r="D81" s="497">
        <v>5</v>
      </c>
      <c r="E81" s="497"/>
      <c r="F81" s="498"/>
      <c r="G81" s="489">
        <v>4</v>
      </c>
      <c r="H81" s="503">
        <f t="shared" si="48"/>
        <v>120</v>
      </c>
      <c r="I81" s="504">
        <f t="shared" si="49"/>
        <v>45</v>
      </c>
      <c r="J81" s="505">
        <v>15</v>
      </c>
      <c r="K81" s="505"/>
      <c r="L81" s="506">
        <v>30</v>
      </c>
      <c r="M81" s="503">
        <f>H81-I81</f>
        <v>75</v>
      </c>
      <c r="N81" s="500"/>
      <c r="O81" s="497"/>
      <c r="P81" s="498"/>
      <c r="Q81" s="501"/>
      <c r="R81" s="497"/>
      <c r="S81" s="502"/>
      <c r="T81" s="500">
        <v>3</v>
      </c>
      <c r="U81" s="497"/>
      <c r="V81" s="498"/>
      <c r="W81" s="501"/>
      <c r="X81" s="502"/>
      <c r="AG81" s="144"/>
      <c r="AH81" s="144"/>
      <c r="AI81" s="148"/>
      <c r="AJ81" s="144"/>
      <c r="AK81" s="144"/>
      <c r="AL81" s="148"/>
      <c r="AM81" s="144"/>
      <c r="AN81" s="144"/>
      <c r="AO81" s="148"/>
      <c r="AP81" s="144"/>
      <c r="AQ81" s="144"/>
    </row>
    <row r="82" spans="1:44" s="136" customFormat="1" x14ac:dyDescent="0.25">
      <c r="A82" s="570"/>
      <c r="B82" s="618" t="s">
        <v>337</v>
      </c>
      <c r="C82" s="497"/>
      <c r="D82" s="497"/>
      <c r="E82" s="497"/>
      <c r="F82" s="498"/>
      <c r="G82" s="489">
        <v>4</v>
      </c>
      <c r="H82" s="503">
        <f t="shared" si="48"/>
        <v>120</v>
      </c>
      <c r="I82" s="504"/>
      <c r="J82" s="505"/>
      <c r="K82" s="505"/>
      <c r="L82" s="506"/>
      <c r="M82" s="503"/>
      <c r="N82" s="500"/>
      <c r="O82" s="497"/>
      <c r="P82" s="498"/>
      <c r="Q82" s="501"/>
      <c r="R82" s="497"/>
      <c r="S82" s="502"/>
      <c r="T82" s="500"/>
      <c r="U82" s="497"/>
      <c r="V82" s="498"/>
      <c r="W82" s="501"/>
      <c r="X82" s="502"/>
      <c r="AG82" s="144"/>
      <c r="AH82" s="144"/>
      <c r="AI82" s="148"/>
      <c r="AJ82" s="144"/>
      <c r="AK82" s="144"/>
      <c r="AL82" s="148"/>
      <c r="AM82" s="144"/>
      <c r="AN82" s="144"/>
      <c r="AO82" s="148"/>
      <c r="AP82" s="144"/>
      <c r="AQ82" s="144"/>
    </row>
    <row r="83" spans="1:44" s="136" customFormat="1" ht="31.5" x14ac:dyDescent="0.25">
      <c r="A83" s="570" t="s">
        <v>489</v>
      </c>
      <c r="B83" s="618" t="s">
        <v>466</v>
      </c>
      <c r="C83" s="497"/>
      <c r="D83" s="497">
        <v>6</v>
      </c>
      <c r="E83" s="497"/>
      <c r="F83" s="498"/>
      <c r="G83" s="489">
        <f>'семестровка 2020'!D105</f>
        <v>4</v>
      </c>
      <c r="H83" s="503">
        <f t="shared" ref="H83:H85" si="50">G83*30</f>
        <v>120</v>
      </c>
      <c r="I83" s="504">
        <f t="shared" ref="I83:I84" si="51">J83+K83+L83</f>
        <v>54</v>
      </c>
      <c r="J83" s="505">
        <f>'семестровка 2020'!G105</f>
        <v>0</v>
      </c>
      <c r="K83" s="505"/>
      <c r="L83" s="506">
        <f>'семестровка 2020'!I105</f>
        <v>54</v>
      </c>
      <c r="M83" s="503">
        <f>H83-I83</f>
        <v>66</v>
      </c>
      <c r="N83" s="500"/>
      <c r="O83" s="497"/>
      <c r="P83" s="498"/>
      <c r="Q83" s="501"/>
      <c r="R83" s="497"/>
      <c r="S83" s="502"/>
      <c r="T83" s="500"/>
      <c r="U83" s="497">
        <f>'семестровка 2020'!K105</f>
        <v>3</v>
      </c>
      <c r="V83" s="498">
        <f>U83</f>
        <v>3</v>
      </c>
      <c r="W83" s="501"/>
      <c r="X83" s="502"/>
      <c r="AG83" s="144" t="b">
        <f t="shared" si="45"/>
        <v>1</v>
      </c>
      <c r="AH83" s="144" t="b">
        <f t="shared" si="45"/>
        <v>1</v>
      </c>
      <c r="AI83" s="148"/>
      <c r="AJ83" s="144" t="b">
        <f t="shared" si="45"/>
        <v>1</v>
      </c>
      <c r="AK83" s="144" t="b">
        <f t="shared" si="45"/>
        <v>1</v>
      </c>
      <c r="AL83" s="148"/>
      <c r="AM83" s="144" t="b">
        <f t="shared" si="45"/>
        <v>1</v>
      </c>
      <c r="AN83" s="144" t="b">
        <f t="shared" si="45"/>
        <v>0</v>
      </c>
      <c r="AO83" s="148"/>
      <c r="AP83" s="144" t="b">
        <f t="shared" si="45"/>
        <v>1</v>
      </c>
      <c r="AQ83" s="144" t="b">
        <f t="shared" si="45"/>
        <v>1</v>
      </c>
    </row>
    <row r="84" spans="1:44" s="136" customFormat="1" x14ac:dyDescent="0.25">
      <c r="A84" s="570" t="s">
        <v>490</v>
      </c>
      <c r="B84" s="618" t="s">
        <v>176</v>
      </c>
      <c r="C84" s="497"/>
      <c r="D84" s="497">
        <v>6</v>
      </c>
      <c r="E84" s="497"/>
      <c r="F84" s="498"/>
      <c r="G84" s="489">
        <v>4</v>
      </c>
      <c r="H84" s="503">
        <f t="shared" si="50"/>
        <v>120</v>
      </c>
      <c r="I84" s="504">
        <f t="shared" si="51"/>
        <v>54</v>
      </c>
      <c r="J84" s="505">
        <v>18</v>
      </c>
      <c r="K84" s="505"/>
      <c r="L84" s="506">
        <v>36</v>
      </c>
      <c r="M84" s="503">
        <f>H84-I84</f>
        <v>66</v>
      </c>
      <c r="N84" s="500"/>
      <c r="O84" s="497"/>
      <c r="P84" s="498"/>
      <c r="Q84" s="501"/>
      <c r="R84" s="497"/>
      <c r="S84" s="502"/>
      <c r="T84" s="500"/>
      <c r="U84" s="497">
        <v>3</v>
      </c>
      <c r="V84" s="498">
        <v>3</v>
      </c>
      <c r="W84" s="501"/>
      <c r="X84" s="502"/>
      <c r="AG84" s="144"/>
      <c r="AH84" s="144"/>
      <c r="AI84" s="148"/>
      <c r="AJ84" s="144"/>
      <c r="AK84" s="144"/>
      <c r="AL84" s="148"/>
      <c r="AM84" s="144"/>
      <c r="AN84" s="144"/>
      <c r="AO84" s="148"/>
      <c r="AP84" s="144"/>
      <c r="AQ84" s="144"/>
    </row>
    <row r="85" spans="1:44" s="136" customFormat="1" x14ac:dyDescent="0.25">
      <c r="A85" s="570"/>
      <c r="B85" s="618" t="s">
        <v>337</v>
      </c>
      <c r="C85" s="497"/>
      <c r="D85" s="497"/>
      <c r="E85" s="497"/>
      <c r="F85" s="498"/>
      <c r="G85" s="489">
        <v>4</v>
      </c>
      <c r="H85" s="503">
        <f t="shared" si="50"/>
        <v>120</v>
      </c>
      <c r="I85" s="504"/>
      <c r="J85" s="505"/>
      <c r="K85" s="505"/>
      <c r="L85" s="506"/>
      <c r="M85" s="503"/>
      <c r="N85" s="500"/>
      <c r="O85" s="497"/>
      <c r="P85" s="498"/>
      <c r="Q85" s="501"/>
      <c r="R85" s="497"/>
      <c r="S85" s="502"/>
      <c r="T85" s="500"/>
      <c r="U85" s="497"/>
      <c r="V85" s="498"/>
      <c r="W85" s="501"/>
      <c r="X85" s="502"/>
      <c r="AG85" s="144"/>
      <c r="AH85" s="144"/>
      <c r="AI85" s="148"/>
      <c r="AJ85" s="144"/>
      <c r="AK85" s="144"/>
      <c r="AL85" s="148"/>
      <c r="AM85" s="144"/>
      <c r="AN85" s="144"/>
      <c r="AO85" s="148"/>
      <c r="AP85" s="144"/>
      <c r="AQ85" s="144"/>
    </row>
    <row r="86" spans="1:44" s="136" customFormat="1" ht="31.5" x14ac:dyDescent="0.25">
      <c r="A86" s="570" t="s">
        <v>491</v>
      </c>
      <c r="B86" s="618" t="s">
        <v>468</v>
      </c>
      <c r="C86" s="497"/>
      <c r="D86" s="497">
        <v>7</v>
      </c>
      <c r="E86" s="497"/>
      <c r="F86" s="498"/>
      <c r="G86" s="489">
        <v>4</v>
      </c>
      <c r="H86" s="503">
        <f t="shared" ref="H86:H88" si="52">G86*30</f>
        <v>120</v>
      </c>
      <c r="I86" s="504">
        <f t="shared" ref="I86:I87" si="53">J86+K86+L86</f>
        <v>45</v>
      </c>
      <c r="J86" s="505"/>
      <c r="K86" s="505"/>
      <c r="L86" s="506">
        <f>'семестровка 2020'!I124</f>
        <v>45</v>
      </c>
      <c r="M86" s="503">
        <f>H86-I86</f>
        <v>75</v>
      </c>
      <c r="N86" s="500"/>
      <c r="O86" s="497"/>
      <c r="P86" s="498"/>
      <c r="Q86" s="501"/>
      <c r="R86" s="497"/>
      <c r="S86" s="502"/>
      <c r="T86" s="500"/>
      <c r="U86" s="497"/>
      <c r="V86" s="498"/>
      <c r="W86" s="501">
        <v>3</v>
      </c>
      <c r="X86" s="502"/>
      <c r="AG86" s="144" t="b">
        <f t="shared" si="45"/>
        <v>1</v>
      </c>
      <c r="AH86" s="144" t="b">
        <f t="shared" si="45"/>
        <v>1</v>
      </c>
      <c r="AI86" s="148"/>
      <c r="AJ86" s="144" t="b">
        <f t="shared" si="45"/>
        <v>1</v>
      </c>
      <c r="AK86" s="144" t="b">
        <f t="shared" si="45"/>
        <v>1</v>
      </c>
      <c r="AL86" s="148"/>
      <c r="AM86" s="144" t="b">
        <f t="shared" si="45"/>
        <v>1</v>
      </c>
      <c r="AN86" s="144" t="b">
        <f t="shared" si="45"/>
        <v>1</v>
      </c>
      <c r="AO86" s="148"/>
      <c r="AP86" s="144" t="b">
        <f t="shared" si="45"/>
        <v>0</v>
      </c>
      <c r="AQ86" s="144" t="b">
        <f t="shared" si="45"/>
        <v>1</v>
      </c>
    </row>
    <row r="87" spans="1:44" s="136" customFormat="1" x14ac:dyDescent="0.25">
      <c r="A87" s="570" t="s">
        <v>492</v>
      </c>
      <c r="B87" s="618" t="s">
        <v>469</v>
      </c>
      <c r="C87" s="497"/>
      <c r="D87" s="497">
        <v>7</v>
      </c>
      <c r="E87" s="497"/>
      <c r="F87" s="498"/>
      <c r="G87" s="489">
        <v>4</v>
      </c>
      <c r="H87" s="503">
        <f t="shared" si="52"/>
        <v>120</v>
      </c>
      <c r="I87" s="504">
        <f t="shared" si="53"/>
        <v>45</v>
      </c>
      <c r="J87" s="505">
        <v>15</v>
      </c>
      <c r="K87" s="505"/>
      <c r="L87" s="506">
        <v>30</v>
      </c>
      <c r="M87" s="503">
        <f>H87-I87</f>
        <v>75</v>
      </c>
      <c r="N87" s="500"/>
      <c r="O87" s="497"/>
      <c r="P87" s="498"/>
      <c r="Q87" s="501"/>
      <c r="R87" s="497"/>
      <c r="S87" s="502"/>
      <c r="T87" s="500"/>
      <c r="U87" s="497"/>
      <c r="V87" s="498"/>
      <c r="W87" s="501">
        <v>3</v>
      </c>
      <c r="X87" s="502"/>
      <c r="AG87" s="144"/>
      <c r="AH87" s="144"/>
      <c r="AI87" s="148"/>
      <c r="AJ87" s="144"/>
      <c r="AK87" s="144"/>
      <c r="AL87" s="148"/>
      <c r="AM87" s="144"/>
      <c r="AN87" s="144"/>
      <c r="AO87" s="148"/>
      <c r="AP87" s="144"/>
      <c r="AQ87" s="144"/>
    </row>
    <row r="88" spans="1:44" s="136" customFormat="1" x14ac:dyDescent="0.25">
      <c r="A88" s="570"/>
      <c r="B88" s="618" t="s">
        <v>337</v>
      </c>
      <c r="C88" s="497"/>
      <c r="D88" s="497"/>
      <c r="E88" s="497"/>
      <c r="F88" s="498"/>
      <c r="G88" s="489">
        <v>4</v>
      </c>
      <c r="H88" s="503">
        <f t="shared" si="52"/>
        <v>120</v>
      </c>
      <c r="I88" s="504"/>
      <c r="J88" s="505"/>
      <c r="K88" s="505"/>
      <c r="L88" s="506"/>
      <c r="M88" s="503"/>
      <c r="N88" s="500"/>
      <c r="O88" s="497"/>
      <c r="P88" s="498"/>
      <c r="Q88" s="501"/>
      <c r="R88" s="497"/>
      <c r="S88" s="502"/>
      <c r="T88" s="500"/>
      <c r="U88" s="497"/>
      <c r="V88" s="498"/>
      <c r="W88" s="501"/>
      <c r="X88" s="502"/>
      <c r="AG88" s="144"/>
      <c r="AH88" s="144"/>
      <c r="AI88" s="148"/>
      <c r="AJ88" s="144"/>
      <c r="AK88" s="144"/>
      <c r="AL88" s="148"/>
      <c r="AM88" s="144"/>
      <c r="AN88" s="144"/>
      <c r="AO88" s="148"/>
      <c r="AP88" s="144"/>
      <c r="AQ88" s="144"/>
    </row>
    <row r="89" spans="1:44" ht="16.5" thickBot="1" x14ac:dyDescent="0.3">
      <c r="A89" s="839" t="s">
        <v>123</v>
      </c>
      <c r="B89" s="840"/>
      <c r="C89" s="840"/>
      <c r="D89" s="840"/>
      <c r="E89" s="840"/>
      <c r="F89" s="841"/>
      <c r="G89" s="616">
        <f t="shared" ref="G89:X89" si="54">G74+G77+G80+G83+G86</f>
        <v>20</v>
      </c>
      <c r="H89" s="366">
        <f t="shared" si="54"/>
        <v>600</v>
      </c>
      <c r="I89" s="366">
        <f t="shared" si="54"/>
        <v>225</v>
      </c>
      <c r="J89" s="366">
        <f t="shared" si="54"/>
        <v>33</v>
      </c>
      <c r="K89" s="366">
        <f t="shared" si="54"/>
        <v>0</v>
      </c>
      <c r="L89" s="366">
        <f t="shared" si="54"/>
        <v>192</v>
      </c>
      <c r="M89" s="366">
        <f t="shared" si="54"/>
        <v>375</v>
      </c>
      <c r="N89" s="366">
        <f t="shared" si="54"/>
        <v>0</v>
      </c>
      <c r="O89" s="366">
        <f t="shared" si="54"/>
        <v>0</v>
      </c>
      <c r="P89" s="366">
        <f t="shared" si="54"/>
        <v>0</v>
      </c>
      <c r="Q89" s="366">
        <f t="shared" si="54"/>
        <v>3</v>
      </c>
      <c r="R89" s="366">
        <f t="shared" si="54"/>
        <v>2</v>
      </c>
      <c r="S89" s="366">
        <f t="shared" si="54"/>
        <v>2</v>
      </c>
      <c r="T89" s="366">
        <f t="shared" si="54"/>
        <v>3</v>
      </c>
      <c r="U89" s="366">
        <f t="shared" si="54"/>
        <v>3</v>
      </c>
      <c r="V89" s="366">
        <f t="shared" si="54"/>
        <v>3</v>
      </c>
      <c r="W89" s="366">
        <f t="shared" si="54"/>
        <v>3</v>
      </c>
      <c r="X89" s="366">
        <f t="shared" si="54"/>
        <v>0</v>
      </c>
      <c r="Y89" s="76" t="e">
        <f>Y74+Y77+Y80+Y83+#REF!+#REF!+Y86+#REF!</f>
        <v>#REF!</v>
      </c>
      <c r="Z89" s="76" t="e">
        <f>Z74+Z77+Z80+Z83+#REF!+#REF!+Z86+#REF!</f>
        <v>#REF!</v>
      </c>
      <c r="AA89" s="76" t="e">
        <f>AA74+AA77+AA80+AA83+#REF!+#REF!+AA86+#REF!</f>
        <v>#REF!</v>
      </c>
      <c r="AB89" s="76" t="e">
        <f>AB74+AB77+AB80+AB83+#REF!+#REF!+AB86+#REF!</f>
        <v>#REF!</v>
      </c>
      <c r="AC89" s="76" t="e">
        <f>AC74+AC77+AC80+AC83+#REF!+#REF!+AC86+#REF!</f>
        <v>#REF!</v>
      </c>
      <c r="AG89" s="155">
        <f t="shared" ref="AG89:AQ89" si="55">SUMIF(AG74:AG88,FALSE,$G74:$G88)</f>
        <v>0</v>
      </c>
      <c r="AH89" s="155">
        <f t="shared" si="55"/>
        <v>0</v>
      </c>
      <c r="AI89" s="155">
        <f t="shared" si="55"/>
        <v>0</v>
      </c>
      <c r="AJ89" s="155">
        <f t="shared" si="55"/>
        <v>4</v>
      </c>
      <c r="AK89" s="155">
        <f t="shared" si="55"/>
        <v>4</v>
      </c>
      <c r="AL89" s="155">
        <f t="shared" si="55"/>
        <v>0</v>
      </c>
      <c r="AM89" s="155">
        <f t="shared" si="55"/>
        <v>4</v>
      </c>
      <c r="AN89" s="155">
        <f t="shared" si="55"/>
        <v>4</v>
      </c>
      <c r="AO89" s="155">
        <f t="shared" si="55"/>
        <v>0</v>
      </c>
      <c r="AP89" s="155">
        <f t="shared" si="55"/>
        <v>4</v>
      </c>
      <c r="AQ89" s="155">
        <f t="shared" si="55"/>
        <v>0</v>
      </c>
      <c r="AR89" s="156">
        <f>SUM(AG89:AQ89)</f>
        <v>20</v>
      </c>
    </row>
    <row r="90" spans="1:44" ht="16.5" thickBot="1" x14ac:dyDescent="0.3">
      <c r="A90" s="842" t="s">
        <v>177</v>
      </c>
      <c r="B90" s="843"/>
      <c r="C90" s="843"/>
      <c r="D90" s="843"/>
      <c r="E90" s="843"/>
      <c r="F90" s="843"/>
      <c r="G90" s="818"/>
      <c r="H90" s="818"/>
      <c r="I90" s="818"/>
      <c r="J90" s="818"/>
      <c r="K90" s="818"/>
      <c r="L90" s="818"/>
      <c r="M90" s="818"/>
      <c r="N90" s="818"/>
      <c r="O90" s="818"/>
      <c r="P90" s="818"/>
      <c r="Q90" s="818"/>
      <c r="R90" s="818"/>
      <c r="S90" s="818"/>
      <c r="T90" s="818"/>
      <c r="U90" s="818"/>
      <c r="V90" s="818"/>
      <c r="W90" s="818"/>
      <c r="X90" s="844"/>
    </row>
    <row r="91" spans="1:44" ht="16.5" thickBot="1" x14ac:dyDescent="0.3">
      <c r="A91" s="611"/>
      <c r="B91" s="620" t="s">
        <v>493</v>
      </c>
      <c r="C91" s="589"/>
      <c r="D91" s="589">
        <v>3</v>
      </c>
      <c r="E91" s="589"/>
      <c r="F91" s="589"/>
      <c r="G91" s="590">
        <v>4</v>
      </c>
      <c r="H91" s="589">
        <f>G91*30</f>
        <v>120</v>
      </c>
      <c r="I91" s="589"/>
      <c r="J91" s="589"/>
      <c r="K91" s="589"/>
      <c r="L91" s="589"/>
      <c r="M91" s="589"/>
      <c r="N91" s="589"/>
      <c r="O91" s="589"/>
      <c r="P91" s="589"/>
      <c r="Q91" s="589">
        <v>3</v>
      </c>
      <c r="R91" s="589"/>
      <c r="S91" s="589"/>
      <c r="T91" s="589"/>
      <c r="U91" s="589"/>
      <c r="V91" s="589"/>
      <c r="W91" s="589"/>
      <c r="X91" s="589"/>
    </row>
    <row r="92" spans="1:44" ht="16.5" thickBot="1" x14ac:dyDescent="0.3">
      <c r="A92" s="611"/>
      <c r="B92" s="620" t="s">
        <v>494</v>
      </c>
      <c r="C92" s="589"/>
      <c r="D92" s="589" t="s">
        <v>498</v>
      </c>
      <c r="E92" s="589"/>
      <c r="F92" s="589"/>
      <c r="G92" s="590">
        <v>8</v>
      </c>
      <c r="H92" s="589">
        <f t="shared" ref="H92:H95" si="56">G92*30</f>
        <v>240</v>
      </c>
      <c r="I92" s="589"/>
      <c r="J92" s="589"/>
      <c r="K92" s="589"/>
      <c r="L92" s="589"/>
      <c r="M92" s="589"/>
      <c r="N92" s="589"/>
      <c r="O92" s="589"/>
      <c r="P92" s="589"/>
      <c r="Q92" s="589"/>
      <c r="R92" s="589"/>
      <c r="S92" s="589"/>
      <c r="T92" s="589">
        <v>8</v>
      </c>
      <c r="U92" s="589"/>
      <c r="V92" s="589"/>
      <c r="W92" s="589"/>
      <c r="X92" s="589"/>
    </row>
    <row r="93" spans="1:44" ht="16.5" thickBot="1" x14ac:dyDescent="0.3">
      <c r="A93" s="611"/>
      <c r="B93" s="620" t="s">
        <v>495</v>
      </c>
      <c r="C93" s="589"/>
      <c r="D93" s="589" t="s">
        <v>499</v>
      </c>
      <c r="E93" s="589"/>
      <c r="F93" s="589"/>
      <c r="G93" s="590">
        <v>8</v>
      </c>
      <c r="H93" s="589">
        <f t="shared" si="56"/>
        <v>240</v>
      </c>
      <c r="I93" s="589"/>
      <c r="J93" s="589"/>
      <c r="K93" s="589"/>
      <c r="L93" s="589"/>
      <c r="M93" s="589"/>
      <c r="N93" s="589"/>
      <c r="O93" s="589"/>
      <c r="P93" s="589"/>
      <c r="Q93" s="589"/>
      <c r="R93" s="589"/>
      <c r="S93" s="589"/>
      <c r="T93" s="589"/>
      <c r="U93" s="589">
        <v>8</v>
      </c>
      <c r="V93" s="589">
        <v>8</v>
      </c>
      <c r="W93" s="589"/>
      <c r="X93" s="589"/>
    </row>
    <row r="94" spans="1:44" ht="16.5" thickBot="1" x14ac:dyDescent="0.3">
      <c r="A94" s="611"/>
      <c r="B94" s="620" t="s">
        <v>496</v>
      </c>
      <c r="C94" s="589"/>
      <c r="D94" s="589" t="s">
        <v>500</v>
      </c>
      <c r="E94" s="589"/>
      <c r="F94" s="589"/>
      <c r="G94" s="590">
        <v>12</v>
      </c>
      <c r="H94" s="589">
        <f t="shared" si="56"/>
        <v>360</v>
      </c>
      <c r="I94" s="589"/>
      <c r="J94" s="589"/>
      <c r="K94" s="589"/>
      <c r="L94" s="589"/>
      <c r="M94" s="589"/>
      <c r="N94" s="589"/>
      <c r="O94" s="589"/>
      <c r="P94" s="589"/>
      <c r="Q94" s="589"/>
      <c r="R94" s="589"/>
      <c r="S94" s="589"/>
      <c r="T94" s="589"/>
      <c r="U94" s="589"/>
      <c r="V94" s="589"/>
      <c r="W94" s="589">
        <v>9</v>
      </c>
      <c r="X94" s="589"/>
    </row>
    <row r="95" spans="1:44" ht="16.5" thickBot="1" x14ac:dyDescent="0.3">
      <c r="A95" s="611"/>
      <c r="B95" s="620" t="s">
        <v>497</v>
      </c>
      <c r="C95" s="589"/>
      <c r="D95" s="589" t="s">
        <v>501</v>
      </c>
      <c r="E95" s="589"/>
      <c r="F95" s="589"/>
      <c r="G95" s="591">
        <v>8</v>
      </c>
      <c r="H95" s="589">
        <f t="shared" si="56"/>
        <v>240</v>
      </c>
      <c r="I95" s="589"/>
      <c r="J95" s="589"/>
      <c r="K95" s="589"/>
      <c r="L95" s="589"/>
      <c r="M95" s="589"/>
      <c r="N95" s="589"/>
      <c r="O95" s="589"/>
      <c r="P95" s="589"/>
      <c r="Q95" s="589"/>
      <c r="R95" s="589"/>
      <c r="S95" s="589"/>
      <c r="T95" s="589"/>
      <c r="U95" s="589"/>
      <c r="V95" s="589"/>
      <c r="W95" s="589"/>
      <c r="X95" s="589">
        <v>8</v>
      </c>
    </row>
    <row r="96" spans="1:44" s="136" customFormat="1" ht="16.5" thickBot="1" x14ac:dyDescent="0.3">
      <c r="A96" s="594" t="s">
        <v>128</v>
      </c>
      <c r="B96" s="612" t="s">
        <v>253</v>
      </c>
      <c r="C96" s="575"/>
      <c r="D96" s="575">
        <v>3</v>
      </c>
      <c r="E96" s="575"/>
      <c r="F96" s="575"/>
      <c r="G96" s="507">
        <f>'семестровка 2020'!D90</f>
        <v>4</v>
      </c>
      <c r="H96" s="508">
        <f t="shared" ref="H96" si="57">G96*30</f>
        <v>120</v>
      </c>
      <c r="I96" s="512">
        <f t="shared" ref="I96" si="58">J96+L96+K96</f>
        <v>45</v>
      </c>
      <c r="J96" s="575">
        <v>30</v>
      </c>
      <c r="K96" s="575"/>
      <c r="L96" s="576">
        <v>15</v>
      </c>
      <c r="M96" s="593">
        <f t="shared" ref="M96" si="59">H96-I96</f>
        <v>75</v>
      </c>
      <c r="N96" s="509"/>
      <c r="O96" s="510"/>
      <c r="P96" s="511"/>
      <c r="Q96" s="512">
        <v>3</v>
      </c>
      <c r="R96" s="510"/>
      <c r="S96" s="511"/>
      <c r="T96" s="512"/>
      <c r="U96" s="510"/>
      <c r="V96" s="511"/>
      <c r="W96" s="512"/>
      <c r="X96" s="511"/>
      <c r="AD96" s="136" t="s">
        <v>322</v>
      </c>
      <c r="AE96" s="73" t="s">
        <v>96</v>
      </c>
      <c r="AF96" s="157">
        <f>AG123+AH123</f>
        <v>0</v>
      </c>
      <c r="AG96" s="144" t="b">
        <f t="shared" ref="AG96:AQ120" si="60">ISBLANK(N96)</f>
        <v>1</v>
      </c>
      <c r="AH96" s="144" t="b">
        <f t="shared" si="60"/>
        <v>1</v>
      </c>
      <c r="AI96" s="148"/>
      <c r="AJ96" s="144" t="b">
        <f t="shared" si="60"/>
        <v>0</v>
      </c>
      <c r="AK96" s="144" t="b">
        <f t="shared" si="60"/>
        <v>1</v>
      </c>
      <c r="AL96" s="148"/>
      <c r="AM96" s="144" t="b">
        <f t="shared" si="60"/>
        <v>1</v>
      </c>
      <c r="AN96" s="144" t="b">
        <f t="shared" si="60"/>
        <v>1</v>
      </c>
      <c r="AO96" s="148"/>
      <c r="AP96" s="144" t="b">
        <f t="shared" si="60"/>
        <v>1</v>
      </c>
      <c r="AQ96" s="144" t="b">
        <f t="shared" si="60"/>
        <v>1</v>
      </c>
    </row>
    <row r="97" spans="1:43" s="136" customFormat="1" ht="16.5" thickBot="1" x14ac:dyDescent="0.3">
      <c r="A97" s="594" t="s">
        <v>129</v>
      </c>
      <c r="B97" s="613" t="s">
        <v>386</v>
      </c>
      <c r="C97" s="513"/>
      <c r="D97" s="514" t="s">
        <v>106</v>
      </c>
      <c r="E97" s="515"/>
      <c r="F97" s="516"/>
      <c r="G97" s="489">
        <v>4</v>
      </c>
      <c r="H97" s="517">
        <v>120</v>
      </c>
      <c r="I97" s="555">
        <v>45</v>
      </c>
      <c r="J97" s="505">
        <v>30</v>
      </c>
      <c r="K97" s="505"/>
      <c r="L97" s="506">
        <v>15</v>
      </c>
      <c r="M97" s="503">
        <v>75</v>
      </c>
      <c r="N97" s="500"/>
      <c r="O97" s="518"/>
      <c r="P97" s="502"/>
      <c r="Q97" s="501">
        <v>3</v>
      </c>
      <c r="R97" s="518"/>
      <c r="S97" s="502"/>
      <c r="T97" s="501"/>
      <c r="U97" s="518"/>
      <c r="V97" s="502"/>
      <c r="W97" s="501"/>
      <c r="X97" s="502"/>
      <c r="AE97" s="73" t="s">
        <v>97</v>
      </c>
      <c r="AF97" s="157">
        <f>AJ123+AK123</f>
        <v>4</v>
      </c>
      <c r="AG97" s="144"/>
      <c r="AH97" s="144"/>
      <c r="AI97" s="148"/>
      <c r="AJ97" s="144"/>
      <c r="AK97" s="144"/>
      <c r="AL97" s="148"/>
      <c r="AM97" s="144"/>
      <c r="AN97" s="144"/>
      <c r="AO97" s="148"/>
      <c r="AP97" s="144"/>
      <c r="AQ97" s="144"/>
    </row>
    <row r="98" spans="1:43" s="136" customFormat="1" ht="16.5" thickBot="1" x14ac:dyDescent="0.3">
      <c r="A98" s="594"/>
      <c r="B98" s="613" t="s">
        <v>337</v>
      </c>
      <c r="C98" s="513"/>
      <c r="D98" s="514"/>
      <c r="E98" s="515"/>
      <c r="F98" s="516"/>
      <c r="G98" s="489">
        <v>4</v>
      </c>
      <c r="H98" s="517">
        <v>120</v>
      </c>
      <c r="I98" s="571"/>
      <c r="J98" s="505"/>
      <c r="K98" s="505"/>
      <c r="L98" s="506"/>
      <c r="M98" s="503"/>
      <c r="N98" s="500"/>
      <c r="O98" s="518"/>
      <c r="P98" s="502"/>
      <c r="Q98" s="501"/>
      <c r="R98" s="518"/>
      <c r="S98" s="502"/>
      <c r="T98" s="501"/>
      <c r="U98" s="518"/>
      <c r="V98" s="502"/>
      <c r="W98" s="501"/>
      <c r="X98" s="502"/>
      <c r="AE98" s="73"/>
      <c r="AF98" s="157"/>
      <c r="AG98" s="144"/>
      <c r="AH98" s="144"/>
      <c r="AI98" s="148"/>
      <c r="AJ98" s="144"/>
      <c r="AK98" s="144"/>
      <c r="AL98" s="148"/>
      <c r="AM98" s="144"/>
      <c r="AN98" s="144"/>
      <c r="AO98" s="148"/>
      <c r="AP98" s="144"/>
      <c r="AQ98" s="144"/>
    </row>
    <row r="99" spans="1:43" s="136" customFormat="1" ht="16.5" thickBot="1" x14ac:dyDescent="0.3">
      <c r="A99" s="594" t="s">
        <v>130</v>
      </c>
      <c r="B99" s="273" t="s">
        <v>382</v>
      </c>
      <c r="C99" s="513"/>
      <c r="D99" s="514" t="s">
        <v>347</v>
      </c>
      <c r="E99" s="515"/>
      <c r="F99" s="516"/>
      <c r="G99" s="489">
        <v>4</v>
      </c>
      <c r="H99" s="517">
        <f>G99*30</f>
        <v>120</v>
      </c>
      <c r="I99" s="568">
        <v>60</v>
      </c>
      <c r="J99" s="505">
        <v>30</v>
      </c>
      <c r="K99" s="505"/>
      <c r="L99" s="506">
        <v>30</v>
      </c>
      <c r="M99" s="503">
        <v>60</v>
      </c>
      <c r="N99" s="500"/>
      <c r="O99" s="518"/>
      <c r="P99" s="502"/>
      <c r="Q99" s="501"/>
      <c r="R99" s="518"/>
      <c r="S99" s="502"/>
      <c r="T99" s="501">
        <v>4</v>
      </c>
      <c r="U99" s="518"/>
      <c r="V99" s="502"/>
      <c r="W99" s="501"/>
      <c r="X99" s="502"/>
      <c r="AE99" s="73"/>
      <c r="AF99" s="157"/>
      <c r="AG99" s="144"/>
      <c r="AH99" s="144"/>
      <c r="AI99" s="148"/>
      <c r="AJ99" s="144"/>
      <c r="AK99" s="144"/>
      <c r="AL99" s="148"/>
      <c r="AM99" s="144"/>
      <c r="AN99" s="144"/>
      <c r="AO99" s="148"/>
      <c r="AP99" s="144"/>
      <c r="AQ99" s="144"/>
    </row>
    <row r="100" spans="1:43" s="136" customFormat="1" ht="16.5" thickBot="1" x14ac:dyDescent="0.3">
      <c r="A100" s="594" t="s">
        <v>131</v>
      </c>
      <c r="B100" s="273" t="s">
        <v>461</v>
      </c>
      <c r="C100" s="513"/>
      <c r="D100" s="514" t="s">
        <v>347</v>
      </c>
      <c r="E100" s="515"/>
      <c r="F100" s="516"/>
      <c r="G100" s="489">
        <v>4</v>
      </c>
      <c r="H100" s="517">
        <f>G100*30</f>
        <v>120</v>
      </c>
      <c r="I100" s="568">
        <v>60</v>
      </c>
      <c r="J100" s="505">
        <v>30</v>
      </c>
      <c r="K100" s="505"/>
      <c r="L100" s="506">
        <v>30</v>
      </c>
      <c r="M100" s="503">
        <v>60</v>
      </c>
      <c r="N100" s="500"/>
      <c r="O100" s="518"/>
      <c r="P100" s="502"/>
      <c r="Q100" s="501"/>
      <c r="R100" s="518"/>
      <c r="S100" s="502"/>
      <c r="T100" s="501">
        <v>4</v>
      </c>
      <c r="U100" s="518"/>
      <c r="V100" s="502"/>
      <c r="W100" s="501"/>
      <c r="X100" s="502"/>
      <c r="AE100" s="73"/>
      <c r="AF100" s="157"/>
      <c r="AG100" s="144"/>
      <c r="AH100" s="144"/>
      <c r="AI100" s="148"/>
      <c r="AJ100" s="144"/>
      <c r="AK100" s="144"/>
      <c r="AL100" s="148"/>
      <c r="AM100" s="144"/>
      <c r="AN100" s="144"/>
      <c r="AO100" s="148"/>
      <c r="AP100" s="144"/>
      <c r="AQ100" s="144"/>
    </row>
    <row r="101" spans="1:43" s="136" customFormat="1" ht="16.5" thickBot="1" x14ac:dyDescent="0.3">
      <c r="A101" s="594" t="s">
        <v>132</v>
      </c>
      <c r="B101" s="273" t="s">
        <v>474</v>
      </c>
      <c r="C101" s="513"/>
      <c r="D101" s="514" t="s">
        <v>347</v>
      </c>
      <c r="E101" s="515"/>
      <c r="F101" s="516"/>
      <c r="G101" s="489">
        <v>4</v>
      </c>
      <c r="H101" s="517">
        <f t="shared" ref="H101:H103" si="61">G101*30</f>
        <v>120</v>
      </c>
      <c r="I101" s="568">
        <v>60</v>
      </c>
      <c r="J101" s="505">
        <v>30</v>
      </c>
      <c r="K101" s="505"/>
      <c r="L101" s="506">
        <v>30</v>
      </c>
      <c r="M101" s="503">
        <v>60</v>
      </c>
      <c r="N101" s="500"/>
      <c r="O101" s="518"/>
      <c r="P101" s="502"/>
      <c r="Q101" s="501"/>
      <c r="R101" s="518"/>
      <c r="S101" s="502"/>
      <c r="T101" s="501">
        <v>4</v>
      </c>
      <c r="U101" s="518"/>
      <c r="V101" s="502"/>
      <c r="W101" s="501"/>
      <c r="X101" s="502"/>
      <c r="AE101" s="73"/>
      <c r="AF101" s="157"/>
      <c r="AG101" s="144"/>
      <c r="AH101" s="144"/>
      <c r="AI101" s="148"/>
      <c r="AJ101" s="144"/>
      <c r="AK101" s="144"/>
      <c r="AL101" s="148"/>
      <c r="AM101" s="144"/>
      <c r="AN101" s="144"/>
      <c r="AO101" s="148"/>
      <c r="AP101" s="144"/>
      <c r="AQ101" s="144"/>
    </row>
    <row r="102" spans="1:43" s="136" customFormat="1" ht="16.5" thickBot="1" x14ac:dyDescent="0.3">
      <c r="A102" s="594" t="s">
        <v>336</v>
      </c>
      <c r="B102" s="273" t="s">
        <v>475</v>
      </c>
      <c r="C102" s="513"/>
      <c r="D102" s="514" t="s">
        <v>347</v>
      </c>
      <c r="E102" s="515"/>
      <c r="F102" s="516"/>
      <c r="G102" s="489">
        <v>4</v>
      </c>
      <c r="H102" s="517">
        <f t="shared" si="61"/>
        <v>120</v>
      </c>
      <c r="I102" s="568">
        <v>60</v>
      </c>
      <c r="J102" s="505">
        <v>30</v>
      </c>
      <c r="K102" s="505"/>
      <c r="L102" s="506">
        <v>30</v>
      </c>
      <c r="M102" s="503">
        <v>60</v>
      </c>
      <c r="N102" s="500"/>
      <c r="O102" s="518"/>
      <c r="P102" s="502"/>
      <c r="Q102" s="501"/>
      <c r="R102" s="518"/>
      <c r="S102" s="502"/>
      <c r="T102" s="501">
        <v>4</v>
      </c>
      <c r="U102" s="518"/>
      <c r="V102" s="502"/>
      <c r="W102" s="501"/>
      <c r="X102" s="502"/>
      <c r="AE102" s="73"/>
      <c r="AF102" s="157"/>
      <c r="AG102" s="144"/>
      <c r="AH102" s="144"/>
      <c r="AI102" s="148"/>
      <c r="AJ102" s="144"/>
      <c r="AK102" s="144"/>
      <c r="AL102" s="148"/>
      <c r="AM102" s="144"/>
      <c r="AN102" s="144"/>
      <c r="AO102" s="148"/>
      <c r="AP102" s="144"/>
      <c r="AQ102" s="144"/>
    </row>
    <row r="103" spans="1:43" s="136" customFormat="1" ht="16.5" thickBot="1" x14ac:dyDescent="0.3">
      <c r="A103" s="594"/>
      <c r="B103" s="273" t="s">
        <v>337</v>
      </c>
      <c r="C103" s="513"/>
      <c r="D103" s="514"/>
      <c r="E103" s="515"/>
      <c r="F103" s="516"/>
      <c r="G103" s="489">
        <v>8</v>
      </c>
      <c r="H103" s="517">
        <f t="shared" si="61"/>
        <v>240</v>
      </c>
      <c r="I103" s="571"/>
      <c r="J103" s="505"/>
      <c r="K103" s="505"/>
      <c r="L103" s="506"/>
      <c r="M103" s="503"/>
      <c r="N103" s="500"/>
      <c r="O103" s="518"/>
      <c r="P103" s="502"/>
      <c r="Q103" s="501"/>
      <c r="R103" s="518"/>
      <c r="S103" s="502"/>
      <c r="T103" s="501"/>
      <c r="U103" s="518"/>
      <c r="V103" s="502"/>
      <c r="W103" s="501"/>
      <c r="X103" s="502"/>
      <c r="AE103" s="73"/>
      <c r="AF103" s="157"/>
      <c r="AG103" s="144"/>
      <c r="AH103" s="144"/>
      <c r="AI103" s="148"/>
      <c r="AJ103" s="144"/>
      <c r="AK103" s="144"/>
      <c r="AL103" s="148"/>
      <c r="AM103" s="144"/>
      <c r="AN103" s="144"/>
      <c r="AO103" s="148"/>
      <c r="AP103" s="144"/>
      <c r="AQ103" s="144"/>
    </row>
    <row r="104" spans="1:43" s="136" customFormat="1" ht="32.25" thickBot="1" x14ac:dyDescent="0.3">
      <c r="A104" s="594" t="s">
        <v>387</v>
      </c>
      <c r="B104" s="273" t="s">
        <v>465</v>
      </c>
      <c r="C104" s="513"/>
      <c r="D104" s="514" t="s">
        <v>464</v>
      </c>
      <c r="E104" s="515"/>
      <c r="F104" s="516"/>
      <c r="G104" s="489">
        <v>4</v>
      </c>
      <c r="H104" s="519">
        <f t="shared" ref="H104" si="62">G104*30</f>
        <v>120</v>
      </c>
      <c r="I104" s="520">
        <f>J104+L104+K104</f>
        <v>72</v>
      </c>
      <c r="J104" s="521">
        <f>'семестровка 2020'!G108</f>
        <v>36</v>
      </c>
      <c r="K104" s="522"/>
      <c r="L104" s="516">
        <f>'семестровка 2020'!I108</f>
        <v>36</v>
      </c>
      <c r="M104" s="530">
        <f t="shared" ref="M104" si="63">H104-I104</f>
        <v>48</v>
      </c>
      <c r="N104" s="523"/>
      <c r="O104" s="524"/>
      <c r="P104" s="525"/>
      <c r="Q104" s="526"/>
      <c r="R104" s="524"/>
      <c r="S104" s="525"/>
      <c r="T104" s="526"/>
      <c r="U104" s="524">
        <f>'семестровка 2020'!K108</f>
        <v>4</v>
      </c>
      <c r="V104" s="525">
        <f>U104</f>
        <v>4</v>
      </c>
      <c r="W104" s="526"/>
      <c r="X104" s="502"/>
      <c r="AD104" s="139" t="s">
        <v>321</v>
      </c>
      <c r="AE104" s="73" t="s">
        <v>98</v>
      </c>
      <c r="AF104" s="157">
        <f>AM123+AN123</f>
        <v>8</v>
      </c>
      <c r="AG104" s="144" t="b">
        <f t="shared" si="60"/>
        <v>1</v>
      </c>
      <c r="AH104" s="144" t="b">
        <f t="shared" si="60"/>
        <v>1</v>
      </c>
      <c r="AI104" s="148"/>
      <c r="AJ104" s="144" t="b">
        <f t="shared" si="60"/>
        <v>1</v>
      </c>
      <c r="AK104" s="144" t="b">
        <f t="shared" si="60"/>
        <v>1</v>
      </c>
      <c r="AL104" s="148"/>
      <c r="AM104" s="144" t="b">
        <f t="shared" si="60"/>
        <v>1</v>
      </c>
      <c r="AN104" s="144" t="b">
        <f t="shared" si="60"/>
        <v>0</v>
      </c>
      <c r="AO104" s="148"/>
      <c r="AP104" s="144" t="b">
        <f t="shared" si="60"/>
        <v>1</v>
      </c>
      <c r="AQ104" s="144" t="b">
        <f t="shared" si="60"/>
        <v>1</v>
      </c>
    </row>
    <row r="105" spans="1:43" s="136" customFormat="1" ht="19.5" customHeight="1" thickBot="1" x14ac:dyDescent="0.3">
      <c r="A105" s="594" t="s">
        <v>388</v>
      </c>
      <c r="B105" s="273" t="s">
        <v>203</v>
      </c>
      <c r="C105" s="513"/>
      <c r="D105" s="514" t="s">
        <v>464</v>
      </c>
      <c r="E105" s="515"/>
      <c r="F105" s="516"/>
      <c r="G105" s="489">
        <v>4</v>
      </c>
      <c r="H105" s="519">
        <f>G105*30</f>
        <v>120</v>
      </c>
      <c r="I105" s="520">
        <v>72</v>
      </c>
      <c r="J105" s="521">
        <v>36</v>
      </c>
      <c r="K105" s="522"/>
      <c r="L105" s="516">
        <v>36</v>
      </c>
      <c r="M105" s="530">
        <f>H105-I105</f>
        <v>48</v>
      </c>
      <c r="N105" s="523"/>
      <c r="O105" s="524"/>
      <c r="P105" s="525"/>
      <c r="Q105" s="526"/>
      <c r="R105" s="524"/>
      <c r="S105" s="525"/>
      <c r="T105" s="526"/>
      <c r="U105" s="524">
        <v>4</v>
      </c>
      <c r="V105" s="525">
        <v>4</v>
      </c>
      <c r="W105" s="526"/>
      <c r="X105" s="502"/>
      <c r="AE105" s="73" t="s">
        <v>99</v>
      </c>
      <c r="AF105" s="157">
        <f>AP123+AQ123</f>
        <v>12</v>
      </c>
      <c r="AG105" s="144"/>
      <c r="AH105" s="144"/>
      <c r="AI105" s="148"/>
      <c r="AJ105" s="144"/>
      <c r="AK105" s="144"/>
      <c r="AL105" s="148"/>
      <c r="AM105" s="144"/>
      <c r="AN105" s="144"/>
      <c r="AO105" s="148"/>
      <c r="AP105" s="144"/>
      <c r="AQ105" s="144"/>
    </row>
    <row r="106" spans="1:43" s="136" customFormat="1" ht="16.5" thickBot="1" x14ac:dyDescent="0.3">
      <c r="A106" s="594" t="s">
        <v>389</v>
      </c>
      <c r="B106" s="614" t="s">
        <v>383</v>
      </c>
      <c r="C106" s="513"/>
      <c r="D106" s="514" t="s">
        <v>464</v>
      </c>
      <c r="E106" s="515"/>
      <c r="F106" s="516"/>
      <c r="G106" s="489">
        <v>4</v>
      </c>
      <c r="H106" s="519">
        <f t="shared" ref="H106:H111" si="64">G106*30</f>
        <v>120</v>
      </c>
      <c r="I106" s="520">
        <f>J106+L106+K106</f>
        <v>72</v>
      </c>
      <c r="J106" s="521">
        <v>36</v>
      </c>
      <c r="K106" s="522"/>
      <c r="L106" s="516">
        <v>36</v>
      </c>
      <c r="M106" s="530">
        <f t="shared" ref="M106:M111" si="65">H106-I106</f>
        <v>48</v>
      </c>
      <c r="N106" s="523"/>
      <c r="O106" s="524"/>
      <c r="P106" s="525"/>
      <c r="Q106" s="526"/>
      <c r="R106" s="524"/>
      <c r="S106" s="525"/>
      <c r="T106" s="526"/>
      <c r="U106" s="524">
        <v>4</v>
      </c>
      <c r="V106" s="525">
        <v>4</v>
      </c>
      <c r="W106" s="526"/>
      <c r="X106" s="502"/>
      <c r="AD106" s="138" t="s">
        <v>235</v>
      </c>
      <c r="AF106" s="157">
        <f>SUM(AF96:AF105)</f>
        <v>24</v>
      </c>
      <c r="AG106" s="144" t="b">
        <f t="shared" si="60"/>
        <v>1</v>
      </c>
      <c r="AH106" s="144" t="b">
        <f t="shared" si="60"/>
        <v>1</v>
      </c>
      <c r="AI106" s="148"/>
      <c r="AJ106" s="144" t="b">
        <f t="shared" si="60"/>
        <v>1</v>
      </c>
      <c r="AK106" s="144" t="b">
        <f t="shared" si="60"/>
        <v>1</v>
      </c>
      <c r="AL106" s="148"/>
      <c r="AM106" s="144" t="b">
        <f t="shared" si="60"/>
        <v>1</v>
      </c>
      <c r="AN106" s="144" t="b">
        <f t="shared" si="60"/>
        <v>0</v>
      </c>
      <c r="AO106" s="148"/>
      <c r="AP106" s="144" t="b">
        <f t="shared" si="60"/>
        <v>1</v>
      </c>
      <c r="AQ106" s="144" t="b">
        <f t="shared" si="60"/>
        <v>1</v>
      </c>
    </row>
    <row r="107" spans="1:43" s="136" customFormat="1" ht="32.25" thickBot="1" x14ac:dyDescent="0.3">
      <c r="A107" s="594" t="s">
        <v>476</v>
      </c>
      <c r="B107" s="614" t="s">
        <v>284</v>
      </c>
      <c r="C107" s="513"/>
      <c r="D107" s="514" t="s">
        <v>464</v>
      </c>
      <c r="E107" s="515"/>
      <c r="F107" s="516"/>
      <c r="G107" s="489">
        <v>4</v>
      </c>
      <c r="H107" s="519">
        <f>G107*30</f>
        <v>120</v>
      </c>
      <c r="I107" s="520">
        <f>J107+K107+L107</f>
        <v>72</v>
      </c>
      <c r="J107" s="521">
        <v>36</v>
      </c>
      <c r="K107" s="522">
        <v>36</v>
      </c>
      <c r="L107" s="516"/>
      <c r="M107" s="530">
        <f>H107-I107</f>
        <v>48</v>
      </c>
      <c r="N107" s="523"/>
      <c r="O107" s="524"/>
      <c r="P107" s="525"/>
      <c r="Q107" s="526"/>
      <c r="R107" s="524"/>
      <c r="S107" s="525"/>
      <c r="T107" s="526"/>
      <c r="U107" s="524">
        <v>4</v>
      </c>
      <c r="V107" s="525">
        <v>4</v>
      </c>
      <c r="W107" s="526"/>
      <c r="X107" s="502"/>
      <c r="AD107" s="138" t="s">
        <v>236</v>
      </c>
      <c r="AG107" s="144"/>
      <c r="AH107" s="144"/>
      <c r="AI107" s="148"/>
      <c r="AJ107" s="144"/>
      <c r="AK107" s="144"/>
      <c r="AL107" s="148"/>
      <c r="AM107" s="144"/>
      <c r="AN107" s="144"/>
      <c r="AO107" s="148"/>
      <c r="AP107" s="144"/>
      <c r="AQ107" s="144"/>
    </row>
    <row r="108" spans="1:43" s="136" customFormat="1" ht="16.5" thickBot="1" x14ac:dyDescent="0.3">
      <c r="A108" s="594"/>
      <c r="B108" s="614" t="s">
        <v>337</v>
      </c>
      <c r="C108" s="513"/>
      <c r="D108" s="514"/>
      <c r="E108" s="515"/>
      <c r="F108" s="516"/>
      <c r="G108" s="489">
        <v>8</v>
      </c>
      <c r="H108" s="519">
        <f>G108*30</f>
        <v>240</v>
      </c>
      <c r="I108" s="520"/>
      <c r="J108" s="521"/>
      <c r="K108" s="522"/>
      <c r="L108" s="516"/>
      <c r="M108" s="530"/>
      <c r="N108" s="523"/>
      <c r="O108" s="524"/>
      <c r="P108" s="525"/>
      <c r="Q108" s="526"/>
      <c r="R108" s="524"/>
      <c r="S108" s="525"/>
      <c r="T108" s="526"/>
      <c r="U108" s="524"/>
      <c r="V108" s="525"/>
      <c r="W108" s="526"/>
      <c r="X108" s="502"/>
      <c r="AD108" s="138"/>
      <c r="AG108" s="144"/>
      <c r="AH108" s="144"/>
      <c r="AI108" s="148"/>
      <c r="AJ108" s="144"/>
      <c r="AK108" s="144"/>
      <c r="AL108" s="148"/>
      <c r="AM108" s="144"/>
      <c r="AN108" s="144"/>
      <c r="AO108" s="148"/>
      <c r="AP108" s="144"/>
      <c r="AQ108" s="144"/>
    </row>
    <row r="109" spans="1:43" s="136" customFormat="1" ht="16.5" thickBot="1" x14ac:dyDescent="0.3">
      <c r="A109" s="594" t="s">
        <v>502</v>
      </c>
      <c r="B109" s="273" t="s">
        <v>241</v>
      </c>
      <c r="C109" s="513"/>
      <c r="D109" s="514" t="s">
        <v>384</v>
      </c>
      <c r="E109" s="515"/>
      <c r="F109" s="516"/>
      <c r="G109" s="489">
        <v>4</v>
      </c>
      <c r="H109" s="519">
        <f t="shared" ref="H109" si="66">G109*30</f>
        <v>120</v>
      </c>
      <c r="I109" s="520">
        <f>J109+L109+K109</f>
        <v>45</v>
      </c>
      <c r="J109" s="521">
        <f>'семестровка 2020'!G126</f>
        <v>30</v>
      </c>
      <c r="K109" s="522"/>
      <c r="L109" s="516">
        <v>15</v>
      </c>
      <c r="M109" s="530">
        <f t="shared" ref="M109" si="67">H109-I109</f>
        <v>75</v>
      </c>
      <c r="N109" s="523"/>
      <c r="O109" s="524"/>
      <c r="P109" s="525"/>
      <c r="Q109" s="526"/>
      <c r="R109" s="524"/>
      <c r="S109" s="525"/>
      <c r="T109" s="526"/>
      <c r="U109" s="524"/>
      <c r="V109" s="525"/>
      <c r="W109" s="526">
        <v>3</v>
      </c>
      <c r="X109" s="502"/>
      <c r="AD109" s="138" t="s">
        <v>238</v>
      </c>
      <c r="AG109" s="144" t="b">
        <f t="shared" si="60"/>
        <v>1</v>
      </c>
      <c r="AH109" s="144" t="b">
        <f t="shared" si="60"/>
        <v>1</v>
      </c>
      <c r="AI109" s="148"/>
      <c r="AJ109" s="144" t="b">
        <f t="shared" si="60"/>
        <v>1</v>
      </c>
      <c r="AK109" s="144" t="b">
        <f t="shared" si="60"/>
        <v>1</v>
      </c>
      <c r="AL109" s="148"/>
      <c r="AM109" s="144" t="b">
        <f t="shared" si="60"/>
        <v>1</v>
      </c>
      <c r="AN109" s="144" t="b">
        <f t="shared" si="60"/>
        <v>1</v>
      </c>
      <c r="AO109" s="148"/>
      <c r="AP109" s="144" t="b">
        <f t="shared" si="60"/>
        <v>0</v>
      </c>
      <c r="AQ109" s="144" t="b">
        <f t="shared" si="60"/>
        <v>1</v>
      </c>
    </row>
    <row r="110" spans="1:43" s="136" customFormat="1" ht="20.25" customHeight="1" thickBot="1" x14ac:dyDescent="0.3">
      <c r="A110" s="594" t="s">
        <v>503</v>
      </c>
      <c r="B110" s="273" t="s">
        <v>259</v>
      </c>
      <c r="C110" s="513"/>
      <c r="D110" s="514" t="s">
        <v>384</v>
      </c>
      <c r="E110" s="515"/>
      <c r="F110" s="516"/>
      <c r="G110" s="489">
        <v>4</v>
      </c>
      <c r="H110" s="519">
        <f>G110*30</f>
        <v>120</v>
      </c>
      <c r="I110" s="520">
        <v>45</v>
      </c>
      <c r="J110" s="521">
        <v>30</v>
      </c>
      <c r="K110" s="522"/>
      <c r="L110" s="516">
        <v>15</v>
      </c>
      <c r="M110" s="530">
        <v>75</v>
      </c>
      <c r="N110" s="523"/>
      <c r="O110" s="524"/>
      <c r="P110" s="525"/>
      <c r="Q110" s="526"/>
      <c r="R110" s="524"/>
      <c r="S110" s="525"/>
      <c r="T110" s="526"/>
      <c r="U110" s="524"/>
      <c r="V110" s="525"/>
      <c r="W110" s="526">
        <v>3</v>
      </c>
      <c r="X110" s="502"/>
      <c r="AD110" s="138" t="s">
        <v>239</v>
      </c>
      <c r="AG110" s="144"/>
      <c r="AH110" s="144"/>
      <c r="AI110" s="148"/>
      <c r="AJ110" s="144"/>
      <c r="AK110" s="144"/>
      <c r="AL110" s="148"/>
      <c r="AM110" s="144"/>
      <c r="AN110" s="144"/>
      <c r="AO110" s="148"/>
      <c r="AP110" s="144"/>
      <c r="AQ110" s="144"/>
    </row>
    <row r="111" spans="1:43" s="136" customFormat="1" ht="22.5" customHeight="1" thickBot="1" x14ac:dyDescent="0.3">
      <c r="A111" s="594" t="s">
        <v>504</v>
      </c>
      <c r="B111" s="273" t="s">
        <v>250</v>
      </c>
      <c r="C111" s="513"/>
      <c r="D111" s="514" t="s">
        <v>384</v>
      </c>
      <c r="E111" s="515"/>
      <c r="F111" s="515"/>
      <c r="G111" s="489">
        <v>4</v>
      </c>
      <c r="H111" s="527">
        <f t="shared" si="64"/>
        <v>120</v>
      </c>
      <c r="I111" s="520">
        <v>45</v>
      </c>
      <c r="J111" s="521">
        <v>30</v>
      </c>
      <c r="K111" s="522"/>
      <c r="L111" s="516">
        <v>15</v>
      </c>
      <c r="M111" s="530">
        <f t="shared" si="65"/>
        <v>75</v>
      </c>
      <c r="N111" s="523"/>
      <c r="O111" s="524"/>
      <c r="P111" s="189"/>
      <c r="Q111" s="526"/>
      <c r="R111" s="524"/>
      <c r="S111" s="525"/>
      <c r="T111" s="523"/>
      <c r="U111" s="524"/>
      <c r="V111" s="525"/>
      <c r="W111" s="526">
        <v>3</v>
      </c>
      <c r="X111" s="502"/>
      <c r="AG111" s="144" t="b">
        <f t="shared" si="60"/>
        <v>1</v>
      </c>
      <c r="AH111" s="144" t="b">
        <f t="shared" si="60"/>
        <v>1</v>
      </c>
      <c r="AI111" s="148"/>
      <c r="AJ111" s="144" t="b">
        <f t="shared" si="60"/>
        <v>1</v>
      </c>
      <c r="AK111" s="144" t="b">
        <f t="shared" si="60"/>
        <v>1</v>
      </c>
      <c r="AL111" s="148"/>
      <c r="AM111" s="144" t="b">
        <f t="shared" si="60"/>
        <v>1</v>
      </c>
      <c r="AN111" s="144" t="b">
        <f t="shared" si="60"/>
        <v>1</v>
      </c>
      <c r="AO111" s="148"/>
      <c r="AP111" s="144" t="b">
        <f t="shared" si="60"/>
        <v>0</v>
      </c>
      <c r="AQ111" s="144" t="b">
        <f t="shared" si="60"/>
        <v>1</v>
      </c>
    </row>
    <row r="112" spans="1:43" s="136" customFormat="1" ht="16.5" thickBot="1" x14ac:dyDescent="0.3">
      <c r="A112" s="594" t="s">
        <v>505</v>
      </c>
      <c r="B112" s="273" t="s">
        <v>287</v>
      </c>
      <c r="C112" s="513"/>
      <c r="D112" s="514" t="s">
        <v>384</v>
      </c>
      <c r="E112" s="515"/>
      <c r="F112" s="515"/>
      <c r="G112" s="489">
        <v>4</v>
      </c>
      <c r="H112" s="517">
        <v>120</v>
      </c>
      <c r="I112" s="555">
        <v>45</v>
      </c>
      <c r="J112" s="505">
        <v>30</v>
      </c>
      <c r="K112" s="505"/>
      <c r="L112" s="506">
        <v>15</v>
      </c>
      <c r="M112" s="531">
        <v>75</v>
      </c>
      <c r="N112" s="523"/>
      <c r="O112" s="524"/>
      <c r="P112" s="189"/>
      <c r="Q112" s="526"/>
      <c r="R112" s="524"/>
      <c r="S112" s="525"/>
      <c r="T112" s="523"/>
      <c r="U112" s="524"/>
      <c r="V112" s="525"/>
      <c r="W112" s="526">
        <v>3</v>
      </c>
      <c r="X112" s="502"/>
      <c r="AG112" s="144"/>
      <c r="AH112" s="144"/>
      <c r="AI112" s="148"/>
      <c r="AJ112" s="144"/>
      <c r="AK112" s="144"/>
      <c r="AL112" s="148"/>
      <c r="AM112" s="144"/>
      <c r="AN112" s="144"/>
      <c r="AO112" s="148"/>
      <c r="AP112" s="144"/>
      <c r="AQ112" s="144"/>
    </row>
    <row r="113" spans="1:44" s="136" customFormat="1" ht="15.75" hidden="1" customHeight="1" x14ac:dyDescent="0.3">
      <c r="A113" s="594" t="s">
        <v>336</v>
      </c>
      <c r="B113" s="273" t="s">
        <v>253</v>
      </c>
      <c r="C113" s="513"/>
      <c r="D113" s="514"/>
      <c r="E113" s="515"/>
      <c r="F113" s="515"/>
      <c r="G113" s="489"/>
      <c r="H113" s="517"/>
      <c r="I113" s="555"/>
      <c r="J113" s="505"/>
      <c r="K113" s="505"/>
      <c r="L113" s="506"/>
      <c r="M113" s="531"/>
      <c r="N113" s="523"/>
      <c r="O113" s="524"/>
      <c r="P113" s="189"/>
      <c r="Q113" s="526"/>
      <c r="R113" s="524"/>
      <c r="S113" s="525"/>
      <c r="T113" s="523"/>
      <c r="U113" s="524"/>
      <c r="V113" s="525"/>
      <c r="W113" s="526"/>
      <c r="X113" s="502"/>
      <c r="AG113" s="144"/>
      <c r="AH113" s="144"/>
      <c r="AI113" s="148"/>
      <c r="AJ113" s="144"/>
      <c r="AK113" s="144"/>
      <c r="AL113" s="148"/>
      <c r="AM113" s="144"/>
      <c r="AN113" s="144"/>
      <c r="AO113" s="148"/>
      <c r="AP113" s="144"/>
      <c r="AQ113" s="144"/>
    </row>
    <row r="114" spans="1:44" s="136" customFormat="1" ht="15.75" hidden="1" customHeight="1" x14ac:dyDescent="0.3">
      <c r="A114" s="594"/>
      <c r="B114" s="613" t="s">
        <v>386</v>
      </c>
      <c r="C114" s="513"/>
      <c r="D114" s="514"/>
      <c r="E114" s="515"/>
      <c r="F114" s="515"/>
      <c r="G114" s="489"/>
      <c r="H114" s="517"/>
      <c r="I114" s="555"/>
      <c r="J114" s="505"/>
      <c r="K114" s="505"/>
      <c r="L114" s="506"/>
      <c r="M114" s="531"/>
      <c r="N114" s="523"/>
      <c r="O114" s="524"/>
      <c r="P114" s="189"/>
      <c r="Q114" s="526"/>
      <c r="R114" s="524"/>
      <c r="S114" s="525"/>
      <c r="T114" s="523"/>
      <c r="U114" s="524"/>
      <c r="V114" s="525"/>
      <c r="W114" s="526"/>
      <c r="X114" s="502"/>
      <c r="AG114" s="144"/>
      <c r="AH114" s="144"/>
      <c r="AI114" s="148"/>
      <c r="AJ114" s="144"/>
      <c r="AK114" s="144"/>
      <c r="AL114" s="148"/>
      <c r="AM114" s="144"/>
      <c r="AN114" s="144"/>
      <c r="AO114" s="148"/>
      <c r="AP114" s="144"/>
      <c r="AQ114" s="144"/>
    </row>
    <row r="115" spans="1:44" s="136" customFormat="1" ht="32.25" thickBot="1" x14ac:dyDescent="0.3">
      <c r="A115" s="594" t="s">
        <v>506</v>
      </c>
      <c r="B115" s="273" t="s">
        <v>286</v>
      </c>
      <c r="C115" s="513"/>
      <c r="D115" s="514" t="s">
        <v>384</v>
      </c>
      <c r="E115" s="515"/>
      <c r="F115" s="515"/>
      <c r="G115" s="489">
        <v>4</v>
      </c>
      <c r="H115" s="517">
        <f>G115*30</f>
        <v>120</v>
      </c>
      <c r="I115" s="555">
        <v>45</v>
      </c>
      <c r="J115" s="505">
        <v>30</v>
      </c>
      <c r="K115" s="505"/>
      <c r="L115" s="506">
        <v>15</v>
      </c>
      <c r="M115" s="531">
        <f>H115-I115</f>
        <v>75</v>
      </c>
      <c r="N115" s="523"/>
      <c r="O115" s="524"/>
      <c r="P115" s="189"/>
      <c r="Q115" s="526"/>
      <c r="R115" s="524"/>
      <c r="S115" s="525"/>
      <c r="T115" s="523"/>
      <c r="U115" s="524"/>
      <c r="V115" s="525"/>
      <c r="W115" s="526">
        <v>3</v>
      </c>
      <c r="X115" s="502"/>
      <c r="AG115" s="144"/>
      <c r="AH115" s="144"/>
      <c r="AI115" s="148"/>
      <c r="AJ115" s="144"/>
      <c r="AK115" s="144"/>
      <c r="AL115" s="148"/>
      <c r="AM115" s="144"/>
      <c r="AN115" s="144"/>
      <c r="AO115" s="148"/>
      <c r="AP115" s="144"/>
      <c r="AQ115" s="144"/>
    </row>
    <row r="116" spans="1:44" s="136" customFormat="1" ht="24.75" customHeight="1" thickBot="1" x14ac:dyDescent="0.3">
      <c r="A116" s="594" t="s">
        <v>507</v>
      </c>
      <c r="B116" s="273" t="s">
        <v>269</v>
      </c>
      <c r="C116" s="513"/>
      <c r="D116" s="514" t="s">
        <v>384</v>
      </c>
      <c r="E116" s="515"/>
      <c r="F116" s="515"/>
      <c r="G116" s="489">
        <v>4</v>
      </c>
      <c r="H116" s="517">
        <f>G116*30</f>
        <v>120</v>
      </c>
      <c r="I116" s="555">
        <v>45</v>
      </c>
      <c r="J116" s="505">
        <v>30</v>
      </c>
      <c r="K116" s="505"/>
      <c r="L116" s="506">
        <v>15</v>
      </c>
      <c r="M116" s="531">
        <v>75</v>
      </c>
      <c r="N116" s="523"/>
      <c r="O116" s="524"/>
      <c r="P116" s="189"/>
      <c r="Q116" s="526"/>
      <c r="R116" s="524"/>
      <c r="S116" s="525"/>
      <c r="T116" s="523"/>
      <c r="U116" s="524"/>
      <c r="V116" s="525"/>
      <c r="W116" s="526">
        <v>3</v>
      </c>
      <c r="X116" s="502"/>
      <c r="AG116" s="144"/>
      <c r="AH116" s="144"/>
      <c r="AI116" s="148"/>
      <c r="AJ116" s="144"/>
      <c r="AK116" s="144"/>
      <c r="AL116" s="148"/>
      <c r="AM116" s="144"/>
      <c r="AN116" s="144"/>
      <c r="AO116" s="148"/>
      <c r="AP116" s="144"/>
      <c r="AQ116" s="144"/>
    </row>
    <row r="117" spans="1:44" s="136" customFormat="1" ht="22.5" customHeight="1" thickBot="1" x14ac:dyDescent="0.3">
      <c r="A117" s="594"/>
      <c r="B117" s="273" t="s">
        <v>337</v>
      </c>
      <c r="C117" s="513"/>
      <c r="D117" s="514"/>
      <c r="E117" s="515"/>
      <c r="F117" s="515"/>
      <c r="G117" s="489">
        <v>12</v>
      </c>
      <c r="H117" s="517">
        <f>G117*30</f>
        <v>360</v>
      </c>
      <c r="I117" s="571"/>
      <c r="J117" s="505"/>
      <c r="K117" s="505"/>
      <c r="L117" s="506"/>
      <c r="M117" s="531"/>
      <c r="N117" s="523"/>
      <c r="O117" s="524"/>
      <c r="P117" s="189"/>
      <c r="Q117" s="526"/>
      <c r="R117" s="524"/>
      <c r="S117" s="525"/>
      <c r="T117" s="523"/>
      <c r="U117" s="524"/>
      <c r="V117" s="525"/>
      <c r="W117" s="526"/>
      <c r="X117" s="502"/>
      <c r="AG117" s="144"/>
      <c r="AH117" s="144"/>
      <c r="AI117" s="148"/>
      <c r="AJ117" s="144"/>
      <c r="AK117" s="144"/>
      <c r="AL117" s="148"/>
      <c r="AM117" s="144"/>
      <c r="AN117" s="144"/>
      <c r="AO117" s="148"/>
      <c r="AP117" s="144"/>
      <c r="AQ117" s="144"/>
    </row>
    <row r="118" spans="1:44" s="136" customFormat="1" ht="33" customHeight="1" thickBot="1" x14ac:dyDescent="0.3">
      <c r="A118" s="594" t="s">
        <v>508</v>
      </c>
      <c r="B118" s="273" t="s">
        <v>470</v>
      </c>
      <c r="C118" s="513"/>
      <c r="D118" s="514" t="s">
        <v>472</v>
      </c>
      <c r="E118" s="515"/>
      <c r="F118" s="515"/>
      <c r="G118" s="489">
        <v>4</v>
      </c>
      <c r="H118" s="517">
        <f>G118*30</f>
        <v>120</v>
      </c>
      <c r="I118" s="555">
        <v>52</v>
      </c>
      <c r="J118" s="505">
        <v>26</v>
      </c>
      <c r="K118" s="505">
        <v>26</v>
      </c>
      <c r="L118" s="506"/>
      <c r="M118" s="531">
        <v>68</v>
      </c>
      <c r="N118" s="523"/>
      <c r="O118" s="524"/>
      <c r="P118" s="189"/>
      <c r="Q118" s="526"/>
      <c r="R118" s="524"/>
      <c r="S118" s="525"/>
      <c r="T118" s="523"/>
      <c r="U118" s="524"/>
      <c r="V118" s="525"/>
      <c r="W118" s="526"/>
      <c r="X118" s="502">
        <v>4</v>
      </c>
      <c r="AG118" s="144"/>
      <c r="AH118" s="144"/>
      <c r="AI118" s="148"/>
      <c r="AJ118" s="144"/>
      <c r="AK118" s="144"/>
      <c r="AL118" s="148"/>
      <c r="AM118" s="144"/>
      <c r="AN118" s="144"/>
      <c r="AO118" s="148"/>
      <c r="AP118" s="144"/>
      <c r="AQ118" s="144"/>
    </row>
    <row r="119" spans="1:44" s="136" customFormat="1" ht="33.75" customHeight="1" thickBot="1" x14ac:dyDescent="0.3">
      <c r="A119" s="594" t="s">
        <v>509</v>
      </c>
      <c r="B119" s="273" t="s">
        <v>471</v>
      </c>
      <c r="C119" s="513"/>
      <c r="D119" s="514" t="s">
        <v>472</v>
      </c>
      <c r="E119" s="515"/>
      <c r="F119" s="515"/>
      <c r="G119" s="489">
        <v>4</v>
      </c>
      <c r="H119" s="517">
        <f>G119*30</f>
        <v>120</v>
      </c>
      <c r="I119" s="555">
        <v>52</v>
      </c>
      <c r="J119" s="505">
        <v>26</v>
      </c>
      <c r="K119" s="505"/>
      <c r="L119" s="506">
        <v>26</v>
      </c>
      <c r="M119" s="531">
        <f>H119-I119</f>
        <v>68</v>
      </c>
      <c r="N119" s="523"/>
      <c r="O119" s="524"/>
      <c r="P119" s="189"/>
      <c r="Q119" s="526"/>
      <c r="R119" s="524"/>
      <c r="S119" s="525"/>
      <c r="T119" s="523"/>
      <c r="U119" s="524"/>
      <c r="V119" s="525"/>
      <c r="W119" s="526"/>
      <c r="X119" s="502">
        <v>4</v>
      </c>
      <c r="AG119" s="144"/>
      <c r="AH119" s="144"/>
      <c r="AI119" s="148"/>
      <c r="AJ119" s="144"/>
      <c r="AK119" s="144"/>
      <c r="AL119" s="148"/>
      <c r="AM119" s="144"/>
      <c r="AN119" s="144"/>
      <c r="AO119" s="148"/>
      <c r="AP119" s="144"/>
      <c r="AQ119" s="144"/>
    </row>
    <row r="120" spans="1:44" s="136" customFormat="1" ht="16.5" thickBot="1" x14ac:dyDescent="0.3">
      <c r="A120" s="594" t="s">
        <v>510</v>
      </c>
      <c r="B120" s="614" t="s">
        <v>462</v>
      </c>
      <c r="C120" s="513"/>
      <c r="D120" s="522">
        <v>8</v>
      </c>
      <c r="E120" s="516"/>
      <c r="F120" s="515"/>
      <c r="G120" s="489">
        <v>4</v>
      </c>
      <c r="H120" s="527">
        <f t="shared" ref="H120" si="68">G120*30</f>
        <v>120</v>
      </c>
      <c r="I120" s="520">
        <f>J120+L120</f>
        <v>52</v>
      </c>
      <c r="J120" s="521">
        <v>26</v>
      </c>
      <c r="K120" s="522"/>
      <c r="L120" s="516">
        <v>26</v>
      </c>
      <c r="M120" s="530">
        <f t="shared" ref="M120" si="69">H120-I120</f>
        <v>68</v>
      </c>
      <c r="N120" s="523"/>
      <c r="O120" s="524"/>
      <c r="P120" s="189"/>
      <c r="Q120" s="526"/>
      <c r="R120" s="524"/>
      <c r="S120" s="525"/>
      <c r="T120" s="523"/>
      <c r="U120" s="524"/>
      <c r="V120" s="525"/>
      <c r="W120" s="526"/>
      <c r="X120" s="525">
        <v>4</v>
      </c>
      <c r="AG120" s="144" t="b">
        <f t="shared" si="60"/>
        <v>1</v>
      </c>
      <c r="AH120" s="144" t="b">
        <f t="shared" si="60"/>
        <v>1</v>
      </c>
      <c r="AI120" s="148"/>
      <c r="AJ120" s="144" t="b">
        <f t="shared" si="60"/>
        <v>1</v>
      </c>
      <c r="AK120" s="144" t="b">
        <f t="shared" si="60"/>
        <v>1</v>
      </c>
      <c r="AL120" s="148"/>
      <c r="AM120" s="144" t="b">
        <f t="shared" si="60"/>
        <v>1</v>
      </c>
      <c r="AN120" s="144" t="b">
        <f t="shared" si="60"/>
        <v>1</v>
      </c>
      <c r="AO120" s="148"/>
      <c r="AP120" s="144" t="b">
        <f t="shared" si="60"/>
        <v>1</v>
      </c>
      <c r="AQ120" s="144" t="b">
        <f t="shared" si="60"/>
        <v>0</v>
      </c>
    </row>
    <row r="121" spans="1:44" s="136" customFormat="1" ht="31.5" x14ac:dyDescent="0.25">
      <c r="A121" s="598" t="s">
        <v>511</v>
      </c>
      <c r="B121" s="615" t="s">
        <v>385</v>
      </c>
      <c r="C121" s="513"/>
      <c r="D121" s="522">
        <v>8</v>
      </c>
      <c r="E121" s="516"/>
      <c r="F121" s="515"/>
      <c r="G121" s="489">
        <v>4</v>
      </c>
      <c r="H121" s="527">
        <f>G121*30</f>
        <v>120</v>
      </c>
      <c r="I121" s="520">
        <v>52</v>
      </c>
      <c r="J121" s="521">
        <v>26</v>
      </c>
      <c r="K121" s="522"/>
      <c r="L121" s="516">
        <v>26</v>
      </c>
      <c r="M121" s="530">
        <v>68</v>
      </c>
      <c r="N121" s="523"/>
      <c r="O121" s="524"/>
      <c r="P121" s="189"/>
      <c r="Q121" s="526"/>
      <c r="R121" s="524"/>
      <c r="S121" s="525"/>
      <c r="T121" s="523"/>
      <c r="U121" s="524"/>
      <c r="V121" s="525"/>
      <c r="W121" s="526"/>
      <c r="X121" s="525">
        <v>4</v>
      </c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57"/>
    </row>
    <row r="122" spans="1:44" s="136" customFormat="1" ht="16.5" thickBot="1" x14ac:dyDescent="0.3">
      <c r="A122" s="595"/>
      <c r="B122" s="273" t="s">
        <v>337</v>
      </c>
      <c r="C122" s="600"/>
      <c r="D122" s="601"/>
      <c r="E122" s="603"/>
      <c r="F122" s="602"/>
      <c r="G122" s="596">
        <v>8</v>
      </c>
      <c r="H122" s="597">
        <f>G122*30</f>
        <v>240</v>
      </c>
      <c r="I122" s="604"/>
      <c r="J122" s="605"/>
      <c r="K122" s="603"/>
      <c r="L122" s="599"/>
      <c r="M122" s="366"/>
      <c r="N122" s="607"/>
      <c r="O122" s="608"/>
      <c r="P122" s="606"/>
      <c r="Q122" s="607"/>
      <c r="R122" s="608"/>
      <c r="S122" s="606"/>
      <c r="T122" s="607"/>
      <c r="U122" s="609"/>
      <c r="V122" s="610"/>
      <c r="W122" s="607"/>
      <c r="X122" s="606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57"/>
    </row>
    <row r="123" spans="1:44" ht="16.5" thickBot="1" x14ac:dyDescent="0.3">
      <c r="A123" s="824" t="s">
        <v>159</v>
      </c>
      <c r="B123" s="825"/>
      <c r="C123" s="825"/>
      <c r="D123" s="825"/>
      <c r="E123" s="825"/>
      <c r="F123" s="826"/>
      <c r="G123" s="298">
        <f>G96+G99+G101+G104+G106+G109+G111+G115+G118+G120</f>
        <v>40</v>
      </c>
      <c r="H123" s="298">
        <f>H96+H99+H101+H104+H106+H109+H111+H115+H118+H120</f>
        <v>1200</v>
      </c>
      <c r="I123" s="298">
        <f>I96+I99+I101+I104+I106+I109+I111+I115+I118+I120</f>
        <v>548</v>
      </c>
      <c r="J123" s="298">
        <f>J96+J99+J101+J104+J106+J109+J111+J115+J118+J120</f>
        <v>304</v>
      </c>
      <c r="K123" s="298">
        <f>K107+K118</f>
        <v>62</v>
      </c>
      <c r="L123" s="298">
        <f>L96+L99+L101+L104+L109+L111+L115+L120</f>
        <v>182</v>
      </c>
      <c r="M123" s="298">
        <f>M96+M99+M101+M104+M106+M109+M111+M115+M118+M120</f>
        <v>652</v>
      </c>
      <c r="N123" s="298">
        <f t="shared" ref="N123:S123" si="70">N96+N104+N106+N109+N111+N113+N115+N118+N120</f>
        <v>0</v>
      </c>
      <c r="O123" s="298">
        <f t="shared" si="70"/>
        <v>0</v>
      </c>
      <c r="P123" s="298">
        <f t="shared" si="70"/>
        <v>0</v>
      </c>
      <c r="Q123" s="298">
        <f t="shared" si="70"/>
        <v>3</v>
      </c>
      <c r="R123" s="298">
        <f t="shared" si="70"/>
        <v>0</v>
      </c>
      <c r="S123" s="298">
        <f t="shared" si="70"/>
        <v>0</v>
      </c>
      <c r="T123" s="298">
        <v>8</v>
      </c>
      <c r="U123" s="298">
        <v>8</v>
      </c>
      <c r="V123" s="298">
        <v>8</v>
      </c>
      <c r="W123" s="298">
        <v>9</v>
      </c>
      <c r="X123" s="298">
        <v>8</v>
      </c>
      <c r="Y123" s="88">
        <f>SUM(Y96:Y121)</f>
        <v>0</v>
      </c>
      <c r="Z123" s="75">
        <f>SUM(Z96:Z121)</f>
        <v>0</v>
      </c>
      <c r="AA123" s="75">
        <f>SUM(AA96:AA121)</f>
        <v>0</v>
      </c>
      <c r="AB123" s="75">
        <f>SUM(AB96:AB121)</f>
        <v>0</v>
      </c>
      <c r="AC123" s="75">
        <f>SUM(AC96:AC121)</f>
        <v>0</v>
      </c>
      <c r="AG123" s="155">
        <f t="shared" ref="AG123:AQ123" si="71">SUMIF(AG96:AG121,FALSE,$G96:$G121)</f>
        <v>0</v>
      </c>
      <c r="AH123" s="155">
        <f t="shared" si="71"/>
        <v>0</v>
      </c>
      <c r="AI123" s="155">
        <f t="shared" si="71"/>
        <v>0</v>
      </c>
      <c r="AJ123" s="155">
        <f t="shared" si="71"/>
        <v>4</v>
      </c>
      <c r="AK123" s="155">
        <f t="shared" si="71"/>
        <v>0</v>
      </c>
      <c r="AL123" s="155">
        <f t="shared" si="71"/>
        <v>0</v>
      </c>
      <c r="AM123" s="155">
        <f t="shared" si="71"/>
        <v>0</v>
      </c>
      <c r="AN123" s="155">
        <f t="shared" si="71"/>
        <v>8</v>
      </c>
      <c r="AO123" s="155">
        <f t="shared" si="71"/>
        <v>0</v>
      </c>
      <c r="AP123" s="155">
        <f t="shared" si="71"/>
        <v>8</v>
      </c>
      <c r="AQ123" s="155">
        <f t="shared" si="71"/>
        <v>4</v>
      </c>
      <c r="AR123" s="156">
        <f>SUM(AG123:AQ123)</f>
        <v>24</v>
      </c>
    </row>
    <row r="124" spans="1:44" ht="16.5" thickBot="1" x14ac:dyDescent="0.3">
      <c r="A124" s="813" t="s">
        <v>165</v>
      </c>
      <c r="B124" s="814"/>
      <c r="C124" s="814"/>
      <c r="D124" s="814"/>
      <c r="E124" s="814"/>
      <c r="F124" s="815"/>
      <c r="G124" s="368">
        <f t="shared" ref="G124:AC124" si="72">G123+G89</f>
        <v>60</v>
      </c>
      <c r="H124" s="369">
        <f t="shared" si="72"/>
        <v>1800</v>
      </c>
      <c r="I124" s="369">
        <f t="shared" si="72"/>
        <v>773</v>
      </c>
      <c r="J124" s="369">
        <f t="shared" si="72"/>
        <v>337</v>
      </c>
      <c r="K124" s="369">
        <f t="shared" si="72"/>
        <v>62</v>
      </c>
      <c r="L124" s="369">
        <f t="shared" si="72"/>
        <v>374</v>
      </c>
      <c r="M124" s="369">
        <f t="shared" si="72"/>
        <v>1027</v>
      </c>
      <c r="N124" s="299">
        <f t="shared" si="72"/>
        <v>0</v>
      </c>
      <c r="O124" s="299">
        <f t="shared" si="72"/>
        <v>0</v>
      </c>
      <c r="P124" s="299">
        <f t="shared" si="72"/>
        <v>0</v>
      </c>
      <c r="Q124" s="299">
        <f t="shared" si="72"/>
        <v>6</v>
      </c>
      <c r="R124" s="299">
        <f t="shared" si="72"/>
        <v>2</v>
      </c>
      <c r="S124" s="299">
        <f t="shared" si="72"/>
        <v>2</v>
      </c>
      <c r="T124" s="299">
        <f t="shared" si="72"/>
        <v>11</v>
      </c>
      <c r="U124" s="299">
        <f t="shared" si="72"/>
        <v>11</v>
      </c>
      <c r="V124" s="299">
        <f t="shared" si="72"/>
        <v>11</v>
      </c>
      <c r="W124" s="299">
        <f t="shared" si="72"/>
        <v>12</v>
      </c>
      <c r="X124" s="299">
        <f t="shared" si="72"/>
        <v>8</v>
      </c>
      <c r="Y124" s="88" t="e">
        <f t="shared" si="72"/>
        <v>#REF!</v>
      </c>
      <c r="Z124" s="75" t="e">
        <f t="shared" si="72"/>
        <v>#REF!</v>
      </c>
      <c r="AA124" s="75" t="e">
        <f t="shared" si="72"/>
        <v>#REF!</v>
      </c>
      <c r="AB124" s="75" t="e">
        <f t="shared" si="72"/>
        <v>#REF!</v>
      </c>
      <c r="AC124" s="75" t="e">
        <f t="shared" si="72"/>
        <v>#REF!</v>
      </c>
    </row>
    <row r="125" spans="1:44" s="70" customFormat="1" ht="16.5" thickBot="1" x14ac:dyDescent="0.3">
      <c r="A125" s="830" t="s">
        <v>166</v>
      </c>
      <c r="B125" s="830"/>
      <c r="C125" s="830"/>
      <c r="D125" s="830"/>
      <c r="E125" s="830"/>
      <c r="F125" s="830"/>
      <c r="G125" s="368">
        <f t="shared" ref="G125:M125" si="73">G124+G66</f>
        <v>240</v>
      </c>
      <c r="H125" s="369">
        <f t="shared" si="73"/>
        <v>7200</v>
      </c>
      <c r="I125" s="369">
        <f t="shared" si="73"/>
        <v>2634</v>
      </c>
      <c r="J125" s="369">
        <f t="shared" si="73"/>
        <v>1150</v>
      </c>
      <c r="K125" s="369">
        <f t="shared" si="73"/>
        <v>169</v>
      </c>
      <c r="L125" s="369">
        <f t="shared" si="73"/>
        <v>1315</v>
      </c>
      <c r="M125" s="369">
        <f t="shared" si="73"/>
        <v>4566</v>
      </c>
      <c r="N125" s="299">
        <f t="shared" ref="N125:X125" si="74">N66+N124</f>
        <v>24</v>
      </c>
      <c r="O125" s="299">
        <f t="shared" si="74"/>
        <v>18</v>
      </c>
      <c r="P125" s="299">
        <f t="shared" si="74"/>
        <v>18</v>
      </c>
      <c r="Q125" s="299">
        <f t="shared" si="74"/>
        <v>25</v>
      </c>
      <c r="R125" s="299">
        <f t="shared" si="74"/>
        <v>17</v>
      </c>
      <c r="S125" s="299">
        <f t="shared" si="74"/>
        <v>17</v>
      </c>
      <c r="T125" s="299">
        <f t="shared" si="74"/>
        <v>26</v>
      </c>
      <c r="U125" s="299">
        <f t="shared" si="74"/>
        <v>18</v>
      </c>
      <c r="V125" s="299">
        <f t="shared" si="74"/>
        <v>18</v>
      </c>
      <c r="W125" s="299">
        <f t="shared" si="74"/>
        <v>24</v>
      </c>
      <c r="X125" s="299">
        <f t="shared" si="74"/>
        <v>15</v>
      </c>
      <c r="AA125" s="77">
        <v>22</v>
      </c>
      <c r="AB125" s="77">
        <v>22</v>
      </c>
      <c r="AC125" s="77">
        <v>22</v>
      </c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</row>
    <row r="126" spans="1:44" s="70" customFormat="1" ht="16.5" thickBot="1" x14ac:dyDescent="0.3">
      <c r="A126" s="816" t="s">
        <v>138</v>
      </c>
      <c r="B126" s="816"/>
      <c r="C126" s="816"/>
      <c r="D126" s="816"/>
      <c r="E126" s="816"/>
      <c r="F126" s="816"/>
      <c r="G126" s="816"/>
      <c r="H126" s="816"/>
      <c r="I126" s="816"/>
      <c r="J126" s="816"/>
      <c r="K126" s="816"/>
      <c r="L126" s="816"/>
      <c r="M126" s="816"/>
      <c r="N126" s="299">
        <f>N125</f>
        <v>24</v>
      </c>
      <c r="O126" s="299">
        <f t="shared" ref="O126:AC126" si="75">O125</f>
        <v>18</v>
      </c>
      <c r="P126" s="299">
        <f t="shared" si="75"/>
        <v>18</v>
      </c>
      <c r="Q126" s="299">
        <f t="shared" si="75"/>
        <v>25</v>
      </c>
      <c r="R126" s="299">
        <f t="shared" si="75"/>
        <v>17</v>
      </c>
      <c r="S126" s="299">
        <f t="shared" si="75"/>
        <v>17</v>
      </c>
      <c r="T126" s="299">
        <f t="shared" si="75"/>
        <v>26</v>
      </c>
      <c r="U126" s="299">
        <f t="shared" si="75"/>
        <v>18</v>
      </c>
      <c r="V126" s="299">
        <f t="shared" si="75"/>
        <v>18</v>
      </c>
      <c r="W126" s="299">
        <f t="shared" si="75"/>
        <v>24</v>
      </c>
      <c r="X126" s="299">
        <f t="shared" si="75"/>
        <v>15</v>
      </c>
      <c r="Y126" s="88">
        <f t="shared" si="75"/>
        <v>0</v>
      </c>
      <c r="Z126" s="75">
        <f t="shared" si="75"/>
        <v>0</v>
      </c>
      <c r="AA126" s="75">
        <f t="shared" si="75"/>
        <v>22</v>
      </c>
      <c r="AB126" s="75">
        <f t="shared" si="75"/>
        <v>22</v>
      </c>
      <c r="AC126" s="75">
        <f t="shared" si="75"/>
        <v>22</v>
      </c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</row>
    <row r="127" spans="1:44" s="70" customFormat="1" ht="16.5" thickBot="1" x14ac:dyDescent="0.3">
      <c r="A127" s="812" t="s">
        <v>139</v>
      </c>
      <c r="B127" s="812"/>
      <c r="C127" s="812"/>
      <c r="D127" s="812"/>
      <c r="E127" s="812"/>
      <c r="F127" s="812"/>
      <c r="G127" s="812"/>
      <c r="H127" s="812"/>
      <c r="I127" s="812"/>
      <c r="J127" s="812"/>
      <c r="K127" s="812"/>
      <c r="L127" s="812"/>
      <c r="M127" s="812"/>
      <c r="N127" s="299">
        <v>3</v>
      </c>
      <c r="O127" s="561"/>
      <c r="P127" s="370">
        <v>4</v>
      </c>
      <c r="Q127" s="370">
        <v>3</v>
      </c>
      <c r="R127" s="370"/>
      <c r="S127" s="370">
        <v>3</v>
      </c>
      <c r="T127" s="370">
        <v>2</v>
      </c>
      <c r="U127" s="370"/>
      <c r="V127" s="370">
        <v>2</v>
      </c>
      <c r="W127" s="370">
        <v>1</v>
      </c>
      <c r="X127" s="370">
        <v>1</v>
      </c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</row>
    <row r="128" spans="1:44" s="70" customFormat="1" ht="16.5" thickBot="1" x14ac:dyDescent="0.3">
      <c r="A128" s="812" t="s">
        <v>140</v>
      </c>
      <c r="B128" s="812"/>
      <c r="C128" s="812"/>
      <c r="D128" s="812"/>
      <c r="E128" s="812"/>
      <c r="F128" s="812"/>
      <c r="G128" s="812"/>
      <c r="H128" s="812"/>
      <c r="I128" s="812"/>
      <c r="J128" s="812"/>
      <c r="K128" s="812"/>
      <c r="L128" s="812"/>
      <c r="M128" s="812"/>
      <c r="N128" s="362">
        <v>3</v>
      </c>
      <c r="O128" s="562"/>
      <c r="P128" s="371">
        <v>3</v>
      </c>
      <c r="Q128" s="371">
        <v>4</v>
      </c>
      <c r="R128" s="371"/>
      <c r="S128" s="371">
        <v>3</v>
      </c>
      <c r="T128" s="371">
        <v>5</v>
      </c>
      <c r="U128" s="371"/>
      <c r="V128" s="371">
        <v>3</v>
      </c>
      <c r="W128" s="371">
        <v>6</v>
      </c>
      <c r="X128" s="371">
        <v>3</v>
      </c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</row>
    <row r="129" spans="1:43" s="70" customFormat="1" ht="16.5" thickBot="1" x14ac:dyDescent="0.3">
      <c r="A129" s="812" t="s">
        <v>141</v>
      </c>
      <c r="B129" s="812"/>
      <c r="C129" s="812"/>
      <c r="D129" s="812"/>
      <c r="E129" s="812"/>
      <c r="F129" s="812"/>
      <c r="G129" s="812"/>
      <c r="H129" s="812"/>
      <c r="I129" s="812"/>
      <c r="J129" s="812"/>
      <c r="K129" s="812"/>
      <c r="L129" s="812"/>
      <c r="M129" s="812"/>
      <c r="N129" s="372"/>
      <c r="O129" s="373"/>
      <c r="P129" s="373"/>
      <c r="Q129" s="374"/>
      <c r="R129" s="374"/>
      <c r="S129" s="374"/>
      <c r="T129" s="374"/>
      <c r="U129" s="374"/>
      <c r="V129" s="374"/>
      <c r="W129" s="374"/>
      <c r="X129" s="374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</row>
    <row r="130" spans="1:43" s="70" customFormat="1" ht="16.5" thickBot="1" x14ac:dyDescent="0.3">
      <c r="A130" s="804" t="s">
        <v>142</v>
      </c>
      <c r="B130" s="804"/>
      <c r="C130" s="804"/>
      <c r="D130" s="804"/>
      <c r="E130" s="804"/>
      <c r="F130" s="804"/>
      <c r="G130" s="804"/>
      <c r="H130" s="804"/>
      <c r="I130" s="804"/>
      <c r="J130" s="804"/>
      <c r="K130" s="804"/>
      <c r="L130" s="804"/>
      <c r="M130" s="804"/>
      <c r="N130" s="375"/>
      <c r="O130" s="373"/>
      <c r="P130" s="373"/>
      <c r="Q130" s="376"/>
      <c r="R130" s="376"/>
      <c r="S130" s="377">
        <v>1</v>
      </c>
      <c r="T130" s="377"/>
      <c r="U130" s="376"/>
      <c r="V130" s="377">
        <v>1</v>
      </c>
      <c r="W130" s="377"/>
      <c r="X130" s="377">
        <v>1</v>
      </c>
      <c r="AG130" s="142" t="s">
        <v>343</v>
      </c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</row>
    <row r="131" spans="1:43" s="70" customFormat="1" ht="16.5" thickBot="1" x14ac:dyDescent="0.3">
      <c r="A131" s="805" t="s">
        <v>168</v>
      </c>
      <c r="B131" s="806"/>
      <c r="C131" s="806"/>
      <c r="D131" s="806"/>
      <c r="E131" s="806"/>
      <c r="F131" s="806"/>
      <c r="G131" s="806"/>
      <c r="H131" s="806"/>
      <c r="I131" s="806"/>
      <c r="J131" s="806"/>
      <c r="K131" s="806"/>
      <c r="L131" s="806"/>
      <c r="M131" s="807"/>
      <c r="N131" s="808" t="s">
        <v>167</v>
      </c>
      <c r="O131" s="809"/>
      <c r="P131" s="810"/>
      <c r="Q131" s="801">
        <f>G66/G125*100</f>
        <v>75</v>
      </c>
      <c r="R131" s="811"/>
      <c r="S131" s="802"/>
      <c r="T131" s="801" t="s">
        <v>46</v>
      </c>
      <c r="U131" s="811"/>
      <c r="V131" s="802"/>
      <c r="W131" s="801">
        <f>G124/G125*100</f>
        <v>25</v>
      </c>
      <c r="X131" s="802"/>
      <c r="Y131" s="78">
        <f>SUM(N131:X131)</f>
        <v>100</v>
      </c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</row>
    <row r="132" spans="1:43" s="70" customFormat="1" ht="16.5" thickBot="1" x14ac:dyDescent="0.3">
      <c r="A132" s="563"/>
      <c r="B132" s="563"/>
      <c r="C132" s="563"/>
      <c r="D132" s="563"/>
      <c r="E132" s="563"/>
      <c r="F132" s="563"/>
      <c r="G132" s="563"/>
      <c r="H132" s="563"/>
      <c r="I132" s="563"/>
      <c r="J132" s="563"/>
      <c r="K132" s="563"/>
      <c r="L132" s="563"/>
      <c r="M132" s="563"/>
      <c r="N132" s="564"/>
      <c r="O132" s="564"/>
      <c r="P132" s="565"/>
      <c r="Q132" s="330"/>
      <c r="R132" s="330"/>
      <c r="S132" s="566"/>
      <c r="T132" s="330"/>
      <c r="U132" s="330"/>
      <c r="V132" s="566"/>
      <c r="W132" s="330"/>
      <c r="X132" s="566"/>
      <c r="Y132" s="78"/>
      <c r="AG132" s="567"/>
      <c r="AH132" s="567"/>
      <c r="AI132" s="142"/>
      <c r="AJ132" s="142"/>
      <c r="AK132" s="142"/>
      <c r="AL132" s="142"/>
      <c r="AM132" s="142"/>
      <c r="AN132" s="142"/>
      <c r="AO132" s="142"/>
      <c r="AP132" s="142"/>
      <c r="AQ132" s="142"/>
    </row>
    <row r="133" spans="1:43" s="70" customFormat="1" ht="15.6" hidden="1" x14ac:dyDescent="0.3">
      <c r="A133" s="563"/>
      <c r="B133" s="563"/>
      <c r="C133" s="563"/>
      <c r="D133" s="563"/>
      <c r="E133" s="563"/>
      <c r="F133" s="563"/>
      <c r="G133" s="563"/>
      <c r="H133" s="563"/>
      <c r="I133" s="563"/>
      <c r="J133" s="563"/>
      <c r="K133" s="563"/>
      <c r="L133" s="563"/>
      <c r="M133" s="563"/>
      <c r="N133" s="564"/>
      <c r="O133" s="564"/>
      <c r="P133" s="565"/>
      <c r="Q133" s="330"/>
      <c r="R133" s="330"/>
      <c r="S133" s="566"/>
      <c r="T133" s="330"/>
      <c r="U133" s="330"/>
      <c r="V133" s="566"/>
      <c r="W133" s="330"/>
      <c r="X133" s="566"/>
      <c r="Y133" s="78"/>
      <c r="AG133" s="567"/>
      <c r="AH133" s="567"/>
      <c r="AI133" s="142"/>
      <c r="AJ133" s="142"/>
      <c r="AK133" s="142"/>
      <c r="AL133" s="142"/>
      <c r="AM133" s="142"/>
      <c r="AN133" s="142"/>
      <c r="AO133" s="142"/>
      <c r="AP133" s="142"/>
      <c r="AQ133" s="142"/>
    </row>
    <row r="134" spans="1:43" s="70" customFormat="1" ht="15.6" hidden="1" x14ac:dyDescent="0.3">
      <c r="A134" s="563"/>
      <c r="B134" s="563"/>
      <c r="C134" s="563"/>
      <c r="D134" s="563"/>
      <c r="E134" s="563"/>
      <c r="F134" s="563"/>
      <c r="G134" s="563"/>
      <c r="H134" s="563"/>
      <c r="I134" s="563"/>
      <c r="J134" s="563"/>
      <c r="K134" s="563"/>
      <c r="L134" s="563"/>
      <c r="M134" s="563"/>
      <c r="N134" s="564"/>
      <c r="O134" s="564"/>
      <c r="P134" s="565"/>
      <c r="Q134" s="330"/>
      <c r="R134" s="330"/>
      <c r="S134" s="566"/>
      <c r="T134" s="330"/>
      <c r="U134" s="330"/>
      <c r="V134" s="566"/>
      <c r="W134" s="330"/>
      <c r="X134" s="566"/>
      <c r="Y134" s="78"/>
      <c r="AG134" s="567"/>
      <c r="AH134" s="567"/>
      <c r="AI134" s="142"/>
      <c r="AJ134" s="142"/>
      <c r="AK134" s="142"/>
      <c r="AL134" s="142"/>
      <c r="AM134" s="142"/>
      <c r="AN134" s="142"/>
      <c r="AO134" s="142"/>
      <c r="AP134" s="142"/>
      <c r="AQ134" s="142"/>
    </row>
    <row r="135" spans="1:43" s="70" customFormat="1" ht="20.25" hidden="1" customHeight="1" x14ac:dyDescent="0.3">
      <c r="A135" s="378"/>
      <c r="B135" s="378"/>
      <c r="C135" s="378"/>
      <c r="D135" s="378"/>
      <c r="E135" s="378"/>
      <c r="F135" s="378"/>
      <c r="G135" s="378"/>
      <c r="H135" s="378"/>
      <c r="I135" s="378"/>
      <c r="J135" s="378"/>
      <c r="K135" s="378"/>
      <c r="L135" s="378"/>
      <c r="M135" s="378"/>
      <c r="N135" s="379"/>
      <c r="O135" s="379"/>
      <c r="P135" s="379"/>
      <c r="Q135" s="380"/>
      <c r="R135" s="380"/>
      <c r="S135" s="380"/>
      <c r="T135" s="379"/>
      <c r="U135" s="379"/>
      <c r="V135" s="379"/>
      <c r="W135" s="379"/>
      <c r="X135" s="379"/>
      <c r="AG135" s="70" t="s">
        <v>338</v>
      </c>
      <c r="AH135" s="70" t="s">
        <v>339</v>
      </c>
      <c r="AI135" s="161" t="s">
        <v>340</v>
      </c>
      <c r="AJ135" s="141" t="s">
        <v>341</v>
      </c>
      <c r="AK135" s="141" t="s">
        <v>342</v>
      </c>
      <c r="AL135" s="142"/>
      <c r="AM135" s="142"/>
      <c r="AN135" s="142"/>
      <c r="AO135" s="142"/>
      <c r="AP135" s="142"/>
      <c r="AQ135" s="142"/>
    </row>
    <row r="136" spans="1:43" s="70" customFormat="1" ht="16.149999999999999" hidden="1" thickBot="1" x14ac:dyDescent="0.35">
      <c r="A136" s="169"/>
      <c r="B136" s="381"/>
      <c r="C136" s="803" t="s">
        <v>78</v>
      </c>
      <c r="D136" s="803"/>
      <c r="E136" s="803"/>
      <c r="F136" s="803"/>
      <c r="G136" s="803"/>
      <c r="H136" s="803"/>
      <c r="I136" s="803"/>
      <c r="J136" s="803"/>
      <c r="K136" s="803"/>
      <c r="L136" s="382"/>
      <c r="M136" s="382"/>
      <c r="AF136" s="73" t="s">
        <v>96</v>
      </c>
      <c r="AG136" s="151">
        <f>AF11</f>
        <v>55.5</v>
      </c>
      <c r="AH136" s="151">
        <f>AF32</f>
        <v>0</v>
      </c>
      <c r="AI136" s="151">
        <f>AF58</f>
        <v>4.5</v>
      </c>
      <c r="AJ136" s="151">
        <f>AF64</f>
        <v>0</v>
      </c>
      <c r="AK136" s="151">
        <f>AF96</f>
        <v>0</v>
      </c>
      <c r="AL136" s="151">
        <f>SUM(AG136:AK136)</f>
        <v>60</v>
      </c>
      <c r="AM136" s="142"/>
      <c r="AN136" s="142"/>
      <c r="AO136" s="142"/>
      <c r="AP136" s="142"/>
      <c r="AQ136" s="142"/>
    </row>
    <row r="137" spans="1:43" x14ac:dyDescent="0.25">
      <c r="A137" s="241" t="s">
        <v>225</v>
      </c>
      <c r="B137" s="466" t="s">
        <v>18</v>
      </c>
      <c r="C137" s="338"/>
      <c r="D137" s="413"/>
      <c r="E137" s="413"/>
      <c r="F137" s="441"/>
      <c r="G137" s="445">
        <f>G138+G139</f>
        <v>13.5</v>
      </c>
      <c r="H137" s="445">
        <f t="shared" ref="H137:M137" si="76">H138+H139</f>
        <v>405</v>
      </c>
      <c r="I137" s="445">
        <f t="shared" si="76"/>
        <v>264</v>
      </c>
      <c r="J137" s="467">
        <f t="shared" si="76"/>
        <v>4</v>
      </c>
      <c r="K137" s="468"/>
      <c r="L137" s="469">
        <f t="shared" si="76"/>
        <v>260</v>
      </c>
      <c r="M137" s="445">
        <f t="shared" si="76"/>
        <v>141</v>
      </c>
      <c r="N137" s="470"/>
      <c r="O137" s="471"/>
      <c r="P137" s="472"/>
      <c r="Q137" s="473"/>
      <c r="R137" s="471"/>
      <c r="S137" s="472"/>
      <c r="T137" s="473"/>
      <c r="U137" s="471"/>
      <c r="V137" s="472"/>
      <c r="W137" s="473"/>
      <c r="X137" s="472"/>
      <c r="AF137" s="73" t="s">
        <v>97</v>
      </c>
      <c r="AG137" s="151">
        <f t="shared" ref="AG137:AG140" si="77">AF12</f>
        <v>10</v>
      </c>
      <c r="AH137" s="151">
        <f t="shared" ref="AH137:AH140" si="78">AF33</f>
        <v>35</v>
      </c>
      <c r="AI137" s="151">
        <f t="shared" ref="AI137:AI140" si="79">AF59</f>
        <v>3</v>
      </c>
      <c r="AJ137" s="151">
        <f t="shared" ref="AJ137:AJ140" si="80">AF65</f>
        <v>8</v>
      </c>
      <c r="AK137" s="151">
        <f>AF97</f>
        <v>4</v>
      </c>
      <c r="AL137" s="151">
        <f t="shared" ref="AL137:AL140" si="81">SUM(AG137:AK137)</f>
        <v>60</v>
      </c>
    </row>
    <row r="138" spans="1:43" x14ac:dyDescent="0.25">
      <c r="A138" s="284" t="s">
        <v>323</v>
      </c>
      <c r="B138" s="383" t="s">
        <v>18</v>
      </c>
      <c r="C138" s="203"/>
      <c r="D138" s="384" t="s">
        <v>324</v>
      </c>
      <c r="E138" s="385"/>
      <c r="F138" s="386"/>
      <c r="G138" s="446">
        <v>6.5</v>
      </c>
      <c r="H138" s="449">
        <f t="shared" ref="H138:H139" si="82">G138*30</f>
        <v>195</v>
      </c>
      <c r="I138" s="455">
        <f>J138+K138+L138</f>
        <v>132</v>
      </c>
      <c r="J138" s="452">
        <v>4</v>
      </c>
      <c r="K138" s="310"/>
      <c r="L138" s="459">
        <v>128</v>
      </c>
      <c r="M138" s="463">
        <f>H138-I138</f>
        <v>63</v>
      </c>
      <c r="N138" s="196">
        <v>4</v>
      </c>
      <c r="O138" s="197">
        <v>4</v>
      </c>
      <c r="P138" s="198">
        <v>4</v>
      </c>
      <c r="Q138" s="199"/>
      <c r="R138" s="197"/>
      <c r="S138" s="198"/>
      <c r="T138" s="387"/>
      <c r="U138" s="388"/>
      <c r="V138" s="389"/>
      <c r="W138" s="387"/>
      <c r="X138" s="389"/>
      <c r="AF138" s="73" t="s">
        <v>98</v>
      </c>
      <c r="AG138" s="151">
        <f t="shared" si="77"/>
        <v>5</v>
      </c>
      <c r="AH138" s="151">
        <f t="shared" si="78"/>
        <v>28</v>
      </c>
      <c r="AI138" s="151">
        <f t="shared" si="79"/>
        <v>3</v>
      </c>
      <c r="AJ138" s="151">
        <f t="shared" si="80"/>
        <v>8</v>
      </c>
      <c r="AK138" s="151">
        <f t="shared" ref="AK138:AK140" si="83">AF104</f>
        <v>8</v>
      </c>
      <c r="AL138" s="151">
        <f t="shared" si="81"/>
        <v>52</v>
      </c>
    </row>
    <row r="139" spans="1:43" x14ac:dyDescent="0.25">
      <c r="A139" s="284" t="s">
        <v>325</v>
      </c>
      <c r="B139" s="383" t="s">
        <v>18</v>
      </c>
      <c r="C139" s="203"/>
      <c r="D139" s="188" t="s">
        <v>326</v>
      </c>
      <c r="E139" s="385"/>
      <c r="F139" s="386"/>
      <c r="G139" s="447">
        <v>7</v>
      </c>
      <c r="H139" s="450">
        <f t="shared" si="82"/>
        <v>210</v>
      </c>
      <c r="I139" s="456">
        <f t="shared" ref="I139" si="84">J139+K139+L139</f>
        <v>132</v>
      </c>
      <c r="J139" s="62"/>
      <c r="K139" s="44"/>
      <c r="L139" s="58">
        <v>132</v>
      </c>
      <c r="M139" s="464">
        <f>H139-I139</f>
        <v>78</v>
      </c>
      <c r="N139" s="196"/>
      <c r="O139" s="197"/>
      <c r="P139" s="198"/>
      <c r="Q139" s="199">
        <v>4</v>
      </c>
      <c r="R139" s="197">
        <v>4</v>
      </c>
      <c r="S139" s="198">
        <v>4</v>
      </c>
      <c r="T139" s="387"/>
      <c r="U139" s="388"/>
      <c r="V139" s="389"/>
      <c r="W139" s="387"/>
      <c r="X139" s="389"/>
      <c r="AF139" s="73" t="s">
        <v>99</v>
      </c>
      <c r="AG139" s="151">
        <f t="shared" si="77"/>
        <v>4</v>
      </c>
      <c r="AH139" s="151">
        <f t="shared" si="78"/>
        <v>16</v>
      </c>
      <c r="AI139" s="151">
        <f t="shared" si="79"/>
        <v>12</v>
      </c>
      <c r="AJ139" s="151">
        <f t="shared" si="80"/>
        <v>4</v>
      </c>
      <c r="AK139" s="151">
        <f t="shared" si="83"/>
        <v>12</v>
      </c>
      <c r="AL139" s="151">
        <f t="shared" si="81"/>
        <v>48</v>
      </c>
    </row>
    <row r="140" spans="1:43" ht="16.5" thickBot="1" x14ac:dyDescent="0.3">
      <c r="A140" s="440" t="s">
        <v>327</v>
      </c>
      <c r="B140" s="410" t="s">
        <v>18</v>
      </c>
      <c r="C140" s="351"/>
      <c r="D140" s="442" t="s">
        <v>328</v>
      </c>
      <c r="E140" s="443"/>
      <c r="F140" s="444"/>
      <c r="G140" s="448"/>
      <c r="H140" s="451"/>
      <c r="I140" s="457"/>
      <c r="J140" s="453"/>
      <c r="K140" s="322"/>
      <c r="L140" s="460"/>
      <c r="M140" s="457">
        <f t="shared" ref="M140" si="85">H140-I140</f>
        <v>0</v>
      </c>
      <c r="N140" s="231"/>
      <c r="O140" s="232"/>
      <c r="P140" s="233"/>
      <c r="Q140" s="234"/>
      <c r="R140" s="232"/>
      <c r="S140" s="233"/>
      <c r="T140" s="407" t="s">
        <v>329</v>
      </c>
      <c r="U140" s="408" t="s">
        <v>329</v>
      </c>
      <c r="V140" s="409" t="s">
        <v>329</v>
      </c>
      <c r="W140" s="390" t="s">
        <v>329</v>
      </c>
      <c r="X140" s="389"/>
      <c r="AG140" s="151">
        <f t="shared" si="77"/>
        <v>74.5</v>
      </c>
      <c r="AH140" s="151">
        <f t="shared" si="78"/>
        <v>79</v>
      </c>
      <c r="AI140" s="151">
        <f t="shared" si="79"/>
        <v>22.5</v>
      </c>
      <c r="AJ140" s="151">
        <f t="shared" si="80"/>
        <v>20</v>
      </c>
      <c r="AK140" s="151">
        <f t="shared" si="83"/>
        <v>24</v>
      </c>
      <c r="AL140" s="151">
        <f t="shared" si="81"/>
        <v>220</v>
      </c>
    </row>
    <row r="141" spans="1:43" ht="47.25" x14ac:dyDescent="0.25">
      <c r="A141" s="474" t="s">
        <v>344</v>
      </c>
      <c r="B141" s="411" t="s">
        <v>345</v>
      </c>
      <c r="C141" s="338"/>
      <c r="D141" s="412"/>
      <c r="E141" s="413"/>
      <c r="F141" s="414"/>
      <c r="G141" s="301">
        <f>SUM(G142:G145)</f>
        <v>18</v>
      </c>
      <c r="H141" s="301">
        <f t="shared" ref="H141:M141" si="86">SUM(H142:H145)</f>
        <v>540</v>
      </c>
      <c r="I141" s="301">
        <f t="shared" si="86"/>
        <v>294</v>
      </c>
      <c r="J141" s="454">
        <f t="shared" si="86"/>
        <v>0</v>
      </c>
      <c r="K141" s="439">
        <f t="shared" si="86"/>
        <v>0</v>
      </c>
      <c r="L141" s="461">
        <f t="shared" si="86"/>
        <v>294</v>
      </c>
      <c r="M141" s="301">
        <f t="shared" si="86"/>
        <v>246</v>
      </c>
      <c r="N141" s="181"/>
      <c r="O141" s="415"/>
      <c r="P141" s="183"/>
      <c r="Q141" s="184"/>
      <c r="R141" s="415"/>
      <c r="S141" s="183"/>
      <c r="T141" s="416"/>
      <c r="U141" s="417"/>
      <c r="V141" s="418"/>
      <c r="W141" s="419"/>
      <c r="X141" s="389"/>
      <c r="AG141" s="151"/>
      <c r="AH141" s="151"/>
      <c r="AI141" s="151"/>
      <c r="AJ141" s="151"/>
      <c r="AK141" s="151"/>
      <c r="AL141" s="151"/>
    </row>
    <row r="142" spans="1:43" x14ac:dyDescent="0.25">
      <c r="A142" s="185"/>
      <c r="B142" s="420" t="s">
        <v>346</v>
      </c>
      <c r="C142" s="285">
        <v>2</v>
      </c>
      <c r="D142" s="367" t="s">
        <v>225</v>
      </c>
      <c r="E142" s="204"/>
      <c r="F142" s="421"/>
      <c r="G142" s="437">
        <v>6</v>
      </c>
      <c r="H142" s="422">
        <f>G142*30</f>
        <v>180</v>
      </c>
      <c r="I142" s="455">
        <f>J142+K142+L142</f>
        <v>99</v>
      </c>
      <c r="J142" s="62"/>
      <c r="K142" s="44"/>
      <c r="L142" s="58">
        <v>99</v>
      </c>
      <c r="M142" s="464">
        <f>H142-I142</f>
        <v>81</v>
      </c>
      <c r="N142" s="196">
        <v>3</v>
      </c>
      <c r="O142" s="423">
        <v>3</v>
      </c>
      <c r="P142" s="198">
        <v>3</v>
      </c>
      <c r="Q142" s="199"/>
      <c r="R142" s="423"/>
      <c r="S142" s="198"/>
      <c r="T142" s="390"/>
      <c r="U142" s="424"/>
      <c r="V142" s="391"/>
      <c r="W142" s="419"/>
      <c r="X142" s="389"/>
      <c r="AG142" s="151"/>
      <c r="AH142" s="151"/>
      <c r="AI142" s="151"/>
      <c r="AJ142" s="151"/>
      <c r="AK142" s="151"/>
      <c r="AL142" s="151"/>
    </row>
    <row r="143" spans="1:43" x14ac:dyDescent="0.25">
      <c r="A143" s="185"/>
      <c r="B143" s="420" t="s">
        <v>346</v>
      </c>
      <c r="C143" s="285">
        <v>4</v>
      </c>
      <c r="D143" s="367" t="s">
        <v>106</v>
      </c>
      <c r="E143" s="204"/>
      <c r="F143" s="421"/>
      <c r="G143" s="437">
        <v>6</v>
      </c>
      <c r="H143" s="422">
        <f t="shared" ref="H143:H145" si="87">G143*30</f>
        <v>180</v>
      </c>
      <c r="I143" s="455">
        <f t="shared" ref="I143:I145" si="88">J143+K143+L143</f>
        <v>99</v>
      </c>
      <c r="J143" s="62"/>
      <c r="K143" s="44"/>
      <c r="L143" s="58">
        <v>99</v>
      </c>
      <c r="M143" s="464">
        <f t="shared" ref="M143:M145" si="89">H143-I143</f>
        <v>81</v>
      </c>
      <c r="N143" s="196"/>
      <c r="O143" s="423"/>
      <c r="P143" s="198"/>
      <c r="Q143" s="199">
        <v>3</v>
      </c>
      <c r="R143" s="423">
        <v>3</v>
      </c>
      <c r="S143" s="198">
        <v>3</v>
      </c>
      <c r="T143" s="390"/>
      <c r="U143" s="424"/>
      <c r="V143" s="391"/>
      <c r="W143" s="419"/>
      <c r="X143" s="389"/>
      <c r="AG143" s="151"/>
      <c r="AH143" s="151"/>
      <c r="AI143" s="151"/>
      <c r="AJ143" s="151"/>
      <c r="AK143" s="151"/>
      <c r="AL143" s="151"/>
    </row>
    <row r="144" spans="1:43" x14ac:dyDescent="0.25">
      <c r="A144" s="185"/>
      <c r="B144" s="420" t="s">
        <v>346</v>
      </c>
      <c r="C144" s="285">
        <v>6</v>
      </c>
      <c r="D144" s="367" t="s">
        <v>347</v>
      </c>
      <c r="E144" s="204"/>
      <c r="F144" s="421"/>
      <c r="G144" s="437">
        <v>4</v>
      </c>
      <c r="H144" s="422">
        <f t="shared" si="87"/>
        <v>120</v>
      </c>
      <c r="I144" s="455">
        <f t="shared" si="88"/>
        <v>66</v>
      </c>
      <c r="J144" s="62"/>
      <c r="K144" s="44"/>
      <c r="L144" s="58">
        <v>66</v>
      </c>
      <c r="M144" s="464">
        <f t="shared" si="89"/>
        <v>54</v>
      </c>
      <c r="N144" s="196"/>
      <c r="O144" s="423"/>
      <c r="P144" s="198"/>
      <c r="Q144" s="199"/>
      <c r="R144" s="423"/>
      <c r="S144" s="198"/>
      <c r="T144" s="390">
        <v>2</v>
      </c>
      <c r="U144" s="424">
        <v>2</v>
      </c>
      <c r="V144" s="391">
        <v>2</v>
      </c>
      <c r="W144" s="419"/>
      <c r="X144" s="389"/>
      <c r="AG144" s="151"/>
      <c r="AH144" s="151"/>
      <c r="AI144" s="151"/>
      <c r="AJ144" s="151"/>
      <c r="AK144" s="151"/>
      <c r="AL144" s="151"/>
    </row>
    <row r="145" spans="1:43" ht="16.5" thickBot="1" x14ac:dyDescent="0.3">
      <c r="A145" s="475"/>
      <c r="B145" s="425" t="s">
        <v>346</v>
      </c>
      <c r="C145" s="426">
        <v>7</v>
      </c>
      <c r="D145" s="427"/>
      <c r="E145" s="428"/>
      <c r="F145" s="429"/>
      <c r="G145" s="438">
        <v>2</v>
      </c>
      <c r="H145" s="430">
        <f t="shared" si="87"/>
        <v>60</v>
      </c>
      <c r="I145" s="458">
        <f t="shared" si="88"/>
        <v>30</v>
      </c>
      <c r="J145" s="64"/>
      <c r="K145" s="47"/>
      <c r="L145" s="59">
        <v>30</v>
      </c>
      <c r="M145" s="465">
        <f t="shared" si="89"/>
        <v>30</v>
      </c>
      <c r="N145" s="462"/>
      <c r="O145" s="432"/>
      <c r="P145" s="433"/>
      <c r="Q145" s="431"/>
      <c r="R145" s="432"/>
      <c r="S145" s="433"/>
      <c r="T145" s="434"/>
      <c r="U145" s="435"/>
      <c r="V145" s="436"/>
      <c r="W145" s="476">
        <v>2</v>
      </c>
      <c r="X145" s="477"/>
      <c r="AG145" s="151"/>
      <c r="AH145" s="151"/>
      <c r="AI145" s="151"/>
      <c r="AJ145" s="151"/>
      <c r="AK145" s="151"/>
      <c r="AL145" s="151"/>
    </row>
    <row r="146" spans="1:43" ht="9" customHeight="1" x14ac:dyDescent="0.25">
      <c r="A146" s="396"/>
      <c r="B146" s="397"/>
      <c r="C146" s="398"/>
      <c r="D146" s="399"/>
      <c r="E146" s="400"/>
      <c r="F146" s="401"/>
      <c r="G146" s="402"/>
      <c r="H146" s="49"/>
      <c r="I146" s="403"/>
      <c r="J146" s="49"/>
      <c r="K146" s="49"/>
      <c r="L146" s="49"/>
      <c r="M146" s="403"/>
      <c r="N146" s="404"/>
      <c r="O146" s="404"/>
      <c r="P146" s="404"/>
      <c r="Q146" s="404"/>
      <c r="R146" s="404"/>
      <c r="S146" s="404"/>
      <c r="T146" s="405"/>
      <c r="U146" s="405"/>
      <c r="V146" s="405"/>
      <c r="W146" s="405"/>
      <c r="X146" s="406"/>
      <c r="AG146" s="151"/>
      <c r="AH146" s="151"/>
      <c r="AI146" s="151"/>
      <c r="AJ146" s="151"/>
      <c r="AK146" s="151"/>
      <c r="AL146" s="151"/>
    </row>
    <row r="147" spans="1:43" ht="9.75" customHeight="1" x14ac:dyDescent="0.25">
      <c r="A147" s="396"/>
      <c r="B147" s="397"/>
      <c r="C147" s="398"/>
      <c r="D147" s="399"/>
      <c r="E147" s="400"/>
      <c r="F147" s="401"/>
      <c r="G147" s="402"/>
      <c r="H147" s="49"/>
      <c r="I147" s="403"/>
      <c r="J147" s="49"/>
      <c r="K147" s="49"/>
      <c r="L147" s="49"/>
      <c r="M147" s="403"/>
      <c r="N147" s="404"/>
      <c r="O147" s="404"/>
      <c r="P147" s="404"/>
      <c r="Q147" s="404"/>
      <c r="R147" s="404"/>
      <c r="S147" s="404"/>
      <c r="T147" s="405"/>
      <c r="U147" s="405"/>
      <c r="V147" s="405"/>
      <c r="W147" s="405"/>
      <c r="X147" s="406"/>
      <c r="AG147" s="151"/>
      <c r="AH147" s="151"/>
      <c r="AI147" s="151"/>
      <c r="AJ147" s="151"/>
      <c r="AK147" s="151"/>
      <c r="AL147" s="151"/>
    </row>
    <row r="148" spans="1:43" x14ac:dyDescent="0.25">
      <c r="A148" s="70"/>
      <c r="B148" s="98" t="s">
        <v>443</v>
      </c>
      <c r="C148" s="70"/>
      <c r="D148" s="799"/>
      <c r="E148" s="799"/>
      <c r="F148" s="800"/>
      <c r="G148" s="800"/>
      <c r="H148" s="552" t="s">
        <v>260</v>
      </c>
      <c r="I148" s="552"/>
      <c r="J148" s="552"/>
      <c r="K148" s="552"/>
      <c r="AG148" s="902" t="s">
        <v>96</v>
      </c>
      <c r="AH148" s="902"/>
      <c r="AI148" s="902"/>
      <c r="AJ148" s="902" t="s">
        <v>97</v>
      </c>
      <c r="AK148" s="902"/>
      <c r="AL148" s="902"/>
      <c r="AM148" s="902" t="s">
        <v>98</v>
      </c>
      <c r="AN148" s="902"/>
      <c r="AO148" s="902"/>
      <c r="AP148" s="902" t="s">
        <v>99</v>
      </c>
      <c r="AQ148" s="902"/>
    </row>
    <row r="149" spans="1:43" ht="9" customHeight="1" x14ac:dyDescent="0.25">
      <c r="A149" s="70"/>
      <c r="B149" s="70"/>
      <c r="C149" s="70"/>
      <c r="D149" s="70"/>
      <c r="E149" s="70"/>
      <c r="F149" s="70"/>
      <c r="G149" s="70"/>
      <c r="H149" s="70"/>
      <c r="I149" s="392"/>
      <c r="J149" s="392"/>
      <c r="K149" s="392"/>
      <c r="L149" s="392"/>
      <c r="AG149" s="140">
        <v>1</v>
      </c>
      <c r="AH149" s="140" t="s">
        <v>219</v>
      </c>
      <c r="AI149" s="140" t="s">
        <v>220</v>
      </c>
      <c r="AJ149" s="140">
        <v>3</v>
      </c>
      <c r="AK149" s="140" t="s">
        <v>221</v>
      </c>
      <c r="AL149" s="140" t="s">
        <v>222</v>
      </c>
      <c r="AM149" s="140">
        <v>5</v>
      </c>
      <c r="AN149" s="140" t="s">
        <v>223</v>
      </c>
      <c r="AO149" s="140" t="s">
        <v>224</v>
      </c>
      <c r="AP149" s="140">
        <v>7</v>
      </c>
      <c r="AQ149" s="140">
        <v>8</v>
      </c>
    </row>
    <row r="150" spans="1:43" ht="12.75" customHeight="1" x14ac:dyDescent="0.25">
      <c r="A150" s="70"/>
      <c r="B150" s="98" t="s">
        <v>444</v>
      </c>
      <c r="C150" s="98"/>
      <c r="D150" s="799"/>
      <c r="E150" s="799"/>
      <c r="F150" s="800"/>
      <c r="G150" s="800"/>
      <c r="H150" s="550" t="s">
        <v>480</v>
      </c>
      <c r="I150" s="551"/>
      <c r="J150" s="551"/>
      <c r="L150" s="392"/>
      <c r="AG150" s="155">
        <f>AG30+AG55+AG89+AG123</f>
        <v>30</v>
      </c>
      <c r="AH150" s="155">
        <f>AH30+AH55+AH89+AH123+G57</f>
        <v>30</v>
      </c>
      <c r="AI150" s="147">
        <f>AI30+AI55+AI89+AI123</f>
        <v>0</v>
      </c>
      <c r="AJ150" s="155">
        <f>AJ30+AJ55+AJ89+AJ123</f>
        <v>30</v>
      </c>
      <c r="AK150" s="155">
        <f>AK30+AK55+AK89+AK123+G58</f>
        <v>30</v>
      </c>
      <c r="AL150" s="147">
        <f>AL30+AL55+AL89+AL123</f>
        <v>0</v>
      </c>
      <c r="AM150" s="155">
        <f>AM30+AM55+AM89+AM123</f>
        <v>23</v>
      </c>
      <c r="AN150" s="155">
        <f>AN30+AN55+AN89+AN123+AF60</f>
        <v>29</v>
      </c>
      <c r="AO150" s="147">
        <f>AO30+AO55+AO89+AO123</f>
        <v>0</v>
      </c>
      <c r="AP150" s="147">
        <f>AP30+AP55+AP89+AP123</f>
        <v>26</v>
      </c>
      <c r="AQ150" s="147">
        <f>AQ30+AQ55+AQ89+AQ123+AF61</f>
        <v>22</v>
      </c>
    </row>
    <row r="151" spans="1:43" ht="6.75" customHeight="1" x14ac:dyDescent="0.25">
      <c r="A151" s="70"/>
      <c r="B151" s="70"/>
      <c r="C151" s="70"/>
      <c r="D151" s="70"/>
      <c r="E151" s="70"/>
      <c r="F151" s="70"/>
      <c r="G151" s="70"/>
      <c r="H151" s="70"/>
      <c r="I151" s="392"/>
      <c r="J151" s="392"/>
      <c r="K151" s="392"/>
      <c r="L151" s="392"/>
    </row>
    <row r="152" spans="1:43" ht="14.25" customHeight="1" x14ac:dyDescent="0.25">
      <c r="A152" s="70"/>
      <c r="B152" s="98" t="s">
        <v>289</v>
      </c>
      <c r="C152" s="98"/>
      <c r="D152" s="799"/>
      <c r="E152" s="799"/>
      <c r="F152" s="800"/>
      <c r="G152" s="800"/>
      <c r="H152" s="550" t="s">
        <v>445</v>
      </c>
      <c r="I152" s="551"/>
      <c r="J152" s="549"/>
      <c r="L152" s="392"/>
    </row>
    <row r="162" spans="2:7" x14ac:dyDescent="0.25">
      <c r="G162" s="394">
        <f>G42+G45+G46+G53+G83+G104+G109</f>
        <v>25</v>
      </c>
    </row>
    <row r="169" spans="2:7" x14ac:dyDescent="0.25">
      <c r="B169" s="272" t="s">
        <v>203</v>
      </c>
      <c r="C169" s="215">
        <v>5</v>
      </c>
    </row>
    <row r="170" spans="2:7" x14ac:dyDescent="0.25">
      <c r="B170" s="186" t="s">
        <v>206</v>
      </c>
      <c r="C170" s="280">
        <v>6</v>
      </c>
    </row>
    <row r="171" spans="2:7" ht="31.5" x14ac:dyDescent="0.25">
      <c r="B171" s="186" t="s">
        <v>249</v>
      </c>
      <c r="C171" s="280">
        <v>1</v>
      </c>
    </row>
    <row r="172" spans="2:7" x14ac:dyDescent="0.25">
      <c r="B172" s="282" t="s">
        <v>269</v>
      </c>
      <c r="C172" s="283">
        <v>4.5</v>
      </c>
    </row>
    <row r="173" spans="2:7" ht="31.5" x14ac:dyDescent="0.25">
      <c r="B173" s="365" t="s">
        <v>288</v>
      </c>
      <c r="C173" s="363">
        <v>4</v>
      </c>
      <c r="D173" s="363"/>
      <c r="E173" s="363"/>
      <c r="F173" s="363"/>
      <c r="G173" s="364"/>
    </row>
    <row r="174" spans="2:7" x14ac:dyDescent="0.25">
      <c r="B174" s="365" t="s">
        <v>176</v>
      </c>
      <c r="C174" s="363"/>
      <c r="D174" s="363"/>
      <c r="E174" s="363"/>
      <c r="F174" s="363"/>
      <c r="G174" s="364"/>
    </row>
  </sheetData>
  <mergeCells count="63">
    <mergeCell ref="AP148:AQ148"/>
    <mergeCell ref="AG3:AI3"/>
    <mergeCell ref="AJ3:AL3"/>
    <mergeCell ref="AM3:AO3"/>
    <mergeCell ref="AP3:AQ3"/>
    <mergeCell ref="AG148:AI148"/>
    <mergeCell ref="AJ148:AL148"/>
    <mergeCell ref="AM148:AO148"/>
    <mergeCell ref="A9:X9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A128:M128"/>
    <mergeCell ref="A125:F125"/>
    <mergeCell ref="A123:F123"/>
    <mergeCell ref="A65:F65"/>
    <mergeCell ref="A66:F66"/>
    <mergeCell ref="A67:X67"/>
    <mergeCell ref="A89:F89"/>
    <mergeCell ref="A90:X90"/>
    <mergeCell ref="A68:X68"/>
    <mergeCell ref="A10:X10"/>
    <mergeCell ref="A31:X31"/>
    <mergeCell ref="A55:F55"/>
    <mergeCell ref="A56:X56"/>
    <mergeCell ref="A30:B30"/>
    <mergeCell ref="A61:F61"/>
    <mergeCell ref="A62:X62"/>
    <mergeCell ref="D152:G152"/>
    <mergeCell ref="W131:X131"/>
    <mergeCell ref="D150:G150"/>
    <mergeCell ref="D148:G148"/>
    <mergeCell ref="C136:K136"/>
    <mergeCell ref="A130:M130"/>
    <mergeCell ref="A131:M131"/>
    <mergeCell ref="N131:P131"/>
    <mergeCell ref="Q131:S131"/>
    <mergeCell ref="T131:V131"/>
    <mergeCell ref="A129:M129"/>
    <mergeCell ref="A124:F124"/>
    <mergeCell ref="A126:M126"/>
    <mergeCell ref="A127:M127"/>
  </mergeCells>
  <pageMargins left="0.19685039370078741" right="0.19685039370078741" top="0" bottom="0" header="0.31496062992125984" footer="0.31496062992125984"/>
  <pageSetup paperSize="9" scale="55" orientation="landscape" r:id="rId1"/>
  <rowBreaks count="2" manualBreakCount="2">
    <brk id="55" max="29" man="1"/>
    <brk id="89" max="2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94" customWidth="1"/>
    <col min="2" max="2" width="4.5703125" style="94" customWidth="1"/>
    <col min="3" max="3" width="65" style="2" customWidth="1"/>
    <col min="4" max="4" width="9.140625" style="91"/>
    <col min="5" max="5" width="7.140625" style="91" customWidth="1"/>
    <col min="6" max="6" width="7.28515625" style="91" customWidth="1"/>
    <col min="7" max="9" width="4.42578125" style="91" customWidth="1"/>
    <col min="10" max="10" width="5.5703125" style="91" customWidth="1"/>
    <col min="11" max="11" width="7" style="91" customWidth="1"/>
    <col min="12" max="12" width="7.7109375" style="91" customWidth="1"/>
    <col min="13" max="13" width="9.140625" style="91"/>
    <col min="14" max="14" width="5" style="91" customWidth="1"/>
    <col min="15" max="15" width="20.140625" style="533" customWidth="1"/>
    <col min="16" max="16" width="7" style="533" customWidth="1"/>
    <col min="17" max="17" width="47.5703125" style="533" customWidth="1"/>
    <col min="18" max="18" width="8.85546875" style="533"/>
    <col min="19" max="19" width="7.140625" style="533" customWidth="1"/>
    <col min="20" max="20" width="7.28515625" style="533" customWidth="1"/>
    <col min="21" max="23" width="4.42578125" style="533" customWidth="1"/>
    <col min="24" max="24" width="5.5703125" style="533" customWidth="1"/>
    <col min="25" max="25" width="7" style="533" customWidth="1"/>
    <col min="26" max="26" width="11" style="533" customWidth="1"/>
    <col min="27" max="28" width="8.85546875" style="533"/>
    <col min="29" max="29" width="3.85546875" style="533" customWidth="1"/>
    <col min="30" max="30" width="4.5703125" style="533" customWidth="1"/>
    <col min="31" max="31" width="33.28515625" style="533" customWidth="1"/>
    <col min="32" max="32" width="9.140625" style="533"/>
    <col min="33" max="33" width="7.140625" style="533" customWidth="1"/>
    <col min="34" max="34" width="7.28515625" style="533" customWidth="1"/>
    <col min="35" max="37" width="4.42578125" style="533" customWidth="1"/>
    <col min="38" max="38" width="5.5703125" style="533" customWidth="1"/>
    <col min="39" max="39" width="7" style="533" customWidth="1"/>
    <col min="40" max="41" width="9.140625" style="533"/>
    <col min="42" max="16384" width="9.140625" style="91"/>
  </cols>
  <sheetData>
    <row r="1" spans="1:41" x14ac:dyDescent="0.25">
      <c r="C1" s="910" t="s">
        <v>195</v>
      </c>
      <c r="D1" s="910"/>
      <c r="E1" s="910"/>
      <c r="F1" s="910"/>
      <c r="G1" s="910"/>
      <c r="H1" s="910"/>
      <c r="I1" s="910"/>
      <c r="J1" s="910"/>
      <c r="K1" s="910"/>
      <c r="L1" s="910"/>
      <c r="M1" s="910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15" customHeight="1" x14ac:dyDescent="0.25">
      <c r="C2" s="2" t="s">
        <v>180</v>
      </c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</row>
    <row r="3" spans="1:41" ht="15" customHeight="1" x14ac:dyDescent="0.25">
      <c r="C3" s="909" t="s">
        <v>0</v>
      </c>
      <c r="D3" s="904" t="s">
        <v>1</v>
      </c>
      <c r="E3" s="908" t="s">
        <v>2</v>
      </c>
      <c r="F3" s="908"/>
      <c r="G3" s="908"/>
      <c r="H3" s="908"/>
      <c r="I3" s="908"/>
      <c r="J3" s="905"/>
      <c r="K3" s="904" t="s">
        <v>3</v>
      </c>
      <c r="L3" s="904" t="s">
        <v>4</v>
      </c>
      <c r="M3" s="904" t="s">
        <v>5</v>
      </c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4" spans="1:41" ht="15" customHeight="1" x14ac:dyDescent="0.25">
      <c r="C4" s="909"/>
      <c r="D4" s="904"/>
      <c r="E4" s="904" t="s">
        <v>6</v>
      </c>
      <c r="F4" s="906" t="s">
        <v>7</v>
      </c>
      <c r="G4" s="906"/>
      <c r="H4" s="906"/>
      <c r="I4" s="906"/>
      <c r="J4" s="904" t="s">
        <v>8</v>
      </c>
      <c r="K4" s="904"/>
      <c r="L4" s="904"/>
      <c r="M4" s="904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</row>
    <row r="5" spans="1:41" ht="15" customHeight="1" x14ac:dyDescent="0.25">
      <c r="C5" s="909"/>
      <c r="D5" s="904"/>
      <c r="E5" s="905"/>
      <c r="F5" s="904" t="s">
        <v>9</v>
      </c>
      <c r="G5" s="908" t="s">
        <v>10</v>
      </c>
      <c r="H5" s="905"/>
      <c r="I5" s="905"/>
      <c r="J5" s="905"/>
      <c r="K5" s="904"/>
      <c r="L5" s="904"/>
      <c r="M5" s="904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</row>
    <row r="6" spans="1:41" ht="12.75" customHeight="1" x14ac:dyDescent="0.25">
      <c r="C6" s="909"/>
      <c r="D6" s="904"/>
      <c r="E6" s="905"/>
      <c r="F6" s="907"/>
      <c r="G6" s="904" t="s">
        <v>11</v>
      </c>
      <c r="H6" s="904" t="s">
        <v>12</v>
      </c>
      <c r="I6" s="904" t="s">
        <v>13</v>
      </c>
      <c r="J6" s="905"/>
      <c r="K6" s="904"/>
      <c r="L6" s="904"/>
      <c r="M6" s="904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</row>
    <row r="7" spans="1:41" x14ac:dyDescent="0.25">
      <c r="C7" s="909"/>
      <c r="D7" s="904"/>
      <c r="E7" s="905"/>
      <c r="F7" s="907"/>
      <c r="G7" s="904"/>
      <c r="H7" s="904"/>
      <c r="I7" s="904"/>
      <c r="J7" s="905"/>
      <c r="K7" s="904"/>
      <c r="L7" s="904"/>
      <c r="M7" s="904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</row>
    <row r="8" spans="1:41" x14ac:dyDescent="0.25">
      <c r="C8" s="909"/>
      <c r="D8" s="904"/>
      <c r="E8" s="905"/>
      <c r="F8" s="907"/>
      <c r="G8" s="904"/>
      <c r="H8" s="904"/>
      <c r="I8" s="904"/>
      <c r="J8" s="905"/>
      <c r="K8" s="904"/>
      <c r="L8" s="904"/>
      <c r="M8" s="904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</row>
    <row r="9" spans="1:41" ht="3.75" customHeight="1" x14ac:dyDescent="0.25">
      <c r="C9" s="909"/>
      <c r="D9" s="904"/>
      <c r="E9" s="905"/>
      <c r="F9" s="907"/>
      <c r="G9" s="904"/>
      <c r="H9" s="904"/>
      <c r="I9" s="904"/>
      <c r="J9" s="905"/>
      <c r="K9" s="904"/>
      <c r="L9" s="904"/>
      <c r="M9" s="904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</row>
    <row r="10" spans="1:41" x14ac:dyDescent="0.25">
      <c r="A10" s="94" t="s">
        <v>17</v>
      </c>
      <c r="B10" s="94" t="s">
        <v>15</v>
      </c>
      <c r="C10" s="542" t="s">
        <v>390</v>
      </c>
      <c r="D10" s="5">
        <v>4</v>
      </c>
      <c r="E10" s="90">
        <f>D10*30</f>
        <v>120</v>
      </c>
      <c r="F10" s="90">
        <f>G10+H10+I10</f>
        <v>60</v>
      </c>
      <c r="G10" s="90"/>
      <c r="H10" s="90"/>
      <c r="I10" s="90">
        <v>60</v>
      </c>
      <c r="J10" s="90">
        <f>E10-F10</f>
        <v>60</v>
      </c>
      <c r="K10" s="89">
        <f>F10/15</f>
        <v>4</v>
      </c>
      <c r="L10" s="90" t="s">
        <v>17</v>
      </c>
      <c r="M10" s="89">
        <f>F10/E10*100</f>
        <v>50</v>
      </c>
      <c r="N10" s="91" t="s">
        <v>268</v>
      </c>
      <c r="P10" s="533" t="s">
        <v>353</v>
      </c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</row>
    <row r="11" spans="1:41" x14ac:dyDescent="0.25">
      <c r="A11" s="94" t="s">
        <v>17</v>
      </c>
      <c r="B11" s="94" t="s">
        <v>15</v>
      </c>
      <c r="C11" s="542" t="s">
        <v>391</v>
      </c>
      <c r="D11" s="89">
        <v>7</v>
      </c>
      <c r="E11" s="90">
        <f t="shared" ref="E11:E15" si="0">D11*30</f>
        <v>210</v>
      </c>
      <c r="F11" s="90">
        <f t="shared" ref="F11:F15" si="1">G11+H11+I11</f>
        <v>75</v>
      </c>
      <c r="G11" s="90">
        <v>30</v>
      </c>
      <c r="H11" s="90"/>
      <c r="I11" s="90">
        <v>45</v>
      </c>
      <c r="J11" s="90">
        <f t="shared" ref="J11:J15" si="2">E11-F11</f>
        <v>135</v>
      </c>
      <c r="K11" s="89">
        <f t="shared" ref="K11:K15" si="3">F11/15</f>
        <v>5</v>
      </c>
      <c r="L11" s="90" t="s">
        <v>19</v>
      </c>
      <c r="M11" s="89">
        <f t="shared" ref="M11:M15" si="4">F11/E11*100</f>
        <v>35.714285714285715</v>
      </c>
      <c r="N11" s="91" t="s">
        <v>373</v>
      </c>
      <c r="P11" s="533" t="s">
        <v>353</v>
      </c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</row>
    <row r="12" spans="1:41" x14ac:dyDescent="0.25">
      <c r="A12" s="94" t="s">
        <v>17</v>
      </c>
      <c r="B12" s="94" t="s">
        <v>15</v>
      </c>
      <c r="C12" s="542" t="s">
        <v>392</v>
      </c>
      <c r="D12" s="89">
        <v>6</v>
      </c>
      <c r="E12" s="90">
        <f t="shared" si="0"/>
        <v>180</v>
      </c>
      <c r="F12" s="90">
        <f t="shared" si="1"/>
        <v>75</v>
      </c>
      <c r="G12" s="90">
        <v>30</v>
      </c>
      <c r="H12" s="90"/>
      <c r="I12" s="90">
        <v>45</v>
      </c>
      <c r="J12" s="90">
        <f t="shared" si="2"/>
        <v>105</v>
      </c>
      <c r="K12" s="89">
        <f t="shared" si="3"/>
        <v>5</v>
      </c>
      <c r="L12" s="90" t="s">
        <v>19</v>
      </c>
      <c r="M12" s="89">
        <f t="shared" si="4"/>
        <v>41.666666666666671</v>
      </c>
      <c r="N12" s="91" t="s">
        <v>275</v>
      </c>
      <c r="P12" s="533" t="s">
        <v>355</v>
      </c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</row>
    <row r="13" spans="1:41" ht="26.25" x14ac:dyDescent="0.25">
      <c r="A13" s="94" t="s">
        <v>17</v>
      </c>
      <c r="B13" s="94" t="s">
        <v>15</v>
      </c>
      <c r="C13" s="542" t="s">
        <v>430</v>
      </c>
      <c r="D13" s="89">
        <v>7</v>
      </c>
      <c r="E13" s="90">
        <f t="shared" si="0"/>
        <v>210</v>
      </c>
      <c r="F13" s="90">
        <f t="shared" si="1"/>
        <v>75</v>
      </c>
      <c r="G13" s="90">
        <v>30</v>
      </c>
      <c r="H13" s="90"/>
      <c r="I13" s="90">
        <v>45</v>
      </c>
      <c r="J13" s="90">
        <f t="shared" si="2"/>
        <v>135</v>
      </c>
      <c r="K13" s="89">
        <f t="shared" si="3"/>
        <v>5</v>
      </c>
      <c r="L13" s="90" t="s">
        <v>19</v>
      </c>
      <c r="M13" s="89">
        <f t="shared" si="4"/>
        <v>35.714285714285715</v>
      </c>
      <c r="N13" s="91" t="s">
        <v>211</v>
      </c>
      <c r="O13" s="533" t="s">
        <v>350</v>
      </c>
      <c r="P13" s="533" t="s">
        <v>354</v>
      </c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</row>
    <row r="14" spans="1:41" x14ac:dyDescent="0.25">
      <c r="A14" s="94" t="s">
        <v>17</v>
      </c>
      <c r="B14" s="94" t="s">
        <v>15</v>
      </c>
      <c r="C14" s="548" t="s">
        <v>393</v>
      </c>
      <c r="D14" s="89">
        <v>5</v>
      </c>
      <c r="E14" s="90">
        <f t="shared" si="0"/>
        <v>150</v>
      </c>
      <c r="F14" s="90">
        <f t="shared" si="1"/>
        <v>60</v>
      </c>
      <c r="G14" s="90">
        <v>15</v>
      </c>
      <c r="H14" s="90">
        <v>45</v>
      </c>
      <c r="I14" s="90"/>
      <c r="J14" s="90">
        <f t="shared" si="2"/>
        <v>90</v>
      </c>
      <c r="K14" s="89">
        <f t="shared" si="3"/>
        <v>4</v>
      </c>
      <c r="L14" s="90" t="s">
        <v>17</v>
      </c>
      <c r="M14" s="89">
        <f t="shared" si="4"/>
        <v>40</v>
      </c>
      <c r="N14" s="91" t="s">
        <v>19</v>
      </c>
      <c r="P14" s="533" t="s">
        <v>353</v>
      </c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</row>
    <row r="15" spans="1:41" x14ac:dyDescent="0.25">
      <c r="A15" s="94" t="s">
        <v>17</v>
      </c>
      <c r="B15" s="94" t="s">
        <v>15</v>
      </c>
      <c r="C15" s="542" t="s">
        <v>394</v>
      </c>
      <c r="D15" s="89">
        <v>1</v>
      </c>
      <c r="E15" s="90">
        <f t="shared" si="0"/>
        <v>30</v>
      </c>
      <c r="F15" s="90">
        <f t="shared" si="1"/>
        <v>15</v>
      </c>
      <c r="G15" s="90">
        <v>8</v>
      </c>
      <c r="H15" s="90"/>
      <c r="I15" s="90">
        <v>7</v>
      </c>
      <c r="J15" s="90">
        <f t="shared" si="2"/>
        <v>15</v>
      </c>
      <c r="K15" s="89">
        <f t="shared" si="3"/>
        <v>1</v>
      </c>
      <c r="L15" s="90" t="s">
        <v>17</v>
      </c>
      <c r="M15" s="89">
        <f t="shared" si="4"/>
        <v>50</v>
      </c>
      <c r="N15" s="91" t="s">
        <v>372</v>
      </c>
      <c r="P15" s="533" t="s">
        <v>353</v>
      </c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</row>
    <row r="16" spans="1:41" x14ac:dyDescent="0.25">
      <c r="C16" s="6" t="s">
        <v>23</v>
      </c>
      <c r="D16" s="85">
        <f t="shared" ref="D16:K16" si="5">SUM(D10:D15)</f>
        <v>30</v>
      </c>
      <c r="E16" s="532">
        <f t="shared" si="5"/>
        <v>900</v>
      </c>
      <c r="F16" s="532">
        <f t="shared" si="5"/>
        <v>360</v>
      </c>
      <c r="G16" s="532">
        <f t="shared" si="5"/>
        <v>113</v>
      </c>
      <c r="H16" s="532">
        <f t="shared" si="5"/>
        <v>45</v>
      </c>
      <c r="I16" s="532">
        <f t="shared" si="5"/>
        <v>202</v>
      </c>
      <c r="J16" s="532">
        <f t="shared" si="5"/>
        <v>540</v>
      </c>
      <c r="K16" s="532">
        <f t="shared" si="5"/>
        <v>24</v>
      </c>
      <c r="L16" s="532"/>
      <c r="M16" s="532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</row>
    <row r="18" spans="1:41" x14ac:dyDescent="0.25">
      <c r="C18" s="2" t="s">
        <v>25</v>
      </c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</row>
    <row r="19" spans="1:41" ht="15" customHeight="1" x14ac:dyDescent="0.25">
      <c r="C19" s="909" t="s">
        <v>0</v>
      </c>
      <c r="D19" s="904" t="s">
        <v>1</v>
      </c>
      <c r="E19" s="908" t="s">
        <v>2</v>
      </c>
      <c r="F19" s="908"/>
      <c r="G19" s="908"/>
      <c r="H19" s="908"/>
      <c r="I19" s="908"/>
      <c r="J19" s="905"/>
      <c r="K19" s="904" t="s">
        <v>3</v>
      </c>
      <c r="L19" s="904" t="s">
        <v>4</v>
      </c>
      <c r="M19" s="904" t="s">
        <v>5</v>
      </c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</row>
    <row r="20" spans="1:41" ht="15" customHeight="1" x14ac:dyDescent="0.25">
      <c r="C20" s="909"/>
      <c r="D20" s="904"/>
      <c r="E20" s="904" t="s">
        <v>6</v>
      </c>
      <c r="F20" s="906" t="s">
        <v>7</v>
      </c>
      <c r="G20" s="906"/>
      <c r="H20" s="906"/>
      <c r="I20" s="906"/>
      <c r="J20" s="904" t="s">
        <v>26</v>
      </c>
      <c r="K20" s="904"/>
      <c r="L20" s="904"/>
      <c r="M20" s="904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</row>
    <row r="21" spans="1:41" ht="15" customHeight="1" x14ac:dyDescent="0.25">
      <c r="C21" s="909"/>
      <c r="D21" s="904"/>
      <c r="E21" s="905"/>
      <c r="F21" s="904" t="s">
        <v>9</v>
      </c>
      <c r="G21" s="908" t="s">
        <v>10</v>
      </c>
      <c r="H21" s="905"/>
      <c r="I21" s="905"/>
      <c r="J21" s="905"/>
      <c r="K21" s="904"/>
      <c r="L21" s="904"/>
      <c r="M21" s="904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</row>
    <row r="22" spans="1:41" ht="15" customHeight="1" x14ac:dyDescent="0.25">
      <c r="C22" s="909"/>
      <c r="D22" s="904"/>
      <c r="E22" s="905"/>
      <c r="F22" s="907"/>
      <c r="G22" s="911" t="s">
        <v>27</v>
      </c>
      <c r="H22" s="911" t="s">
        <v>28</v>
      </c>
      <c r="I22" s="911" t="s">
        <v>29</v>
      </c>
      <c r="J22" s="905"/>
      <c r="K22" s="904"/>
      <c r="L22" s="904"/>
      <c r="M22" s="904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</row>
    <row r="23" spans="1:41" x14ac:dyDescent="0.25">
      <c r="C23" s="909"/>
      <c r="D23" s="904"/>
      <c r="E23" s="905"/>
      <c r="F23" s="907"/>
      <c r="G23" s="911"/>
      <c r="H23" s="911"/>
      <c r="I23" s="911"/>
      <c r="J23" s="905"/>
      <c r="K23" s="904"/>
      <c r="L23" s="904"/>
      <c r="M23" s="904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</row>
    <row r="24" spans="1:41" x14ac:dyDescent="0.25">
      <c r="C24" s="909"/>
      <c r="D24" s="904"/>
      <c r="E24" s="905"/>
      <c r="F24" s="907"/>
      <c r="G24" s="911"/>
      <c r="H24" s="911"/>
      <c r="I24" s="911"/>
      <c r="J24" s="905"/>
      <c r="K24" s="904"/>
      <c r="L24" s="904"/>
      <c r="M24" s="904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</row>
    <row r="25" spans="1:41" x14ac:dyDescent="0.25">
      <c r="C25" s="909"/>
      <c r="D25" s="904"/>
      <c r="E25" s="905"/>
      <c r="F25" s="907"/>
      <c r="G25" s="911"/>
      <c r="H25" s="911"/>
      <c r="I25" s="911"/>
      <c r="J25" s="905"/>
      <c r="K25" s="904"/>
      <c r="L25" s="904"/>
      <c r="M25" s="904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</row>
    <row r="26" spans="1:41" x14ac:dyDescent="0.25">
      <c r="A26" s="94" t="s">
        <v>17</v>
      </c>
      <c r="B26" s="94" t="s">
        <v>15</v>
      </c>
      <c r="C26" s="542" t="s">
        <v>390</v>
      </c>
      <c r="D26" s="5">
        <v>3</v>
      </c>
      <c r="E26" s="90">
        <f>D26*30</f>
        <v>90</v>
      </c>
      <c r="F26" s="90">
        <f>G26+H26+I26</f>
        <v>36</v>
      </c>
      <c r="G26" s="90"/>
      <c r="H26" s="90"/>
      <c r="I26" s="90">
        <v>36</v>
      </c>
      <c r="J26" s="90">
        <f>E26-F26</f>
        <v>54</v>
      </c>
      <c r="K26" s="89">
        <f>F26/18</f>
        <v>2</v>
      </c>
      <c r="L26" s="90" t="s">
        <v>17</v>
      </c>
      <c r="M26" s="89">
        <f>F26/E26*100</f>
        <v>40</v>
      </c>
      <c r="N26" s="91" t="s">
        <v>268</v>
      </c>
      <c r="P26" s="533" t="s">
        <v>353</v>
      </c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</row>
    <row r="27" spans="1:41" x14ac:dyDescent="0.25">
      <c r="A27" s="94" t="s">
        <v>17</v>
      </c>
      <c r="B27" s="94" t="s">
        <v>15</v>
      </c>
      <c r="C27" s="542" t="s">
        <v>431</v>
      </c>
      <c r="D27" s="89">
        <v>3</v>
      </c>
      <c r="E27" s="90">
        <f t="shared" ref="E27:E32" si="6">D27*30</f>
        <v>90</v>
      </c>
      <c r="F27" s="90">
        <f t="shared" ref="F27:F32" si="7">G27+H27+I27</f>
        <v>36</v>
      </c>
      <c r="G27" s="90">
        <v>18</v>
      </c>
      <c r="H27" s="90"/>
      <c r="I27" s="90">
        <v>18</v>
      </c>
      <c r="J27" s="90">
        <f t="shared" ref="J27:J32" si="8">E27-F27</f>
        <v>54</v>
      </c>
      <c r="K27" s="89">
        <f t="shared" ref="K27:K32" si="9">F27/18</f>
        <v>2</v>
      </c>
      <c r="L27" s="90" t="s">
        <v>19</v>
      </c>
      <c r="M27" s="89">
        <f t="shared" ref="M27:M32" si="10">F27/E27*100</f>
        <v>40</v>
      </c>
      <c r="N27" s="91" t="s">
        <v>211</v>
      </c>
      <c r="O27" s="533" t="s">
        <v>350</v>
      </c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</row>
    <row r="28" spans="1:41" x14ac:dyDescent="0.25">
      <c r="A28" s="94" t="s">
        <v>17</v>
      </c>
      <c r="B28" s="94" t="s">
        <v>15</v>
      </c>
      <c r="C28" s="542" t="s">
        <v>395</v>
      </c>
      <c r="D28" s="89">
        <v>6</v>
      </c>
      <c r="E28" s="90">
        <f t="shared" si="6"/>
        <v>180</v>
      </c>
      <c r="F28" s="90">
        <f t="shared" si="7"/>
        <v>72</v>
      </c>
      <c r="G28" s="90">
        <v>36</v>
      </c>
      <c r="H28" s="90">
        <v>36</v>
      </c>
      <c r="I28" s="90"/>
      <c r="J28" s="90">
        <f t="shared" si="8"/>
        <v>108</v>
      </c>
      <c r="K28" s="89">
        <f t="shared" si="9"/>
        <v>4</v>
      </c>
      <c r="L28" s="90" t="s">
        <v>30</v>
      </c>
      <c r="M28" s="89">
        <f t="shared" si="10"/>
        <v>40</v>
      </c>
      <c r="N28" s="91" t="s">
        <v>275</v>
      </c>
      <c r="P28" s="533" t="s">
        <v>355</v>
      </c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</row>
    <row r="29" spans="1:41" x14ac:dyDescent="0.25">
      <c r="A29" s="94" t="s">
        <v>17</v>
      </c>
      <c r="B29" s="94" t="s">
        <v>15</v>
      </c>
      <c r="C29" s="542" t="s">
        <v>396</v>
      </c>
      <c r="D29" s="89">
        <v>6</v>
      </c>
      <c r="E29" s="90">
        <f t="shared" si="6"/>
        <v>180</v>
      </c>
      <c r="F29" s="90">
        <f t="shared" si="7"/>
        <v>72</v>
      </c>
      <c r="G29" s="90">
        <v>36</v>
      </c>
      <c r="H29" s="90"/>
      <c r="I29" s="90">
        <v>36</v>
      </c>
      <c r="J29" s="90">
        <f t="shared" si="8"/>
        <v>108</v>
      </c>
      <c r="K29" s="89">
        <f t="shared" si="9"/>
        <v>4</v>
      </c>
      <c r="L29" s="90" t="s">
        <v>19</v>
      </c>
      <c r="M29" s="89">
        <f t="shared" si="10"/>
        <v>40</v>
      </c>
      <c r="N29" s="91" t="s">
        <v>210</v>
      </c>
      <c r="P29" s="533" t="s">
        <v>355</v>
      </c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</row>
    <row r="30" spans="1:41" x14ac:dyDescent="0.25">
      <c r="A30" s="94" t="s">
        <v>17</v>
      </c>
      <c r="B30" s="94" t="s">
        <v>15</v>
      </c>
      <c r="C30" s="542" t="s">
        <v>397</v>
      </c>
      <c r="D30" s="89">
        <v>4</v>
      </c>
      <c r="E30" s="90">
        <f t="shared" si="6"/>
        <v>120</v>
      </c>
      <c r="F30" s="90">
        <f t="shared" si="7"/>
        <v>54</v>
      </c>
      <c r="G30" s="90">
        <v>18</v>
      </c>
      <c r="H30" s="90"/>
      <c r="I30" s="90">
        <v>36</v>
      </c>
      <c r="J30" s="90">
        <f t="shared" si="8"/>
        <v>66</v>
      </c>
      <c r="K30" s="89">
        <f t="shared" si="9"/>
        <v>3</v>
      </c>
      <c r="L30" s="90" t="s">
        <v>17</v>
      </c>
      <c r="M30" s="89">
        <f t="shared" si="10"/>
        <v>45</v>
      </c>
      <c r="N30" s="91" t="s">
        <v>209</v>
      </c>
      <c r="P30" s="533" t="s">
        <v>353</v>
      </c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</row>
    <row r="31" spans="1:41" x14ac:dyDescent="0.25">
      <c r="A31" s="94" t="s">
        <v>17</v>
      </c>
      <c r="B31" s="94" t="s">
        <v>15</v>
      </c>
      <c r="C31" s="542" t="s">
        <v>398</v>
      </c>
      <c r="D31" s="89">
        <v>4.5</v>
      </c>
      <c r="E31" s="90">
        <f t="shared" si="6"/>
        <v>135</v>
      </c>
      <c r="F31" s="90">
        <f t="shared" si="7"/>
        <v>18</v>
      </c>
      <c r="G31" s="90"/>
      <c r="H31" s="90"/>
      <c r="I31" s="90">
        <v>18</v>
      </c>
      <c r="J31" s="90">
        <f t="shared" si="8"/>
        <v>117</v>
      </c>
      <c r="K31" s="89">
        <f t="shared" si="9"/>
        <v>1</v>
      </c>
      <c r="L31" s="90" t="s">
        <v>17</v>
      </c>
      <c r="M31" s="89">
        <f t="shared" si="10"/>
        <v>13.333333333333334</v>
      </c>
      <c r="N31" s="91" t="s">
        <v>211</v>
      </c>
      <c r="O31" s="533" t="s">
        <v>356</v>
      </c>
      <c r="P31" s="533" t="s">
        <v>353</v>
      </c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</row>
    <row r="32" spans="1:41" x14ac:dyDescent="0.25">
      <c r="A32" s="94" t="s">
        <v>17</v>
      </c>
      <c r="B32" s="94" t="s">
        <v>15</v>
      </c>
      <c r="C32" s="542" t="s">
        <v>399</v>
      </c>
      <c r="D32" s="89">
        <v>3.5</v>
      </c>
      <c r="E32" s="90">
        <f t="shared" si="6"/>
        <v>105</v>
      </c>
      <c r="F32" s="90">
        <f t="shared" si="7"/>
        <v>36</v>
      </c>
      <c r="G32" s="90">
        <v>18</v>
      </c>
      <c r="H32" s="90"/>
      <c r="I32" s="90">
        <v>18</v>
      </c>
      <c r="J32" s="90">
        <f t="shared" si="8"/>
        <v>69</v>
      </c>
      <c r="K32" s="89">
        <f t="shared" si="9"/>
        <v>2</v>
      </c>
      <c r="L32" s="90" t="s">
        <v>30</v>
      </c>
      <c r="M32" s="89">
        <f t="shared" si="10"/>
        <v>34.285714285714285</v>
      </c>
      <c r="N32" s="91" t="s">
        <v>268</v>
      </c>
      <c r="P32" s="533" t="s">
        <v>353</v>
      </c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</row>
    <row r="33" spans="1:41" ht="14.45" x14ac:dyDescent="0.3">
      <c r="C33" s="4"/>
      <c r="D33" s="89"/>
      <c r="E33" s="90"/>
      <c r="F33" s="90"/>
      <c r="G33" s="90"/>
      <c r="H33" s="90"/>
      <c r="I33" s="90"/>
      <c r="J33" s="90"/>
      <c r="K33" s="89"/>
      <c r="L33" s="90"/>
      <c r="M33" s="89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</row>
    <row r="34" spans="1:41" x14ac:dyDescent="0.25">
      <c r="C34" s="6" t="s">
        <v>23</v>
      </c>
      <c r="D34" s="85">
        <f>SUM(D26:D33)</f>
        <v>30</v>
      </c>
      <c r="E34" s="532">
        <f t="shared" ref="E34:K34" si="11">SUM(E26:E33)</f>
        <v>900</v>
      </c>
      <c r="F34" s="532">
        <f t="shared" si="11"/>
        <v>324</v>
      </c>
      <c r="G34" s="532">
        <f t="shared" si="11"/>
        <v>126</v>
      </c>
      <c r="H34" s="532">
        <f t="shared" si="11"/>
        <v>36</v>
      </c>
      <c r="I34" s="532">
        <f t="shared" si="11"/>
        <v>162</v>
      </c>
      <c r="J34" s="532">
        <f t="shared" si="11"/>
        <v>576</v>
      </c>
      <c r="K34" s="532">
        <f t="shared" si="11"/>
        <v>18</v>
      </c>
      <c r="L34" s="532"/>
      <c r="M34" s="532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</row>
    <row r="35" spans="1:41" x14ac:dyDescent="0.25">
      <c r="C35" s="7" t="s">
        <v>24</v>
      </c>
      <c r="D35" s="9">
        <f>30-D34</f>
        <v>0</v>
      </c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</row>
    <row r="36" spans="1:41" ht="14.45" x14ac:dyDescent="0.3">
      <c r="C36" s="7"/>
      <c r="D36" s="9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</row>
    <row r="37" spans="1:41" ht="14.45" x14ac:dyDescent="0.3">
      <c r="C37" s="7"/>
      <c r="D37" s="9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</row>
    <row r="38" spans="1:41" ht="14.45" x14ac:dyDescent="0.3">
      <c r="C38" s="7"/>
      <c r="D38" s="8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</row>
    <row r="39" spans="1:41" x14ac:dyDescent="0.25">
      <c r="C39" s="2" t="s">
        <v>181</v>
      </c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</row>
    <row r="40" spans="1:41" ht="15" customHeight="1" x14ac:dyDescent="0.25">
      <c r="C40" s="909" t="s">
        <v>0</v>
      </c>
      <c r="D40" s="904" t="s">
        <v>1</v>
      </c>
      <c r="E40" s="908" t="s">
        <v>2</v>
      </c>
      <c r="F40" s="908"/>
      <c r="G40" s="908"/>
      <c r="H40" s="908"/>
      <c r="I40" s="908"/>
      <c r="J40" s="905"/>
      <c r="K40" s="904" t="s">
        <v>3</v>
      </c>
      <c r="L40" s="904" t="s">
        <v>4</v>
      </c>
      <c r="M40" s="904" t="s">
        <v>5</v>
      </c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</row>
    <row r="41" spans="1:41" ht="15" customHeight="1" x14ac:dyDescent="0.25">
      <c r="C41" s="909"/>
      <c r="D41" s="904"/>
      <c r="E41" s="904" t="s">
        <v>6</v>
      </c>
      <c r="F41" s="906" t="s">
        <v>7</v>
      </c>
      <c r="G41" s="906"/>
      <c r="H41" s="906"/>
      <c r="I41" s="906"/>
      <c r="J41" s="904" t="s">
        <v>26</v>
      </c>
      <c r="K41" s="904"/>
      <c r="L41" s="904"/>
      <c r="M41" s="904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</row>
    <row r="42" spans="1:41" ht="15" customHeight="1" x14ac:dyDescent="0.25">
      <c r="C42" s="909"/>
      <c r="D42" s="904"/>
      <c r="E42" s="905"/>
      <c r="F42" s="904" t="s">
        <v>9</v>
      </c>
      <c r="G42" s="908" t="s">
        <v>10</v>
      </c>
      <c r="H42" s="905"/>
      <c r="I42" s="905"/>
      <c r="J42" s="905"/>
      <c r="K42" s="904"/>
      <c r="L42" s="904"/>
      <c r="M42" s="904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</row>
    <row r="43" spans="1:41" ht="15" customHeight="1" x14ac:dyDescent="0.25">
      <c r="C43" s="909"/>
      <c r="D43" s="904"/>
      <c r="E43" s="905"/>
      <c r="F43" s="907"/>
      <c r="G43" s="904" t="s">
        <v>27</v>
      </c>
      <c r="H43" s="904" t="s">
        <v>28</v>
      </c>
      <c r="I43" s="904" t="s">
        <v>29</v>
      </c>
      <c r="J43" s="905"/>
      <c r="K43" s="904"/>
      <c r="L43" s="904"/>
      <c r="M43" s="904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</row>
    <row r="44" spans="1:41" x14ac:dyDescent="0.25">
      <c r="C44" s="909"/>
      <c r="D44" s="904"/>
      <c r="E44" s="905"/>
      <c r="F44" s="907"/>
      <c r="G44" s="904"/>
      <c r="H44" s="904"/>
      <c r="I44" s="904"/>
      <c r="J44" s="905"/>
      <c r="K44" s="904"/>
      <c r="L44" s="904"/>
      <c r="M44" s="904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</row>
    <row r="45" spans="1:41" ht="10.5" customHeight="1" x14ac:dyDescent="0.25">
      <c r="C45" s="909"/>
      <c r="D45" s="904"/>
      <c r="E45" s="905"/>
      <c r="F45" s="907"/>
      <c r="G45" s="904"/>
      <c r="H45" s="904"/>
      <c r="I45" s="904"/>
      <c r="J45" s="905"/>
      <c r="K45" s="904"/>
      <c r="L45" s="904"/>
      <c r="M45" s="904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</row>
    <row r="46" spans="1:41" ht="14.45" hidden="1" x14ac:dyDescent="0.3">
      <c r="C46" s="909"/>
      <c r="D46" s="904"/>
      <c r="E46" s="905"/>
      <c r="F46" s="907"/>
      <c r="G46" s="904"/>
      <c r="H46" s="904"/>
      <c r="I46" s="904"/>
      <c r="J46" s="905"/>
      <c r="K46" s="904"/>
      <c r="L46" s="904"/>
      <c r="M46" s="904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</row>
    <row r="47" spans="1:41" x14ac:dyDescent="0.25">
      <c r="A47" s="94" t="s">
        <v>17</v>
      </c>
      <c r="B47" s="94" t="s">
        <v>15</v>
      </c>
      <c r="C47" s="542" t="s">
        <v>390</v>
      </c>
      <c r="D47" s="5">
        <v>4</v>
      </c>
      <c r="E47" s="90">
        <f>D47*30</f>
        <v>120</v>
      </c>
      <c r="F47" s="90">
        <f>G47+H47+I47</f>
        <v>60</v>
      </c>
      <c r="G47" s="90"/>
      <c r="H47" s="90"/>
      <c r="I47" s="90">
        <v>60</v>
      </c>
      <c r="J47" s="90">
        <f>E47-F47</f>
        <v>60</v>
      </c>
      <c r="K47" s="89">
        <f>F47/15</f>
        <v>4</v>
      </c>
      <c r="L47" s="90" t="s">
        <v>17</v>
      </c>
      <c r="M47" s="89">
        <f>F47/E47*100</f>
        <v>50</v>
      </c>
      <c r="N47" s="91" t="s">
        <v>268</v>
      </c>
      <c r="P47" s="533" t="s">
        <v>353</v>
      </c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</row>
    <row r="48" spans="1:41" ht="26.25" x14ac:dyDescent="0.25">
      <c r="A48" s="94" t="s">
        <v>13</v>
      </c>
      <c r="B48" s="94" t="s">
        <v>32</v>
      </c>
      <c r="C48" s="4" t="s">
        <v>400</v>
      </c>
      <c r="D48" s="89">
        <v>6</v>
      </c>
      <c r="E48" s="90">
        <f t="shared" ref="E48:E52" si="12">D48*30</f>
        <v>180</v>
      </c>
      <c r="F48" s="90">
        <f t="shared" ref="F48:F52" si="13">G48+H48+I48</f>
        <v>75</v>
      </c>
      <c r="G48" s="90">
        <v>30</v>
      </c>
      <c r="H48" s="90"/>
      <c r="I48" s="90">
        <v>45</v>
      </c>
      <c r="J48" s="90">
        <f t="shared" ref="J48:J52" si="14">E48-F48</f>
        <v>105</v>
      </c>
      <c r="K48" s="89">
        <f t="shared" ref="K48:K51" si="15">F48/15</f>
        <v>5</v>
      </c>
      <c r="L48" s="90" t="s">
        <v>19</v>
      </c>
      <c r="M48" s="89">
        <f t="shared" ref="M48:M52" si="16">F48/E48*100</f>
        <v>41.666666666666671</v>
      </c>
      <c r="N48" s="91" t="s">
        <v>211</v>
      </c>
      <c r="O48" s="533" t="s">
        <v>357</v>
      </c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</row>
    <row r="49" spans="1:41" x14ac:dyDescent="0.25">
      <c r="A49" s="94" t="s">
        <v>13</v>
      </c>
      <c r="B49" s="94" t="s">
        <v>15</v>
      </c>
      <c r="C49" s="542" t="s">
        <v>402</v>
      </c>
      <c r="D49" s="89">
        <v>5</v>
      </c>
      <c r="E49" s="90">
        <f t="shared" si="12"/>
        <v>150</v>
      </c>
      <c r="F49" s="90">
        <f t="shared" si="13"/>
        <v>60</v>
      </c>
      <c r="G49" s="90">
        <v>30</v>
      </c>
      <c r="H49" s="90"/>
      <c r="I49" s="90">
        <v>30</v>
      </c>
      <c r="J49" s="90">
        <f t="shared" si="14"/>
        <v>90</v>
      </c>
      <c r="K49" s="89">
        <f t="shared" si="15"/>
        <v>4</v>
      </c>
      <c r="L49" s="90" t="s">
        <v>30</v>
      </c>
      <c r="M49" s="89">
        <f t="shared" si="16"/>
        <v>40</v>
      </c>
      <c r="N49" s="91" t="s">
        <v>210</v>
      </c>
      <c r="P49" s="533" t="s">
        <v>353</v>
      </c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</row>
    <row r="50" spans="1:41" x14ac:dyDescent="0.25">
      <c r="A50" s="94" t="s">
        <v>13</v>
      </c>
      <c r="B50" s="94" t="s">
        <v>15</v>
      </c>
      <c r="C50" s="542" t="s">
        <v>401</v>
      </c>
      <c r="D50" s="89">
        <v>6</v>
      </c>
      <c r="E50" s="90">
        <f t="shared" si="12"/>
        <v>180</v>
      </c>
      <c r="F50" s="90">
        <f t="shared" si="13"/>
        <v>75</v>
      </c>
      <c r="G50" s="90">
        <v>30</v>
      </c>
      <c r="H50" s="90"/>
      <c r="I50" s="90">
        <v>45</v>
      </c>
      <c r="J50" s="90">
        <f t="shared" si="14"/>
        <v>105</v>
      </c>
      <c r="K50" s="89">
        <f t="shared" si="15"/>
        <v>5</v>
      </c>
      <c r="L50" s="90" t="s">
        <v>19</v>
      </c>
      <c r="M50" s="89">
        <f t="shared" si="16"/>
        <v>41.666666666666671</v>
      </c>
      <c r="N50" s="91" t="s">
        <v>211</v>
      </c>
      <c r="O50" s="533" t="s">
        <v>371</v>
      </c>
      <c r="P50" s="533" t="s">
        <v>355</v>
      </c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</row>
    <row r="51" spans="1:41" x14ac:dyDescent="0.25">
      <c r="A51" s="94" t="s">
        <v>17</v>
      </c>
      <c r="B51" s="94" t="s">
        <v>15</v>
      </c>
      <c r="C51" s="542" t="s">
        <v>432</v>
      </c>
      <c r="D51" s="89">
        <v>5</v>
      </c>
      <c r="E51" s="90">
        <f t="shared" si="12"/>
        <v>150</v>
      </c>
      <c r="F51" s="90">
        <f t="shared" si="13"/>
        <v>60</v>
      </c>
      <c r="G51" s="90">
        <v>30</v>
      </c>
      <c r="H51" s="90"/>
      <c r="I51" s="90">
        <v>30</v>
      </c>
      <c r="J51" s="90">
        <f t="shared" si="14"/>
        <v>90</v>
      </c>
      <c r="K51" s="89">
        <f t="shared" si="15"/>
        <v>4</v>
      </c>
      <c r="L51" s="90" t="s">
        <v>30</v>
      </c>
      <c r="M51" s="89">
        <f t="shared" si="16"/>
        <v>40</v>
      </c>
      <c r="N51" s="91" t="s">
        <v>212</v>
      </c>
      <c r="P51" s="533" t="s">
        <v>353</v>
      </c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</row>
    <row r="52" spans="1:41" ht="26.25" x14ac:dyDescent="0.25">
      <c r="A52" s="94" t="s">
        <v>17</v>
      </c>
      <c r="B52" s="94" t="s">
        <v>32</v>
      </c>
      <c r="C52" s="4" t="s">
        <v>433</v>
      </c>
      <c r="D52" s="89">
        <v>4</v>
      </c>
      <c r="E52" s="90">
        <f t="shared" si="12"/>
        <v>120</v>
      </c>
      <c r="F52" s="90">
        <f t="shared" si="13"/>
        <v>45</v>
      </c>
      <c r="G52" s="90">
        <v>15</v>
      </c>
      <c r="H52" s="90"/>
      <c r="I52" s="90">
        <v>30</v>
      </c>
      <c r="J52" s="90">
        <f t="shared" si="14"/>
        <v>75</v>
      </c>
      <c r="K52" s="89">
        <f>F52/15</f>
        <v>3</v>
      </c>
      <c r="L52" s="90" t="s">
        <v>17</v>
      </c>
      <c r="M52" s="89">
        <f t="shared" si="16"/>
        <v>37.5</v>
      </c>
      <c r="N52" s="91" t="s">
        <v>210</v>
      </c>
      <c r="O52" s="533" t="s">
        <v>358</v>
      </c>
      <c r="P52" s="533" t="s">
        <v>355</v>
      </c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</row>
    <row r="53" spans="1:41" ht="14.45" x14ac:dyDescent="0.3">
      <c r="C53" s="4"/>
      <c r="D53" s="89"/>
      <c r="E53" s="90"/>
      <c r="F53" s="90"/>
      <c r="G53" s="90"/>
      <c r="H53" s="90"/>
      <c r="I53" s="90"/>
      <c r="J53" s="90"/>
      <c r="K53" s="89"/>
      <c r="L53" s="90"/>
      <c r="M53" s="89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</row>
    <row r="54" spans="1:41" x14ac:dyDescent="0.25">
      <c r="C54" s="6" t="s">
        <v>23</v>
      </c>
      <c r="D54" s="85">
        <f t="shared" ref="D54:L54" si="17">SUM(D47:D53)</f>
        <v>30</v>
      </c>
      <c r="E54" s="532">
        <f t="shared" si="17"/>
        <v>900</v>
      </c>
      <c r="F54" s="532">
        <f t="shared" si="17"/>
        <v>375</v>
      </c>
      <c r="G54" s="532">
        <f t="shared" si="17"/>
        <v>135</v>
      </c>
      <c r="H54" s="532">
        <f t="shared" si="17"/>
        <v>0</v>
      </c>
      <c r="I54" s="532">
        <f t="shared" si="17"/>
        <v>240</v>
      </c>
      <c r="J54" s="532">
        <f t="shared" si="17"/>
        <v>525</v>
      </c>
      <c r="K54" s="532">
        <f t="shared" si="17"/>
        <v>25</v>
      </c>
      <c r="L54" s="532">
        <f t="shared" si="17"/>
        <v>0</v>
      </c>
      <c r="M54" s="532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</row>
    <row r="56" spans="1:41" ht="15" customHeight="1" x14ac:dyDescent="0.25">
      <c r="C56" s="2" t="s">
        <v>182</v>
      </c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</row>
    <row r="57" spans="1:41" ht="15" customHeight="1" x14ac:dyDescent="0.25">
      <c r="C57" s="909" t="s">
        <v>0</v>
      </c>
      <c r="D57" s="904" t="s">
        <v>1</v>
      </c>
      <c r="E57" s="908" t="s">
        <v>2</v>
      </c>
      <c r="F57" s="908"/>
      <c r="G57" s="908"/>
      <c r="H57" s="908"/>
      <c r="I57" s="908"/>
      <c r="J57" s="905"/>
      <c r="K57" s="904" t="s">
        <v>3</v>
      </c>
      <c r="L57" s="904" t="s">
        <v>4</v>
      </c>
      <c r="M57" s="904" t="s">
        <v>5</v>
      </c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</row>
    <row r="58" spans="1:41" ht="15" customHeight="1" x14ac:dyDescent="0.25">
      <c r="C58" s="909"/>
      <c r="D58" s="904"/>
      <c r="E58" s="904" t="s">
        <v>6</v>
      </c>
      <c r="F58" s="906" t="s">
        <v>7</v>
      </c>
      <c r="G58" s="906"/>
      <c r="H58" s="906"/>
      <c r="I58" s="906"/>
      <c r="J58" s="904" t="s">
        <v>26</v>
      </c>
      <c r="K58" s="904"/>
      <c r="L58" s="904"/>
      <c r="M58" s="904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</row>
    <row r="59" spans="1:41" ht="15" customHeight="1" x14ac:dyDescent="0.25">
      <c r="C59" s="909"/>
      <c r="D59" s="904"/>
      <c r="E59" s="905"/>
      <c r="F59" s="904" t="s">
        <v>9</v>
      </c>
      <c r="G59" s="908" t="s">
        <v>10</v>
      </c>
      <c r="H59" s="905"/>
      <c r="I59" s="905"/>
      <c r="J59" s="905"/>
      <c r="K59" s="904"/>
      <c r="L59" s="904"/>
      <c r="M59" s="904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</row>
    <row r="60" spans="1:41" x14ac:dyDescent="0.25">
      <c r="C60" s="909"/>
      <c r="D60" s="904"/>
      <c r="E60" s="905"/>
      <c r="F60" s="907"/>
      <c r="G60" s="904" t="s">
        <v>27</v>
      </c>
      <c r="H60" s="904" t="s">
        <v>28</v>
      </c>
      <c r="I60" s="904" t="s">
        <v>29</v>
      </c>
      <c r="J60" s="905"/>
      <c r="K60" s="904"/>
      <c r="L60" s="904"/>
      <c r="M60" s="904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</row>
    <row r="61" spans="1:41" x14ac:dyDescent="0.25">
      <c r="C61" s="909"/>
      <c r="D61" s="904"/>
      <c r="E61" s="905"/>
      <c r="F61" s="907"/>
      <c r="G61" s="904"/>
      <c r="H61" s="904"/>
      <c r="I61" s="904"/>
      <c r="J61" s="905"/>
      <c r="K61" s="904"/>
      <c r="L61" s="904"/>
      <c r="M61" s="904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</row>
    <row r="62" spans="1:41" ht="13.5" customHeight="1" x14ac:dyDescent="0.25">
      <c r="C62" s="909"/>
      <c r="D62" s="904"/>
      <c r="E62" s="905"/>
      <c r="F62" s="907"/>
      <c r="G62" s="904"/>
      <c r="H62" s="904"/>
      <c r="I62" s="904"/>
      <c r="J62" s="905"/>
      <c r="K62" s="904"/>
      <c r="L62" s="904"/>
      <c r="M62" s="904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</row>
    <row r="63" spans="1:41" ht="14.45" hidden="1" x14ac:dyDescent="0.3">
      <c r="C63" s="909"/>
      <c r="D63" s="904"/>
      <c r="E63" s="905"/>
      <c r="F63" s="907"/>
      <c r="G63" s="904"/>
      <c r="H63" s="904"/>
      <c r="I63" s="904"/>
      <c r="J63" s="905"/>
      <c r="K63" s="904"/>
      <c r="L63" s="904"/>
      <c r="M63" s="904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</row>
    <row r="64" spans="1:41" ht="25.5" x14ac:dyDescent="0.25">
      <c r="A64" s="94" t="s">
        <v>13</v>
      </c>
      <c r="B64" s="94" t="s">
        <v>15</v>
      </c>
      <c r="C64" s="543" t="s">
        <v>406</v>
      </c>
      <c r="D64" s="5">
        <v>4.5</v>
      </c>
      <c r="E64" s="90">
        <f>D64*30</f>
        <v>135</v>
      </c>
      <c r="F64" s="90">
        <f>G64+H64+I64</f>
        <v>0</v>
      </c>
      <c r="G64" s="90"/>
      <c r="H64" s="90"/>
      <c r="I64" s="90"/>
      <c r="J64" s="90">
        <f>E64-F64</f>
        <v>135</v>
      </c>
      <c r="K64" s="89">
        <f>F64/18</f>
        <v>0</v>
      </c>
      <c r="L64" s="90" t="s">
        <v>30</v>
      </c>
      <c r="M64" s="89">
        <f>F64/E64*100</f>
        <v>0</v>
      </c>
      <c r="N64" s="91" t="s">
        <v>211</v>
      </c>
      <c r="O64" s="533" t="s">
        <v>362</v>
      </c>
      <c r="P64" s="533" t="s">
        <v>353</v>
      </c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</row>
    <row r="65" spans="1:41" x14ac:dyDescent="0.25">
      <c r="A65" s="94" t="s">
        <v>17</v>
      </c>
      <c r="B65" s="94" t="s">
        <v>15</v>
      </c>
      <c r="C65" s="542" t="s">
        <v>390</v>
      </c>
      <c r="D65" s="89">
        <v>4</v>
      </c>
      <c r="E65" s="90">
        <f t="shared" ref="E65:E71" si="18">D65*30</f>
        <v>120</v>
      </c>
      <c r="F65" s="90">
        <f t="shared" ref="F65:F71" si="19">G65+H65+I65</f>
        <v>54</v>
      </c>
      <c r="G65" s="90"/>
      <c r="H65" s="90"/>
      <c r="I65" s="90">
        <v>54</v>
      </c>
      <c r="J65" s="90">
        <f t="shared" ref="J65:J71" si="20">E65-F65</f>
        <v>66</v>
      </c>
      <c r="K65" s="89">
        <f t="shared" ref="K65:K71" si="21">F65/18</f>
        <v>3</v>
      </c>
      <c r="L65" s="90" t="s">
        <v>30</v>
      </c>
      <c r="M65" s="89">
        <f t="shared" ref="M65:M71" si="22">F65/E65*100</f>
        <v>45</v>
      </c>
      <c r="N65" s="91" t="s">
        <v>268</v>
      </c>
      <c r="P65" s="533" t="s">
        <v>353</v>
      </c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</row>
    <row r="66" spans="1:41" ht="26.25" x14ac:dyDescent="0.25">
      <c r="A66" s="94" t="s">
        <v>13</v>
      </c>
      <c r="B66" s="94" t="s">
        <v>15</v>
      </c>
      <c r="C66" s="542" t="s">
        <v>434</v>
      </c>
      <c r="D66" s="89">
        <v>4</v>
      </c>
      <c r="E66" s="90">
        <f t="shared" si="18"/>
        <v>120</v>
      </c>
      <c r="F66" s="90">
        <f t="shared" si="19"/>
        <v>54</v>
      </c>
      <c r="G66" s="90">
        <v>18</v>
      </c>
      <c r="H66" s="90"/>
      <c r="I66" s="90">
        <v>36</v>
      </c>
      <c r="J66" s="90">
        <f t="shared" si="20"/>
        <v>66</v>
      </c>
      <c r="K66" s="89">
        <f t="shared" si="21"/>
        <v>3</v>
      </c>
      <c r="L66" s="90" t="s">
        <v>19</v>
      </c>
      <c r="M66" s="89">
        <f t="shared" si="22"/>
        <v>45</v>
      </c>
      <c r="N66" s="91" t="s">
        <v>211</v>
      </c>
      <c r="O66" s="533" t="s">
        <v>359</v>
      </c>
      <c r="P66" s="533" t="s">
        <v>353</v>
      </c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</row>
    <row r="67" spans="1:41" x14ac:dyDescent="0.25">
      <c r="A67" s="94" t="s">
        <v>13</v>
      </c>
      <c r="B67" s="94" t="s">
        <v>15</v>
      </c>
      <c r="C67" s="542" t="s">
        <v>403</v>
      </c>
      <c r="D67" s="89">
        <v>5</v>
      </c>
      <c r="E67" s="90">
        <f t="shared" si="18"/>
        <v>150</v>
      </c>
      <c r="F67" s="90">
        <f t="shared" si="19"/>
        <v>72</v>
      </c>
      <c r="G67" s="90">
        <v>36</v>
      </c>
      <c r="H67" s="90"/>
      <c r="I67" s="90">
        <v>36</v>
      </c>
      <c r="J67" s="90">
        <f t="shared" si="20"/>
        <v>78</v>
      </c>
      <c r="K67" s="89">
        <f t="shared" si="21"/>
        <v>4</v>
      </c>
      <c r="L67" s="90" t="s">
        <v>30</v>
      </c>
      <c r="M67" s="89">
        <f t="shared" si="22"/>
        <v>48</v>
      </c>
      <c r="N67" s="91" t="s">
        <v>212</v>
      </c>
      <c r="P67" s="533" t="s">
        <v>355</v>
      </c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</row>
    <row r="68" spans="1:41" x14ac:dyDescent="0.25">
      <c r="A68" s="94" t="s">
        <v>13</v>
      </c>
      <c r="B68" s="94" t="s">
        <v>15</v>
      </c>
      <c r="C68" s="542" t="s">
        <v>404</v>
      </c>
      <c r="D68" s="89">
        <v>4</v>
      </c>
      <c r="E68" s="90">
        <f t="shared" si="18"/>
        <v>120</v>
      </c>
      <c r="F68" s="90">
        <f t="shared" si="19"/>
        <v>54</v>
      </c>
      <c r="G68" s="90">
        <v>18</v>
      </c>
      <c r="H68" s="90"/>
      <c r="I68" s="90">
        <v>36</v>
      </c>
      <c r="J68" s="90">
        <f t="shared" si="20"/>
        <v>66</v>
      </c>
      <c r="K68" s="89">
        <f t="shared" si="21"/>
        <v>3</v>
      </c>
      <c r="L68" s="90" t="s">
        <v>19</v>
      </c>
      <c r="M68" s="89">
        <f t="shared" si="22"/>
        <v>45</v>
      </c>
      <c r="N68" s="91" t="s">
        <v>276</v>
      </c>
      <c r="P68" s="533" t="s">
        <v>355</v>
      </c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</row>
    <row r="69" spans="1:41" ht="26.25" x14ac:dyDescent="0.25">
      <c r="A69" s="94" t="s">
        <v>17</v>
      </c>
      <c r="B69" s="94" t="s">
        <v>32</v>
      </c>
      <c r="C69" s="4" t="s">
        <v>435</v>
      </c>
      <c r="D69" s="89">
        <v>3.5</v>
      </c>
      <c r="E69" s="90">
        <f t="shared" si="18"/>
        <v>105</v>
      </c>
      <c r="F69" s="90">
        <f t="shared" si="19"/>
        <v>36</v>
      </c>
      <c r="G69" s="90">
        <v>18</v>
      </c>
      <c r="H69" s="90"/>
      <c r="I69" s="90">
        <v>18</v>
      </c>
      <c r="J69" s="90">
        <f t="shared" si="20"/>
        <v>69</v>
      </c>
      <c r="K69" s="89">
        <f t="shared" si="21"/>
        <v>2</v>
      </c>
      <c r="L69" s="90" t="s">
        <v>17</v>
      </c>
      <c r="M69" s="89">
        <f t="shared" si="22"/>
        <v>34.285714285714285</v>
      </c>
      <c r="N69" s="91" t="s">
        <v>210</v>
      </c>
      <c r="O69" s="533" t="s">
        <v>367</v>
      </c>
      <c r="P69" s="533" t="s">
        <v>355</v>
      </c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</row>
    <row r="70" spans="1:41" x14ac:dyDescent="0.25">
      <c r="A70" s="94" t="s">
        <v>13</v>
      </c>
      <c r="B70" s="94" t="s">
        <v>15</v>
      </c>
      <c r="C70" s="4" t="s">
        <v>436</v>
      </c>
      <c r="D70" s="89">
        <v>4</v>
      </c>
      <c r="E70" s="90">
        <f t="shared" ref="E70" si="23">D70*30</f>
        <v>120</v>
      </c>
      <c r="F70" s="90">
        <f t="shared" ref="F70" si="24">G70+H70+I70</f>
        <v>54</v>
      </c>
      <c r="G70" s="90">
        <v>18</v>
      </c>
      <c r="H70" s="90"/>
      <c r="I70" s="90">
        <v>36</v>
      </c>
      <c r="J70" s="90">
        <f t="shared" ref="J70" si="25">E70-F70</f>
        <v>66</v>
      </c>
      <c r="K70" s="89">
        <f t="shared" ref="K70" si="26">F70/18</f>
        <v>3</v>
      </c>
      <c r="L70" s="90" t="s">
        <v>19</v>
      </c>
      <c r="M70" s="89">
        <f t="shared" ref="M70" si="27">F70/E70*100</f>
        <v>45</v>
      </c>
      <c r="N70" s="91" t="s">
        <v>211</v>
      </c>
      <c r="O70" s="533" t="s">
        <v>350</v>
      </c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</row>
    <row r="71" spans="1:41" x14ac:dyDescent="0.25">
      <c r="A71" s="94" t="s">
        <v>13</v>
      </c>
      <c r="B71" s="94" t="s">
        <v>15</v>
      </c>
      <c r="C71" s="4" t="s">
        <v>405</v>
      </c>
      <c r="D71" s="89">
        <v>1</v>
      </c>
      <c r="E71" s="90">
        <f t="shared" si="18"/>
        <v>30</v>
      </c>
      <c r="F71" s="90">
        <f t="shared" si="19"/>
        <v>0</v>
      </c>
      <c r="G71" s="90"/>
      <c r="H71" s="90"/>
      <c r="I71" s="90"/>
      <c r="J71" s="90">
        <f t="shared" si="20"/>
        <v>30</v>
      </c>
      <c r="K71" s="89">
        <f t="shared" si="21"/>
        <v>0</v>
      </c>
      <c r="L71" s="90" t="s">
        <v>30</v>
      </c>
      <c r="M71" s="89">
        <f t="shared" si="22"/>
        <v>0</v>
      </c>
      <c r="N71" s="91" t="s">
        <v>211</v>
      </c>
      <c r="O71" s="533" t="s">
        <v>360</v>
      </c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</row>
    <row r="72" spans="1:41" x14ac:dyDescent="0.25">
      <c r="C72" s="6" t="s">
        <v>23</v>
      </c>
      <c r="D72" s="85">
        <f t="shared" ref="D72:K72" si="28">SUM(D64:D71)</f>
        <v>30</v>
      </c>
      <c r="E72" s="532">
        <f t="shared" si="28"/>
        <v>900</v>
      </c>
      <c r="F72" s="532">
        <f t="shared" si="28"/>
        <v>324</v>
      </c>
      <c r="G72" s="532">
        <f t="shared" si="28"/>
        <v>108</v>
      </c>
      <c r="H72" s="532">
        <f t="shared" si="28"/>
        <v>0</v>
      </c>
      <c r="I72" s="532">
        <f t="shared" si="28"/>
        <v>216</v>
      </c>
      <c r="J72" s="532">
        <f t="shared" si="28"/>
        <v>576</v>
      </c>
      <c r="K72" s="532">
        <f t="shared" si="28"/>
        <v>18</v>
      </c>
      <c r="L72" s="532"/>
      <c r="M72" s="532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</row>
    <row r="74" spans="1:41" ht="14.45" x14ac:dyDescent="0.3">
      <c r="C74" s="7"/>
      <c r="D74" s="9"/>
      <c r="E74" s="8"/>
      <c r="F74" s="8"/>
      <c r="G74" s="8"/>
      <c r="H74" s="8"/>
      <c r="I74" s="8"/>
      <c r="J74" s="8"/>
      <c r="K74" s="8"/>
      <c r="L74" s="8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</row>
    <row r="75" spans="1:41" ht="14.45" x14ac:dyDescent="0.3">
      <c r="C75" s="7"/>
      <c r="D75" s="9"/>
      <c r="E75" s="8"/>
      <c r="F75" s="8"/>
      <c r="G75" s="8"/>
      <c r="H75" s="8"/>
      <c r="I75" s="8"/>
      <c r="J75" s="8"/>
      <c r="K75" s="8"/>
      <c r="L75" s="8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</row>
    <row r="76" spans="1:41" ht="14.45" x14ac:dyDescent="0.3">
      <c r="C76" s="7"/>
      <c r="D76" s="9"/>
      <c r="E76" s="8"/>
      <c r="F76" s="8"/>
      <c r="G76" s="8"/>
      <c r="H76" s="8"/>
      <c r="I76" s="8"/>
      <c r="J76" s="8"/>
      <c r="K76" s="8"/>
      <c r="L76" s="8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</row>
    <row r="77" spans="1:41" ht="14.45" x14ac:dyDescent="0.3">
      <c r="C77" s="7"/>
      <c r="D77" s="9"/>
      <c r="E77" s="8"/>
      <c r="F77" s="8"/>
      <c r="G77" s="8"/>
      <c r="H77" s="8"/>
      <c r="I77" s="8"/>
      <c r="J77" s="8"/>
      <c r="K77" s="8"/>
      <c r="L77" s="8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</row>
    <row r="78" spans="1:41" ht="14.45" x14ac:dyDescent="0.3">
      <c r="C78" s="7"/>
      <c r="D78" s="9"/>
      <c r="E78" s="8"/>
      <c r="F78" s="8"/>
      <c r="G78" s="8"/>
      <c r="H78" s="8"/>
      <c r="I78" s="8"/>
      <c r="J78" s="8"/>
      <c r="K78" s="8"/>
      <c r="L78" s="8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</row>
    <row r="79" spans="1:41" ht="15" customHeight="1" x14ac:dyDescent="0.25">
      <c r="C79" s="2" t="s">
        <v>183</v>
      </c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</row>
    <row r="80" spans="1:41" ht="15" customHeight="1" x14ac:dyDescent="0.25">
      <c r="C80" s="909" t="s">
        <v>0</v>
      </c>
      <c r="D80" s="904" t="s">
        <v>1</v>
      </c>
      <c r="E80" s="908" t="s">
        <v>2</v>
      </c>
      <c r="F80" s="908"/>
      <c r="G80" s="908"/>
      <c r="H80" s="908"/>
      <c r="I80" s="908"/>
      <c r="J80" s="905"/>
      <c r="K80" s="904" t="s">
        <v>3</v>
      </c>
      <c r="L80" s="904" t="s">
        <v>4</v>
      </c>
      <c r="M80" s="904" t="s">
        <v>5</v>
      </c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</row>
    <row r="81" spans="1:41" ht="15" customHeight="1" x14ac:dyDescent="0.25">
      <c r="C81" s="909"/>
      <c r="D81" s="904"/>
      <c r="E81" s="904" t="s">
        <v>6</v>
      </c>
      <c r="F81" s="906" t="s">
        <v>7</v>
      </c>
      <c r="G81" s="906"/>
      <c r="H81" s="906"/>
      <c r="I81" s="906"/>
      <c r="J81" s="904" t="s">
        <v>26</v>
      </c>
      <c r="K81" s="904"/>
      <c r="L81" s="904"/>
      <c r="M81" s="904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</row>
    <row r="82" spans="1:41" x14ac:dyDescent="0.25">
      <c r="C82" s="909"/>
      <c r="D82" s="904"/>
      <c r="E82" s="905"/>
      <c r="F82" s="904" t="s">
        <v>9</v>
      </c>
      <c r="G82" s="908" t="s">
        <v>10</v>
      </c>
      <c r="H82" s="905"/>
      <c r="I82" s="905"/>
      <c r="J82" s="905"/>
      <c r="K82" s="904"/>
      <c r="L82" s="904"/>
      <c r="M82" s="904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</row>
    <row r="83" spans="1:41" x14ac:dyDescent="0.25">
      <c r="C83" s="909"/>
      <c r="D83" s="904"/>
      <c r="E83" s="905"/>
      <c r="F83" s="907"/>
      <c r="G83" s="904" t="s">
        <v>27</v>
      </c>
      <c r="H83" s="904" t="s">
        <v>28</v>
      </c>
      <c r="I83" s="904" t="s">
        <v>29</v>
      </c>
      <c r="J83" s="905"/>
      <c r="K83" s="904"/>
      <c r="L83" s="904"/>
      <c r="M83" s="904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</row>
    <row r="84" spans="1:41" x14ac:dyDescent="0.25">
      <c r="C84" s="909"/>
      <c r="D84" s="904"/>
      <c r="E84" s="905"/>
      <c r="F84" s="907"/>
      <c r="G84" s="904"/>
      <c r="H84" s="904"/>
      <c r="I84" s="904"/>
      <c r="J84" s="905"/>
      <c r="K84" s="904"/>
      <c r="L84" s="904"/>
      <c r="M84" s="904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</row>
    <row r="85" spans="1:41" x14ac:dyDescent="0.25">
      <c r="C85" s="909"/>
      <c r="D85" s="904"/>
      <c r="E85" s="905"/>
      <c r="F85" s="907"/>
      <c r="G85" s="904"/>
      <c r="H85" s="904"/>
      <c r="I85" s="904"/>
      <c r="J85" s="905"/>
      <c r="K85" s="904"/>
      <c r="L85" s="904"/>
      <c r="M85" s="904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</row>
    <row r="86" spans="1:41" ht="3.75" customHeight="1" x14ac:dyDescent="0.25">
      <c r="C86" s="909"/>
      <c r="D86" s="904"/>
      <c r="E86" s="905"/>
      <c r="F86" s="907"/>
      <c r="G86" s="904"/>
      <c r="H86" s="904"/>
      <c r="I86" s="904"/>
      <c r="J86" s="905"/>
      <c r="K86" s="904"/>
      <c r="L86" s="904"/>
      <c r="M86" s="904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</row>
    <row r="87" spans="1:41" ht="27" customHeight="1" x14ac:dyDescent="0.25">
      <c r="A87" s="94" t="s">
        <v>17</v>
      </c>
      <c r="B87" s="94" t="s">
        <v>32</v>
      </c>
      <c r="C87" s="4" t="s">
        <v>407</v>
      </c>
      <c r="D87" s="5">
        <v>3</v>
      </c>
      <c r="E87" s="90">
        <f>D87*30</f>
        <v>90</v>
      </c>
      <c r="F87" s="90">
        <f>G87+H87+I87</f>
        <v>45</v>
      </c>
      <c r="G87" s="90"/>
      <c r="H87" s="90"/>
      <c r="I87" s="90">
        <v>45</v>
      </c>
      <c r="J87" s="90">
        <f>E87-F87</f>
        <v>45</v>
      </c>
      <c r="K87" s="89">
        <f>F87/15</f>
        <v>3</v>
      </c>
      <c r="L87" s="90" t="s">
        <v>17</v>
      </c>
      <c r="M87" s="89">
        <f>F87/E87*100</f>
        <v>50</v>
      </c>
      <c r="N87" s="534" t="s">
        <v>213</v>
      </c>
      <c r="O87" s="533" t="s">
        <v>368</v>
      </c>
      <c r="P87" s="533" t="s">
        <v>353</v>
      </c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</row>
    <row r="88" spans="1:41" x14ac:dyDescent="0.25">
      <c r="A88" s="94" t="s">
        <v>13</v>
      </c>
      <c r="B88" s="94" t="s">
        <v>15</v>
      </c>
      <c r="C88" s="542" t="s">
        <v>437</v>
      </c>
      <c r="D88" s="89">
        <v>5</v>
      </c>
      <c r="E88" s="90">
        <f t="shared" ref="E88:E91" si="29">D88*30</f>
        <v>150</v>
      </c>
      <c r="F88" s="90">
        <f t="shared" ref="F88:F91" si="30">G88+H88+I88</f>
        <v>60</v>
      </c>
      <c r="G88" s="90">
        <v>30</v>
      </c>
      <c r="H88" s="90"/>
      <c r="I88" s="90">
        <v>30</v>
      </c>
      <c r="J88" s="90">
        <f t="shared" ref="J88:J91" si="31">E88-F88</f>
        <v>90</v>
      </c>
      <c r="K88" s="89">
        <f t="shared" ref="K88:K93" si="32">F88/15</f>
        <v>4</v>
      </c>
      <c r="L88" s="90" t="s">
        <v>30</v>
      </c>
      <c r="M88" s="89">
        <f t="shared" ref="M88:M91" si="33">F88/E88*100</f>
        <v>40</v>
      </c>
      <c r="N88" s="91" t="s">
        <v>276</v>
      </c>
      <c r="P88" s="533" t="s">
        <v>355</v>
      </c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</row>
    <row r="89" spans="1:41" x14ac:dyDescent="0.25">
      <c r="A89" s="94" t="s">
        <v>13</v>
      </c>
      <c r="B89" s="94" t="s">
        <v>15</v>
      </c>
      <c r="C89" s="542" t="s">
        <v>408</v>
      </c>
      <c r="D89" s="89">
        <v>4</v>
      </c>
      <c r="E89" s="90">
        <f t="shared" si="29"/>
        <v>120</v>
      </c>
      <c r="F89" s="90">
        <f t="shared" si="30"/>
        <v>45</v>
      </c>
      <c r="G89" s="90">
        <v>15</v>
      </c>
      <c r="H89" s="90"/>
      <c r="I89" s="90">
        <v>30</v>
      </c>
      <c r="J89" s="90">
        <f t="shared" si="31"/>
        <v>75</v>
      </c>
      <c r="K89" s="89">
        <f t="shared" si="32"/>
        <v>3</v>
      </c>
      <c r="L89" s="90" t="s">
        <v>30</v>
      </c>
      <c r="M89" s="89">
        <f t="shared" si="33"/>
        <v>37.5</v>
      </c>
      <c r="N89" s="91" t="s">
        <v>210</v>
      </c>
      <c r="P89" s="533" t="s">
        <v>355</v>
      </c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</row>
    <row r="90" spans="1:41" ht="26.25" x14ac:dyDescent="0.25">
      <c r="A90" s="94" t="s">
        <v>13</v>
      </c>
      <c r="B90" s="94" t="s">
        <v>32</v>
      </c>
      <c r="C90" s="92" t="s">
        <v>409</v>
      </c>
      <c r="D90" s="89">
        <v>4</v>
      </c>
      <c r="E90" s="90">
        <f t="shared" si="29"/>
        <v>120</v>
      </c>
      <c r="F90" s="90">
        <f t="shared" si="30"/>
        <v>45</v>
      </c>
      <c r="G90" s="90">
        <v>15</v>
      </c>
      <c r="H90" s="90"/>
      <c r="I90" s="90">
        <v>30</v>
      </c>
      <c r="J90" s="90">
        <f t="shared" si="31"/>
        <v>75</v>
      </c>
      <c r="K90" s="89">
        <f t="shared" si="32"/>
        <v>3</v>
      </c>
      <c r="L90" s="90" t="s">
        <v>19</v>
      </c>
      <c r="M90" s="89">
        <f t="shared" si="33"/>
        <v>37.5</v>
      </c>
      <c r="N90" s="91" t="s">
        <v>211</v>
      </c>
      <c r="O90" s="533" t="s">
        <v>361</v>
      </c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</row>
    <row r="91" spans="1:41" ht="26.25" x14ac:dyDescent="0.25">
      <c r="A91" s="94" t="s">
        <v>13</v>
      </c>
      <c r="B91" s="94" t="s">
        <v>15</v>
      </c>
      <c r="C91" s="4" t="s">
        <v>413</v>
      </c>
      <c r="D91" s="89">
        <v>4</v>
      </c>
      <c r="E91" s="90">
        <f t="shared" si="29"/>
        <v>120</v>
      </c>
      <c r="F91" s="90">
        <f t="shared" si="30"/>
        <v>45</v>
      </c>
      <c r="G91" s="90">
        <v>15</v>
      </c>
      <c r="H91" s="90"/>
      <c r="I91" s="90">
        <v>30</v>
      </c>
      <c r="J91" s="90">
        <f t="shared" si="31"/>
        <v>75</v>
      </c>
      <c r="K91" s="89">
        <f t="shared" si="32"/>
        <v>3</v>
      </c>
      <c r="L91" s="90" t="s">
        <v>30</v>
      </c>
      <c r="M91" s="89">
        <f t="shared" si="33"/>
        <v>37.5</v>
      </c>
      <c r="N91" s="91" t="s">
        <v>211</v>
      </c>
      <c r="O91" s="533" t="s">
        <v>350</v>
      </c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</row>
    <row r="92" spans="1:41" ht="26.25" customHeight="1" x14ac:dyDescent="0.25">
      <c r="A92" s="94" t="s">
        <v>13</v>
      </c>
      <c r="B92" s="94" t="s">
        <v>32</v>
      </c>
      <c r="C92" s="545" t="s">
        <v>438</v>
      </c>
      <c r="D92" s="89">
        <v>5</v>
      </c>
      <c r="E92" s="90">
        <f>D92*30</f>
        <v>150</v>
      </c>
      <c r="F92" s="90">
        <f>G92+H92+I92</f>
        <v>60</v>
      </c>
      <c r="G92" s="90">
        <v>30</v>
      </c>
      <c r="H92" s="90"/>
      <c r="I92" s="90">
        <v>30</v>
      </c>
      <c r="J92" s="90">
        <f>E92-F92</f>
        <v>90</v>
      </c>
      <c r="K92" s="89">
        <f>F92/15</f>
        <v>4</v>
      </c>
      <c r="L92" s="90" t="s">
        <v>19</v>
      </c>
      <c r="M92" s="89">
        <f>F92/E92*100</f>
        <v>40</v>
      </c>
      <c r="N92" s="91" t="s">
        <v>211</v>
      </c>
      <c r="O92" s="533" t="s">
        <v>374</v>
      </c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</row>
    <row r="93" spans="1:41" x14ac:dyDescent="0.25">
      <c r="A93" s="94" t="s">
        <v>17</v>
      </c>
      <c r="B93" s="94" t="s">
        <v>15</v>
      </c>
      <c r="C93" s="4" t="s">
        <v>410</v>
      </c>
      <c r="D93" s="89">
        <v>5</v>
      </c>
      <c r="E93" s="90">
        <f>D93*30</f>
        <v>150</v>
      </c>
      <c r="F93" s="90">
        <f>G93+H93+I93</f>
        <v>60</v>
      </c>
      <c r="G93" s="90">
        <v>30</v>
      </c>
      <c r="H93" s="90"/>
      <c r="I93" s="90">
        <v>30</v>
      </c>
      <c r="J93" s="90">
        <f>E93-F93</f>
        <v>90</v>
      </c>
      <c r="K93" s="89">
        <f t="shared" si="32"/>
        <v>4</v>
      </c>
      <c r="L93" s="90" t="s">
        <v>19</v>
      </c>
      <c r="M93" s="89">
        <f>F93/E93*100</f>
        <v>40</v>
      </c>
      <c r="N93" s="91" t="s">
        <v>211</v>
      </c>
      <c r="O93" s="533" t="s">
        <v>371</v>
      </c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</row>
    <row r="94" spans="1:41" ht="15" customHeight="1" x14ac:dyDescent="0.25">
      <c r="C94" s="6" t="s">
        <v>23</v>
      </c>
      <c r="D94" s="85">
        <f t="shared" ref="D94:M94" si="34">SUM(D87:D93)</f>
        <v>30</v>
      </c>
      <c r="E94" s="532">
        <f t="shared" si="34"/>
        <v>900</v>
      </c>
      <c r="F94" s="532">
        <f t="shared" si="34"/>
        <v>360</v>
      </c>
      <c r="G94" s="532">
        <f t="shared" si="34"/>
        <v>135</v>
      </c>
      <c r="H94" s="532">
        <f t="shared" si="34"/>
        <v>0</v>
      </c>
      <c r="I94" s="532">
        <f t="shared" si="34"/>
        <v>225</v>
      </c>
      <c r="J94" s="532">
        <f t="shared" si="34"/>
        <v>540</v>
      </c>
      <c r="K94" s="532">
        <f t="shared" si="34"/>
        <v>24</v>
      </c>
      <c r="L94" s="532">
        <f t="shared" si="34"/>
        <v>0</v>
      </c>
      <c r="M94" s="532">
        <f t="shared" si="34"/>
        <v>282.5</v>
      </c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</row>
    <row r="95" spans="1:41" ht="15" customHeight="1" x14ac:dyDescent="0.25">
      <c r="C95" s="7" t="s">
        <v>24</v>
      </c>
      <c r="D95" s="8">
        <f>30-D94</f>
        <v>0</v>
      </c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</row>
    <row r="96" spans="1:41" x14ac:dyDescent="0.25">
      <c r="C96" s="2" t="s">
        <v>184</v>
      </c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</row>
    <row r="97" spans="1:41" x14ac:dyDescent="0.25">
      <c r="C97" s="909" t="s">
        <v>0</v>
      </c>
      <c r="D97" s="904" t="s">
        <v>1</v>
      </c>
      <c r="E97" s="908" t="s">
        <v>2</v>
      </c>
      <c r="F97" s="908"/>
      <c r="G97" s="908"/>
      <c r="H97" s="908"/>
      <c r="I97" s="908"/>
      <c r="J97" s="905"/>
      <c r="K97" s="904" t="s">
        <v>3</v>
      </c>
      <c r="L97" s="904" t="s">
        <v>4</v>
      </c>
      <c r="M97" s="904" t="s">
        <v>5</v>
      </c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</row>
    <row r="98" spans="1:41" x14ac:dyDescent="0.25">
      <c r="C98" s="909"/>
      <c r="D98" s="904"/>
      <c r="E98" s="904" t="s">
        <v>6</v>
      </c>
      <c r="F98" s="906" t="s">
        <v>7</v>
      </c>
      <c r="G98" s="906"/>
      <c r="H98" s="906"/>
      <c r="I98" s="906"/>
      <c r="J98" s="904" t="s">
        <v>26</v>
      </c>
      <c r="K98" s="904"/>
      <c r="L98" s="904"/>
      <c r="M98" s="904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</row>
    <row r="99" spans="1:41" x14ac:dyDescent="0.25">
      <c r="C99" s="909"/>
      <c r="D99" s="904"/>
      <c r="E99" s="905"/>
      <c r="F99" s="904" t="s">
        <v>9</v>
      </c>
      <c r="G99" s="908" t="s">
        <v>10</v>
      </c>
      <c r="H99" s="905"/>
      <c r="I99" s="905"/>
      <c r="J99" s="905"/>
      <c r="K99" s="904"/>
      <c r="L99" s="904"/>
      <c r="M99" s="904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</row>
    <row r="100" spans="1:41" x14ac:dyDescent="0.25">
      <c r="C100" s="909"/>
      <c r="D100" s="904"/>
      <c r="E100" s="905"/>
      <c r="F100" s="907"/>
      <c r="G100" s="904" t="s">
        <v>27</v>
      </c>
      <c r="H100" s="904" t="s">
        <v>28</v>
      </c>
      <c r="I100" s="904" t="s">
        <v>29</v>
      </c>
      <c r="J100" s="905"/>
      <c r="K100" s="904"/>
      <c r="L100" s="904"/>
      <c r="M100" s="904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</row>
    <row r="101" spans="1:41" x14ac:dyDescent="0.25">
      <c r="C101" s="909"/>
      <c r="D101" s="904"/>
      <c r="E101" s="905"/>
      <c r="F101" s="907"/>
      <c r="G101" s="904"/>
      <c r="H101" s="904"/>
      <c r="I101" s="904"/>
      <c r="J101" s="905"/>
      <c r="K101" s="904"/>
      <c r="L101" s="904"/>
      <c r="M101" s="904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</row>
    <row r="102" spans="1:41" x14ac:dyDescent="0.25">
      <c r="C102" s="909"/>
      <c r="D102" s="904"/>
      <c r="E102" s="905"/>
      <c r="F102" s="907"/>
      <c r="G102" s="904"/>
      <c r="H102" s="904"/>
      <c r="I102" s="904"/>
      <c r="J102" s="905"/>
      <c r="K102" s="904"/>
      <c r="L102" s="904"/>
      <c r="M102" s="904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</row>
    <row r="103" spans="1:41" ht="11.25" customHeight="1" x14ac:dyDescent="0.25">
      <c r="C103" s="909"/>
      <c r="D103" s="904"/>
      <c r="E103" s="905"/>
      <c r="F103" s="907"/>
      <c r="G103" s="904"/>
      <c r="H103" s="904"/>
      <c r="I103" s="904"/>
      <c r="J103" s="905"/>
      <c r="K103" s="904"/>
      <c r="L103" s="904"/>
      <c r="M103" s="904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</row>
    <row r="104" spans="1:41" ht="25.5" x14ac:dyDescent="0.25">
      <c r="A104" s="94" t="s">
        <v>13</v>
      </c>
      <c r="B104" s="94" t="s">
        <v>15</v>
      </c>
      <c r="C104" s="543" t="s">
        <v>417</v>
      </c>
      <c r="D104" s="5">
        <v>4.5</v>
      </c>
      <c r="E104" s="90">
        <f>D104*30</f>
        <v>135</v>
      </c>
      <c r="F104" s="90">
        <f>G104+H104+I104</f>
        <v>0</v>
      </c>
      <c r="G104" s="90"/>
      <c r="H104" s="90"/>
      <c r="I104" s="90"/>
      <c r="J104" s="90">
        <f>E104-F104</f>
        <v>135</v>
      </c>
      <c r="K104" s="89">
        <f>F104/18</f>
        <v>0</v>
      </c>
      <c r="L104" s="90" t="s">
        <v>30</v>
      </c>
      <c r="M104" s="89">
        <f>F104/E104*100</f>
        <v>0</v>
      </c>
      <c r="N104" s="91" t="s">
        <v>211</v>
      </c>
      <c r="O104" s="533" t="s">
        <v>362</v>
      </c>
      <c r="P104" s="533" t="s">
        <v>353</v>
      </c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</row>
    <row r="105" spans="1:41" ht="26.25" x14ac:dyDescent="0.25">
      <c r="A105" s="94" t="s">
        <v>17</v>
      </c>
      <c r="B105" s="94" t="s">
        <v>32</v>
      </c>
      <c r="C105" s="4" t="s">
        <v>411</v>
      </c>
      <c r="D105" s="89">
        <v>4</v>
      </c>
      <c r="E105" s="90">
        <f t="shared" ref="E105:E110" si="35">D105*30</f>
        <v>120</v>
      </c>
      <c r="F105" s="90">
        <f t="shared" ref="F105:F110" si="36">G105+H105+I105</f>
        <v>54</v>
      </c>
      <c r="G105" s="90"/>
      <c r="H105" s="90"/>
      <c r="I105" s="90">
        <v>54</v>
      </c>
      <c r="J105" s="90">
        <f t="shared" ref="J105:J110" si="37">E105-F105</f>
        <v>66</v>
      </c>
      <c r="K105" s="89">
        <f t="shared" ref="K105:K110" si="38">F105/18</f>
        <v>3</v>
      </c>
      <c r="L105" s="90" t="s">
        <v>17</v>
      </c>
      <c r="M105" s="89">
        <f t="shared" ref="M105:M110" si="39">F105/E105*100</f>
        <v>45</v>
      </c>
      <c r="N105" s="534" t="s">
        <v>213</v>
      </c>
      <c r="O105" s="533" t="s">
        <v>369</v>
      </c>
      <c r="P105" s="533" t="s">
        <v>355</v>
      </c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</row>
    <row r="106" spans="1:41" x14ac:dyDescent="0.25">
      <c r="A106" s="94" t="s">
        <v>13</v>
      </c>
      <c r="B106" s="94" t="s">
        <v>15</v>
      </c>
      <c r="C106" s="4" t="s">
        <v>412</v>
      </c>
      <c r="D106" s="89">
        <v>6</v>
      </c>
      <c r="E106" s="90">
        <f t="shared" si="35"/>
        <v>180</v>
      </c>
      <c r="F106" s="90">
        <f t="shared" si="36"/>
        <v>72</v>
      </c>
      <c r="G106" s="90">
        <v>36</v>
      </c>
      <c r="H106" s="90"/>
      <c r="I106" s="90">
        <v>36</v>
      </c>
      <c r="J106" s="90">
        <f t="shared" si="37"/>
        <v>108</v>
      </c>
      <c r="K106" s="89">
        <f t="shared" si="38"/>
        <v>4</v>
      </c>
      <c r="L106" s="90" t="s">
        <v>19</v>
      </c>
      <c r="M106" s="89">
        <f t="shared" si="39"/>
        <v>40</v>
      </c>
      <c r="N106" s="91" t="s">
        <v>211</v>
      </c>
      <c r="O106" s="533" t="s">
        <v>362</v>
      </c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</row>
    <row r="107" spans="1:41" x14ac:dyDescent="0.25">
      <c r="A107" s="94" t="s">
        <v>13</v>
      </c>
      <c r="B107" s="94" t="s">
        <v>15</v>
      </c>
      <c r="C107" s="4" t="s">
        <v>439</v>
      </c>
      <c r="D107" s="89">
        <v>5</v>
      </c>
      <c r="E107" s="90">
        <f t="shared" ref="E107" si="40">D107*30</f>
        <v>150</v>
      </c>
      <c r="F107" s="90">
        <f t="shared" ref="F107" si="41">G107+H107+I107</f>
        <v>54</v>
      </c>
      <c r="G107" s="90">
        <v>18</v>
      </c>
      <c r="H107" s="90"/>
      <c r="I107" s="90">
        <v>36</v>
      </c>
      <c r="J107" s="90">
        <f t="shared" ref="J107" si="42">E107-F107</f>
        <v>96</v>
      </c>
      <c r="K107" s="89">
        <f>F107/18</f>
        <v>3</v>
      </c>
      <c r="L107" s="90" t="s">
        <v>19</v>
      </c>
      <c r="M107" s="89">
        <f t="shared" ref="M107" si="43">F107/E107*100</f>
        <v>36</v>
      </c>
      <c r="N107" s="91" t="s">
        <v>211</v>
      </c>
      <c r="O107" s="533" t="s">
        <v>358</v>
      </c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</row>
    <row r="108" spans="1:41" ht="27" customHeight="1" x14ac:dyDescent="0.25">
      <c r="A108" s="94" t="s">
        <v>13</v>
      </c>
      <c r="B108" s="94" t="s">
        <v>32</v>
      </c>
      <c r="C108" s="6" t="s">
        <v>414</v>
      </c>
      <c r="D108" s="95">
        <v>5</v>
      </c>
      <c r="E108" s="90">
        <f t="shared" si="35"/>
        <v>150</v>
      </c>
      <c r="F108" s="90">
        <f t="shared" si="36"/>
        <v>72</v>
      </c>
      <c r="G108" s="90">
        <v>36</v>
      </c>
      <c r="H108" s="90"/>
      <c r="I108" s="90">
        <v>36</v>
      </c>
      <c r="J108" s="90">
        <f t="shared" si="37"/>
        <v>78</v>
      </c>
      <c r="K108" s="89">
        <f t="shared" si="38"/>
        <v>4</v>
      </c>
      <c r="L108" s="90" t="s">
        <v>19</v>
      </c>
      <c r="M108" s="89">
        <f t="shared" si="39"/>
        <v>48</v>
      </c>
      <c r="N108" s="91" t="s">
        <v>211</v>
      </c>
      <c r="O108" s="533" t="s">
        <v>363</v>
      </c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</row>
    <row r="109" spans="1:41" ht="27" customHeight="1" x14ac:dyDescent="0.25">
      <c r="A109" s="94" t="s">
        <v>13</v>
      </c>
      <c r="B109" s="94" t="s">
        <v>15</v>
      </c>
      <c r="C109" s="4" t="s">
        <v>415</v>
      </c>
      <c r="D109" s="95">
        <v>1</v>
      </c>
      <c r="E109" s="90">
        <f t="shared" si="35"/>
        <v>30</v>
      </c>
      <c r="F109" s="90"/>
      <c r="G109" s="90"/>
      <c r="H109" s="90"/>
      <c r="I109" s="90"/>
      <c r="J109" s="90">
        <f t="shared" si="37"/>
        <v>30</v>
      </c>
      <c r="K109" s="89"/>
      <c r="L109" s="90" t="s">
        <v>30</v>
      </c>
      <c r="M109" s="89"/>
      <c r="N109" s="91" t="s">
        <v>211</v>
      </c>
      <c r="O109" s="533" t="s">
        <v>365</v>
      </c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</row>
    <row r="110" spans="1:41" ht="15" customHeight="1" x14ac:dyDescent="0.25">
      <c r="A110" s="94" t="s">
        <v>13</v>
      </c>
      <c r="B110" s="94" t="s">
        <v>15</v>
      </c>
      <c r="C110" s="93" t="s">
        <v>416</v>
      </c>
      <c r="D110" s="89">
        <v>4.5</v>
      </c>
      <c r="E110" s="90">
        <f t="shared" si="35"/>
        <v>135</v>
      </c>
      <c r="F110" s="90">
        <f t="shared" si="36"/>
        <v>54</v>
      </c>
      <c r="G110" s="90">
        <v>18</v>
      </c>
      <c r="H110" s="90"/>
      <c r="I110" s="90">
        <v>36</v>
      </c>
      <c r="J110" s="90">
        <f t="shared" si="37"/>
        <v>81</v>
      </c>
      <c r="K110" s="89">
        <f t="shared" si="38"/>
        <v>3</v>
      </c>
      <c r="L110" s="90" t="s">
        <v>30</v>
      </c>
      <c r="M110" s="89">
        <f t="shared" si="39"/>
        <v>40</v>
      </c>
      <c r="N110" s="91" t="s">
        <v>211</v>
      </c>
      <c r="O110" s="533" t="s">
        <v>364</v>
      </c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</row>
    <row r="111" spans="1:41" ht="15" customHeight="1" x14ac:dyDescent="0.25">
      <c r="C111" s="6" t="s">
        <v>23</v>
      </c>
      <c r="D111" s="85">
        <f t="shared" ref="D111:K111" si="44">SUM(D104:D110)</f>
        <v>30</v>
      </c>
      <c r="E111" s="532">
        <f t="shared" si="44"/>
        <v>900</v>
      </c>
      <c r="F111" s="532">
        <f t="shared" si="44"/>
        <v>306</v>
      </c>
      <c r="G111" s="532">
        <f t="shared" si="44"/>
        <v>108</v>
      </c>
      <c r="H111" s="532">
        <f t="shared" si="44"/>
        <v>0</v>
      </c>
      <c r="I111" s="532">
        <f t="shared" si="44"/>
        <v>198</v>
      </c>
      <c r="J111" s="532">
        <f t="shared" si="44"/>
        <v>594</v>
      </c>
      <c r="K111" s="85">
        <f t="shared" si="44"/>
        <v>17</v>
      </c>
      <c r="L111" s="532"/>
      <c r="M111" s="532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</row>
    <row r="113" spans="1:41" ht="15" customHeight="1" x14ac:dyDescent="0.3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</row>
    <row r="114" spans="1:41" ht="15" customHeight="1" x14ac:dyDescent="0.3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</row>
    <row r="115" spans="1:41" ht="15" customHeight="1" x14ac:dyDescent="0.3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</row>
    <row r="116" spans="1:41" x14ac:dyDescent="0.25">
      <c r="C116" s="2" t="s">
        <v>185</v>
      </c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</row>
    <row r="117" spans="1:41" x14ac:dyDescent="0.25">
      <c r="C117" s="909" t="s">
        <v>0</v>
      </c>
      <c r="D117" s="904" t="s">
        <v>1</v>
      </c>
      <c r="E117" s="908" t="s">
        <v>2</v>
      </c>
      <c r="F117" s="908"/>
      <c r="G117" s="908"/>
      <c r="H117" s="908"/>
      <c r="I117" s="908"/>
      <c r="J117" s="905"/>
      <c r="K117" s="904" t="s">
        <v>3</v>
      </c>
      <c r="L117" s="904" t="s">
        <v>4</v>
      </c>
      <c r="M117" s="904" t="s">
        <v>5</v>
      </c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</row>
    <row r="118" spans="1:41" x14ac:dyDescent="0.25">
      <c r="C118" s="909"/>
      <c r="D118" s="904"/>
      <c r="E118" s="904" t="s">
        <v>6</v>
      </c>
      <c r="F118" s="906" t="s">
        <v>7</v>
      </c>
      <c r="G118" s="906"/>
      <c r="H118" s="906"/>
      <c r="I118" s="906"/>
      <c r="J118" s="904" t="s">
        <v>26</v>
      </c>
      <c r="K118" s="904"/>
      <c r="L118" s="904"/>
      <c r="M118" s="904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</row>
    <row r="119" spans="1:41" x14ac:dyDescent="0.25">
      <c r="C119" s="909"/>
      <c r="D119" s="904"/>
      <c r="E119" s="905"/>
      <c r="F119" s="904" t="s">
        <v>9</v>
      </c>
      <c r="G119" s="908" t="s">
        <v>10</v>
      </c>
      <c r="H119" s="905"/>
      <c r="I119" s="905"/>
      <c r="J119" s="905"/>
      <c r="K119" s="904"/>
      <c r="L119" s="904"/>
      <c r="M119" s="904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</row>
    <row r="120" spans="1:41" x14ac:dyDescent="0.25">
      <c r="C120" s="909"/>
      <c r="D120" s="904"/>
      <c r="E120" s="905"/>
      <c r="F120" s="907"/>
      <c r="G120" s="904" t="s">
        <v>27</v>
      </c>
      <c r="H120" s="904" t="s">
        <v>28</v>
      </c>
      <c r="I120" s="904" t="s">
        <v>29</v>
      </c>
      <c r="J120" s="905"/>
      <c r="K120" s="904"/>
      <c r="L120" s="904"/>
      <c r="M120" s="904"/>
      <c r="AC120" s="91"/>
      <c r="AD120" s="91"/>
      <c r="AE120" s="91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</row>
    <row r="121" spans="1:41" x14ac:dyDescent="0.25">
      <c r="C121" s="909"/>
      <c r="D121" s="904"/>
      <c r="E121" s="905"/>
      <c r="F121" s="907"/>
      <c r="G121" s="904"/>
      <c r="H121" s="904"/>
      <c r="I121" s="904"/>
      <c r="J121" s="905"/>
      <c r="K121" s="904"/>
      <c r="L121" s="904"/>
      <c r="M121" s="904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</row>
    <row r="122" spans="1:41" x14ac:dyDescent="0.25">
      <c r="C122" s="909"/>
      <c r="D122" s="904"/>
      <c r="E122" s="905"/>
      <c r="F122" s="907"/>
      <c r="G122" s="904"/>
      <c r="H122" s="904"/>
      <c r="I122" s="904"/>
      <c r="J122" s="905"/>
      <c r="K122" s="904"/>
      <c r="L122" s="904"/>
      <c r="M122" s="904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</row>
    <row r="123" spans="1:41" ht="3.75" customHeight="1" x14ac:dyDescent="0.25">
      <c r="C123" s="909"/>
      <c r="D123" s="904"/>
      <c r="E123" s="905"/>
      <c r="F123" s="907"/>
      <c r="G123" s="904"/>
      <c r="H123" s="904"/>
      <c r="I123" s="904"/>
      <c r="J123" s="905"/>
      <c r="K123" s="904"/>
      <c r="L123" s="904"/>
      <c r="M123" s="904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</row>
    <row r="124" spans="1:41" ht="26.25" x14ac:dyDescent="0.25">
      <c r="A124" s="94" t="s">
        <v>17</v>
      </c>
      <c r="B124" s="94" t="s">
        <v>32</v>
      </c>
      <c r="C124" s="4" t="s">
        <v>418</v>
      </c>
      <c r="D124" s="5">
        <v>3</v>
      </c>
      <c r="E124" s="90">
        <f>D124*30</f>
        <v>90</v>
      </c>
      <c r="F124" s="90">
        <f>G124+H124+I124</f>
        <v>45</v>
      </c>
      <c r="G124" s="90"/>
      <c r="H124" s="90"/>
      <c r="I124" s="90">
        <v>45</v>
      </c>
      <c r="J124" s="90">
        <f>E124-F124</f>
        <v>45</v>
      </c>
      <c r="K124" s="89">
        <f>F124/15</f>
        <v>3</v>
      </c>
      <c r="L124" s="90" t="s">
        <v>17</v>
      </c>
      <c r="M124" s="89">
        <f>F124/E124*100</f>
        <v>50</v>
      </c>
      <c r="N124" s="91" t="s">
        <v>213</v>
      </c>
      <c r="O124" s="533" t="s">
        <v>370</v>
      </c>
      <c r="P124" s="533" t="s">
        <v>353</v>
      </c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</row>
    <row r="125" spans="1:41" x14ac:dyDescent="0.25">
      <c r="A125" s="94" t="s">
        <v>13</v>
      </c>
      <c r="B125" s="94" t="s">
        <v>15</v>
      </c>
      <c r="C125" s="4" t="s">
        <v>419</v>
      </c>
      <c r="D125" s="89">
        <v>5</v>
      </c>
      <c r="E125" s="90">
        <f t="shared" ref="E125:E130" si="45">D125*30</f>
        <v>150</v>
      </c>
      <c r="F125" s="90">
        <f t="shared" ref="F125:F130" si="46">G125+H125+I125</f>
        <v>60</v>
      </c>
      <c r="G125" s="96">
        <v>30</v>
      </c>
      <c r="H125" s="89"/>
      <c r="I125" s="96">
        <v>30</v>
      </c>
      <c r="J125" s="90">
        <f t="shared" ref="J125:J130" si="47">E125-F125</f>
        <v>90</v>
      </c>
      <c r="K125" s="89">
        <f t="shared" ref="K125:K130" si="48">F125/15</f>
        <v>4</v>
      </c>
      <c r="L125" s="90" t="s">
        <v>30</v>
      </c>
      <c r="M125" s="89">
        <f>F125/E125*100</f>
        <v>40</v>
      </c>
      <c r="N125" s="91" t="s">
        <v>211</v>
      </c>
      <c r="O125" s="533" t="s">
        <v>366</v>
      </c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</row>
    <row r="126" spans="1:41" ht="26.25" x14ac:dyDescent="0.25">
      <c r="A126" s="94" t="s">
        <v>13</v>
      </c>
      <c r="B126" s="94" t="s">
        <v>32</v>
      </c>
      <c r="C126" s="4" t="s">
        <v>429</v>
      </c>
      <c r="D126" s="89">
        <v>5</v>
      </c>
      <c r="E126" s="90">
        <f t="shared" si="45"/>
        <v>150</v>
      </c>
      <c r="F126" s="90">
        <f t="shared" si="46"/>
        <v>60</v>
      </c>
      <c r="G126" s="90">
        <v>30</v>
      </c>
      <c r="H126" s="90"/>
      <c r="I126" s="90">
        <v>30</v>
      </c>
      <c r="J126" s="90">
        <f t="shared" si="47"/>
        <v>90</v>
      </c>
      <c r="K126" s="89">
        <f t="shared" si="48"/>
        <v>4</v>
      </c>
      <c r="L126" s="90" t="s">
        <v>19</v>
      </c>
      <c r="M126" s="89">
        <f t="shared" ref="M126:M130" si="49">F126/E126*100</f>
        <v>40</v>
      </c>
      <c r="N126" s="91" t="s">
        <v>211</v>
      </c>
      <c r="O126" s="533" t="s">
        <v>375</v>
      </c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</row>
    <row r="127" spans="1:41" ht="26.25" x14ac:dyDescent="0.25">
      <c r="A127" s="94" t="s">
        <v>13</v>
      </c>
      <c r="B127" s="94" t="s">
        <v>15</v>
      </c>
      <c r="C127" s="4" t="s">
        <v>440</v>
      </c>
      <c r="D127" s="89">
        <v>5</v>
      </c>
      <c r="E127" s="90">
        <f t="shared" si="45"/>
        <v>150</v>
      </c>
      <c r="F127" s="90">
        <f t="shared" si="46"/>
        <v>60</v>
      </c>
      <c r="G127" s="90">
        <v>30</v>
      </c>
      <c r="H127" s="90"/>
      <c r="I127" s="90">
        <v>30</v>
      </c>
      <c r="J127" s="90">
        <f t="shared" si="47"/>
        <v>90</v>
      </c>
      <c r="K127" s="89">
        <f t="shared" si="48"/>
        <v>4</v>
      </c>
      <c r="L127" s="90" t="s">
        <v>19</v>
      </c>
      <c r="M127" s="89">
        <f t="shared" si="49"/>
        <v>40</v>
      </c>
      <c r="N127" s="91" t="s">
        <v>211</v>
      </c>
      <c r="O127" s="533" t="s">
        <v>359</v>
      </c>
      <c r="AC127" s="91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</row>
    <row r="128" spans="1:41" ht="39" x14ac:dyDescent="0.25">
      <c r="A128" s="94" t="s">
        <v>13</v>
      </c>
      <c r="B128" s="94" t="s">
        <v>32</v>
      </c>
      <c r="C128" s="4" t="s">
        <v>420</v>
      </c>
      <c r="D128" s="89">
        <v>5</v>
      </c>
      <c r="E128" s="90">
        <f t="shared" si="45"/>
        <v>150</v>
      </c>
      <c r="F128" s="90">
        <f t="shared" si="46"/>
        <v>60</v>
      </c>
      <c r="G128" s="90">
        <v>30</v>
      </c>
      <c r="H128" s="90">
        <v>30</v>
      </c>
      <c r="I128" s="90"/>
      <c r="J128" s="90">
        <f t="shared" si="47"/>
        <v>90</v>
      </c>
      <c r="K128" s="89">
        <f t="shared" si="48"/>
        <v>4</v>
      </c>
      <c r="L128" s="90" t="s">
        <v>17</v>
      </c>
      <c r="M128" s="89">
        <f t="shared" si="49"/>
        <v>40</v>
      </c>
      <c r="N128" s="91" t="s">
        <v>211</v>
      </c>
      <c r="O128" s="533" t="s">
        <v>376</v>
      </c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</row>
    <row r="129" spans="1:41" ht="26.25" x14ac:dyDescent="0.25">
      <c r="A129" s="94" t="s">
        <v>13</v>
      </c>
      <c r="B129" s="94" t="s">
        <v>32</v>
      </c>
      <c r="C129" s="4" t="s">
        <v>428</v>
      </c>
      <c r="D129" s="89">
        <v>4</v>
      </c>
      <c r="E129" s="90">
        <f t="shared" si="45"/>
        <v>120</v>
      </c>
      <c r="F129" s="90">
        <f t="shared" si="46"/>
        <v>45</v>
      </c>
      <c r="G129" s="90">
        <v>15</v>
      </c>
      <c r="H129" s="90"/>
      <c r="I129" s="90">
        <v>30</v>
      </c>
      <c r="J129" s="90">
        <f t="shared" si="47"/>
        <v>75</v>
      </c>
      <c r="K129" s="89">
        <f t="shared" si="48"/>
        <v>3</v>
      </c>
      <c r="L129" s="90" t="s">
        <v>17</v>
      </c>
      <c r="M129" s="89">
        <f t="shared" si="49"/>
        <v>37.5</v>
      </c>
      <c r="N129" s="91" t="s">
        <v>211</v>
      </c>
      <c r="O129" s="546" t="s">
        <v>380</v>
      </c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</row>
    <row r="130" spans="1:41" ht="15" customHeight="1" x14ac:dyDescent="0.25">
      <c r="A130" s="94" t="s">
        <v>17</v>
      </c>
      <c r="B130" s="94" t="s">
        <v>15</v>
      </c>
      <c r="C130" s="542" t="s">
        <v>421</v>
      </c>
      <c r="D130" s="89">
        <v>3</v>
      </c>
      <c r="E130" s="90">
        <f t="shared" si="45"/>
        <v>90</v>
      </c>
      <c r="F130" s="90">
        <f t="shared" si="46"/>
        <v>30</v>
      </c>
      <c r="G130" s="90">
        <v>15</v>
      </c>
      <c r="H130" s="90">
        <v>8</v>
      </c>
      <c r="I130" s="90">
        <v>7</v>
      </c>
      <c r="J130" s="90">
        <f t="shared" si="47"/>
        <v>60</v>
      </c>
      <c r="K130" s="89">
        <f t="shared" si="48"/>
        <v>2</v>
      </c>
      <c r="L130" s="90" t="s">
        <v>30</v>
      </c>
      <c r="M130" s="89">
        <f t="shared" si="49"/>
        <v>33.333333333333329</v>
      </c>
      <c r="N130" s="91" t="s">
        <v>277</v>
      </c>
      <c r="P130" s="544" t="s">
        <v>353</v>
      </c>
      <c r="AC130" s="91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</row>
    <row r="131" spans="1:41" ht="15" customHeight="1" x14ac:dyDescent="0.25">
      <c r="C131" s="6" t="s">
        <v>23</v>
      </c>
      <c r="D131" s="85">
        <f>SUM(D124:D130)</f>
        <v>30</v>
      </c>
      <c r="E131" s="532">
        <f>SUM(E124:E130)</f>
        <v>900</v>
      </c>
      <c r="F131" s="532">
        <f t="shared" ref="F131:M131" si="50">SUM(F124:F130)</f>
        <v>360</v>
      </c>
      <c r="G131" s="532">
        <f t="shared" si="50"/>
        <v>150</v>
      </c>
      <c r="H131" s="532">
        <f t="shared" si="50"/>
        <v>38</v>
      </c>
      <c r="I131" s="532">
        <f t="shared" si="50"/>
        <v>172</v>
      </c>
      <c r="J131" s="532">
        <f t="shared" si="50"/>
        <v>540</v>
      </c>
      <c r="K131" s="532">
        <f t="shared" si="50"/>
        <v>24</v>
      </c>
      <c r="L131" s="532">
        <f t="shared" si="50"/>
        <v>0</v>
      </c>
      <c r="M131" s="532">
        <f t="shared" si="50"/>
        <v>280.83333333333331</v>
      </c>
      <c r="AC131" s="91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</row>
    <row r="132" spans="1:41" ht="15" customHeight="1" x14ac:dyDescent="0.25">
      <c r="C132" s="7" t="s">
        <v>24</v>
      </c>
      <c r="D132" s="8">
        <f>30-D131</f>
        <v>0</v>
      </c>
      <c r="AC132" s="91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</row>
    <row r="133" spans="1:41" x14ac:dyDescent="0.25">
      <c r="C133" s="2" t="s">
        <v>186</v>
      </c>
      <c r="AC133" s="91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</row>
    <row r="134" spans="1:41" x14ac:dyDescent="0.25">
      <c r="C134" s="909" t="s">
        <v>0</v>
      </c>
      <c r="D134" s="904" t="s">
        <v>1</v>
      </c>
      <c r="E134" s="908" t="s">
        <v>2</v>
      </c>
      <c r="F134" s="908"/>
      <c r="G134" s="908"/>
      <c r="H134" s="908"/>
      <c r="I134" s="908"/>
      <c r="J134" s="905"/>
      <c r="K134" s="904" t="s">
        <v>3</v>
      </c>
      <c r="L134" s="904" t="s">
        <v>4</v>
      </c>
      <c r="M134" s="904" t="s">
        <v>5</v>
      </c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</row>
    <row r="135" spans="1:41" x14ac:dyDescent="0.25">
      <c r="C135" s="909"/>
      <c r="D135" s="904"/>
      <c r="E135" s="904" t="s">
        <v>6</v>
      </c>
      <c r="F135" s="906" t="s">
        <v>7</v>
      </c>
      <c r="G135" s="906"/>
      <c r="H135" s="906"/>
      <c r="I135" s="906"/>
      <c r="J135" s="904" t="s">
        <v>26</v>
      </c>
      <c r="K135" s="904"/>
      <c r="L135" s="904"/>
      <c r="M135" s="904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</row>
    <row r="136" spans="1:41" x14ac:dyDescent="0.25">
      <c r="C136" s="909"/>
      <c r="D136" s="904"/>
      <c r="E136" s="905"/>
      <c r="F136" s="904" t="s">
        <v>9</v>
      </c>
      <c r="G136" s="908" t="s">
        <v>10</v>
      </c>
      <c r="H136" s="905"/>
      <c r="I136" s="905"/>
      <c r="J136" s="905"/>
      <c r="K136" s="904"/>
      <c r="L136" s="904"/>
      <c r="M136" s="904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</row>
    <row r="137" spans="1:41" x14ac:dyDescent="0.25">
      <c r="C137" s="909"/>
      <c r="D137" s="904"/>
      <c r="E137" s="905"/>
      <c r="F137" s="907"/>
      <c r="G137" s="904" t="s">
        <v>27</v>
      </c>
      <c r="H137" s="904" t="s">
        <v>28</v>
      </c>
      <c r="I137" s="904" t="s">
        <v>29</v>
      </c>
      <c r="J137" s="905"/>
      <c r="K137" s="904"/>
      <c r="L137" s="904"/>
      <c r="M137" s="904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</row>
    <row r="138" spans="1:41" x14ac:dyDescent="0.25">
      <c r="C138" s="909"/>
      <c r="D138" s="904"/>
      <c r="E138" s="905"/>
      <c r="F138" s="907"/>
      <c r="G138" s="904"/>
      <c r="H138" s="904"/>
      <c r="I138" s="904"/>
      <c r="J138" s="905"/>
      <c r="K138" s="904"/>
      <c r="L138" s="904"/>
      <c r="M138" s="904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</row>
    <row r="139" spans="1:41" ht="0.75" customHeight="1" x14ac:dyDescent="0.25">
      <c r="C139" s="909"/>
      <c r="D139" s="904"/>
      <c r="E139" s="905"/>
      <c r="F139" s="907"/>
      <c r="G139" s="904"/>
      <c r="H139" s="904"/>
      <c r="I139" s="904"/>
      <c r="J139" s="905"/>
      <c r="K139" s="904"/>
      <c r="L139" s="904"/>
      <c r="M139" s="904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</row>
    <row r="140" spans="1:41" ht="16.5" customHeight="1" x14ac:dyDescent="0.25">
      <c r="C140" s="909"/>
      <c r="D140" s="904"/>
      <c r="E140" s="905"/>
      <c r="F140" s="907"/>
      <c r="G140" s="904"/>
      <c r="H140" s="904"/>
      <c r="I140" s="904"/>
      <c r="J140" s="905"/>
      <c r="K140" s="904"/>
      <c r="L140" s="904"/>
      <c r="M140" s="904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</row>
    <row r="141" spans="1:41" ht="25.5" x14ac:dyDescent="0.25">
      <c r="A141" s="94" t="s">
        <v>13</v>
      </c>
      <c r="B141" s="94" t="s">
        <v>15</v>
      </c>
      <c r="C141" s="543" t="s">
        <v>441</v>
      </c>
      <c r="D141" s="5">
        <v>4.5</v>
      </c>
      <c r="E141" s="90">
        <f>D141*30</f>
        <v>135</v>
      </c>
      <c r="F141" s="90">
        <f>G141+H141+I141</f>
        <v>0</v>
      </c>
      <c r="G141" s="90"/>
      <c r="H141" s="90"/>
      <c r="I141" s="90"/>
      <c r="J141" s="90">
        <f>E141-F141</f>
        <v>135</v>
      </c>
      <c r="K141" s="89">
        <f>F141/13</f>
        <v>0</v>
      </c>
      <c r="L141" s="90" t="s">
        <v>30</v>
      </c>
      <c r="M141" s="89">
        <f>F141/E141*100</f>
        <v>0</v>
      </c>
      <c r="N141" s="91" t="s">
        <v>211</v>
      </c>
      <c r="P141" s="533" t="s">
        <v>355</v>
      </c>
      <c r="AC141" s="91"/>
      <c r="AD141" s="91"/>
      <c r="AE141" s="91"/>
      <c r="AF141" s="91"/>
      <c r="AG141" s="91"/>
      <c r="AH141" s="91"/>
      <c r="AI141" s="91"/>
      <c r="AJ141" s="91"/>
      <c r="AK141" s="91"/>
      <c r="AL141" s="91"/>
      <c r="AM141" s="91"/>
      <c r="AN141" s="91"/>
      <c r="AO141" s="91"/>
    </row>
    <row r="142" spans="1:41" x14ac:dyDescent="0.25">
      <c r="A142" s="94" t="s">
        <v>13</v>
      </c>
      <c r="B142" s="94" t="s">
        <v>15</v>
      </c>
      <c r="C142" s="542" t="s">
        <v>442</v>
      </c>
      <c r="D142" s="89">
        <v>6</v>
      </c>
      <c r="E142" s="90">
        <f t="shared" ref="E142:E148" si="51">D142*30</f>
        <v>180</v>
      </c>
      <c r="F142" s="90">
        <f t="shared" ref="F142:F148" si="52">G142+H142+I142</f>
        <v>0</v>
      </c>
      <c r="G142" s="90"/>
      <c r="H142" s="90"/>
      <c r="I142" s="90"/>
      <c r="J142" s="90">
        <f t="shared" ref="J142:J148" si="53">E142-F142</f>
        <v>180</v>
      </c>
      <c r="K142" s="89">
        <f t="shared" ref="K142:K148" si="54">F142/13</f>
        <v>0</v>
      </c>
      <c r="L142" s="90"/>
      <c r="M142" s="89">
        <f t="shared" ref="M142:M148" si="55">F142/E142*100</f>
        <v>0</v>
      </c>
      <c r="N142" s="91" t="s">
        <v>211</v>
      </c>
      <c r="P142" s="533" t="s">
        <v>353</v>
      </c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</row>
    <row r="143" spans="1:41" x14ac:dyDescent="0.25">
      <c r="A143" s="94" t="s">
        <v>13</v>
      </c>
      <c r="B143" s="94" t="s">
        <v>15</v>
      </c>
      <c r="C143" s="542" t="s">
        <v>425</v>
      </c>
      <c r="D143" s="89">
        <v>1.5</v>
      </c>
      <c r="E143" s="90">
        <f t="shared" si="51"/>
        <v>45</v>
      </c>
      <c r="F143" s="90">
        <f t="shared" si="52"/>
        <v>0</v>
      </c>
      <c r="G143" s="90"/>
      <c r="H143" s="90"/>
      <c r="I143" s="90"/>
      <c r="J143" s="90">
        <f t="shared" si="53"/>
        <v>45</v>
      </c>
      <c r="K143" s="89">
        <f t="shared" si="54"/>
        <v>0</v>
      </c>
      <c r="L143" s="90"/>
      <c r="M143" s="89">
        <f t="shared" si="55"/>
        <v>0</v>
      </c>
      <c r="N143" s="91" t="s">
        <v>211</v>
      </c>
      <c r="P143" s="533" t="s">
        <v>353</v>
      </c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</row>
    <row r="144" spans="1:41" x14ac:dyDescent="0.25">
      <c r="A144" s="94" t="s">
        <v>17</v>
      </c>
      <c r="B144" s="94" t="s">
        <v>15</v>
      </c>
      <c r="C144" s="542" t="s">
        <v>422</v>
      </c>
      <c r="D144" s="89">
        <v>3</v>
      </c>
      <c r="E144" s="90">
        <f t="shared" si="51"/>
        <v>90</v>
      </c>
      <c r="F144" s="90">
        <f t="shared" si="52"/>
        <v>39</v>
      </c>
      <c r="G144" s="90"/>
      <c r="H144" s="90"/>
      <c r="I144" s="90">
        <v>39</v>
      </c>
      <c r="J144" s="90">
        <f t="shared" si="53"/>
        <v>51</v>
      </c>
      <c r="K144" s="89">
        <f t="shared" si="54"/>
        <v>3</v>
      </c>
      <c r="L144" s="90" t="s">
        <v>30</v>
      </c>
      <c r="M144" s="89">
        <f t="shared" si="55"/>
        <v>43.333333333333336</v>
      </c>
      <c r="N144" s="91" t="s">
        <v>213</v>
      </c>
      <c r="P144" s="533" t="s">
        <v>353</v>
      </c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</row>
    <row r="145" spans="1:41" x14ac:dyDescent="0.25">
      <c r="A145" s="94" t="s">
        <v>13</v>
      </c>
      <c r="B145" s="94" t="s">
        <v>15</v>
      </c>
      <c r="C145" s="4" t="s">
        <v>423</v>
      </c>
      <c r="D145" s="89">
        <v>4</v>
      </c>
      <c r="E145" s="90">
        <f t="shared" si="51"/>
        <v>120</v>
      </c>
      <c r="F145" s="90">
        <f t="shared" si="52"/>
        <v>52</v>
      </c>
      <c r="G145" s="90">
        <v>26</v>
      </c>
      <c r="H145" s="90">
        <v>26</v>
      </c>
      <c r="I145" s="90"/>
      <c r="J145" s="90">
        <f t="shared" si="53"/>
        <v>68</v>
      </c>
      <c r="K145" s="89">
        <f t="shared" si="54"/>
        <v>4</v>
      </c>
      <c r="L145" s="90" t="s">
        <v>19</v>
      </c>
      <c r="M145" s="89">
        <f t="shared" si="55"/>
        <v>43.333333333333336</v>
      </c>
      <c r="N145" s="91" t="s">
        <v>211</v>
      </c>
      <c r="O145" s="533" t="s">
        <v>366</v>
      </c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</row>
    <row r="146" spans="1:41" ht="15" customHeight="1" x14ac:dyDescent="0.25">
      <c r="A146" s="94" t="s">
        <v>13</v>
      </c>
      <c r="B146" s="94" t="s">
        <v>15</v>
      </c>
      <c r="C146" s="4" t="s">
        <v>424</v>
      </c>
      <c r="D146" s="89">
        <v>1</v>
      </c>
      <c r="E146" s="90">
        <f>D146*30</f>
        <v>30</v>
      </c>
      <c r="F146" s="90">
        <f>G146+H146+I146</f>
        <v>0</v>
      </c>
      <c r="G146" s="90"/>
      <c r="H146" s="90"/>
      <c r="I146" s="90"/>
      <c r="J146" s="90">
        <f>E146-F146</f>
        <v>30</v>
      </c>
      <c r="K146" s="89">
        <f>F146/15</f>
        <v>0</v>
      </c>
      <c r="L146" s="90" t="s">
        <v>30</v>
      </c>
      <c r="M146" s="89">
        <f>F146/E146*100</f>
        <v>0</v>
      </c>
      <c r="N146" s="91" t="s">
        <v>211</v>
      </c>
      <c r="O146" s="533" t="s">
        <v>366</v>
      </c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</row>
    <row r="147" spans="1:41" ht="29.25" customHeight="1" x14ac:dyDescent="0.25">
      <c r="A147" s="94" t="s">
        <v>13</v>
      </c>
      <c r="B147" s="94" t="s">
        <v>32</v>
      </c>
      <c r="C147" s="4" t="s">
        <v>426</v>
      </c>
      <c r="D147" s="89">
        <v>5</v>
      </c>
      <c r="E147" s="90">
        <f t="shared" si="51"/>
        <v>150</v>
      </c>
      <c r="F147" s="90">
        <f t="shared" si="52"/>
        <v>52</v>
      </c>
      <c r="G147" s="90">
        <v>26</v>
      </c>
      <c r="H147" s="90">
        <v>26</v>
      </c>
      <c r="I147" s="90"/>
      <c r="J147" s="90">
        <f t="shared" si="53"/>
        <v>98</v>
      </c>
      <c r="K147" s="89">
        <f t="shared" si="54"/>
        <v>4</v>
      </c>
      <c r="L147" s="90" t="s">
        <v>30</v>
      </c>
      <c r="M147" s="89">
        <f t="shared" si="55"/>
        <v>34.666666666666671</v>
      </c>
      <c r="N147" s="91" t="s">
        <v>211</v>
      </c>
      <c r="O147" s="533" t="s">
        <v>377</v>
      </c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</row>
    <row r="148" spans="1:41" ht="44.25" customHeight="1" x14ac:dyDescent="0.25">
      <c r="A148" s="94" t="s">
        <v>13</v>
      </c>
      <c r="B148" s="94" t="s">
        <v>32</v>
      </c>
      <c r="C148" s="4" t="s">
        <v>427</v>
      </c>
      <c r="D148" s="89">
        <v>5</v>
      </c>
      <c r="E148" s="90">
        <f t="shared" si="51"/>
        <v>150</v>
      </c>
      <c r="F148" s="90">
        <f t="shared" si="52"/>
        <v>52</v>
      </c>
      <c r="G148" s="90">
        <v>26</v>
      </c>
      <c r="H148" s="90">
        <v>26</v>
      </c>
      <c r="I148" s="90"/>
      <c r="J148" s="90">
        <f t="shared" si="53"/>
        <v>98</v>
      </c>
      <c r="K148" s="89">
        <f t="shared" si="54"/>
        <v>4</v>
      </c>
      <c r="L148" s="90" t="s">
        <v>30</v>
      </c>
      <c r="M148" s="89">
        <f t="shared" si="55"/>
        <v>34.666666666666671</v>
      </c>
      <c r="N148" s="91" t="s">
        <v>211</v>
      </c>
      <c r="O148" s="533" t="s">
        <v>378</v>
      </c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</row>
    <row r="149" spans="1:41" x14ac:dyDescent="0.25">
      <c r="C149" s="6" t="s">
        <v>23</v>
      </c>
      <c r="D149" s="85">
        <f t="shared" ref="D149:M149" si="56">SUM(D141:D148)</f>
        <v>30</v>
      </c>
      <c r="E149" s="532">
        <f t="shared" si="56"/>
        <v>900</v>
      </c>
      <c r="F149" s="532">
        <f t="shared" si="56"/>
        <v>195</v>
      </c>
      <c r="G149" s="532">
        <f t="shared" si="56"/>
        <v>78</v>
      </c>
      <c r="H149" s="532">
        <f t="shared" si="56"/>
        <v>78</v>
      </c>
      <c r="I149" s="532">
        <f t="shared" si="56"/>
        <v>39</v>
      </c>
      <c r="J149" s="532">
        <f t="shared" si="56"/>
        <v>705</v>
      </c>
      <c r="K149" s="532">
        <f>SUM(K141:K148)</f>
        <v>15</v>
      </c>
      <c r="L149" s="532">
        <f t="shared" si="56"/>
        <v>0</v>
      </c>
      <c r="M149" s="532">
        <f t="shared" si="56"/>
        <v>156</v>
      </c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</row>
    <row r="150" spans="1:41" x14ac:dyDescent="0.25">
      <c r="C150" s="7" t="s">
        <v>24</v>
      </c>
      <c r="D150" s="9">
        <f>30-D149</f>
        <v>0</v>
      </c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</row>
    <row r="151" spans="1:41" x14ac:dyDescent="0.25"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</row>
    <row r="152" spans="1:41" x14ac:dyDescent="0.25">
      <c r="C152" s="2" t="s">
        <v>23</v>
      </c>
      <c r="D152" s="535">
        <f>D153+D154</f>
        <v>240</v>
      </c>
      <c r="E152" s="535">
        <f>E153+E154</f>
        <v>7200</v>
      </c>
      <c r="F152" s="536">
        <f>E152/$E$152*100</f>
        <v>100</v>
      </c>
      <c r="G152" s="537"/>
      <c r="H152" s="538"/>
      <c r="I152" s="538"/>
      <c r="J152" s="538"/>
      <c r="L152" s="91" t="s">
        <v>211</v>
      </c>
      <c r="M152" s="91">
        <f>SUMIF($N$10:$N$149,L152,$D$10:$D$149)</f>
        <v>135</v>
      </c>
      <c r="N152" s="539"/>
      <c r="P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</row>
    <row r="153" spans="1:41" x14ac:dyDescent="0.25">
      <c r="B153" s="94" t="s">
        <v>15</v>
      </c>
      <c r="C153" s="2" t="s">
        <v>45</v>
      </c>
      <c r="D153" s="536">
        <f>SUMIF(B$10:B$148,B153,D$10:D$148)</f>
        <v>178.5</v>
      </c>
      <c r="E153" s="94">
        <f>D153*30</f>
        <v>5355</v>
      </c>
      <c r="F153" s="536">
        <f>E153/E$152*100</f>
        <v>74.375</v>
      </c>
      <c r="G153" s="94"/>
      <c r="I153" s="540"/>
      <c r="J153" s="540"/>
      <c r="L153" s="91" t="s">
        <v>210</v>
      </c>
      <c r="M153" s="91">
        <f t="shared" ref="M153:M161" si="57">SUMIF($N$10:$N$149,L153,$D$10:$D$149)</f>
        <v>22.5</v>
      </c>
      <c r="N153" s="539"/>
      <c r="P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</row>
    <row r="154" spans="1:41" x14ac:dyDescent="0.25">
      <c r="B154" s="94" t="s">
        <v>32</v>
      </c>
      <c r="C154" s="2" t="s">
        <v>46</v>
      </c>
      <c r="D154" s="536">
        <f>SUMIF(B$10:B$148,B154,D$10:D$148)</f>
        <v>61.5</v>
      </c>
      <c r="E154" s="94">
        <f t="shared" ref="E154:E161" si="58">D154*30</f>
        <v>1845</v>
      </c>
      <c r="F154" s="536">
        <f>E154/E$152*100</f>
        <v>25.624999999999996</v>
      </c>
      <c r="G154" s="94"/>
      <c r="L154" s="91" t="s">
        <v>268</v>
      </c>
      <c r="M154" s="91">
        <f t="shared" si="57"/>
        <v>18.5</v>
      </c>
      <c r="N154" s="539"/>
      <c r="P154" s="91"/>
      <c r="AC154" s="91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</row>
    <row r="155" spans="1:41" x14ac:dyDescent="0.25">
      <c r="D155" s="94"/>
      <c r="E155" s="94"/>
      <c r="F155" s="94"/>
      <c r="G155" s="94"/>
      <c r="L155" s="91" t="s">
        <v>209</v>
      </c>
      <c r="M155" s="91">
        <f t="shared" si="57"/>
        <v>4</v>
      </c>
      <c r="N155" s="539"/>
      <c r="P155" s="91"/>
      <c r="AC155" s="91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</row>
    <row r="156" spans="1:41" x14ac:dyDescent="0.25">
      <c r="C156" s="2" t="s">
        <v>172</v>
      </c>
      <c r="D156" s="541">
        <f>D157+D158</f>
        <v>101.5</v>
      </c>
      <c r="E156" s="541">
        <f t="shared" ref="E156" si="59">E157+E158</f>
        <v>3045</v>
      </c>
      <c r="F156" s="536">
        <f>E156/$E$156*100</f>
        <v>100</v>
      </c>
      <c r="G156" s="94"/>
      <c r="L156" s="91" t="s">
        <v>276</v>
      </c>
      <c r="M156" s="91">
        <f t="shared" si="57"/>
        <v>9</v>
      </c>
      <c r="N156" s="539"/>
      <c r="P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</row>
    <row r="157" spans="1:41" x14ac:dyDescent="0.25">
      <c r="A157" s="94" t="s">
        <v>17</v>
      </c>
      <c r="B157" s="94" t="s">
        <v>15</v>
      </c>
      <c r="C157" s="2" t="s">
        <v>45</v>
      </c>
      <c r="D157" s="94">
        <f>SUMIFS(D$10:D$148,A$10:A$148,A157,B$10:B$148,B157)</f>
        <v>84</v>
      </c>
      <c r="E157" s="94">
        <f t="shared" si="58"/>
        <v>2520</v>
      </c>
      <c r="F157" s="536">
        <f>E157/E$156*100</f>
        <v>82.758620689655174</v>
      </c>
      <c r="G157" s="94"/>
      <c r="L157" s="91" t="s">
        <v>213</v>
      </c>
      <c r="M157" s="91">
        <f t="shared" si="57"/>
        <v>13</v>
      </c>
      <c r="N157" s="539"/>
      <c r="P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</row>
    <row r="158" spans="1:41" x14ac:dyDescent="0.25">
      <c r="A158" s="94" t="s">
        <v>17</v>
      </c>
      <c r="B158" s="94" t="s">
        <v>32</v>
      </c>
      <c r="C158" s="2" t="s">
        <v>46</v>
      </c>
      <c r="D158" s="94">
        <f>SUMIFS(D$10:D$148,A$10:A$148,A158,B$10:B$148,B158)</f>
        <v>17.5</v>
      </c>
      <c r="E158" s="94">
        <f>D158*30</f>
        <v>525</v>
      </c>
      <c r="F158" s="536">
        <f>E158/E$156*100</f>
        <v>17.241379310344829</v>
      </c>
      <c r="G158" s="94"/>
      <c r="L158" s="91" t="s">
        <v>277</v>
      </c>
      <c r="M158" s="91">
        <f t="shared" si="57"/>
        <v>3</v>
      </c>
      <c r="AC158" s="91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</row>
    <row r="159" spans="1:41" x14ac:dyDescent="0.25">
      <c r="C159" s="2" t="s">
        <v>173</v>
      </c>
      <c r="D159" s="541">
        <f>D160+D161</f>
        <v>138.5</v>
      </c>
      <c r="E159" s="541">
        <f>E160+E161</f>
        <v>4155</v>
      </c>
      <c r="F159" s="541">
        <f>F160+F161</f>
        <v>100</v>
      </c>
      <c r="L159" s="91" t="s">
        <v>212</v>
      </c>
      <c r="M159" s="91">
        <f t="shared" si="57"/>
        <v>10</v>
      </c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</row>
    <row r="160" spans="1:41" x14ac:dyDescent="0.25">
      <c r="A160" s="94" t="s">
        <v>13</v>
      </c>
      <c r="B160" s="94" t="s">
        <v>15</v>
      </c>
      <c r="C160" s="2" t="s">
        <v>45</v>
      </c>
      <c r="D160" s="94">
        <f>SUMIFS(D$10:D$148,A$10:A$148,A160,B$10:B$148,B160)</f>
        <v>94.5</v>
      </c>
      <c r="E160" s="94">
        <f t="shared" si="58"/>
        <v>2835</v>
      </c>
      <c r="F160" s="91">
        <f>E160/E$159*100</f>
        <v>68.231046931407946</v>
      </c>
      <c r="L160" s="91" t="s">
        <v>275</v>
      </c>
      <c r="M160" s="91">
        <f t="shared" si="57"/>
        <v>12</v>
      </c>
      <c r="AC160" s="91"/>
      <c r="AD160" s="91"/>
      <c r="AE160" s="9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</row>
    <row r="161" spans="1:41" x14ac:dyDescent="0.25">
      <c r="A161" s="94" t="s">
        <v>13</v>
      </c>
      <c r="B161" s="94" t="s">
        <v>32</v>
      </c>
      <c r="C161" s="2" t="s">
        <v>46</v>
      </c>
      <c r="D161" s="94">
        <f>SUMIFS(D$10:D$148,A$10:A$148,A161,B$10:B$148,B161)</f>
        <v>44</v>
      </c>
      <c r="E161" s="94">
        <f t="shared" si="58"/>
        <v>1320</v>
      </c>
      <c r="F161" s="91">
        <f>E161/E$159*100</f>
        <v>31.768953068592058</v>
      </c>
      <c r="L161" s="91" t="s">
        <v>19</v>
      </c>
      <c r="M161" s="91">
        <f t="shared" si="57"/>
        <v>5</v>
      </c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1"/>
    </row>
    <row r="162" spans="1:41" x14ac:dyDescent="0.25">
      <c r="M162" s="91">
        <f>SUM(M152:M161)</f>
        <v>232</v>
      </c>
    </row>
  </sheetData>
  <mergeCells count="113"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5"/>
  <sheetViews>
    <sheetView tabSelected="1" view="pageBreakPreview" topLeftCell="A144" zoomScaleNormal="100" zoomScaleSheetLayoutView="100" workbookViewId="0">
      <selection activeCell="N111" sqref="N111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style="79" customWidth="1"/>
    <col min="16" max="16" width="7" style="79" customWidth="1"/>
    <col min="17" max="17" width="47.5703125" style="79" customWidth="1"/>
    <col min="18" max="18" width="9.140625" style="79"/>
    <col min="19" max="19" width="7.140625" style="79" customWidth="1"/>
    <col min="20" max="20" width="7.28515625" style="79" customWidth="1"/>
    <col min="21" max="23" width="4.42578125" style="79" customWidth="1"/>
    <col min="24" max="24" width="5.5703125" style="79" customWidth="1"/>
    <col min="25" max="25" width="7" style="79" customWidth="1"/>
    <col min="26" max="26" width="11" style="79" customWidth="1"/>
    <col min="27" max="28" width="9.140625" style="79"/>
    <col min="29" max="29" width="3.85546875" style="79" customWidth="1"/>
    <col min="30" max="30" width="4.5703125" style="79" customWidth="1"/>
    <col min="31" max="31" width="33.28515625" style="79" customWidth="1"/>
    <col min="32" max="32" width="9.140625" style="79"/>
    <col min="33" max="33" width="7.140625" style="79" customWidth="1"/>
    <col min="34" max="34" width="7.28515625" style="79" customWidth="1"/>
    <col min="35" max="37" width="4.42578125" style="79" customWidth="1"/>
    <col min="38" max="38" width="5.5703125" style="79" customWidth="1"/>
    <col min="39" max="39" width="7" style="79" customWidth="1"/>
    <col min="40" max="41" width="9.140625" style="79"/>
    <col min="42" max="16384" width="9.140625" style="3"/>
  </cols>
  <sheetData>
    <row r="1" spans="1:41" x14ac:dyDescent="0.25">
      <c r="B1" s="94"/>
      <c r="C1" s="910" t="s">
        <v>195</v>
      </c>
      <c r="D1" s="910"/>
      <c r="E1" s="910"/>
      <c r="F1" s="910"/>
      <c r="G1" s="910"/>
      <c r="H1" s="910"/>
      <c r="I1" s="910"/>
      <c r="J1" s="910"/>
      <c r="K1" s="910"/>
      <c r="L1" s="910"/>
      <c r="M1" s="910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B2" s="94"/>
      <c r="C2" s="2" t="s">
        <v>180</v>
      </c>
      <c r="D2" s="91"/>
      <c r="E2" s="91"/>
      <c r="F2" s="91"/>
      <c r="G2" s="91"/>
      <c r="H2" s="91"/>
      <c r="I2" s="91"/>
      <c r="J2" s="91"/>
      <c r="K2" s="91"/>
      <c r="L2" s="91"/>
      <c r="M2" s="9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B3" s="94"/>
      <c r="C3" s="909" t="s">
        <v>0</v>
      </c>
      <c r="D3" s="904" t="s">
        <v>1</v>
      </c>
      <c r="E3" s="908" t="s">
        <v>2</v>
      </c>
      <c r="F3" s="908"/>
      <c r="G3" s="908"/>
      <c r="H3" s="908"/>
      <c r="I3" s="908"/>
      <c r="J3" s="905"/>
      <c r="K3" s="904" t="s">
        <v>3</v>
      </c>
      <c r="L3" s="904" t="s">
        <v>4</v>
      </c>
      <c r="M3" s="904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B4" s="94"/>
      <c r="C4" s="909"/>
      <c r="D4" s="904"/>
      <c r="E4" s="904" t="s">
        <v>6</v>
      </c>
      <c r="F4" s="906" t="s">
        <v>7</v>
      </c>
      <c r="G4" s="906"/>
      <c r="H4" s="906"/>
      <c r="I4" s="906"/>
      <c r="J4" s="904" t="s">
        <v>8</v>
      </c>
      <c r="K4" s="904"/>
      <c r="L4" s="904"/>
      <c r="M4" s="90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B5" s="94"/>
      <c r="C5" s="909"/>
      <c r="D5" s="904"/>
      <c r="E5" s="905"/>
      <c r="F5" s="904" t="s">
        <v>9</v>
      </c>
      <c r="G5" s="908" t="s">
        <v>10</v>
      </c>
      <c r="H5" s="905"/>
      <c r="I5" s="905"/>
      <c r="J5" s="905"/>
      <c r="K5" s="904"/>
      <c r="L5" s="904"/>
      <c r="M5" s="90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B6" s="94"/>
      <c r="C6" s="909"/>
      <c r="D6" s="904"/>
      <c r="E6" s="905"/>
      <c r="F6" s="907"/>
      <c r="G6" s="904" t="s">
        <v>11</v>
      </c>
      <c r="H6" s="904" t="s">
        <v>12</v>
      </c>
      <c r="I6" s="904" t="s">
        <v>13</v>
      </c>
      <c r="J6" s="905"/>
      <c r="K6" s="904"/>
      <c r="L6" s="904"/>
      <c r="M6" s="90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B7" s="94"/>
      <c r="C7" s="909"/>
      <c r="D7" s="904"/>
      <c r="E7" s="905"/>
      <c r="F7" s="907"/>
      <c r="G7" s="904"/>
      <c r="H7" s="904"/>
      <c r="I7" s="904"/>
      <c r="J7" s="905"/>
      <c r="K7" s="904"/>
      <c r="L7" s="904"/>
      <c r="M7" s="90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B8" s="94"/>
      <c r="C8" s="909"/>
      <c r="D8" s="904"/>
      <c r="E8" s="905"/>
      <c r="F8" s="907"/>
      <c r="G8" s="904"/>
      <c r="H8" s="904"/>
      <c r="I8" s="904"/>
      <c r="J8" s="905"/>
      <c r="K8" s="904"/>
      <c r="L8" s="904"/>
      <c r="M8" s="90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B9" s="94"/>
      <c r="C9" s="909"/>
      <c r="D9" s="904"/>
      <c r="E9" s="905"/>
      <c r="F9" s="907"/>
      <c r="G9" s="904"/>
      <c r="H9" s="904"/>
      <c r="I9" s="904"/>
      <c r="J9" s="905"/>
      <c r="K9" s="904"/>
      <c r="L9" s="904"/>
      <c r="M9" s="90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94" t="s">
        <v>15</v>
      </c>
      <c r="C10" s="4" t="s">
        <v>16</v>
      </c>
      <c r="D10" s="5">
        <v>3</v>
      </c>
      <c r="E10" s="90">
        <f>D10*30</f>
        <v>90</v>
      </c>
      <c r="F10" s="90">
        <f>G10+H10+I10</f>
        <v>45</v>
      </c>
      <c r="G10" s="90"/>
      <c r="H10" s="90"/>
      <c r="I10" s="90">
        <v>45</v>
      </c>
      <c r="J10" s="90">
        <f>E10-F10</f>
        <v>45</v>
      </c>
      <c r="K10" s="89">
        <f>F10/15</f>
        <v>3</v>
      </c>
      <c r="L10" s="90" t="s">
        <v>17</v>
      </c>
      <c r="M10" s="89">
        <f>F10/E10*100</f>
        <v>50</v>
      </c>
      <c r="N10" s="3" t="s">
        <v>213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14.45" hidden="1" x14ac:dyDescent="0.3">
      <c r="A11" s="1" t="s">
        <v>17</v>
      </c>
      <c r="B11" s="94" t="s">
        <v>15</v>
      </c>
      <c r="C11" s="4"/>
      <c r="D11" s="89"/>
      <c r="E11" s="90"/>
      <c r="F11" s="90"/>
      <c r="G11" s="90"/>
      <c r="H11" s="90"/>
      <c r="I11" s="90"/>
      <c r="J11" s="90"/>
      <c r="K11" s="89"/>
      <c r="L11" s="90"/>
      <c r="M11" s="8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94" t="s">
        <v>15</v>
      </c>
      <c r="C12" s="4" t="s">
        <v>188</v>
      </c>
      <c r="D12" s="89">
        <v>7</v>
      </c>
      <c r="E12" s="90">
        <f t="shared" ref="E12:E16" si="0">D12*30</f>
        <v>210</v>
      </c>
      <c r="F12" s="90">
        <f t="shared" ref="F12:F16" si="1">G12+H12+I12</f>
        <v>75</v>
      </c>
      <c r="G12" s="90">
        <v>45</v>
      </c>
      <c r="H12" s="90"/>
      <c r="I12" s="90">
        <v>30</v>
      </c>
      <c r="J12" s="90">
        <f t="shared" ref="J12:J16" si="2">E12-F12</f>
        <v>135</v>
      </c>
      <c r="K12" s="89">
        <f t="shared" ref="K12:K16" si="3">F12/15</f>
        <v>5</v>
      </c>
      <c r="L12" s="90" t="s">
        <v>19</v>
      </c>
      <c r="M12" s="89">
        <f t="shared" ref="M12:M16" si="4">F12/E12*100</f>
        <v>35.714285714285715</v>
      </c>
      <c r="N12" s="3" t="s">
        <v>213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94" t="s">
        <v>15</v>
      </c>
      <c r="C13" s="4" t="s">
        <v>20</v>
      </c>
      <c r="D13" s="89">
        <v>6</v>
      </c>
      <c r="E13" s="90">
        <f t="shared" si="0"/>
        <v>180</v>
      </c>
      <c r="F13" s="90">
        <f t="shared" si="1"/>
        <v>75</v>
      </c>
      <c r="G13" s="90">
        <v>30</v>
      </c>
      <c r="H13" s="90"/>
      <c r="I13" s="90">
        <v>45</v>
      </c>
      <c r="J13" s="90">
        <f t="shared" si="2"/>
        <v>105</v>
      </c>
      <c r="K13" s="89">
        <f t="shared" si="3"/>
        <v>5</v>
      </c>
      <c r="L13" s="90" t="s">
        <v>19</v>
      </c>
      <c r="M13" s="89">
        <f t="shared" si="4"/>
        <v>41.666666666666671</v>
      </c>
      <c r="N13" s="3" t="s">
        <v>275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94" t="s">
        <v>15</v>
      </c>
      <c r="C14" s="4" t="s">
        <v>349</v>
      </c>
      <c r="D14" s="89">
        <v>7</v>
      </c>
      <c r="E14" s="90">
        <f t="shared" si="0"/>
        <v>210</v>
      </c>
      <c r="F14" s="90">
        <f t="shared" si="1"/>
        <v>75</v>
      </c>
      <c r="G14" s="90">
        <v>30</v>
      </c>
      <c r="H14" s="90"/>
      <c r="I14" s="90">
        <v>45</v>
      </c>
      <c r="J14" s="90">
        <f t="shared" si="2"/>
        <v>135</v>
      </c>
      <c r="K14" s="89">
        <f t="shared" si="3"/>
        <v>5</v>
      </c>
      <c r="L14" s="90" t="s">
        <v>19</v>
      </c>
      <c r="M14" s="89">
        <f t="shared" si="4"/>
        <v>35.714285714285715</v>
      </c>
      <c r="N14" s="3" t="s">
        <v>210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94" t="s">
        <v>15</v>
      </c>
      <c r="C15" s="4" t="s">
        <v>447</v>
      </c>
      <c r="D15" s="89">
        <v>5</v>
      </c>
      <c r="E15" s="90">
        <f t="shared" si="0"/>
        <v>150</v>
      </c>
      <c r="F15" s="90">
        <f t="shared" si="1"/>
        <v>60</v>
      </c>
      <c r="G15" s="90">
        <v>15</v>
      </c>
      <c r="H15" s="90">
        <v>45</v>
      </c>
      <c r="I15" s="90"/>
      <c r="J15" s="90">
        <f t="shared" si="2"/>
        <v>90</v>
      </c>
      <c r="K15" s="89">
        <f t="shared" si="3"/>
        <v>4</v>
      </c>
      <c r="L15" s="90" t="s">
        <v>17</v>
      </c>
      <c r="M15" s="89">
        <f t="shared" si="4"/>
        <v>40</v>
      </c>
      <c r="N15" s="3" t="s">
        <v>275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94" t="s">
        <v>15</v>
      </c>
      <c r="C16" s="4" t="s">
        <v>512</v>
      </c>
      <c r="D16" s="89">
        <v>2</v>
      </c>
      <c r="E16" s="90">
        <f t="shared" si="0"/>
        <v>60</v>
      </c>
      <c r="F16" s="90">
        <f t="shared" si="1"/>
        <v>30</v>
      </c>
      <c r="G16" s="90">
        <v>15</v>
      </c>
      <c r="H16" s="90"/>
      <c r="I16" s="90">
        <v>15</v>
      </c>
      <c r="J16" s="90">
        <f t="shared" si="2"/>
        <v>30</v>
      </c>
      <c r="K16" s="89">
        <f t="shared" si="3"/>
        <v>2</v>
      </c>
      <c r="L16" s="90" t="s">
        <v>17</v>
      </c>
      <c r="M16" s="89">
        <f t="shared" si="4"/>
        <v>50</v>
      </c>
      <c r="N16" s="3" t="s">
        <v>210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B17" s="94"/>
      <c r="C17" s="6" t="s">
        <v>23</v>
      </c>
      <c r="D17" s="85">
        <f t="shared" ref="D17:K17" si="5">SUM(D10:D16)</f>
        <v>30</v>
      </c>
      <c r="E17" s="97">
        <f t="shared" si="5"/>
        <v>900</v>
      </c>
      <c r="F17" s="97">
        <f t="shared" si="5"/>
        <v>360</v>
      </c>
      <c r="G17" s="97">
        <f t="shared" si="5"/>
        <v>135</v>
      </c>
      <c r="H17" s="97">
        <f t="shared" si="5"/>
        <v>45</v>
      </c>
      <c r="I17" s="97">
        <f t="shared" si="5"/>
        <v>180</v>
      </c>
      <c r="J17" s="97">
        <f t="shared" si="5"/>
        <v>540</v>
      </c>
      <c r="K17" s="97">
        <f t="shared" si="5"/>
        <v>24</v>
      </c>
      <c r="L17" s="97"/>
      <c r="M17" s="97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B18" s="94"/>
      <c r="C18" s="7" t="s">
        <v>24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M18" s="9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B19" s="94"/>
      <c r="C19" s="2" t="s">
        <v>25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B20" s="94"/>
      <c r="C20" s="909" t="s">
        <v>0</v>
      </c>
      <c r="D20" s="904" t="s">
        <v>1</v>
      </c>
      <c r="E20" s="908" t="s">
        <v>2</v>
      </c>
      <c r="F20" s="908"/>
      <c r="G20" s="908"/>
      <c r="H20" s="908"/>
      <c r="I20" s="908"/>
      <c r="J20" s="905"/>
      <c r="K20" s="904" t="s">
        <v>3</v>
      </c>
      <c r="L20" s="904" t="s">
        <v>4</v>
      </c>
      <c r="M20" s="904" t="s">
        <v>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B21" s="94"/>
      <c r="C21" s="909"/>
      <c r="D21" s="904"/>
      <c r="E21" s="904" t="s">
        <v>6</v>
      </c>
      <c r="F21" s="906" t="s">
        <v>7</v>
      </c>
      <c r="G21" s="906"/>
      <c r="H21" s="906"/>
      <c r="I21" s="906"/>
      <c r="J21" s="904" t="s">
        <v>26</v>
      </c>
      <c r="K21" s="904"/>
      <c r="L21" s="904"/>
      <c r="M21" s="90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B22" s="94"/>
      <c r="C22" s="909"/>
      <c r="D22" s="904"/>
      <c r="E22" s="905"/>
      <c r="F22" s="904" t="s">
        <v>9</v>
      </c>
      <c r="G22" s="908" t="s">
        <v>10</v>
      </c>
      <c r="H22" s="905"/>
      <c r="I22" s="905"/>
      <c r="J22" s="905"/>
      <c r="K22" s="904"/>
      <c r="L22" s="904"/>
      <c r="M22" s="90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B23" s="94"/>
      <c r="C23" s="909"/>
      <c r="D23" s="904"/>
      <c r="E23" s="905"/>
      <c r="F23" s="907"/>
      <c r="G23" s="911" t="s">
        <v>27</v>
      </c>
      <c r="H23" s="911" t="s">
        <v>28</v>
      </c>
      <c r="I23" s="911" t="s">
        <v>29</v>
      </c>
      <c r="J23" s="905"/>
      <c r="K23" s="904"/>
      <c r="L23" s="904"/>
      <c r="M23" s="90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B24" s="94"/>
      <c r="C24" s="909"/>
      <c r="D24" s="904"/>
      <c r="E24" s="905"/>
      <c r="F24" s="907"/>
      <c r="G24" s="911"/>
      <c r="H24" s="911"/>
      <c r="I24" s="911"/>
      <c r="J24" s="905"/>
      <c r="K24" s="904"/>
      <c r="L24" s="904"/>
      <c r="M24" s="90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B25" s="94"/>
      <c r="C25" s="909"/>
      <c r="D25" s="904"/>
      <c r="E25" s="905"/>
      <c r="F25" s="907"/>
      <c r="G25" s="911"/>
      <c r="H25" s="911"/>
      <c r="I25" s="911"/>
      <c r="J25" s="905"/>
      <c r="K25" s="904"/>
      <c r="L25" s="904"/>
      <c r="M25" s="90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B26" s="94"/>
      <c r="C26" s="909"/>
      <c r="D26" s="904"/>
      <c r="E26" s="905"/>
      <c r="F26" s="907"/>
      <c r="G26" s="911"/>
      <c r="H26" s="911"/>
      <c r="I26" s="911"/>
      <c r="J26" s="905"/>
      <c r="K26" s="904"/>
      <c r="L26" s="904"/>
      <c r="M26" s="90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94" t="s">
        <v>15</v>
      </c>
      <c r="C27" s="4" t="s">
        <v>16</v>
      </c>
      <c r="D27" s="5">
        <v>3</v>
      </c>
      <c r="E27" s="90">
        <f>D27*30</f>
        <v>90</v>
      </c>
      <c r="F27" s="90">
        <f>G27+H27+I27</f>
        <v>36</v>
      </c>
      <c r="G27" s="90"/>
      <c r="H27" s="90"/>
      <c r="I27" s="90">
        <v>36</v>
      </c>
      <c r="J27" s="90">
        <f>E27-F27</f>
        <v>54</v>
      </c>
      <c r="K27" s="89">
        <f>F27/18</f>
        <v>2</v>
      </c>
      <c r="L27" s="90" t="s">
        <v>17</v>
      </c>
      <c r="M27" s="89">
        <f>F27/E27*100</f>
        <v>40</v>
      </c>
      <c r="N27" s="3" t="s">
        <v>213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t="14.45" hidden="1" x14ac:dyDescent="0.3">
      <c r="A28" s="1" t="s">
        <v>17</v>
      </c>
      <c r="B28" s="94" t="s">
        <v>15</v>
      </c>
      <c r="C28" s="4"/>
      <c r="D28" s="89"/>
      <c r="E28" s="90"/>
      <c r="F28" s="90"/>
      <c r="G28" s="90"/>
      <c r="H28" s="90"/>
      <c r="I28" s="90"/>
      <c r="J28" s="90"/>
      <c r="K28" s="89"/>
      <c r="L28" s="90"/>
      <c r="M28" s="89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94" t="s">
        <v>15</v>
      </c>
      <c r="C29" s="4" t="s">
        <v>35</v>
      </c>
      <c r="D29" s="89">
        <v>6</v>
      </c>
      <c r="E29" s="90">
        <f t="shared" ref="E29:E34" si="6">D29*30</f>
        <v>180</v>
      </c>
      <c r="F29" s="90">
        <f t="shared" ref="F29:F34" si="7">G29+H29+I29</f>
        <v>72</v>
      </c>
      <c r="G29" s="90">
        <v>36</v>
      </c>
      <c r="H29" s="90">
        <v>36</v>
      </c>
      <c r="I29" s="90"/>
      <c r="J29" s="90">
        <f t="shared" ref="J29:J34" si="8">E29-F29</f>
        <v>108</v>
      </c>
      <c r="K29" s="89">
        <f t="shared" ref="K29:K34" si="9">F29/18</f>
        <v>4</v>
      </c>
      <c r="L29" s="90" t="s">
        <v>19</v>
      </c>
      <c r="M29" s="89">
        <f t="shared" ref="M29:M34" si="10">F29/E29*100</f>
        <v>40</v>
      </c>
      <c r="N29" s="3" t="s">
        <v>275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94" t="s">
        <v>15</v>
      </c>
      <c r="C30" s="4" t="s">
        <v>216</v>
      </c>
      <c r="D30" s="89">
        <v>6</v>
      </c>
      <c r="E30" s="90">
        <f t="shared" si="6"/>
        <v>180</v>
      </c>
      <c r="F30" s="90">
        <f t="shared" si="7"/>
        <v>72</v>
      </c>
      <c r="G30" s="90">
        <v>36</v>
      </c>
      <c r="H30" s="90"/>
      <c r="I30" s="90">
        <v>36</v>
      </c>
      <c r="J30" s="90">
        <f t="shared" si="8"/>
        <v>108</v>
      </c>
      <c r="K30" s="89">
        <f t="shared" si="9"/>
        <v>4</v>
      </c>
      <c r="L30" s="90" t="s">
        <v>19</v>
      </c>
      <c r="M30" s="89">
        <f t="shared" si="10"/>
        <v>40</v>
      </c>
      <c r="N30" s="3" t="s">
        <v>210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94" t="s">
        <v>15</v>
      </c>
      <c r="C31" s="4" t="s">
        <v>31</v>
      </c>
      <c r="D31" s="89">
        <v>3</v>
      </c>
      <c r="E31" s="90">
        <f t="shared" si="6"/>
        <v>90</v>
      </c>
      <c r="F31" s="90">
        <f t="shared" si="7"/>
        <v>54</v>
      </c>
      <c r="G31" s="90">
        <v>18</v>
      </c>
      <c r="H31" s="90"/>
      <c r="I31" s="90">
        <v>36</v>
      </c>
      <c r="J31" s="90">
        <f t="shared" si="8"/>
        <v>36</v>
      </c>
      <c r="K31" s="89">
        <f t="shared" si="9"/>
        <v>3</v>
      </c>
      <c r="L31" s="90" t="s">
        <v>19</v>
      </c>
      <c r="M31" s="89">
        <f t="shared" si="10"/>
        <v>60</v>
      </c>
      <c r="N31" s="3" t="s">
        <v>213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94" t="s">
        <v>15</v>
      </c>
      <c r="C32" s="4" t="s">
        <v>189</v>
      </c>
      <c r="D32" s="89">
        <v>4.5</v>
      </c>
      <c r="E32" s="90">
        <f t="shared" si="6"/>
        <v>135</v>
      </c>
      <c r="F32" s="90"/>
      <c r="G32" s="90"/>
      <c r="H32" s="90"/>
      <c r="I32" s="90"/>
      <c r="J32" s="90">
        <f t="shared" si="8"/>
        <v>135</v>
      </c>
      <c r="K32" s="89">
        <f t="shared" si="9"/>
        <v>0</v>
      </c>
      <c r="L32" s="90" t="s">
        <v>17</v>
      </c>
      <c r="M32" s="89">
        <f t="shared" si="10"/>
        <v>0</v>
      </c>
      <c r="N32" s="3" t="s">
        <v>211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94" t="s">
        <v>15</v>
      </c>
      <c r="C33" s="4" t="s">
        <v>33</v>
      </c>
      <c r="D33" s="89">
        <v>3</v>
      </c>
      <c r="E33" s="90">
        <f t="shared" si="6"/>
        <v>90</v>
      </c>
      <c r="F33" s="90">
        <f t="shared" si="7"/>
        <v>36</v>
      </c>
      <c r="G33" s="90">
        <v>18</v>
      </c>
      <c r="H33" s="90"/>
      <c r="I33" s="90">
        <v>18</v>
      </c>
      <c r="J33" s="90">
        <f t="shared" si="8"/>
        <v>54</v>
      </c>
      <c r="K33" s="89">
        <f t="shared" si="9"/>
        <v>2</v>
      </c>
      <c r="L33" s="90" t="s">
        <v>17</v>
      </c>
      <c r="M33" s="89">
        <f t="shared" si="10"/>
        <v>40</v>
      </c>
      <c r="N33" s="3" t="s">
        <v>213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B34" s="94" t="s">
        <v>15</v>
      </c>
      <c r="C34" s="4" t="s">
        <v>214</v>
      </c>
      <c r="D34" s="89">
        <v>4.5</v>
      </c>
      <c r="E34" s="90">
        <f t="shared" si="6"/>
        <v>135</v>
      </c>
      <c r="F34" s="90">
        <f t="shared" si="7"/>
        <v>54</v>
      </c>
      <c r="G34" s="90">
        <v>36</v>
      </c>
      <c r="H34" s="90"/>
      <c r="I34" s="90">
        <v>18</v>
      </c>
      <c r="J34" s="90">
        <f t="shared" si="8"/>
        <v>81</v>
      </c>
      <c r="K34" s="89">
        <f t="shared" si="9"/>
        <v>3</v>
      </c>
      <c r="L34" s="90" t="s">
        <v>19</v>
      </c>
      <c r="M34" s="89">
        <f t="shared" si="10"/>
        <v>40</v>
      </c>
      <c r="N34" s="3" t="s">
        <v>210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B35" s="94"/>
      <c r="C35" s="6" t="s">
        <v>23</v>
      </c>
      <c r="D35" s="85">
        <f>SUM(D27:D34)</f>
        <v>30</v>
      </c>
      <c r="E35" s="97">
        <f t="shared" ref="E35:K35" si="11">SUM(E27:E34)</f>
        <v>900</v>
      </c>
      <c r="F35" s="97">
        <f t="shared" si="11"/>
        <v>324</v>
      </c>
      <c r="G35" s="97">
        <f t="shared" si="11"/>
        <v>144</v>
      </c>
      <c r="H35" s="97">
        <f t="shared" si="11"/>
        <v>36</v>
      </c>
      <c r="I35" s="97">
        <f t="shared" si="11"/>
        <v>144</v>
      </c>
      <c r="J35" s="97">
        <f t="shared" si="11"/>
        <v>576</v>
      </c>
      <c r="K35" s="97">
        <f t="shared" si="11"/>
        <v>18</v>
      </c>
      <c r="L35" s="97"/>
      <c r="M35" s="97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B36" s="94"/>
      <c r="C36" s="7" t="s">
        <v>24</v>
      </c>
      <c r="D36" s="9">
        <f>30-D35</f>
        <v>0</v>
      </c>
      <c r="E36" s="91"/>
      <c r="F36" s="91"/>
      <c r="G36" s="91"/>
      <c r="H36" s="91"/>
      <c r="I36" s="91"/>
      <c r="J36" s="91"/>
      <c r="K36" s="91"/>
      <c r="L36" s="91"/>
      <c r="M36" s="9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ht="14.45" x14ac:dyDescent="0.3">
      <c r="B37" s="94"/>
      <c r="C37" s="7"/>
      <c r="D37" s="9"/>
      <c r="E37" s="91"/>
      <c r="F37" s="91"/>
      <c r="G37" s="91"/>
      <c r="H37" s="91"/>
      <c r="I37" s="91"/>
      <c r="J37" s="91"/>
      <c r="K37" s="91"/>
      <c r="L37" s="91"/>
      <c r="M37" s="91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ht="14.45" x14ac:dyDescent="0.3">
      <c r="B38" s="94"/>
      <c r="C38" s="7"/>
      <c r="D38" s="9"/>
      <c r="E38" s="91"/>
      <c r="F38" s="91"/>
      <c r="G38" s="91"/>
      <c r="H38" s="91"/>
      <c r="I38" s="91"/>
      <c r="J38" s="91"/>
      <c r="K38" s="91"/>
      <c r="L38" s="91"/>
      <c r="M38" s="9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ht="14.45" x14ac:dyDescent="0.3">
      <c r="B39" s="94"/>
      <c r="C39" s="7"/>
      <c r="D39" s="8"/>
      <c r="E39" s="91"/>
      <c r="F39" s="91"/>
      <c r="G39" s="91"/>
      <c r="H39" s="91"/>
      <c r="I39" s="91"/>
      <c r="J39" s="91"/>
      <c r="K39" s="91"/>
      <c r="L39" s="91"/>
      <c r="M39" s="9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B40" s="94"/>
      <c r="C40" s="2" t="s">
        <v>181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B41" s="94"/>
      <c r="C41" s="909" t="s">
        <v>0</v>
      </c>
      <c r="D41" s="904" t="s">
        <v>1</v>
      </c>
      <c r="E41" s="908" t="s">
        <v>2</v>
      </c>
      <c r="F41" s="908"/>
      <c r="G41" s="908"/>
      <c r="H41" s="908"/>
      <c r="I41" s="908"/>
      <c r="J41" s="905"/>
      <c r="K41" s="904" t="s">
        <v>3</v>
      </c>
      <c r="L41" s="904" t="s">
        <v>4</v>
      </c>
      <c r="M41" s="904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B42" s="94"/>
      <c r="C42" s="909"/>
      <c r="D42" s="904"/>
      <c r="E42" s="904" t="s">
        <v>6</v>
      </c>
      <c r="F42" s="906" t="s">
        <v>7</v>
      </c>
      <c r="G42" s="906"/>
      <c r="H42" s="906"/>
      <c r="I42" s="906"/>
      <c r="J42" s="904" t="s">
        <v>26</v>
      </c>
      <c r="K42" s="904"/>
      <c r="L42" s="904"/>
      <c r="M42" s="904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B43" s="94"/>
      <c r="C43" s="909"/>
      <c r="D43" s="904"/>
      <c r="E43" s="905"/>
      <c r="F43" s="904" t="s">
        <v>9</v>
      </c>
      <c r="G43" s="908" t="s">
        <v>10</v>
      </c>
      <c r="H43" s="905"/>
      <c r="I43" s="905"/>
      <c r="J43" s="905"/>
      <c r="K43" s="904"/>
      <c r="L43" s="904"/>
      <c r="M43" s="90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B44" s="94"/>
      <c r="C44" s="909"/>
      <c r="D44" s="904"/>
      <c r="E44" s="905"/>
      <c r="F44" s="907"/>
      <c r="G44" s="904" t="s">
        <v>27</v>
      </c>
      <c r="H44" s="904" t="s">
        <v>28</v>
      </c>
      <c r="I44" s="904" t="s">
        <v>29</v>
      </c>
      <c r="J44" s="905"/>
      <c r="K44" s="904"/>
      <c r="L44" s="904"/>
      <c r="M44" s="90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B45" s="94"/>
      <c r="C45" s="909"/>
      <c r="D45" s="904"/>
      <c r="E45" s="905"/>
      <c r="F45" s="907"/>
      <c r="G45" s="904"/>
      <c r="H45" s="904"/>
      <c r="I45" s="904"/>
      <c r="J45" s="905"/>
      <c r="K45" s="904"/>
      <c r="L45" s="904"/>
      <c r="M45" s="904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0.5" customHeight="1" x14ac:dyDescent="0.25">
      <c r="B46" s="94"/>
      <c r="C46" s="909"/>
      <c r="D46" s="904"/>
      <c r="E46" s="905"/>
      <c r="F46" s="907"/>
      <c r="G46" s="904"/>
      <c r="H46" s="904"/>
      <c r="I46" s="904"/>
      <c r="J46" s="905"/>
      <c r="K46" s="904"/>
      <c r="L46" s="904"/>
      <c r="M46" s="904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4.45" hidden="1" x14ac:dyDescent="0.3">
      <c r="B47" s="94"/>
      <c r="C47" s="909"/>
      <c r="D47" s="904"/>
      <c r="E47" s="905"/>
      <c r="F47" s="907"/>
      <c r="G47" s="904"/>
      <c r="H47" s="904"/>
      <c r="I47" s="904"/>
      <c r="J47" s="905"/>
      <c r="K47" s="904"/>
      <c r="L47" s="904"/>
      <c r="M47" s="90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94" t="s">
        <v>15</v>
      </c>
      <c r="C48" s="4" t="s">
        <v>34</v>
      </c>
      <c r="D48" s="5">
        <v>3</v>
      </c>
      <c r="E48" s="90">
        <f>D48*30</f>
        <v>90</v>
      </c>
      <c r="F48" s="90">
        <f>G48+H48+I48</f>
        <v>45</v>
      </c>
      <c r="G48" s="90"/>
      <c r="H48" s="90"/>
      <c r="I48" s="90">
        <v>45</v>
      </c>
      <c r="J48" s="90">
        <f>E48-F48</f>
        <v>45</v>
      </c>
      <c r="K48" s="89">
        <f>F48/15</f>
        <v>3</v>
      </c>
      <c r="L48" s="90" t="s">
        <v>17</v>
      </c>
      <c r="M48" s="89">
        <f>F48/E48*100</f>
        <v>50</v>
      </c>
      <c r="N48" s="3" t="s">
        <v>213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t="14.45" hidden="1" x14ac:dyDescent="0.3">
      <c r="A49" s="1" t="s">
        <v>17</v>
      </c>
      <c r="B49" s="94" t="s">
        <v>15</v>
      </c>
      <c r="C49" s="4"/>
      <c r="D49" s="89"/>
      <c r="E49" s="90"/>
      <c r="F49" s="90"/>
      <c r="G49" s="90"/>
      <c r="H49" s="90"/>
      <c r="I49" s="90"/>
      <c r="J49" s="90"/>
      <c r="K49" s="89"/>
      <c r="L49" s="90"/>
      <c r="M49" s="89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94" t="s">
        <v>32</v>
      </c>
      <c r="C50" s="4" t="s">
        <v>450</v>
      </c>
      <c r="D50" s="89">
        <v>4</v>
      </c>
      <c r="E50" s="90">
        <f t="shared" ref="E50:E55" si="12">D50*30</f>
        <v>120</v>
      </c>
      <c r="F50" s="90">
        <f t="shared" ref="F50:F55" si="13">G50+H50+I50</f>
        <v>45</v>
      </c>
      <c r="G50" s="90">
        <v>30</v>
      </c>
      <c r="H50" s="90"/>
      <c r="I50" s="90">
        <v>15</v>
      </c>
      <c r="J50" s="90">
        <f t="shared" ref="J50:J55" si="14">E50-F50</f>
        <v>75</v>
      </c>
      <c r="K50" s="89">
        <f t="shared" ref="K50:K53" si="15">F50/15</f>
        <v>3</v>
      </c>
      <c r="L50" s="90" t="s">
        <v>17</v>
      </c>
      <c r="M50" s="89">
        <f t="shared" ref="M50:M55" si="16">F50/E50*100</f>
        <v>37.5</v>
      </c>
      <c r="N50" s="3" t="s">
        <v>515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94" t="s">
        <v>15</v>
      </c>
      <c r="C51" s="4" t="s">
        <v>42</v>
      </c>
      <c r="D51" s="89">
        <v>5</v>
      </c>
      <c r="E51" s="90">
        <f t="shared" si="12"/>
        <v>150</v>
      </c>
      <c r="F51" s="90">
        <f t="shared" si="13"/>
        <v>60</v>
      </c>
      <c r="G51" s="90">
        <v>30</v>
      </c>
      <c r="H51" s="90"/>
      <c r="I51" s="90">
        <v>30</v>
      </c>
      <c r="J51" s="90">
        <f t="shared" si="14"/>
        <v>90</v>
      </c>
      <c r="K51" s="89">
        <f t="shared" si="15"/>
        <v>4</v>
      </c>
      <c r="L51" s="90" t="s">
        <v>19</v>
      </c>
      <c r="M51" s="89">
        <f t="shared" si="16"/>
        <v>40</v>
      </c>
      <c r="N51" s="3" t="s">
        <v>210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94" t="s">
        <v>15</v>
      </c>
      <c r="C52" s="4" t="s">
        <v>124</v>
      </c>
      <c r="D52" s="89">
        <v>5</v>
      </c>
      <c r="E52" s="90">
        <f t="shared" si="12"/>
        <v>150</v>
      </c>
      <c r="F52" s="90">
        <f t="shared" si="13"/>
        <v>60</v>
      </c>
      <c r="G52" s="90">
        <v>30</v>
      </c>
      <c r="H52" s="90"/>
      <c r="I52" s="90">
        <v>30</v>
      </c>
      <c r="J52" s="90">
        <f t="shared" si="14"/>
        <v>90</v>
      </c>
      <c r="K52" s="89">
        <f t="shared" si="15"/>
        <v>4</v>
      </c>
      <c r="L52" s="90" t="s">
        <v>19</v>
      </c>
      <c r="M52" s="89">
        <f t="shared" si="16"/>
        <v>40</v>
      </c>
      <c r="N52" s="91" t="s">
        <v>211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17</v>
      </c>
      <c r="B53" s="94" t="s">
        <v>15</v>
      </c>
      <c r="C53" s="4" t="s">
        <v>37</v>
      </c>
      <c r="D53" s="89">
        <v>4</v>
      </c>
      <c r="E53" s="90">
        <f t="shared" si="12"/>
        <v>120</v>
      </c>
      <c r="F53" s="90">
        <f t="shared" si="13"/>
        <v>60</v>
      </c>
      <c r="G53" s="90">
        <v>30</v>
      </c>
      <c r="H53" s="90"/>
      <c r="I53" s="90">
        <v>30</v>
      </c>
      <c r="J53" s="90">
        <f t="shared" si="14"/>
        <v>60</v>
      </c>
      <c r="K53" s="89">
        <f t="shared" si="15"/>
        <v>4</v>
      </c>
      <c r="L53" s="90" t="s">
        <v>17</v>
      </c>
      <c r="M53" s="89">
        <f t="shared" si="16"/>
        <v>50</v>
      </c>
      <c r="N53" s="3" t="s">
        <v>212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17</v>
      </c>
      <c r="B54" s="94" t="s">
        <v>32</v>
      </c>
      <c r="C54" s="4" t="s">
        <v>174</v>
      </c>
      <c r="D54" s="89">
        <v>4</v>
      </c>
      <c r="E54" s="90">
        <f t="shared" si="12"/>
        <v>120</v>
      </c>
      <c r="F54" s="90">
        <f t="shared" si="13"/>
        <v>45</v>
      </c>
      <c r="G54" s="90">
        <v>15</v>
      </c>
      <c r="H54" s="90"/>
      <c r="I54" s="90">
        <v>30</v>
      </c>
      <c r="J54" s="90">
        <f t="shared" si="14"/>
        <v>75</v>
      </c>
      <c r="K54" s="89">
        <f>F54/15</f>
        <v>3</v>
      </c>
      <c r="L54" s="90" t="s">
        <v>17</v>
      </c>
      <c r="M54" s="89">
        <f t="shared" si="16"/>
        <v>37.5</v>
      </c>
      <c r="N54" s="3" t="s">
        <v>210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B55" s="94" t="s">
        <v>15</v>
      </c>
      <c r="C55" s="4" t="s">
        <v>451</v>
      </c>
      <c r="D55" s="89">
        <v>5</v>
      </c>
      <c r="E55" s="90">
        <f t="shared" si="12"/>
        <v>150</v>
      </c>
      <c r="F55" s="90">
        <f t="shared" si="13"/>
        <v>60</v>
      </c>
      <c r="G55" s="90">
        <v>30</v>
      </c>
      <c r="H55" s="90"/>
      <c r="I55" s="90">
        <v>30</v>
      </c>
      <c r="J55" s="90">
        <f t="shared" si="14"/>
        <v>90</v>
      </c>
      <c r="K55" s="89">
        <f>F55/15</f>
        <v>4</v>
      </c>
      <c r="L55" s="90" t="s">
        <v>19</v>
      </c>
      <c r="M55" s="89">
        <f t="shared" si="16"/>
        <v>40</v>
      </c>
      <c r="N55" s="3" t="s">
        <v>212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B56" s="94"/>
      <c r="C56" s="6" t="s">
        <v>23</v>
      </c>
      <c r="D56" s="85">
        <f>SUM(D48:D55)</f>
        <v>30</v>
      </c>
      <c r="E56" s="97">
        <f>SUM(E48:E55)</f>
        <v>900</v>
      </c>
      <c r="F56" s="97">
        <f t="shared" ref="F56:L56" si="17">SUM(F48:F55)</f>
        <v>375</v>
      </c>
      <c r="G56" s="97">
        <f t="shared" si="17"/>
        <v>165</v>
      </c>
      <c r="H56" s="97">
        <f t="shared" si="17"/>
        <v>0</v>
      </c>
      <c r="I56" s="97">
        <f t="shared" si="17"/>
        <v>210</v>
      </c>
      <c r="J56" s="97">
        <f t="shared" si="17"/>
        <v>525</v>
      </c>
      <c r="K56" s="97">
        <f>SUM(K48:K55)</f>
        <v>25</v>
      </c>
      <c r="L56" s="97">
        <f t="shared" si="17"/>
        <v>0</v>
      </c>
      <c r="M56" s="97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B57" s="94"/>
      <c r="C57" s="7" t="s">
        <v>24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B58" s="94"/>
      <c r="C58" s="2" t="s">
        <v>182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B59" s="94"/>
      <c r="C59" s="909" t="s">
        <v>0</v>
      </c>
      <c r="D59" s="904" t="s">
        <v>1</v>
      </c>
      <c r="E59" s="908" t="s">
        <v>2</v>
      </c>
      <c r="F59" s="908"/>
      <c r="G59" s="908"/>
      <c r="H59" s="908"/>
      <c r="I59" s="908"/>
      <c r="J59" s="905"/>
      <c r="K59" s="904" t="s">
        <v>3</v>
      </c>
      <c r="L59" s="904" t="s">
        <v>4</v>
      </c>
      <c r="M59" s="904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ht="15" customHeight="1" x14ac:dyDescent="0.25">
      <c r="B60" s="94"/>
      <c r="C60" s="909"/>
      <c r="D60" s="904"/>
      <c r="E60" s="904" t="s">
        <v>6</v>
      </c>
      <c r="F60" s="906" t="s">
        <v>7</v>
      </c>
      <c r="G60" s="906"/>
      <c r="H60" s="906"/>
      <c r="I60" s="906"/>
      <c r="J60" s="904" t="s">
        <v>26</v>
      </c>
      <c r="K60" s="904"/>
      <c r="L60" s="904"/>
      <c r="M60" s="904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B61" s="94"/>
      <c r="C61" s="909"/>
      <c r="D61" s="904"/>
      <c r="E61" s="905"/>
      <c r="F61" s="904" t="s">
        <v>9</v>
      </c>
      <c r="G61" s="908" t="s">
        <v>10</v>
      </c>
      <c r="H61" s="905"/>
      <c r="I61" s="905"/>
      <c r="J61" s="905"/>
      <c r="K61" s="904"/>
      <c r="L61" s="904"/>
      <c r="M61" s="904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B62" s="94"/>
      <c r="C62" s="909"/>
      <c r="D62" s="904"/>
      <c r="E62" s="905"/>
      <c r="F62" s="907"/>
      <c r="G62" s="904" t="s">
        <v>27</v>
      </c>
      <c r="H62" s="904" t="s">
        <v>28</v>
      </c>
      <c r="I62" s="904" t="s">
        <v>29</v>
      </c>
      <c r="J62" s="905"/>
      <c r="K62" s="904"/>
      <c r="L62" s="904"/>
      <c r="M62" s="904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B63" s="94"/>
      <c r="C63" s="909"/>
      <c r="D63" s="904"/>
      <c r="E63" s="905"/>
      <c r="F63" s="907"/>
      <c r="G63" s="904"/>
      <c r="H63" s="904"/>
      <c r="I63" s="904"/>
      <c r="J63" s="905"/>
      <c r="K63" s="904"/>
      <c r="L63" s="904"/>
      <c r="M63" s="904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3.5" customHeight="1" x14ac:dyDescent="0.25">
      <c r="B64" s="94"/>
      <c r="C64" s="909"/>
      <c r="D64" s="904"/>
      <c r="E64" s="905"/>
      <c r="F64" s="907"/>
      <c r="G64" s="904"/>
      <c r="H64" s="904"/>
      <c r="I64" s="904"/>
      <c r="J64" s="905"/>
      <c r="K64" s="904"/>
      <c r="L64" s="904"/>
      <c r="M64" s="904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t="14.45" hidden="1" x14ac:dyDescent="0.3">
      <c r="B65" s="94"/>
      <c r="C65" s="909"/>
      <c r="D65" s="904"/>
      <c r="E65" s="905"/>
      <c r="F65" s="907"/>
      <c r="G65" s="904"/>
      <c r="H65" s="904"/>
      <c r="I65" s="904"/>
      <c r="J65" s="905"/>
      <c r="K65" s="904"/>
      <c r="L65" s="904"/>
      <c r="M65" s="904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94" t="s">
        <v>15</v>
      </c>
      <c r="C66" s="6" t="s">
        <v>198</v>
      </c>
      <c r="D66" s="5">
        <v>3</v>
      </c>
      <c r="E66" s="90">
        <f>D66*30</f>
        <v>90</v>
      </c>
      <c r="F66" s="90">
        <f>G66+H66+I66</f>
        <v>0</v>
      </c>
      <c r="G66" s="90"/>
      <c r="H66" s="90"/>
      <c r="I66" s="90"/>
      <c r="J66" s="90">
        <f>E66-F66</f>
        <v>90</v>
      </c>
      <c r="K66" s="89">
        <f>F66/18</f>
        <v>0</v>
      </c>
      <c r="L66" s="90" t="s">
        <v>30</v>
      </c>
      <c r="M66" s="89">
        <f>F66/E66*100</f>
        <v>0</v>
      </c>
      <c r="N66" s="3" t="s">
        <v>211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17</v>
      </c>
      <c r="B67" s="94" t="s">
        <v>15</v>
      </c>
      <c r="C67" s="4" t="s">
        <v>16</v>
      </c>
      <c r="D67" s="89">
        <v>3</v>
      </c>
      <c r="E67" s="90">
        <f t="shared" ref="E67:E74" si="18">D67*30</f>
        <v>90</v>
      </c>
      <c r="F67" s="90">
        <f t="shared" ref="F67:F74" si="19">G67+H67+I67</f>
        <v>36</v>
      </c>
      <c r="G67" s="90"/>
      <c r="H67" s="90"/>
      <c r="I67" s="90">
        <v>36</v>
      </c>
      <c r="J67" s="90">
        <f t="shared" ref="J67:J74" si="20">E67-F67</f>
        <v>54</v>
      </c>
      <c r="K67" s="89">
        <f t="shared" ref="K67:K74" si="21">F67/18</f>
        <v>2</v>
      </c>
      <c r="L67" s="90" t="s">
        <v>17</v>
      </c>
      <c r="M67" s="89">
        <f t="shared" ref="M67:M74" si="22">F67/E67*100</f>
        <v>40</v>
      </c>
      <c r="N67" s="3" t="s">
        <v>213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t="14.45" hidden="1" x14ac:dyDescent="0.3">
      <c r="A68" s="1" t="s">
        <v>17</v>
      </c>
      <c r="B68" s="94" t="s">
        <v>15</v>
      </c>
      <c r="C68" s="4"/>
      <c r="D68" s="89"/>
      <c r="E68" s="90"/>
      <c r="F68" s="90"/>
      <c r="G68" s="90"/>
      <c r="H68" s="90"/>
      <c r="I68" s="90"/>
      <c r="J68" s="90"/>
      <c r="K68" s="89"/>
      <c r="L68" s="90"/>
      <c r="M68" s="89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94" t="s">
        <v>15</v>
      </c>
      <c r="C69" s="4" t="s">
        <v>38</v>
      </c>
      <c r="D69" s="89">
        <v>5</v>
      </c>
      <c r="E69" s="90">
        <f t="shared" si="18"/>
        <v>150</v>
      </c>
      <c r="F69" s="90">
        <f t="shared" si="19"/>
        <v>54</v>
      </c>
      <c r="G69" s="90">
        <v>36</v>
      </c>
      <c r="H69" s="90"/>
      <c r="I69" s="90">
        <v>18</v>
      </c>
      <c r="J69" s="90">
        <f t="shared" si="20"/>
        <v>96</v>
      </c>
      <c r="K69" s="89">
        <f t="shared" si="21"/>
        <v>3</v>
      </c>
      <c r="L69" s="90" t="s">
        <v>19</v>
      </c>
      <c r="M69" s="89">
        <f t="shared" si="22"/>
        <v>36</v>
      </c>
      <c r="N69" s="91" t="s">
        <v>211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94" t="s">
        <v>15</v>
      </c>
      <c r="C70" s="4" t="s">
        <v>217</v>
      </c>
      <c r="D70" s="89">
        <v>5</v>
      </c>
      <c r="E70" s="90">
        <f t="shared" si="18"/>
        <v>150</v>
      </c>
      <c r="F70" s="90">
        <f t="shared" si="19"/>
        <v>72</v>
      </c>
      <c r="G70" s="90">
        <v>36</v>
      </c>
      <c r="H70" s="90"/>
      <c r="I70" s="90">
        <v>36</v>
      </c>
      <c r="J70" s="90">
        <f t="shared" si="20"/>
        <v>78</v>
      </c>
      <c r="K70" s="89">
        <f t="shared" si="21"/>
        <v>4</v>
      </c>
      <c r="L70" s="90" t="s">
        <v>19</v>
      </c>
      <c r="M70" s="89">
        <f t="shared" si="22"/>
        <v>48</v>
      </c>
      <c r="N70" s="3" t="s">
        <v>210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94" t="s">
        <v>15</v>
      </c>
      <c r="C71" s="4" t="s">
        <v>39</v>
      </c>
      <c r="D71" s="89">
        <v>4</v>
      </c>
      <c r="E71" s="90">
        <f t="shared" si="18"/>
        <v>120</v>
      </c>
      <c r="F71" s="90">
        <f t="shared" si="19"/>
        <v>54</v>
      </c>
      <c r="G71" s="90">
        <v>18</v>
      </c>
      <c r="H71" s="90"/>
      <c r="I71" s="90">
        <v>36</v>
      </c>
      <c r="J71" s="90">
        <f t="shared" si="20"/>
        <v>66</v>
      </c>
      <c r="K71" s="89">
        <f t="shared" si="21"/>
        <v>3</v>
      </c>
      <c r="L71" s="90" t="s">
        <v>17</v>
      </c>
      <c r="M71" s="89">
        <f t="shared" si="22"/>
        <v>45</v>
      </c>
      <c r="N71" s="3" t="s">
        <v>209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17</v>
      </c>
      <c r="B72" s="94" t="s">
        <v>32</v>
      </c>
      <c r="C72" s="4" t="s">
        <v>231</v>
      </c>
      <c r="D72" s="89">
        <v>4</v>
      </c>
      <c r="E72" s="90">
        <f t="shared" si="18"/>
        <v>120</v>
      </c>
      <c r="F72" s="90">
        <f t="shared" si="19"/>
        <v>36</v>
      </c>
      <c r="G72" s="90">
        <v>18</v>
      </c>
      <c r="H72" s="90"/>
      <c r="I72" s="90">
        <v>18</v>
      </c>
      <c r="J72" s="90">
        <f t="shared" si="20"/>
        <v>84</v>
      </c>
      <c r="K72" s="89">
        <f t="shared" si="21"/>
        <v>2</v>
      </c>
      <c r="L72" s="90" t="s">
        <v>17</v>
      </c>
      <c r="M72" s="89">
        <f t="shared" si="22"/>
        <v>30</v>
      </c>
      <c r="N72" s="3" t="s">
        <v>210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B73" s="94" t="s">
        <v>15</v>
      </c>
      <c r="C73" s="4" t="s">
        <v>263</v>
      </c>
      <c r="D73" s="89">
        <v>5</v>
      </c>
      <c r="E73" s="90">
        <f t="shared" si="18"/>
        <v>150</v>
      </c>
      <c r="F73" s="90">
        <f t="shared" si="19"/>
        <v>54</v>
      </c>
      <c r="G73" s="90">
        <v>36</v>
      </c>
      <c r="H73" s="90"/>
      <c r="I73" s="90">
        <v>18</v>
      </c>
      <c r="J73" s="90">
        <f t="shared" si="20"/>
        <v>96</v>
      </c>
      <c r="K73" s="89">
        <f t="shared" si="21"/>
        <v>3</v>
      </c>
      <c r="L73" s="90" t="s">
        <v>19</v>
      </c>
      <c r="M73" s="89">
        <f t="shared" si="22"/>
        <v>36</v>
      </c>
      <c r="N73" s="3" t="s">
        <v>211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94" t="s">
        <v>15</v>
      </c>
      <c r="C74" s="4" t="s">
        <v>194</v>
      </c>
      <c r="D74" s="89">
        <v>1</v>
      </c>
      <c r="E74" s="90">
        <f t="shared" si="18"/>
        <v>30</v>
      </c>
      <c r="F74" s="90">
        <f t="shared" si="19"/>
        <v>0</v>
      </c>
      <c r="G74" s="90"/>
      <c r="H74" s="90"/>
      <c r="I74" s="90"/>
      <c r="J74" s="90">
        <f t="shared" si="20"/>
        <v>30</v>
      </c>
      <c r="K74" s="89">
        <f t="shared" si="21"/>
        <v>0</v>
      </c>
      <c r="L74" s="90" t="s">
        <v>30</v>
      </c>
      <c r="M74" s="89">
        <f t="shared" si="22"/>
        <v>0</v>
      </c>
      <c r="N74" s="3" t="s">
        <v>211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B75" s="94"/>
      <c r="C75" s="6" t="s">
        <v>23</v>
      </c>
      <c r="D75" s="85">
        <f t="shared" ref="D75:K75" si="23">SUM(D66:D74)</f>
        <v>30</v>
      </c>
      <c r="E75" s="97">
        <f t="shared" si="23"/>
        <v>900</v>
      </c>
      <c r="F75" s="97">
        <f t="shared" si="23"/>
        <v>306</v>
      </c>
      <c r="G75" s="97">
        <f t="shared" si="23"/>
        <v>144</v>
      </c>
      <c r="H75" s="97">
        <f t="shared" si="23"/>
        <v>0</v>
      </c>
      <c r="I75" s="97">
        <f t="shared" si="23"/>
        <v>162</v>
      </c>
      <c r="J75" s="97">
        <f t="shared" si="23"/>
        <v>594</v>
      </c>
      <c r="K75" s="97">
        <f t="shared" si="23"/>
        <v>17</v>
      </c>
      <c r="L75" s="97"/>
      <c r="M75" s="97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B76" s="94"/>
      <c r="C76" s="7" t="s">
        <v>24</v>
      </c>
      <c r="D76" s="9">
        <f>30-D75</f>
        <v>0</v>
      </c>
      <c r="E76" s="8"/>
      <c r="F76" s="8"/>
      <c r="G76" s="8"/>
      <c r="H76" s="8"/>
      <c r="I76" s="8"/>
      <c r="J76" s="8"/>
      <c r="K76" s="8"/>
      <c r="L76" s="8"/>
      <c r="M76" s="91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B77" s="94"/>
      <c r="C77" s="7"/>
      <c r="D77" s="9"/>
      <c r="E77" s="8"/>
      <c r="F77" s="8"/>
      <c r="G77" s="8"/>
      <c r="H77" s="8"/>
      <c r="I77" s="8"/>
      <c r="J77" s="8"/>
      <c r="K77" s="8"/>
      <c r="L77" s="8"/>
      <c r="M77" s="91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94"/>
      <c r="C78" s="7"/>
      <c r="D78" s="9"/>
      <c r="E78" s="8"/>
      <c r="F78" s="8"/>
      <c r="G78" s="8"/>
      <c r="H78" s="8"/>
      <c r="I78" s="8"/>
      <c r="J78" s="8"/>
      <c r="K78" s="8"/>
      <c r="L78" s="8"/>
      <c r="M78" s="91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94"/>
      <c r="C79" s="7"/>
      <c r="D79" s="9"/>
      <c r="E79" s="8"/>
      <c r="F79" s="8"/>
      <c r="G79" s="8"/>
      <c r="H79" s="8"/>
      <c r="I79" s="8"/>
      <c r="J79" s="8"/>
      <c r="K79" s="8"/>
      <c r="L79" s="8"/>
      <c r="M79" s="91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B80" s="94"/>
      <c r="C80" s="7"/>
      <c r="D80" s="9"/>
      <c r="E80" s="8"/>
      <c r="F80" s="8"/>
      <c r="G80" s="8"/>
      <c r="H80" s="8"/>
      <c r="I80" s="8"/>
      <c r="J80" s="8"/>
      <c r="K80" s="8"/>
      <c r="L80" s="8"/>
      <c r="M80" s="91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B81" s="94"/>
      <c r="C81" s="7"/>
      <c r="D81" s="9"/>
      <c r="E81" s="8"/>
      <c r="F81" s="8"/>
      <c r="G81" s="8"/>
      <c r="H81" s="8"/>
      <c r="I81" s="8"/>
      <c r="J81" s="8"/>
      <c r="K81" s="8"/>
      <c r="L81" s="8"/>
      <c r="M81" s="91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ht="15" customHeight="1" x14ac:dyDescent="0.25">
      <c r="B82" s="94"/>
      <c r="C82" s="2" t="s">
        <v>183</v>
      </c>
      <c r="D82" s="91"/>
      <c r="E82" s="91"/>
      <c r="F82" s="91"/>
      <c r="G82" s="91"/>
      <c r="H82" s="91"/>
      <c r="I82" s="91"/>
      <c r="J82" s="91"/>
      <c r="K82" s="91"/>
      <c r="L82" s="91"/>
      <c r="M82" s="91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ht="15" customHeight="1" x14ac:dyDescent="0.25">
      <c r="B83" s="94"/>
      <c r="C83" s="909" t="s">
        <v>0</v>
      </c>
      <c r="D83" s="904" t="s">
        <v>1</v>
      </c>
      <c r="E83" s="908" t="s">
        <v>2</v>
      </c>
      <c r="F83" s="908"/>
      <c r="G83" s="908"/>
      <c r="H83" s="908"/>
      <c r="I83" s="908"/>
      <c r="J83" s="905"/>
      <c r="K83" s="904" t="s">
        <v>3</v>
      </c>
      <c r="L83" s="904" t="s">
        <v>4</v>
      </c>
      <c r="M83" s="904" t="s">
        <v>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ht="15" customHeight="1" x14ac:dyDescent="0.25">
      <c r="B84" s="94"/>
      <c r="C84" s="909"/>
      <c r="D84" s="904"/>
      <c r="E84" s="904" t="s">
        <v>6</v>
      </c>
      <c r="F84" s="906" t="s">
        <v>7</v>
      </c>
      <c r="G84" s="906"/>
      <c r="H84" s="906"/>
      <c r="I84" s="906"/>
      <c r="J84" s="904" t="s">
        <v>26</v>
      </c>
      <c r="K84" s="904"/>
      <c r="L84" s="904"/>
      <c r="M84" s="904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B85" s="94"/>
      <c r="C85" s="909"/>
      <c r="D85" s="904"/>
      <c r="E85" s="905"/>
      <c r="F85" s="904" t="s">
        <v>9</v>
      </c>
      <c r="G85" s="908" t="s">
        <v>10</v>
      </c>
      <c r="H85" s="905"/>
      <c r="I85" s="905"/>
      <c r="J85" s="905"/>
      <c r="K85" s="904"/>
      <c r="L85" s="904"/>
      <c r="M85" s="904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B86" s="94"/>
      <c r="C86" s="909"/>
      <c r="D86" s="904"/>
      <c r="E86" s="905"/>
      <c r="F86" s="907"/>
      <c r="G86" s="904" t="s">
        <v>27</v>
      </c>
      <c r="H86" s="904" t="s">
        <v>28</v>
      </c>
      <c r="I86" s="904" t="s">
        <v>29</v>
      </c>
      <c r="J86" s="905"/>
      <c r="K86" s="904"/>
      <c r="L86" s="904"/>
      <c r="M86" s="904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5">
      <c r="B87" s="94"/>
      <c r="C87" s="909"/>
      <c r="D87" s="904"/>
      <c r="E87" s="905"/>
      <c r="F87" s="907"/>
      <c r="G87" s="904"/>
      <c r="H87" s="904"/>
      <c r="I87" s="904"/>
      <c r="J87" s="905"/>
      <c r="K87" s="904"/>
      <c r="L87" s="904"/>
      <c r="M87" s="904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B88" s="94"/>
      <c r="C88" s="909"/>
      <c r="D88" s="904"/>
      <c r="E88" s="905"/>
      <c r="F88" s="907"/>
      <c r="G88" s="904"/>
      <c r="H88" s="904"/>
      <c r="I88" s="904"/>
      <c r="J88" s="905"/>
      <c r="K88" s="904"/>
      <c r="L88" s="904"/>
      <c r="M88" s="904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25.15" customHeight="1" x14ac:dyDescent="0.25">
      <c r="B89" s="94"/>
      <c r="C89" s="909"/>
      <c r="D89" s="904"/>
      <c r="E89" s="905"/>
      <c r="F89" s="907"/>
      <c r="G89" s="904"/>
      <c r="H89" s="904"/>
      <c r="I89" s="904"/>
      <c r="J89" s="905"/>
      <c r="K89" s="904"/>
      <c r="L89" s="904"/>
      <c r="M89" s="904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7" customHeight="1" x14ac:dyDescent="0.25">
      <c r="A90" s="1" t="s">
        <v>17</v>
      </c>
      <c r="B90" s="94" t="s">
        <v>32</v>
      </c>
      <c r="C90" s="4" t="s">
        <v>171</v>
      </c>
      <c r="D90" s="5">
        <v>4</v>
      </c>
      <c r="E90" s="90">
        <f>D90*30</f>
        <v>120</v>
      </c>
      <c r="F90" s="90">
        <f>G90+H90+I90</f>
        <v>45</v>
      </c>
      <c r="G90" s="90"/>
      <c r="H90" s="90"/>
      <c r="I90" s="90">
        <v>45</v>
      </c>
      <c r="J90" s="90">
        <f>E90-F90</f>
        <v>75</v>
      </c>
      <c r="K90" s="89">
        <f>F90/15</f>
        <v>3</v>
      </c>
      <c r="L90" s="90" t="s">
        <v>17</v>
      </c>
      <c r="M90" s="89">
        <f>F90/E90*100</f>
        <v>37.5</v>
      </c>
      <c r="N90" s="3" t="s">
        <v>213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A91" s="1" t="s">
        <v>13</v>
      </c>
      <c r="B91" s="94" t="s">
        <v>15</v>
      </c>
      <c r="C91" s="4" t="s">
        <v>41</v>
      </c>
      <c r="D91" s="89">
        <v>5</v>
      </c>
      <c r="E91" s="90">
        <f t="shared" ref="E91:E95" si="24">D91*30</f>
        <v>150</v>
      </c>
      <c r="F91" s="90">
        <f t="shared" ref="F91:F95" si="25">G91+H91+I91</f>
        <v>60</v>
      </c>
      <c r="G91" s="90">
        <v>30</v>
      </c>
      <c r="H91" s="90"/>
      <c r="I91" s="90">
        <v>30</v>
      </c>
      <c r="J91" s="90">
        <f t="shared" ref="J91:J95" si="26">E91-F91</f>
        <v>90</v>
      </c>
      <c r="K91" s="89">
        <f t="shared" ref="K91:K96" si="27">F91/15</f>
        <v>4</v>
      </c>
      <c r="L91" s="90" t="s">
        <v>19</v>
      </c>
      <c r="M91" s="89">
        <f t="shared" ref="M91:M95" si="28">F91/E91*100</f>
        <v>40</v>
      </c>
      <c r="N91" s="3" t="s">
        <v>209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A92" s="1" t="s">
        <v>13</v>
      </c>
      <c r="B92" s="94" t="s">
        <v>15</v>
      </c>
      <c r="C92" s="4" t="s">
        <v>452</v>
      </c>
      <c r="D92" s="89">
        <v>5</v>
      </c>
      <c r="E92" s="90">
        <f t="shared" si="24"/>
        <v>150</v>
      </c>
      <c r="F92" s="90">
        <f t="shared" si="25"/>
        <v>60</v>
      </c>
      <c r="G92" s="90">
        <v>30</v>
      </c>
      <c r="H92" s="90"/>
      <c r="I92" s="90">
        <v>30</v>
      </c>
      <c r="J92" s="90">
        <f t="shared" si="26"/>
        <v>90</v>
      </c>
      <c r="K92" s="89">
        <f t="shared" si="27"/>
        <v>4</v>
      </c>
      <c r="L92" s="90" t="s">
        <v>19</v>
      </c>
      <c r="M92" s="89">
        <f t="shared" si="28"/>
        <v>40</v>
      </c>
      <c r="N92" s="91" t="s">
        <v>211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26.25" x14ac:dyDescent="0.25">
      <c r="A93" s="1" t="s">
        <v>13</v>
      </c>
      <c r="B93" s="94" t="s">
        <v>15</v>
      </c>
      <c r="C93" s="4" t="s">
        <v>351</v>
      </c>
      <c r="D93" s="89">
        <v>4</v>
      </c>
      <c r="E93" s="90">
        <f t="shared" si="24"/>
        <v>120</v>
      </c>
      <c r="F93" s="90">
        <f t="shared" si="25"/>
        <v>45</v>
      </c>
      <c r="G93" s="90">
        <v>15</v>
      </c>
      <c r="H93" s="90"/>
      <c r="I93" s="90">
        <v>30</v>
      </c>
      <c r="J93" s="90">
        <f t="shared" si="26"/>
        <v>75</v>
      </c>
      <c r="K93" s="89">
        <f t="shared" si="27"/>
        <v>3</v>
      </c>
      <c r="L93" s="90" t="s">
        <v>17</v>
      </c>
      <c r="M93" s="89">
        <f t="shared" si="28"/>
        <v>37.5</v>
      </c>
      <c r="N93" s="91" t="s">
        <v>210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20.45" customHeight="1" x14ac:dyDescent="0.25">
      <c r="A94" s="1" t="s">
        <v>13</v>
      </c>
      <c r="B94" s="94" t="s">
        <v>32</v>
      </c>
      <c r="C94" s="92" t="s">
        <v>460</v>
      </c>
      <c r="D94" s="89">
        <v>4</v>
      </c>
      <c r="E94" s="90">
        <f t="shared" si="24"/>
        <v>120</v>
      </c>
      <c r="F94" s="90">
        <f t="shared" si="25"/>
        <v>60</v>
      </c>
      <c r="G94" s="90">
        <v>30</v>
      </c>
      <c r="H94" s="90"/>
      <c r="I94" s="90">
        <v>30</v>
      </c>
      <c r="J94" s="90">
        <f t="shared" si="26"/>
        <v>60</v>
      </c>
      <c r="K94" s="89">
        <f t="shared" si="27"/>
        <v>4</v>
      </c>
      <c r="L94" s="90" t="s">
        <v>17</v>
      </c>
      <c r="M94" s="89">
        <f t="shared" si="28"/>
        <v>50</v>
      </c>
      <c r="N94" s="91" t="s">
        <v>211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94" t="s">
        <v>32</v>
      </c>
      <c r="C95" s="4" t="s">
        <v>477</v>
      </c>
      <c r="D95" s="89">
        <v>4</v>
      </c>
      <c r="E95" s="90">
        <f t="shared" si="24"/>
        <v>120</v>
      </c>
      <c r="F95" s="90">
        <f t="shared" si="25"/>
        <v>60</v>
      </c>
      <c r="G95" s="90">
        <v>30</v>
      </c>
      <c r="H95" s="90"/>
      <c r="I95" s="90">
        <v>30</v>
      </c>
      <c r="J95" s="90">
        <f t="shared" si="26"/>
        <v>60</v>
      </c>
      <c r="K95" s="89">
        <f t="shared" si="27"/>
        <v>4</v>
      </c>
      <c r="L95" s="90" t="s">
        <v>17</v>
      </c>
      <c r="M95" s="89">
        <f t="shared" si="28"/>
        <v>50</v>
      </c>
      <c r="N95" s="91" t="s">
        <v>515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A96" s="1" t="s">
        <v>13</v>
      </c>
      <c r="B96" s="94" t="s">
        <v>15</v>
      </c>
      <c r="C96" s="4" t="s">
        <v>453</v>
      </c>
      <c r="D96" s="89">
        <v>5</v>
      </c>
      <c r="E96" s="90">
        <f>D96*30</f>
        <v>150</v>
      </c>
      <c r="F96" s="90">
        <f>G96+H96+I96</f>
        <v>60</v>
      </c>
      <c r="G96" s="90">
        <v>30</v>
      </c>
      <c r="H96" s="90"/>
      <c r="I96" s="90">
        <v>30</v>
      </c>
      <c r="J96" s="90">
        <f>E96-F96</f>
        <v>90</v>
      </c>
      <c r="K96" s="89">
        <f t="shared" si="27"/>
        <v>4</v>
      </c>
      <c r="L96" s="90" t="s">
        <v>17</v>
      </c>
      <c r="M96" s="89">
        <f>F96/E96*100</f>
        <v>40</v>
      </c>
      <c r="N96" s="3" t="s">
        <v>211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5" customHeight="1" x14ac:dyDescent="0.25">
      <c r="B97" s="94"/>
      <c r="C97" s="6" t="s">
        <v>23</v>
      </c>
      <c r="D97" s="85">
        <f t="shared" ref="D97:M97" si="29">SUM(D90:D96)</f>
        <v>31</v>
      </c>
      <c r="E97" s="636">
        <f t="shared" si="29"/>
        <v>930</v>
      </c>
      <c r="F97" s="97">
        <f t="shared" si="29"/>
        <v>390</v>
      </c>
      <c r="G97" s="97">
        <f t="shared" si="29"/>
        <v>165</v>
      </c>
      <c r="H97" s="97">
        <f t="shared" si="29"/>
        <v>0</v>
      </c>
      <c r="I97" s="97">
        <f t="shared" si="29"/>
        <v>225</v>
      </c>
      <c r="J97" s="97">
        <f t="shared" si="29"/>
        <v>540</v>
      </c>
      <c r="K97" s="97">
        <f>SUM(K90:K96)</f>
        <v>26</v>
      </c>
      <c r="L97" s="97">
        <f t="shared" si="29"/>
        <v>0</v>
      </c>
      <c r="M97" s="97">
        <f t="shared" si="29"/>
        <v>295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ht="15" customHeight="1" x14ac:dyDescent="0.25">
      <c r="B98" s="94"/>
      <c r="C98" s="7" t="s">
        <v>24</v>
      </c>
      <c r="D98" s="8">
        <f>30-D97</f>
        <v>-1</v>
      </c>
      <c r="E98" s="91"/>
      <c r="F98" s="91"/>
      <c r="G98" s="91"/>
      <c r="H98" s="91"/>
      <c r="I98" s="91"/>
      <c r="J98" s="91"/>
      <c r="K98" s="91"/>
      <c r="L98" s="91"/>
      <c r="M98" s="91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B99" s="94"/>
      <c r="C99" s="2" t="s">
        <v>184</v>
      </c>
      <c r="D99" s="91"/>
      <c r="E99" s="91"/>
      <c r="F99" s="91"/>
      <c r="G99" s="91"/>
      <c r="H99" s="91"/>
      <c r="I99" s="91"/>
      <c r="J99" s="91"/>
      <c r="K99" s="91"/>
      <c r="L99" s="91"/>
      <c r="M99" s="91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B100" s="94"/>
      <c r="C100" s="909" t="s">
        <v>0</v>
      </c>
      <c r="D100" s="904" t="s">
        <v>1</v>
      </c>
      <c r="E100" s="908" t="s">
        <v>2</v>
      </c>
      <c r="F100" s="908"/>
      <c r="G100" s="908"/>
      <c r="H100" s="908"/>
      <c r="I100" s="908"/>
      <c r="J100" s="905"/>
      <c r="K100" s="904" t="s">
        <v>3</v>
      </c>
      <c r="L100" s="904" t="s">
        <v>4</v>
      </c>
      <c r="M100" s="904" t="s">
        <v>5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B101" s="94"/>
      <c r="C101" s="909"/>
      <c r="D101" s="904"/>
      <c r="E101" s="904" t="s">
        <v>6</v>
      </c>
      <c r="F101" s="906" t="s">
        <v>7</v>
      </c>
      <c r="G101" s="906"/>
      <c r="H101" s="906"/>
      <c r="I101" s="906"/>
      <c r="J101" s="904" t="s">
        <v>26</v>
      </c>
      <c r="K101" s="904"/>
      <c r="L101" s="904"/>
      <c r="M101" s="904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B102" s="94"/>
      <c r="C102" s="909"/>
      <c r="D102" s="904"/>
      <c r="E102" s="905"/>
      <c r="F102" s="904" t="s">
        <v>9</v>
      </c>
      <c r="G102" s="908" t="s">
        <v>10</v>
      </c>
      <c r="H102" s="905"/>
      <c r="I102" s="905"/>
      <c r="J102" s="905"/>
      <c r="K102" s="904"/>
      <c r="L102" s="904"/>
      <c r="M102" s="904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B103" s="94"/>
      <c r="C103" s="909"/>
      <c r="D103" s="904"/>
      <c r="E103" s="905"/>
      <c r="F103" s="907"/>
      <c r="G103" s="904" t="s">
        <v>27</v>
      </c>
      <c r="H103" s="904" t="s">
        <v>28</v>
      </c>
      <c r="I103" s="904" t="s">
        <v>29</v>
      </c>
      <c r="J103" s="905"/>
      <c r="K103" s="904"/>
      <c r="L103" s="904"/>
      <c r="M103" s="904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B104" s="94"/>
      <c r="C104" s="909"/>
      <c r="D104" s="904"/>
      <c r="E104" s="905"/>
      <c r="F104" s="907"/>
      <c r="G104" s="904"/>
      <c r="H104" s="904"/>
      <c r="I104" s="904"/>
      <c r="J104" s="905"/>
      <c r="K104" s="904"/>
      <c r="L104" s="904"/>
      <c r="M104" s="904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B105" s="94"/>
      <c r="C105" s="909"/>
      <c r="D105" s="904"/>
      <c r="E105" s="905"/>
      <c r="F105" s="907"/>
      <c r="G105" s="904"/>
      <c r="H105" s="904"/>
      <c r="I105" s="904"/>
      <c r="J105" s="905"/>
      <c r="K105" s="904"/>
      <c r="L105" s="904"/>
      <c r="M105" s="904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ht="11.25" customHeight="1" x14ac:dyDescent="0.25">
      <c r="B106" s="94"/>
      <c r="C106" s="909"/>
      <c r="D106" s="904"/>
      <c r="E106" s="905"/>
      <c r="F106" s="907"/>
      <c r="G106" s="904"/>
      <c r="H106" s="904"/>
      <c r="I106" s="904"/>
      <c r="J106" s="905"/>
      <c r="K106" s="904"/>
      <c r="L106" s="904"/>
      <c r="M106" s="904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94" t="s">
        <v>15</v>
      </c>
      <c r="C107" s="6" t="s">
        <v>199</v>
      </c>
      <c r="D107" s="5">
        <v>3</v>
      </c>
      <c r="E107" s="90">
        <f>D107*30</f>
        <v>90</v>
      </c>
      <c r="F107" s="90">
        <f>G107+H107+I107</f>
        <v>0</v>
      </c>
      <c r="G107" s="90"/>
      <c r="H107" s="90"/>
      <c r="I107" s="90"/>
      <c r="J107" s="90">
        <f>E107-F107</f>
        <v>90</v>
      </c>
      <c r="K107" s="89">
        <f>F107/18</f>
        <v>0</v>
      </c>
      <c r="L107" s="90" t="s">
        <v>30</v>
      </c>
      <c r="M107" s="89">
        <f>F107/E107*100</f>
        <v>0</v>
      </c>
      <c r="N107" s="3" t="s">
        <v>211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8.9" customHeight="1" x14ac:dyDescent="0.25">
      <c r="A108" s="1" t="s">
        <v>17</v>
      </c>
      <c r="B108" s="94" t="s">
        <v>32</v>
      </c>
      <c r="C108" s="4" t="s">
        <v>170</v>
      </c>
      <c r="D108" s="89">
        <v>4</v>
      </c>
      <c r="E108" s="90">
        <f t="shared" ref="E108:E113" si="30">D108*30</f>
        <v>120</v>
      </c>
      <c r="F108" s="90">
        <f t="shared" ref="F108:F113" si="31">G108+H108+I108</f>
        <v>54</v>
      </c>
      <c r="G108" s="90"/>
      <c r="H108" s="90"/>
      <c r="I108" s="90">
        <v>54</v>
      </c>
      <c r="J108" s="90">
        <f t="shared" ref="J108:J113" si="32">E108-F108</f>
        <v>66</v>
      </c>
      <c r="K108" s="89">
        <f t="shared" ref="K108:K113" si="33">F108/18</f>
        <v>3</v>
      </c>
      <c r="L108" s="90" t="s">
        <v>17</v>
      </c>
      <c r="M108" s="89">
        <f t="shared" ref="M108:M113" si="34">F108/E108*100</f>
        <v>45</v>
      </c>
      <c r="N108" s="3" t="s">
        <v>213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A109" s="1" t="s">
        <v>13</v>
      </c>
      <c r="B109" s="94" t="s">
        <v>15</v>
      </c>
      <c r="C109" s="4" t="s">
        <v>206</v>
      </c>
      <c r="D109" s="89">
        <v>7</v>
      </c>
      <c r="E109" s="90">
        <f t="shared" si="30"/>
        <v>210</v>
      </c>
      <c r="F109" s="90">
        <f t="shared" si="31"/>
        <v>72</v>
      </c>
      <c r="G109" s="90">
        <v>36</v>
      </c>
      <c r="H109" s="90"/>
      <c r="I109" s="90">
        <v>36</v>
      </c>
      <c r="J109" s="90">
        <f t="shared" si="32"/>
        <v>138</v>
      </c>
      <c r="K109" s="89">
        <f t="shared" si="33"/>
        <v>4</v>
      </c>
      <c r="L109" s="90" t="s">
        <v>19</v>
      </c>
      <c r="M109" s="89">
        <f t="shared" si="34"/>
        <v>34.285714285714285</v>
      </c>
      <c r="N109" s="3" t="s">
        <v>211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26.25" x14ac:dyDescent="0.25">
      <c r="A110" s="1" t="s">
        <v>13</v>
      </c>
      <c r="B110" s="94" t="s">
        <v>32</v>
      </c>
      <c r="C110" s="4" t="s">
        <v>454</v>
      </c>
      <c r="D110" s="89">
        <v>4</v>
      </c>
      <c r="E110" s="90">
        <f t="shared" si="30"/>
        <v>120</v>
      </c>
      <c r="F110" s="90">
        <f t="shared" si="31"/>
        <v>72</v>
      </c>
      <c r="G110" s="90">
        <v>36</v>
      </c>
      <c r="H110" s="90"/>
      <c r="I110" s="90">
        <v>36</v>
      </c>
      <c r="J110" s="90">
        <f t="shared" si="32"/>
        <v>48</v>
      </c>
      <c r="K110" s="89">
        <f t="shared" si="33"/>
        <v>4</v>
      </c>
      <c r="L110" s="90" t="s">
        <v>17</v>
      </c>
      <c r="M110" s="89">
        <f t="shared" si="34"/>
        <v>60</v>
      </c>
      <c r="N110" s="3" t="s">
        <v>211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3.5" customHeight="1" x14ac:dyDescent="0.25">
      <c r="A111" s="1" t="s">
        <v>13</v>
      </c>
      <c r="B111" s="94" t="s">
        <v>32</v>
      </c>
      <c r="C111" s="4" t="s">
        <v>352</v>
      </c>
      <c r="D111" s="95">
        <v>6</v>
      </c>
      <c r="E111" s="90">
        <f t="shared" si="30"/>
        <v>180</v>
      </c>
      <c r="F111" s="90">
        <f t="shared" si="31"/>
        <v>54</v>
      </c>
      <c r="G111" s="90">
        <v>18</v>
      </c>
      <c r="H111" s="90"/>
      <c r="I111" s="90">
        <v>36</v>
      </c>
      <c r="J111" s="90">
        <f t="shared" si="32"/>
        <v>126</v>
      </c>
      <c r="K111" s="89">
        <f t="shared" si="33"/>
        <v>3</v>
      </c>
      <c r="L111" s="90" t="s">
        <v>19</v>
      </c>
      <c r="M111" s="89">
        <f t="shared" si="34"/>
        <v>30</v>
      </c>
      <c r="N111" s="3" t="s">
        <v>210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A112" s="1" t="s">
        <v>13</v>
      </c>
      <c r="B112" s="94" t="s">
        <v>15</v>
      </c>
      <c r="C112" s="4" t="s">
        <v>249</v>
      </c>
      <c r="D112" s="95">
        <v>1</v>
      </c>
      <c r="E112" s="90">
        <f t="shared" si="30"/>
        <v>30</v>
      </c>
      <c r="F112" s="90"/>
      <c r="G112" s="90"/>
      <c r="H112" s="90"/>
      <c r="I112" s="90"/>
      <c r="J112" s="90">
        <f t="shared" si="32"/>
        <v>30</v>
      </c>
      <c r="K112" s="89"/>
      <c r="L112" s="90" t="s">
        <v>30</v>
      </c>
      <c r="M112" s="89"/>
      <c r="N112" s="3" t="s">
        <v>211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26.25" customHeight="1" x14ac:dyDescent="0.25">
      <c r="A113" s="1" t="s">
        <v>13</v>
      </c>
      <c r="B113" s="94" t="s">
        <v>32</v>
      </c>
      <c r="C113" s="93" t="s">
        <v>456</v>
      </c>
      <c r="D113" s="89">
        <v>4</v>
      </c>
      <c r="E113" s="90">
        <f t="shared" si="30"/>
        <v>120</v>
      </c>
      <c r="F113" s="90">
        <f t="shared" si="31"/>
        <v>72</v>
      </c>
      <c r="G113" s="90">
        <v>36</v>
      </c>
      <c r="H113" s="90"/>
      <c r="I113" s="90">
        <v>36</v>
      </c>
      <c r="J113" s="90">
        <f t="shared" si="32"/>
        <v>48</v>
      </c>
      <c r="K113" s="89">
        <f t="shared" si="33"/>
        <v>4</v>
      </c>
      <c r="L113" s="90" t="s">
        <v>17</v>
      </c>
      <c r="M113" s="89">
        <f t="shared" si="34"/>
        <v>60</v>
      </c>
      <c r="N113" s="91" t="s">
        <v>211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B114" s="94"/>
      <c r="C114" s="6" t="s">
        <v>23</v>
      </c>
      <c r="D114" s="85">
        <f t="shared" ref="D114:K114" si="35">SUM(D107:D113)</f>
        <v>29</v>
      </c>
      <c r="E114" s="97">
        <f t="shared" si="35"/>
        <v>870</v>
      </c>
      <c r="F114" s="97">
        <f t="shared" si="35"/>
        <v>324</v>
      </c>
      <c r="G114" s="97">
        <f t="shared" si="35"/>
        <v>126</v>
      </c>
      <c r="H114" s="97">
        <f t="shared" si="35"/>
        <v>0</v>
      </c>
      <c r="I114" s="97">
        <f t="shared" si="35"/>
        <v>198</v>
      </c>
      <c r="J114" s="97">
        <f t="shared" si="35"/>
        <v>546</v>
      </c>
      <c r="K114" s="85">
        <f t="shared" si="35"/>
        <v>18</v>
      </c>
      <c r="L114" s="97"/>
      <c r="M114" s="97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B115" s="94"/>
      <c r="C115" s="7" t="s">
        <v>24</v>
      </c>
      <c r="D115" s="8">
        <f>30-D114</f>
        <v>1</v>
      </c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B116" s="94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B117" s="94"/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B118" s="94"/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B119" s="94"/>
      <c r="C119" s="2" t="s">
        <v>185</v>
      </c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B120" s="94"/>
      <c r="C120" s="909" t="s">
        <v>0</v>
      </c>
      <c r="D120" s="904" t="s">
        <v>1</v>
      </c>
      <c r="E120" s="908" t="s">
        <v>2</v>
      </c>
      <c r="F120" s="908"/>
      <c r="G120" s="908"/>
      <c r="H120" s="908"/>
      <c r="I120" s="908"/>
      <c r="J120" s="905"/>
      <c r="K120" s="904" t="s">
        <v>3</v>
      </c>
      <c r="L120" s="904" t="s">
        <v>4</v>
      </c>
      <c r="M120" s="904" t="s">
        <v>5</v>
      </c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B121" s="94"/>
      <c r="C121" s="909"/>
      <c r="D121" s="904"/>
      <c r="E121" s="904" t="s">
        <v>6</v>
      </c>
      <c r="F121" s="906" t="s">
        <v>7</v>
      </c>
      <c r="G121" s="906"/>
      <c r="H121" s="906"/>
      <c r="I121" s="906"/>
      <c r="J121" s="904" t="s">
        <v>26</v>
      </c>
      <c r="K121" s="904"/>
      <c r="L121" s="904"/>
      <c r="M121" s="904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B122" s="94"/>
      <c r="C122" s="909"/>
      <c r="D122" s="904"/>
      <c r="E122" s="905"/>
      <c r="F122" s="904" t="s">
        <v>9</v>
      </c>
      <c r="G122" s="908" t="s">
        <v>10</v>
      </c>
      <c r="H122" s="905"/>
      <c r="I122" s="905"/>
      <c r="J122" s="905"/>
      <c r="K122" s="904"/>
      <c r="L122" s="904"/>
      <c r="M122" s="904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B123" s="94"/>
      <c r="C123" s="909"/>
      <c r="D123" s="904"/>
      <c r="E123" s="905"/>
      <c r="F123" s="907"/>
      <c r="G123" s="904" t="s">
        <v>27</v>
      </c>
      <c r="H123" s="904" t="s">
        <v>28</v>
      </c>
      <c r="I123" s="904" t="s">
        <v>29</v>
      </c>
      <c r="J123" s="905"/>
      <c r="K123" s="904"/>
      <c r="L123" s="904"/>
      <c r="M123" s="904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B124" s="94"/>
      <c r="C124" s="909"/>
      <c r="D124" s="904"/>
      <c r="E124" s="905"/>
      <c r="F124" s="907"/>
      <c r="G124" s="904"/>
      <c r="H124" s="904"/>
      <c r="I124" s="904"/>
      <c r="J124" s="905"/>
      <c r="K124" s="904"/>
      <c r="L124" s="904"/>
      <c r="M124" s="904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B125" s="94"/>
      <c r="C125" s="909"/>
      <c r="D125" s="904"/>
      <c r="E125" s="905"/>
      <c r="F125" s="907"/>
      <c r="G125" s="904"/>
      <c r="H125" s="904"/>
      <c r="I125" s="904"/>
      <c r="J125" s="905"/>
      <c r="K125" s="904"/>
      <c r="L125" s="904"/>
      <c r="M125" s="904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3.75" customHeight="1" x14ac:dyDescent="0.25">
      <c r="B126" s="94"/>
      <c r="C126" s="909"/>
      <c r="D126" s="904"/>
      <c r="E126" s="905"/>
      <c r="F126" s="907"/>
      <c r="G126" s="904"/>
      <c r="H126" s="904"/>
      <c r="I126" s="904"/>
      <c r="J126" s="905"/>
      <c r="K126" s="904"/>
      <c r="L126" s="904"/>
      <c r="M126" s="90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17</v>
      </c>
      <c r="B127" s="94" t="s">
        <v>32</v>
      </c>
      <c r="C127" s="4" t="s">
        <v>218</v>
      </c>
      <c r="D127" s="5">
        <v>4</v>
      </c>
      <c r="E127" s="90">
        <f>D127*30</f>
        <v>120</v>
      </c>
      <c r="F127" s="90">
        <f>G127+H127+I127</f>
        <v>45</v>
      </c>
      <c r="G127" s="90"/>
      <c r="H127" s="90"/>
      <c r="I127" s="90">
        <v>45</v>
      </c>
      <c r="J127" s="90">
        <f>E127-F127</f>
        <v>75</v>
      </c>
      <c r="K127" s="89">
        <f>F127/15</f>
        <v>3</v>
      </c>
      <c r="L127" s="90" t="s">
        <v>17</v>
      </c>
      <c r="M127" s="89">
        <f>F127/E127*100</f>
        <v>37.5</v>
      </c>
      <c r="N127" s="3" t="s">
        <v>213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1" t="s">
        <v>13</v>
      </c>
      <c r="B128" s="94" t="s">
        <v>15</v>
      </c>
      <c r="C128" s="4" t="s">
        <v>204</v>
      </c>
      <c r="D128" s="89">
        <v>5</v>
      </c>
      <c r="E128" s="90">
        <f t="shared" ref="E128:E133" si="36">D128*30</f>
        <v>150</v>
      </c>
      <c r="F128" s="90">
        <f t="shared" ref="F128:F133" si="37">G128+H128+I128</f>
        <v>60</v>
      </c>
      <c r="G128" s="96">
        <v>30</v>
      </c>
      <c r="H128" s="89"/>
      <c r="I128" s="96">
        <v>30</v>
      </c>
      <c r="J128" s="90">
        <f t="shared" ref="J128:J133" si="38">E128-F128</f>
        <v>90</v>
      </c>
      <c r="K128" s="89">
        <f t="shared" ref="K128:K133" si="39">F128/15</f>
        <v>4</v>
      </c>
      <c r="L128" s="90" t="s">
        <v>17</v>
      </c>
      <c r="M128" s="89">
        <f t="shared" ref="M128:M133" si="40">F128/E128*100</f>
        <v>40</v>
      </c>
      <c r="N128" s="3" t="s">
        <v>211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94" t="s">
        <v>32</v>
      </c>
      <c r="C129" s="4" t="s">
        <v>458</v>
      </c>
      <c r="D129" s="89">
        <v>4</v>
      </c>
      <c r="E129" s="90">
        <f t="shared" si="36"/>
        <v>120</v>
      </c>
      <c r="F129" s="90">
        <f t="shared" si="37"/>
        <v>45</v>
      </c>
      <c r="G129" s="90">
        <v>30</v>
      </c>
      <c r="H129" s="90"/>
      <c r="I129" s="90">
        <v>15</v>
      </c>
      <c r="J129" s="90">
        <f t="shared" si="38"/>
        <v>75</v>
      </c>
      <c r="K129" s="89">
        <f t="shared" si="39"/>
        <v>3</v>
      </c>
      <c r="L129" s="90" t="s">
        <v>17</v>
      </c>
      <c r="M129" s="89">
        <f t="shared" si="40"/>
        <v>37.5</v>
      </c>
      <c r="N129" s="91" t="s">
        <v>211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x14ac:dyDescent="0.25">
      <c r="A130" s="1" t="s">
        <v>13</v>
      </c>
      <c r="B130" s="94" t="s">
        <v>15</v>
      </c>
      <c r="C130" s="4" t="s">
        <v>455</v>
      </c>
      <c r="D130" s="89">
        <v>5</v>
      </c>
      <c r="E130" s="90">
        <f t="shared" si="36"/>
        <v>150</v>
      </c>
      <c r="F130" s="90">
        <f t="shared" si="37"/>
        <v>60</v>
      </c>
      <c r="G130" s="90">
        <v>30</v>
      </c>
      <c r="H130" s="90"/>
      <c r="I130" s="90">
        <v>30</v>
      </c>
      <c r="J130" s="90">
        <f t="shared" si="38"/>
        <v>90</v>
      </c>
      <c r="K130" s="89">
        <f t="shared" si="39"/>
        <v>4</v>
      </c>
      <c r="L130" s="90" t="s">
        <v>19</v>
      </c>
      <c r="M130" s="89">
        <f t="shared" si="40"/>
        <v>40</v>
      </c>
      <c r="N130" s="91" t="s">
        <v>211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26.25" x14ac:dyDescent="0.25">
      <c r="A131" s="1" t="s">
        <v>13</v>
      </c>
      <c r="B131" s="94" t="s">
        <v>32</v>
      </c>
      <c r="C131" s="4" t="s">
        <v>457</v>
      </c>
      <c r="D131" s="89">
        <v>4</v>
      </c>
      <c r="E131" s="90">
        <f t="shared" si="36"/>
        <v>120</v>
      </c>
      <c r="F131" s="90">
        <f t="shared" si="37"/>
        <v>45</v>
      </c>
      <c r="G131" s="90">
        <v>30</v>
      </c>
      <c r="H131" s="90"/>
      <c r="I131" s="90">
        <v>15</v>
      </c>
      <c r="J131" s="90">
        <f t="shared" si="38"/>
        <v>75</v>
      </c>
      <c r="K131" s="89">
        <f t="shared" si="39"/>
        <v>3</v>
      </c>
      <c r="L131" s="90" t="s">
        <v>17</v>
      </c>
      <c r="M131" s="89">
        <f t="shared" si="40"/>
        <v>37.5</v>
      </c>
      <c r="N131" s="3" t="s">
        <v>211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26.25" x14ac:dyDescent="0.25">
      <c r="A132" s="1" t="s">
        <v>13</v>
      </c>
      <c r="B132" s="94" t="s">
        <v>32</v>
      </c>
      <c r="C132" s="4" t="s">
        <v>467</v>
      </c>
      <c r="D132" s="89">
        <v>4</v>
      </c>
      <c r="E132" s="90">
        <f t="shared" si="36"/>
        <v>120</v>
      </c>
      <c r="F132" s="90">
        <f t="shared" si="37"/>
        <v>45</v>
      </c>
      <c r="G132" s="90">
        <v>30</v>
      </c>
      <c r="H132" s="90"/>
      <c r="I132" s="90">
        <v>15</v>
      </c>
      <c r="J132" s="90">
        <f t="shared" si="38"/>
        <v>75</v>
      </c>
      <c r="K132" s="89">
        <f t="shared" si="39"/>
        <v>3</v>
      </c>
      <c r="L132" s="90" t="s">
        <v>17</v>
      </c>
      <c r="M132" s="89">
        <f t="shared" si="40"/>
        <v>37.5</v>
      </c>
      <c r="N132" s="91" t="s">
        <v>211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15" customHeight="1" x14ac:dyDescent="0.25">
      <c r="A133" s="1" t="s">
        <v>17</v>
      </c>
      <c r="B133" s="94" t="s">
        <v>15</v>
      </c>
      <c r="C133" s="4" t="s">
        <v>43</v>
      </c>
      <c r="D133" s="89">
        <v>4</v>
      </c>
      <c r="E133" s="90">
        <f t="shared" si="36"/>
        <v>120</v>
      </c>
      <c r="F133" s="90">
        <f t="shared" si="37"/>
        <v>60</v>
      </c>
      <c r="G133" s="90">
        <v>30</v>
      </c>
      <c r="H133" s="90"/>
      <c r="I133" s="90">
        <v>30</v>
      </c>
      <c r="J133" s="90">
        <f t="shared" si="38"/>
        <v>60</v>
      </c>
      <c r="K133" s="89">
        <f t="shared" si="39"/>
        <v>4</v>
      </c>
      <c r="L133" s="90" t="s">
        <v>17</v>
      </c>
      <c r="M133" s="89">
        <f t="shared" si="40"/>
        <v>50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15" customHeight="1" x14ac:dyDescent="0.25">
      <c r="B134" s="94"/>
      <c r="C134" s="6" t="s">
        <v>23</v>
      </c>
      <c r="D134" s="85">
        <f>SUM(D127:D133)</f>
        <v>30</v>
      </c>
      <c r="E134" s="97">
        <f>SUM(E127:E133)</f>
        <v>900</v>
      </c>
      <c r="F134" s="97">
        <f t="shared" ref="F134:M134" si="41">SUM(F127:F133)</f>
        <v>360</v>
      </c>
      <c r="G134" s="97">
        <f t="shared" si="41"/>
        <v>180</v>
      </c>
      <c r="H134" s="97">
        <f t="shared" si="41"/>
        <v>0</v>
      </c>
      <c r="I134" s="97">
        <f t="shared" si="41"/>
        <v>180</v>
      </c>
      <c r="J134" s="97">
        <f t="shared" si="41"/>
        <v>540</v>
      </c>
      <c r="K134" s="97">
        <f t="shared" si="41"/>
        <v>24</v>
      </c>
      <c r="L134" s="97">
        <f t="shared" si="41"/>
        <v>0</v>
      </c>
      <c r="M134" s="97">
        <f t="shared" si="41"/>
        <v>280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B135" s="94"/>
      <c r="C135" s="7" t="s">
        <v>24</v>
      </c>
      <c r="D135" s="8">
        <f>30-D134</f>
        <v>0</v>
      </c>
      <c r="E135" s="91"/>
      <c r="F135" s="91"/>
      <c r="G135" s="91"/>
      <c r="H135" s="91"/>
      <c r="I135" s="91"/>
      <c r="J135" s="91"/>
      <c r="K135" s="91"/>
      <c r="L135" s="91"/>
      <c r="M135" s="91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B136" s="94"/>
      <c r="C136" s="2" t="s">
        <v>186</v>
      </c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B137" s="94"/>
      <c r="C137" s="909" t="s">
        <v>0</v>
      </c>
      <c r="D137" s="904" t="s">
        <v>1</v>
      </c>
      <c r="E137" s="908" t="s">
        <v>2</v>
      </c>
      <c r="F137" s="908"/>
      <c r="G137" s="908"/>
      <c r="H137" s="908"/>
      <c r="I137" s="908"/>
      <c r="J137" s="905"/>
      <c r="K137" s="904" t="s">
        <v>3</v>
      </c>
      <c r="L137" s="904" t="s">
        <v>4</v>
      </c>
      <c r="M137" s="904" t="s">
        <v>5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B138" s="94"/>
      <c r="C138" s="909"/>
      <c r="D138" s="904"/>
      <c r="E138" s="904" t="s">
        <v>6</v>
      </c>
      <c r="F138" s="906" t="s">
        <v>7</v>
      </c>
      <c r="G138" s="906"/>
      <c r="H138" s="906"/>
      <c r="I138" s="906"/>
      <c r="J138" s="904" t="s">
        <v>26</v>
      </c>
      <c r="K138" s="904"/>
      <c r="L138" s="904"/>
      <c r="M138" s="904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B139" s="94"/>
      <c r="C139" s="909"/>
      <c r="D139" s="904"/>
      <c r="E139" s="905"/>
      <c r="F139" s="904" t="s">
        <v>9</v>
      </c>
      <c r="G139" s="908" t="s">
        <v>10</v>
      </c>
      <c r="H139" s="905"/>
      <c r="I139" s="905"/>
      <c r="J139" s="905"/>
      <c r="K139" s="904"/>
      <c r="L139" s="904"/>
      <c r="M139" s="904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B140" s="94"/>
      <c r="C140" s="909"/>
      <c r="D140" s="904"/>
      <c r="E140" s="905"/>
      <c r="F140" s="907"/>
      <c r="G140" s="904" t="s">
        <v>27</v>
      </c>
      <c r="H140" s="904" t="s">
        <v>28</v>
      </c>
      <c r="I140" s="904" t="s">
        <v>29</v>
      </c>
      <c r="J140" s="905"/>
      <c r="K140" s="904"/>
      <c r="L140" s="904"/>
      <c r="M140" s="904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B141" s="94"/>
      <c r="C141" s="909"/>
      <c r="D141" s="904"/>
      <c r="E141" s="905"/>
      <c r="F141" s="907"/>
      <c r="G141" s="904"/>
      <c r="H141" s="904"/>
      <c r="I141" s="904"/>
      <c r="J141" s="905"/>
      <c r="K141" s="904"/>
      <c r="L141" s="904"/>
      <c r="M141" s="904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ht="0.75" customHeight="1" x14ac:dyDescent="0.25">
      <c r="B142" s="94"/>
      <c r="C142" s="909"/>
      <c r="D142" s="904"/>
      <c r="E142" s="905"/>
      <c r="F142" s="907"/>
      <c r="G142" s="904"/>
      <c r="H142" s="904"/>
      <c r="I142" s="904"/>
      <c r="J142" s="905"/>
      <c r="K142" s="904"/>
      <c r="L142" s="904"/>
      <c r="M142" s="904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ht="16.5" customHeight="1" x14ac:dyDescent="0.25">
      <c r="B143" s="94"/>
      <c r="C143" s="909"/>
      <c r="D143" s="904"/>
      <c r="E143" s="905"/>
      <c r="F143" s="907"/>
      <c r="G143" s="904"/>
      <c r="H143" s="904"/>
      <c r="I143" s="904"/>
      <c r="J143" s="905"/>
      <c r="K143" s="904"/>
      <c r="L143" s="904"/>
      <c r="M143" s="904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13</v>
      </c>
      <c r="B144" s="94" t="s">
        <v>15</v>
      </c>
      <c r="C144" s="6" t="s">
        <v>136</v>
      </c>
      <c r="D144" s="5">
        <v>6</v>
      </c>
      <c r="E144" s="90">
        <f>D144*30</f>
        <v>180</v>
      </c>
      <c r="F144" s="90">
        <f>G144+H144+I144</f>
        <v>0</v>
      </c>
      <c r="G144" s="90"/>
      <c r="H144" s="90"/>
      <c r="I144" s="90"/>
      <c r="J144" s="90">
        <f>E144-F144</f>
        <v>180</v>
      </c>
      <c r="K144" s="89">
        <f>F144/13</f>
        <v>0</v>
      </c>
      <c r="L144" s="90" t="s">
        <v>30</v>
      </c>
      <c r="M144" s="89">
        <f>F144/E144*100</f>
        <v>0</v>
      </c>
      <c r="N144" s="3" t="s">
        <v>211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94" t="s">
        <v>15</v>
      </c>
      <c r="C145" s="4" t="s">
        <v>330</v>
      </c>
      <c r="D145" s="89">
        <v>6</v>
      </c>
      <c r="E145" s="90">
        <f t="shared" ref="E145:E151" si="42">D145*30</f>
        <v>180</v>
      </c>
      <c r="F145" s="90">
        <f t="shared" ref="F145:F151" si="43">G145+H145+I145</f>
        <v>0</v>
      </c>
      <c r="G145" s="90"/>
      <c r="H145" s="90"/>
      <c r="I145" s="90"/>
      <c r="J145" s="90">
        <f t="shared" ref="J145:J151" si="44">E145-F145</f>
        <v>180</v>
      </c>
      <c r="K145" s="89">
        <f t="shared" ref="K145:K151" si="45">F145/13</f>
        <v>0</v>
      </c>
      <c r="L145" s="90"/>
      <c r="M145" s="89">
        <f t="shared" ref="M145:M151" si="46">F145/E145*100</f>
        <v>0</v>
      </c>
      <c r="N145" s="3" t="s">
        <v>211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4.45" hidden="1" x14ac:dyDescent="0.3">
      <c r="A146" s="1" t="s">
        <v>13</v>
      </c>
      <c r="B146" s="94" t="s">
        <v>15</v>
      </c>
      <c r="C146" s="4"/>
      <c r="D146" s="89"/>
      <c r="E146" s="90">
        <f t="shared" si="42"/>
        <v>0</v>
      </c>
      <c r="F146" s="90">
        <f t="shared" si="43"/>
        <v>0</v>
      </c>
      <c r="G146" s="90"/>
      <c r="H146" s="90"/>
      <c r="I146" s="90"/>
      <c r="J146" s="90">
        <f t="shared" si="44"/>
        <v>0</v>
      </c>
      <c r="K146" s="89">
        <f t="shared" si="45"/>
        <v>0</v>
      </c>
      <c r="L146" s="90"/>
      <c r="M146" s="89" t="e">
        <f t="shared" si="46"/>
        <v>#DIV/0!</v>
      </c>
      <c r="N146" s="3" t="s">
        <v>211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5">
      <c r="A147" s="1" t="s">
        <v>17</v>
      </c>
      <c r="B147" s="94" t="s">
        <v>15</v>
      </c>
      <c r="C147" s="4" t="s">
        <v>379</v>
      </c>
      <c r="D147" s="89">
        <v>4</v>
      </c>
      <c r="E147" s="90">
        <f t="shared" si="42"/>
        <v>120</v>
      </c>
      <c r="F147" s="90">
        <f t="shared" si="43"/>
        <v>39</v>
      </c>
      <c r="G147" s="90">
        <v>13</v>
      </c>
      <c r="H147" s="90"/>
      <c r="I147" s="90">
        <v>26</v>
      </c>
      <c r="J147" s="90">
        <f t="shared" si="44"/>
        <v>81</v>
      </c>
      <c r="K147" s="89">
        <f t="shared" si="45"/>
        <v>3</v>
      </c>
      <c r="L147" s="90" t="s">
        <v>17</v>
      </c>
      <c r="M147" s="89">
        <f t="shared" si="46"/>
        <v>32.5</v>
      </c>
      <c r="N147" s="3" t="s">
        <v>213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26.25" x14ac:dyDescent="0.25">
      <c r="A148" s="1" t="s">
        <v>13</v>
      </c>
      <c r="B148" s="94" t="s">
        <v>15</v>
      </c>
      <c r="C148" s="4" t="s">
        <v>252</v>
      </c>
      <c r="D148" s="89">
        <v>5</v>
      </c>
      <c r="E148" s="90">
        <f t="shared" si="42"/>
        <v>150</v>
      </c>
      <c r="F148" s="90">
        <f t="shared" si="43"/>
        <v>52</v>
      </c>
      <c r="G148" s="90">
        <v>26</v>
      </c>
      <c r="H148" s="90">
        <v>26</v>
      </c>
      <c r="I148" s="90"/>
      <c r="J148" s="90">
        <f t="shared" si="44"/>
        <v>98</v>
      </c>
      <c r="K148" s="89">
        <f t="shared" si="45"/>
        <v>4</v>
      </c>
      <c r="L148" s="90" t="s">
        <v>19</v>
      </c>
      <c r="M148" s="89">
        <f t="shared" si="46"/>
        <v>34.666666666666671</v>
      </c>
      <c r="N148" s="91" t="s">
        <v>211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ht="15" customHeight="1" x14ac:dyDescent="0.25">
      <c r="A149" s="1" t="s">
        <v>13</v>
      </c>
      <c r="B149" s="94" t="s">
        <v>15</v>
      </c>
      <c r="C149" s="4" t="s">
        <v>202</v>
      </c>
      <c r="D149" s="89">
        <v>1</v>
      </c>
      <c r="E149" s="90">
        <f>D149*30</f>
        <v>30</v>
      </c>
      <c r="F149" s="90">
        <f>G149+H149+I149</f>
        <v>0</v>
      </c>
      <c r="G149" s="90"/>
      <c r="H149" s="90"/>
      <c r="I149" s="90"/>
      <c r="J149" s="90">
        <f>E149-F149</f>
        <v>30</v>
      </c>
      <c r="K149" s="89">
        <f t="shared" si="45"/>
        <v>0</v>
      </c>
      <c r="L149" s="90" t="s">
        <v>30</v>
      </c>
      <c r="M149" s="89">
        <f>F149/E149*100</f>
        <v>0</v>
      </c>
      <c r="N149" s="3" t="s">
        <v>211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29.25" customHeight="1" x14ac:dyDescent="0.25">
      <c r="A150" s="1" t="s">
        <v>13</v>
      </c>
      <c r="B150" s="94" t="s">
        <v>32</v>
      </c>
      <c r="C150" s="4" t="s">
        <v>478</v>
      </c>
      <c r="D150" s="89">
        <v>4</v>
      </c>
      <c r="E150" s="90">
        <f>D150*30</f>
        <v>120</v>
      </c>
      <c r="F150" s="90">
        <f>G150+I150</f>
        <v>52</v>
      </c>
      <c r="G150" s="90">
        <v>26</v>
      </c>
      <c r="H150" s="90"/>
      <c r="I150" s="90">
        <v>26</v>
      </c>
      <c r="J150" s="90">
        <f>E150-F150</f>
        <v>68</v>
      </c>
      <c r="K150" s="89">
        <f t="shared" si="45"/>
        <v>4</v>
      </c>
      <c r="L150" s="90" t="s">
        <v>17</v>
      </c>
      <c r="M150" s="89">
        <f>F150/E150*100</f>
        <v>43.333333333333336</v>
      </c>
      <c r="N150" s="3" t="s">
        <v>211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32.25" customHeight="1" x14ac:dyDescent="0.25">
      <c r="A151" s="1" t="s">
        <v>13</v>
      </c>
      <c r="B151" s="94" t="s">
        <v>32</v>
      </c>
      <c r="C151" s="4" t="s">
        <v>473</v>
      </c>
      <c r="D151" s="89">
        <v>4</v>
      </c>
      <c r="E151" s="90">
        <f t="shared" si="42"/>
        <v>120</v>
      </c>
      <c r="F151" s="90">
        <f t="shared" si="43"/>
        <v>52</v>
      </c>
      <c r="G151" s="90">
        <v>26</v>
      </c>
      <c r="H151" s="90"/>
      <c r="I151" s="90">
        <v>26</v>
      </c>
      <c r="J151" s="90">
        <f t="shared" si="44"/>
        <v>68</v>
      </c>
      <c r="K151" s="89">
        <f t="shared" si="45"/>
        <v>4</v>
      </c>
      <c r="L151" s="90" t="s">
        <v>17</v>
      </c>
      <c r="M151" s="89">
        <f t="shared" si="46"/>
        <v>43.333333333333336</v>
      </c>
      <c r="N151" s="3" t="s">
        <v>515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0.5" hidden="1" customHeight="1" x14ac:dyDescent="0.3">
      <c r="A152" s="1" t="s">
        <v>13</v>
      </c>
      <c r="B152" s="94" t="s">
        <v>32</v>
      </c>
      <c r="C152" s="4"/>
      <c r="D152" s="89"/>
      <c r="E152" s="90"/>
      <c r="F152" s="90"/>
      <c r="G152" s="90"/>
      <c r="H152" s="90"/>
      <c r="I152" s="90"/>
      <c r="J152" s="90"/>
      <c r="K152" s="89"/>
      <c r="L152" s="90"/>
      <c r="M152" s="89"/>
      <c r="N152" s="91" t="s">
        <v>211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94"/>
      <c r="C153" s="6" t="s">
        <v>23</v>
      </c>
      <c r="D153" s="85">
        <f t="shared" ref="D153:M153" si="47">SUM(D144:D152)</f>
        <v>30</v>
      </c>
      <c r="E153" s="97">
        <f t="shared" si="47"/>
        <v>900</v>
      </c>
      <c r="F153" s="97">
        <f t="shared" si="47"/>
        <v>195</v>
      </c>
      <c r="G153" s="97">
        <f t="shared" si="47"/>
        <v>91</v>
      </c>
      <c r="H153" s="97">
        <f t="shared" si="47"/>
        <v>26</v>
      </c>
      <c r="I153" s="97">
        <f t="shared" si="47"/>
        <v>78</v>
      </c>
      <c r="J153" s="97">
        <f t="shared" si="47"/>
        <v>705</v>
      </c>
      <c r="K153" s="97">
        <f>SUM(K144:K152)</f>
        <v>15</v>
      </c>
      <c r="L153" s="97">
        <f t="shared" si="47"/>
        <v>0</v>
      </c>
      <c r="M153" s="97" t="e">
        <f t="shared" si="47"/>
        <v>#DIV/0!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C154" s="7" t="s">
        <v>24</v>
      </c>
      <c r="D154" s="9">
        <f>30-D153</f>
        <v>0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23</v>
      </c>
      <c r="D156" s="10">
        <f>D157+D158</f>
        <v>240</v>
      </c>
      <c r="E156" s="10">
        <f>E157+E158</f>
        <v>7200</v>
      </c>
      <c r="F156" s="11">
        <f>E156/$E$156*100</f>
        <v>100</v>
      </c>
      <c r="G156" s="12"/>
      <c r="H156" s="13"/>
      <c r="I156" s="13"/>
      <c r="J156" s="13"/>
      <c r="N156" s="86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B157" s="1" t="s">
        <v>15</v>
      </c>
      <c r="C157" s="2" t="s">
        <v>45</v>
      </c>
      <c r="D157" s="11">
        <f>SUMIF(B$10:B$152,B157,D$10:D$152)</f>
        <v>174</v>
      </c>
      <c r="E157" s="1">
        <f>D157*30</f>
        <v>5220</v>
      </c>
      <c r="F157" s="11">
        <f>E157/E$156*100</f>
        <v>72.5</v>
      </c>
      <c r="G157" s="1"/>
      <c r="I157" s="14"/>
      <c r="J157" s="14"/>
      <c r="N157" s="86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B158" s="1" t="s">
        <v>32</v>
      </c>
      <c r="C158" s="2" t="s">
        <v>46</v>
      </c>
      <c r="D158" s="11">
        <f>SUMIF(B$10:B$152,B158,D$10:D$152)</f>
        <v>66</v>
      </c>
      <c r="E158" s="1">
        <f t="shared" ref="E158:E165" si="48">D158*30</f>
        <v>1980</v>
      </c>
      <c r="F158" s="84">
        <f>E158/E$156*100</f>
        <v>27.500000000000004</v>
      </c>
      <c r="G158" s="1"/>
      <c r="N158" s="86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D159" s="1"/>
      <c r="E159" s="1"/>
      <c r="F159" s="1"/>
      <c r="G159" s="1"/>
      <c r="N159" s="86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C160" s="2" t="s">
        <v>172</v>
      </c>
      <c r="D160" s="15">
        <f>D161+D162</f>
        <v>93.5</v>
      </c>
      <c r="E160" s="15">
        <f t="shared" ref="E160" si="49">E161+E162</f>
        <v>2805</v>
      </c>
      <c r="F160" s="11">
        <f>E160/$E$160*100</f>
        <v>100</v>
      </c>
      <c r="G160" s="1"/>
      <c r="N160" s="86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17</v>
      </c>
      <c r="B161" s="1" t="s">
        <v>15</v>
      </c>
      <c r="C161" s="2" t="s">
        <v>45</v>
      </c>
      <c r="D161" s="1">
        <f>SUMIFS(D$10:D$152,A$10:A$152,A161,B$10:B$152,B161)</f>
        <v>73.5</v>
      </c>
      <c r="E161" s="1">
        <f t="shared" si="48"/>
        <v>2205</v>
      </c>
      <c r="F161" s="11">
        <f>E161/E$160*100</f>
        <v>78.609625668449198</v>
      </c>
      <c r="G161" s="1"/>
      <c r="N161" s="86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1" t="s">
        <v>17</v>
      </c>
      <c r="B162" s="1" t="s">
        <v>32</v>
      </c>
      <c r="C162" s="2" t="s">
        <v>46</v>
      </c>
      <c r="D162" s="1">
        <f>SUMIFS(D$10:D$152,A$10:A$152,A162,B$10:B$152,B162)</f>
        <v>20</v>
      </c>
      <c r="E162" s="1">
        <f>D162*30</f>
        <v>600</v>
      </c>
      <c r="F162" s="11">
        <f>E162/E$160*100</f>
        <v>21.390374331550802</v>
      </c>
      <c r="G162" s="1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C163" s="2" t="s">
        <v>173</v>
      </c>
      <c r="D163" s="15">
        <f>D164+D165</f>
        <v>132</v>
      </c>
      <c r="E163" s="15">
        <f>E164+E165</f>
        <v>3960</v>
      </c>
      <c r="F163" s="15">
        <f>F164+F165</f>
        <v>100</v>
      </c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A164" s="1" t="s">
        <v>13</v>
      </c>
      <c r="B164" s="1" t="s">
        <v>15</v>
      </c>
      <c r="C164" s="2" t="s">
        <v>45</v>
      </c>
      <c r="D164" s="1">
        <f>SUMIFS(D$10:D$152,A$10:A$152,A164,B$10:B$152,B164)</f>
        <v>86</v>
      </c>
      <c r="E164" s="1">
        <f t="shared" si="48"/>
        <v>2580</v>
      </c>
      <c r="F164" s="3">
        <f>E164/E$163*100</f>
        <v>65.151515151515156</v>
      </c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13</v>
      </c>
      <c r="B165" s="1" t="s">
        <v>32</v>
      </c>
      <c r="C165" s="2" t="s">
        <v>46</v>
      </c>
      <c r="D165" s="1">
        <f>SUMIFS(D$10:D$152,A$10:A$152,A165,B$10:B$152,B165)</f>
        <v>46</v>
      </c>
      <c r="E165" s="1">
        <f t="shared" si="48"/>
        <v>1380</v>
      </c>
      <c r="F165" s="3">
        <f>E165/E$163*100</f>
        <v>34.848484848484851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0:C26"/>
    <mergeCell ref="D20:D26"/>
    <mergeCell ref="E20:J20"/>
    <mergeCell ref="I23:I26"/>
    <mergeCell ref="K41:K47"/>
    <mergeCell ref="L41:L47"/>
    <mergeCell ref="M41:M47"/>
    <mergeCell ref="E42:E47"/>
    <mergeCell ref="F42:I42"/>
    <mergeCell ref="J42:J47"/>
    <mergeCell ref="F43:F47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H44:H47"/>
    <mergeCell ref="I44:I47"/>
    <mergeCell ref="C59:C65"/>
    <mergeCell ref="D59:D65"/>
    <mergeCell ref="E59:J59"/>
    <mergeCell ref="I62:I65"/>
    <mergeCell ref="C41:C47"/>
    <mergeCell ref="D41:D47"/>
    <mergeCell ref="E41:J41"/>
    <mergeCell ref="K83:K89"/>
    <mergeCell ref="K59:K65"/>
    <mergeCell ref="C83:C89"/>
    <mergeCell ref="D83:D89"/>
    <mergeCell ref="E83:J83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83:L89"/>
    <mergeCell ref="K100:K106"/>
    <mergeCell ref="L100:L106"/>
    <mergeCell ref="M83:M89"/>
    <mergeCell ref="E84:E89"/>
    <mergeCell ref="F84:I84"/>
    <mergeCell ref="J84:J89"/>
    <mergeCell ref="F85:F89"/>
    <mergeCell ref="G85:I85"/>
    <mergeCell ref="G86:G89"/>
    <mergeCell ref="H86:H89"/>
    <mergeCell ref="I86:I89"/>
    <mergeCell ref="M100:M106"/>
    <mergeCell ref="E101:E106"/>
    <mergeCell ref="F101:I101"/>
    <mergeCell ref="J101:J106"/>
    <mergeCell ref="F102:F106"/>
    <mergeCell ref="G102:I102"/>
    <mergeCell ref="G103:G106"/>
    <mergeCell ref="H103:H106"/>
    <mergeCell ref="C120:C126"/>
    <mergeCell ref="D120:D126"/>
    <mergeCell ref="E120:J120"/>
    <mergeCell ref="C100:C106"/>
    <mergeCell ref="D100:D106"/>
    <mergeCell ref="E100:J100"/>
    <mergeCell ref="I103:I106"/>
    <mergeCell ref="C137:C143"/>
    <mergeCell ref="D137:D143"/>
    <mergeCell ref="E137:J137"/>
    <mergeCell ref="I140:I143"/>
    <mergeCell ref="K137:K143"/>
    <mergeCell ref="L137:L143"/>
    <mergeCell ref="M120:M126"/>
    <mergeCell ref="E121:E126"/>
    <mergeCell ref="F121:I121"/>
    <mergeCell ref="J121:J126"/>
    <mergeCell ref="F122:F126"/>
    <mergeCell ref="G122:I122"/>
    <mergeCell ref="G123:G126"/>
    <mergeCell ref="H123:H126"/>
    <mergeCell ref="I123:I126"/>
    <mergeCell ref="M137:M143"/>
    <mergeCell ref="E138:E143"/>
    <mergeCell ref="F138:I138"/>
    <mergeCell ref="J138:J143"/>
    <mergeCell ref="F139:F143"/>
    <mergeCell ref="G139:I139"/>
    <mergeCell ref="G140:G143"/>
    <mergeCell ref="H140:H143"/>
    <mergeCell ref="K120:K126"/>
    <mergeCell ref="L120:L126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1" max="16383" man="1"/>
    <brk id="118" max="16383" man="1"/>
    <brk id="1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106" customWidth="1"/>
    <col min="2" max="2" width="4.5703125" style="106" customWidth="1"/>
    <col min="3" max="3" width="15" style="106" customWidth="1"/>
    <col min="4" max="4" width="47.5703125" style="107" customWidth="1"/>
    <col min="5" max="5" width="9.140625" style="108"/>
    <col min="6" max="6" width="7.140625" style="108" customWidth="1"/>
    <col min="7" max="7" width="7.28515625" style="108" customWidth="1"/>
    <col min="8" max="8" width="16" style="108" bestFit="1" customWidth="1"/>
    <col min="9" max="9" width="4.42578125" style="108" customWidth="1"/>
    <col min="10" max="10" width="13" style="108" customWidth="1"/>
    <col min="11" max="11" width="5.5703125" style="108" customWidth="1"/>
    <col min="12" max="12" width="7" style="108" customWidth="1"/>
    <col min="13" max="13" width="7.7109375" style="108" customWidth="1"/>
    <col min="14" max="14" width="9.140625" style="108"/>
    <col min="15" max="15" width="5" style="3" customWidth="1"/>
    <col min="16" max="16" width="3.85546875" style="79" customWidth="1"/>
    <col min="17" max="17" width="7" style="79" customWidth="1"/>
    <col min="18" max="18" width="47.5703125" style="79" customWidth="1"/>
    <col min="19" max="19" width="9.140625" style="79"/>
    <col min="20" max="20" width="7.140625" style="79" customWidth="1"/>
    <col min="21" max="21" width="7.28515625" style="79" customWidth="1"/>
    <col min="22" max="24" width="4.42578125" style="79" customWidth="1"/>
    <col min="25" max="25" width="5.5703125" style="79" customWidth="1"/>
    <col min="26" max="26" width="7" style="79" customWidth="1"/>
    <col min="27" max="27" width="11" style="79" customWidth="1"/>
    <col min="28" max="29" width="9.140625" style="79"/>
    <col min="30" max="30" width="21" style="79" customWidth="1"/>
    <col min="31" max="31" width="4.5703125" style="79" customWidth="1"/>
    <col min="32" max="32" width="33.28515625" style="79" customWidth="1"/>
    <col min="33" max="33" width="9.140625" style="79"/>
    <col min="34" max="34" width="7.140625" style="79" customWidth="1"/>
    <col min="35" max="35" width="7.28515625" style="79" customWidth="1"/>
    <col min="36" max="38" width="4.42578125" style="79" customWidth="1"/>
    <col min="39" max="39" width="5.5703125" style="79" customWidth="1"/>
    <col min="40" max="40" width="7" style="79" customWidth="1"/>
    <col min="41" max="42" width="9.140625" style="79"/>
    <col min="43" max="16384" width="9.140625" style="3"/>
  </cols>
  <sheetData>
    <row r="1" spans="1:42" x14ac:dyDescent="0.25">
      <c r="D1" s="919" t="s">
        <v>195</v>
      </c>
      <c r="E1" s="919"/>
      <c r="F1" s="919"/>
      <c r="G1" s="919"/>
      <c r="H1" s="919"/>
      <c r="I1" s="919"/>
      <c r="J1" s="919"/>
      <c r="K1" s="919"/>
      <c r="L1" s="919"/>
      <c r="M1" s="919"/>
      <c r="N1" s="919"/>
      <c r="R1" s="79" t="s">
        <v>290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107" t="s">
        <v>180</v>
      </c>
      <c r="P2" s="1"/>
      <c r="Q2" s="94"/>
      <c r="R2" s="2" t="s">
        <v>180</v>
      </c>
      <c r="S2" s="91"/>
      <c r="T2" s="91"/>
      <c r="U2" s="91"/>
      <c r="V2" s="91"/>
      <c r="W2" s="91"/>
      <c r="X2" s="91"/>
      <c r="Y2" s="91"/>
      <c r="Z2" s="91"/>
      <c r="AA2" s="91"/>
      <c r="AB2" s="9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917" t="s">
        <v>0</v>
      </c>
      <c r="E3" s="912" t="s">
        <v>1</v>
      </c>
      <c r="F3" s="916" t="s">
        <v>2</v>
      </c>
      <c r="G3" s="916"/>
      <c r="H3" s="916"/>
      <c r="I3" s="916"/>
      <c r="J3" s="916"/>
      <c r="K3" s="913"/>
      <c r="L3" s="912" t="s">
        <v>3</v>
      </c>
      <c r="M3" s="912" t="s">
        <v>4</v>
      </c>
      <c r="N3" s="912" t="s">
        <v>5</v>
      </c>
      <c r="P3" s="1"/>
      <c r="Q3" s="94"/>
      <c r="R3" s="909" t="s">
        <v>0</v>
      </c>
      <c r="S3" s="904" t="s">
        <v>1</v>
      </c>
      <c r="T3" s="908" t="s">
        <v>2</v>
      </c>
      <c r="U3" s="908"/>
      <c r="V3" s="908"/>
      <c r="W3" s="908"/>
      <c r="X3" s="908"/>
      <c r="Y3" s="905"/>
      <c r="Z3" s="904" t="s">
        <v>3</v>
      </c>
      <c r="AA3" s="904" t="s">
        <v>4</v>
      </c>
      <c r="AB3" s="904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917"/>
      <c r="E4" s="912"/>
      <c r="F4" s="912" t="s">
        <v>6</v>
      </c>
      <c r="G4" s="914" t="s">
        <v>7</v>
      </c>
      <c r="H4" s="914"/>
      <c r="I4" s="914"/>
      <c r="J4" s="914"/>
      <c r="K4" s="912" t="s">
        <v>8</v>
      </c>
      <c r="L4" s="912"/>
      <c r="M4" s="912"/>
      <c r="N4" s="912"/>
      <c r="P4" s="1"/>
      <c r="Q4" s="94"/>
      <c r="R4" s="909"/>
      <c r="S4" s="904"/>
      <c r="T4" s="904" t="s">
        <v>6</v>
      </c>
      <c r="U4" s="906" t="s">
        <v>7</v>
      </c>
      <c r="V4" s="906"/>
      <c r="W4" s="906"/>
      <c r="X4" s="906"/>
      <c r="Y4" s="904" t="s">
        <v>8</v>
      </c>
      <c r="Z4" s="904"/>
      <c r="AA4" s="904"/>
      <c r="AB4" s="90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917"/>
      <c r="E5" s="912"/>
      <c r="F5" s="913"/>
      <c r="G5" s="912" t="s">
        <v>9</v>
      </c>
      <c r="H5" s="916" t="s">
        <v>10</v>
      </c>
      <c r="I5" s="913"/>
      <c r="J5" s="913"/>
      <c r="K5" s="913"/>
      <c r="L5" s="912"/>
      <c r="M5" s="912"/>
      <c r="N5" s="912"/>
      <c r="P5" s="1"/>
      <c r="Q5" s="94"/>
      <c r="R5" s="909"/>
      <c r="S5" s="904"/>
      <c r="T5" s="905"/>
      <c r="U5" s="904" t="s">
        <v>9</v>
      </c>
      <c r="V5" s="908" t="s">
        <v>10</v>
      </c>
      <c r="W5" s="905"/>
      <c r="X5" s="905"/>
      <c r="Y5" s="905"/>
      <c r="Z5" s="904"/>
      <c r="AA5" s="904"/>
      <c r="AB5" s="90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917"/>
      <c r="E6" s="912"/>
      <c r="F6" s="913"/>
      <c r="G6" s="915"/>
      <c r="H6" s="912" t="s">
        <v>11</v>
      </c>
      <c r="I6" s="912" t="s">
        <v>12</v>
      </c>
      <c r="J6" s="912" t="s">
        <v>13</v>
      </c>
      <c r="K6" s="913"/>
      <c r="L6" s="912"/>
      <c r="M6" s="912"/>
      <c r="N6" s="912"/>
      <c r="P6" s="1"/>
      <c r="Q6" s="94"/>
      <c r="R6" s="909"/>
      <c r="S6" s="904"/>
      <c r="T6" s="905"/>
      <c r="U6" s="907"/>
      <c r="V6" s="904" t="s">
        <v>11</v>
      </c>
      <c r="W6" s="904" t="s">
        <v>12</v>
      </c>
      <c r="X6" s="904" t="s">
        <v>13</v>
      </c>
      <c r="Y6" s="905"/>
      <c r="Z6" s="904"/>
      <c r="AA6" s="904"/>
      <c r="AB6" s="90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917"/>
      <c r="E7" s="912"/>
      <c r="F7" s="913"/>
      <c r="G7" s="915"/>
      <c r="H7" s="912"/>
      <c r="I7" s="912"/>
      <c r="J7" s="912"/>
      <c r="K7" s="913"/>
      <c r="L7" s="912"/>
      <c r="M7" s="912"/>
      <c r="N7" s="912"/>
      <c r="P7" s="1"/>
      <c r="Q7" s="94"/>
      <c r="R7" s="909"/>
      <c r="S7" s="904"/>
      <c r="T7" s="905"/>
      <c r="U7" s="907"/>
      <c r="V7" s="904"/>
      <c r="W7" s="904"/>
      <c r="X7" s="904"/>
      <c r="Y7" s="905"/>
      <c r="Z7" s="904"/>
      <c r="AA7" s="904"/>
      <c r="AB7" s="90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917"/>
      <c r="E8" s="912"/>
      <c r="F8" s="913"/>
      <c r="G8" s="915"/>
      <c r="H8" s="912"/>
      <c r="I8" s="912"/>
      <c r="J8" s="912"/>
      <c r="K8" s="913"/>
      <c r="L8" s="912"/>
      <c r="M8" s="912"/>
      <c r="N8" s="912"/>
      <c r="P8" s="1"/>
      <c r="Q8" s="94"/>
      <c r="R8" s="909"/>
      <c r="S8" s="904"/>
      <c r="T8" s="905"/>
      <c r="U8" s="907"/>
      <c r="V8" s="904"/>
      <c r="W8" s="904"/>
      <c r="X8" s="904"/>
      <c r="Y8" s="905"/>
      <c r="Z8" s="904"/>
      <c r="AA8" s="904"/>
      <c r="AB8" s="90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917"/>
      <c r="E9" s="912"/>
      <c r="F9" s="913"/>
      <c r="G9" s="915"/>
      <c r="H9" s="912"/>
      <c r="I9" s="912"/>
      <c r="J9" s="912"/>
      <c r="K9" s="913"/>
      <c r="L9" s="912"/>
      <c r="M9" s="912"/>
      <c r="N9" s="912"/>
      <c r="P9" s="1"/>
      <c r="Q9" s="94"/>
      <c r="R9" s="909"/>
      <c r="S9" s="904"/>
      <c r="T9" s="905"/>
      <c r="U9" s="907"/>
      <c r="V9" s="904"/>
      <c r="W9" s="904"/>
      <c r="X9" s="904"/>
      <c r="Y9" s="905"/>
      <c r="Z9" s="904"/>
      <c r="AA9" s="904"/>
      <c r="AB9" s="90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106" t="s">
        <v>17</v>
      </c>
      <c r="B10" s="106" t="s">
        <v>15</v>
      </c>
      <c r="D10" s="109" t="s">
        <v>16</v>
      </c>
      <c r="E10" s="110">
        <v>3</v>
      </c>
      <c r="F10" s="111">
        <f>E10*30</f>
        <v>90</v>
      </c>
      <c r="G10" s="111">
        <f>H10+I10+J10</f>
        <v>45</v>
      </c>
      <c r="H10" s="111"/>
      <c r="I10" s="111"/>
      <c r="J10" s="111">
        <v>45</v>
      </c>
      <c r="K10" s="111">
        <f>F10-G10</f>
        <v>45</v>
      </c>
      <c r="L10" s="112">
        <f>G10/15</f>
        <v>3</v>
      </c>
      <c r="M10" s="111" t="s">
        <v>17</v>
      </c>
      <c r="N10" s="112">
        <f>G10/F10*100</f>
        <v>50</v>
      </c>
      <c r="O10" s="3" t="s">
        <v>213</v>
      </c>
      <c r="P10" s="1" t="s">
        <v>17</v>
      </c>
      <c r="Q10" s="94" t="s">
        <v>15</v>
      </c>
      <c r="R10" s="4" t="s">
        <v>16</v>
      </c>
      <c r="S10" s="5">
        <v>4</v>
      </c>
      <c r="T10" s="90">
        <f>S10*30</f>
        <v>120</v>
      </c>
      <c r="U10" s="90">
        <f>V10+W10+X10</f>
        <v>45</v>
      </c>
      <c r="V10" s="90"/>
      <c r="W10" s="90"/>
      <c r="X10" s="104">
        <v>45</v>
      </c>
      <c r="Y10" s="90">
        <f>T10-U10</f>
        <v>75</v>
      </c>
      <c r="Z10" s="89">
        <f>U10/15</f>
        <v>3</v>
      </c>
      <c r="AA10" s="90" t="s">
        <v>17</v>
      </c>
      <c r="AB10" s="89">
        <f>U10/T10*100</f>
        <v>37.5</v>
      </c>
      <c r="AC10" s="3" t="s">
        <v>268</v>
      </c>
      <c r="AD10" s="3" t="s">
        <v>291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106" t="s">
        <v>17</v>
      </c>
      <c r="B11" s="106" t="s">
        <v>15</v>
      </c>
      <c r="D11" s="109" t="s">
        <v>18</v>
      </c>
      <c r="E11" s="112">
        <v>3</v>
      </c>
      <c r="F11" s="111">
        <f t="shared" ref="F11:F16" si="0">E11*30</f>
        <v>90</v>
      </c>
      <c r="G11" s="111">
        <f>H11+I11+J11</f>
        <v>60</v>
      </c>
      <c r="H11" s="111"/>
      <c r="I11" s="111"/>
      <c r="J11" s="111">
        <v>60</v>
      </c>
      <c r="K11" s="111">
        <f t="shared" ref="K11:K16" si="1">F11-G11</f>
        <v>30</v>
      </c>
      <c r="L11" s="112">
        <f t="shared" ref="L11:L16" si="2">G11/15</f>
        <v>4</v>
      </c>
      <c r="M11" s="111" t="s">
        <v>17</v>
      </c>
      <c r="N11" s="112">
        <f t="shared" ref="N11:N16" si="3">G11/F11*100</f>
        <v>66.666666666666657</v>
      </c>
      <c r="O11" s="3" t="s">
        <v>213</v>
      </c>
      <c r="P11" s="1" t="s">
        <v>17</v>
      </c>
      <c r="Q11" s="94" t="s">
        <v>15</v>
      </c>
      <c r="R11" s="4" t="s">
        <v>188</v>
      </c>
      <c r="S11" s="89">
        <v>7</v>
      </c>
      <c r="T11" s="90">
        <f t="shared" ref="T11:T15" si="4">S11*30</f>
        <v>210</v>
      </c>
      <c r="U11" s="90">
        <f t="shared" ref="U11:U15" si="5">V11+W11+X11</f>
        <v>75</v>
      </c>
      <c r="V11" s="90">
        <v>45</v>
      </c>
      <c r="W11" s="90"/>
      <c r="X11" s="90">
        <v>30</v>
      </c>
      <c r="Y11" s="90">
        <f t="shared" ref="Y11:Y15" si="6">T11-U11</f>
        <v>135</v>
      </c>
      <c r="Z11" s="89">
        <f t="shared" ref="Z11:Z15" si="7">U11/15</f>
        <v>5</v>
      </c>
      <c r="AA11" s="90" t="s">
        <v>19</v>
      </c>
      <c r="AB11" s="89">
        <f t="shared" ref="AB11:AB15" si="8">U11/T11*100</f>
        <v>35.714285714285715</v>
      </c>
      <c r="AC11" s="3" t="s">
        <v>209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106" t="s">
        <v>17</v>
      </c>
      <c r="B12" s="106" t="s">
        <v>15</v>
      </c>
      <c r="D12" s="109" t="s">
        <v>188</v>
      </c>
      <c r="E12" s="112">
        <v>7</v>
      </c>
      <c r="F12" s="111">
        <f t="shared" si="0"/>
        <v>210</v>
      </c>
      <c r="G12" s="111">
        <f t="shared" ref="G12:G16" si="9">H12+I12+J12</f>
        <v>75</v>
      </c>
      <c r="H12" s="111">
        <v>45</v>
      </c>
      <c r="I12" s="111"/>
      <c r="J12" s="111">
        <v>30</v>
      </c>
      <c r="K12" s="111">
        <f t="shared" si="1"/>
        <v>135</v>
      </c>
      <c r="L12" s="112">
        <f t="shared" si="2"/>
        <v>5</v>
      </c>
      <c r="M12" s="111" t="s">
        <v>19</v>
      </c>
      <c r="N12" s="112">
        <f t="shared" si="3"/>
        <v>35.714285714285715</v>
      </c>
      <c r="O12" s="3" t="s">
        <v>213</v>
      </c>
      <c r="P12" s="1" t="s">
        <v>17</v>
      </c>
      <c r="Q12" s="94" t="s">
        <v>15</v>
      </c>
      <c r="R12" s="4" t="s">
        <v>20</v>
      </c>
      <c r="S12" s="89">
        <v>6</v>
      </c>
      <c r="T12" s="90">
        <f t="shared" si="4"/>
        <v>180</v>
      </c>
      <c r="U12" s="90">
        <f t="shared" si="5"/>
        <v>75</v>
      </c>
      <c r="V12" s="90">
        <v>30</v>
      </c>
      <c r="W12" s="90"/>
      <c r="X12" s="90">
        <v>45</v>
      </c>
      <c r="Y12" s="90">
        <f t="shared" si="6"/>
        <v>105</v>
      </c>
      <c r="Z12" s="89">
        <f t="shared" si="7"/>
        <v>5</v>
      </c>
      <c r="AA12" s="90" t="s">
        <v>19</v>
      </c>
      <c r="AB12" s="89">
        <f t="shared" si="8"/>
        <v>41.666666666666671</v>
      </c>
      <c r="AC12" s="3" t="s">
        <v>275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106" t="s">
        <v>17</v>
      </c>
      <c r="B13" s="106" t="s">
        <v>15</v>
      </c>
      <c r="D13" s="109" t="s">
        <v>20</v>
      </c>
      <c r="E13" s="112">
        <v>6</v>
      </c>
      <c r="F13" s="111">
        <f t="shared" si="0"/>
        <v>180</v>
      </c>
      <c r="G13" s="111">
        <f t="shared" si="9"/>
        <v>75</v>
      </c>
      <c r="H13" s="111">
        <v>30</v>
      </c>
      <c r="I13" s="111"/>
      <c r="J13" s="111">
        <v>45</v>
      </c>
      <c r="K13" s="111">
        <f t="shared" si="1"/>
        <v>105</v>
      </c>
      <c r="L13" s="112">
        <f t="shared" si="2"/>
        <v>5</v>
      </c>
      <c r="M13" s="111" t="s">
        <v>19</v>
      </c>
      <c r="N13" s="112">
        <f t="shared" si="3"/>
        <v>41.666666666666671</v>
      </c>
      <c r="O13" s="3" t="s">
        <v>213</v>
      </c>
      <c r="P13" s="1" t="s">
        <v>17</v>
      </c>
      <c r="Q13" s="94" t="s">
        <v>15</v>
      </c>
      <c r="R13" s="4" t="s">
        <v>21</v>
      </c>
      <c r="S13" s="89">
        <v>6</v>
      </c>
      <c r="T13" s="90">
        <f t="shared" si="4"/>
        <v>180</v>
      </c>
      <c r="U13" s="90">
        <f t="shared" si="5"/>
        <v>75</v>
      </c>
      <c r="V13" s="90">
        <v>30</v>
      </c>
      <c r="W13" s="90"/>
      <c r="X13" s="90">
        <v>45</v>
      </c>
      <c r="Y13" s="90">
        <f t="shared" si="6"/>
        <v>105</v>
      </c>
      <c r="Z13" s="89">
        <f t="shared" si="7"/>
        <v>5</v>
      </c>
      <c r="AA13" s="90" t="s">
        <v>19</v>
      </c>
      <c r="AB13" s="89">
        <f t="shared" si="8"/>
        <v>41.666666666666671</v>
      </c>
      <c r="AC13" s="3" t="s">
        <v>210</v>
      </c>
      <c r="AD13" s="3" t="s">
        <v>291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106" t="s">
        <v>17</v>
      </c>
      <c r="B14" s="106" t="s">
        <v>15</v>
      </c>
      <c r="D14" s="109" t="s">
        <v>21</v>
      </c>
      <c r="E14" s="112">
        <v>5</v>
      </c>
      <c r="F14" s="111">
        <f t="shared" si="0"/>
        <v>150</v>
      </c>
      <c r="G14" s="111">
        <f t="shared" si="9"/>
        <v>60</v>
      </c>
      <c r="H14" s="111">
        <v>30</v>
      </c>
      <c r="I14" s="111"/>
      <c r="J14" s="111">
        <v>30</v>
      </c>
      <c r="K14" s="111">
        <f t="shared" si="1"/>
        <v>90</v>
      </c>
      <c r="L14" s="112">
        <f t="shared" si="2"/>
        <v>4</v>
      </c>
      <c r="M14" s="111" t="s">
        <v>19</v>
      </c>
      <c r="N14" s="112">
        <f t="shared" si="3"/>
        <v>40</v>
      </c>
      <c r="O14" s="3" t="s">
        <v>210</v>
      </c>
      <c r="P14" s="1" t="s">
        <v>17</v>
      </c>
      <c r="Q14" s="94" t="s">
        <v>15</v>
      </c>
      <c r="R14" s="4" t="s">
        <v>22</v>
      </c>
      <c r="S14" s="89">
        <v>6</v>
      </c>
      <c r="T14" s="90">
        <f t="shared" si="4"/>
        <v>180</v>
      </c>
      <c r="U14" s="90">
        <f t="shared" si="5"/>
        <v>60</v>
      </c>
      <c r="V14" s="90">
        <v>15</v>
      </c>
      <c r="W14" s="90">
        <v>45</v>
      </c>
      <c r="X14" s="90"/>
      <c r="Y14" s="90">
        <f t="shared" si="6"/>
        <v>120</v>
      </c>
      <c r="Z14" s="89">
        <f t="shared" si="7"/>
        <v>4</v>
      </c>
      <c r="AA14" s="90" t="s">
        <v>30</v>
      </c>
      <c r="AB14" s="89">
        <f t="shared" si="8"/>
        <v>33.333333333333329</v>
      </c>
      <c r="AC14" s="3" t="s">
        <v>19</v>
      </c>
      <c r="AD14" s="3" t="s">
        <v>291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106" t="s">
        <v>17</v>
      </c>
      <c r="B15" s="106" t="s">
        <v>15</v>
      </c>
      <c r="D15" s="109" t="s">
        <v>22</v>
      </c>
      <c r="E15" s="112">
        <v>5</v>
      </c>
      <c r="F15" s="111">
        <f t="shared" si="0"/>
        <v>150</v>
      </c>
      <c r="G15" s="111">
        <f t="shared" si="9"/>
        <v>60</v>
      </c>
      <c r="H15" s="111">
        <v>15</v>
      </c>
      <c r="I15" s="111">
        <v>45</v>
      </c>
      <c r="J15" s="111"/>
      <c r="K15" s="111">
        <f t="shared" si="1"/>
        <v>90</v>
      </c>
      <c r="L15" s="112">
        <f t="shared" si="2"/>
        <v>4</v>
      </c>
      <c r="M15" s="111" t="s">
        <v>30</v>
      </c>
      <c r="N15" s="112">
        <f t="shared" si="3"/>
        <v>40</v>
      </c>
      <c r="O15" s="3" t="s">
        <v>213</v>
      </c>
      <c r="P15" s="1" t="s">
        <v>17</v>
      </c>
      <c r="Q15" s="94" t="s">
        <v>15</v>
      </c>
      <c r="R15" s="4" t="s">
        <v>215</v>
      </c>
      <c r="S15" s="89">
        <v>1</v>
      </c>
      <c r="T15" s="90">
        <f t="shared" si="4"/>
        <v>30</v>
      </c>
      <c r="U15" s="90">
        <f t="shared" si="5"/>
        <v>15</v>
      </c>
      <c r="V15" s="90">
        <v>8</v>
      </c>
      <c r="W15" s="90"/>
      <c r="X15" s="90">
        <v>7</v>
      </c>
      <c r="Y15" s="90">
        <f t="shared" si="6"/>
        <v>15</v>
      </c>
      <c r="Z15" s="89">
        <f t="shared" si="7"/>
        <v>1</v>
      </c>
      <c r="AA15" s="90" t="s">
        <v>17</v>
      </c>
      <c r="AB15" s="89">
        <f t="shared" si="8"/>
        <v>50</v>
      </c>
      <c r="AC15" s="3" t="s">
        <v>210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106" t="s">
        <v>17</v>
      </c>
      <c r="B16" s="106" t="s">
        <v>15</v>
      </c>
      <c r="D16" s="109" t="s">
        <v>215</v>
      </c>
      <c r="E16" s="112">
        <v>1</v>
      </c>
      <c r="F16" s="111">
        <f t="shared" si="0"/>
        <v>30</v>
      </c>
      <c r="G16" s="111">
        <f t="shared" si="9"/>
        <v>15</v>
      </c>
      <c r="H16" s="111">
        <v>8</v>
      </c>
      <c r="I16" s="111"/>
      <c r="J16" s="111">
        <v>7</v>
      </c>
      <c r="K16" s="111">
        <f t="shared" si="1"/>
        <v>15</v>
      </c>
      <c r="L16" s="112">
        <f t="shared" si="2"/>
        <v>1</v>
      </c>
      <c r="M16" s="111" t="s">
        <v>17</v>
      </c>
      <c r="N16" s="112">
        <f t="shared" si="3"/>
        <v>50</v>
      </c>
      <c r="O16" s="3" t="s">
        <v>210</v>
      </c>
      <c r="P16" s="1"/>
      <c r="Q16" s="94"/>
      <c r="R16" s="6" t="s">
        <v>23</v>
      </c>
      <c r="S16" s="85">
        <f t="shared" ref="S16:Z16" si="10">SUM(S10:S15)</f>
        <v>30</v>
      </c>
      <c r="T16" s="102">
        <f t="shared" si="10"/>
        <v>900</v>
      </c>
      <c r="U16" s="102">
        <f t="shared" si="10"/>
        <v>345</v>
      </c>
      <c r="V16" s="102">
        <f t="shared" si="10"/>
        <v>128</v>
      </c>
      <c r="W16" s="102">
        <f t="shared" si="10"/>
        <v>45</v>
      </c>
      <c r="X16" s="102">
        <f t="shared" si="10"/>
        <v>172</v>
      </c>
      <c r="Y16" s="102">
        <f t="shared" si="10"/>
        <v>555</v>
      </c>
      <c r="Z16" s="102">
        <f t="shared" si="10"/>
        <v>23</v>
      </c>
      <c r="AA16" s="102"/>
      <c r="AB16" s="10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113" t="s">
        <v>23</v>
      </c>
      <c r="E17" s="114">
        <f t="shared" ref="E17:L17" si="11">SUM(E10:E16)</f>
        <v>30</v>
      </c>
      <c r="F17" s="115">
        <f t="shared" si="11"/>
        <v>900</v>
      </c>
      <c r="G17" s="115">
        <f t="shared" si="11"/>
        <v>390</v>
      </c>
      <c r="H17" s="115">
        <f t="shared" si="11"/>
        <v>128</v>
      </c>
      <c r="I17" s="115">
        <f t="shared" si="11"/>
        <v>45</v>
      </c>
      <c r="J17" s="115">
        <f t="shared" si="11"/>
        <v>217</v>
      </c>
      <c r="K17" s="115">
        <f t="shared" si="11"/>
        <v>510</v>
      </c>
      <c r="L17" s="115">
        <f t="shared" si="11"/>
        <v>26</v>
      </c>
      <c r="M17" s="115"/>
      <c r="N17" s="115"/>
      <c r="P17" s="1"/>
      <c r="Q17" s="94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9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116" t="s">
        <v>24</v>
      </c>
      <c r="E18" s="117">
        <f>30-E17</f>
        <v>0</v>
      </c>
      <c r="F18" s="117"/>
      <c r="G18" s="117"/>
      <c r="H18" s="117"/>
      <c r="I18" s="117"/>
      <c r="J18" s="117"/>
      <c r="K18" s="117"/>
      <c r="L18" s="117"/>
      <c r="M18" s="117"/>
      <c r="P18" s="1"/>
      <c r="Q18" s="94"/>
      <c r="R18" s="2" t="s">
        <v>25</v>
      </c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107" t="s">
        <v>25</v>
      </c>
      <c r="P19" s="1"/>
      <c r="Q19" s="94"/>
      <c r="R19" s="909" t="s">
        <v>0</v>
      </c>
      <c r="S19" s="904" t="s">
        <v>1</v>
      </c>
      <c r="T19" s="908" t="s">
        <v>2</v>
      </c>
      <c r="U19" s="908"/>
      <c r="V19" s="908"/>
      <c r="W19" s="908"/>
      <c r="X19" s="908"/>
      <c r="Y19" s="905"/>
      <c r="Z19" s="904" t="s">
        <v>3</v>
      </c>
      <c r="AA19" s="904" t="s">
        <v>4</v>
      </c>
      <c r="AB19" s="904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917" t="s">
        <v>0</v>
      </c>
      <c r="E20" s="912" t="s">
        <v>1</v>
      </c>
      <c r="F20" s="916" t="s">
        <v>2</v>
      </c>
      <c r="G20" s="916"/>
      <c r="H20" s="916"/>
      <c r="I20" s="916"/>
      <c r="J20" s="916"/>
      <c r="K20" s="913"/>
      <c r="L20" s="912" t="s">
        <v>3</v>
      </c>
      <c r="M20" s="912" t="s">
        <v>4</v>
      </c>
      <c r="N20" s="912" t="s">
        <v>5</v>
      </c>
      <c r="P20" s="1"/>
      <c r="Q20" s="94"/>
      <c r="R20" s="909"/>
      <c r="S20" s="904"/>
      <c r="T20" s="904" t="s">
        <v>6</v>
      </c>
      <c r="U20" s="906" t="s">
        <v>7</v>
      </c>
      <c r="V20" s="906"/>
      <c r="W20" s="906"/>
      <c r="X20" s="906"/>
      <c r="Y20" s="904" t="s">
        <v>26</v>
      </c>
      <c r="Z20" s="904"/>
      <c r="AA20" s="904"/>
      <c r="AB20" s="904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917"/>
      <c r="E21" s="912"/>
      <c r="F21" s="912" t="s">
        <v>6</v>
      </c>
      <c r="G21" s="914" t="s">
        <v>7</v>
      </c>
      <c r="H21" s="914"/>
      <c r="I21" s="914"/>
      <c r="J21" s="914"/>
      <c r="K21" s="912" t="s">
        <v>26</v>
      </c>
      <c r="L21" s="912"/>
      <c r="M21" s="912"/>
      <c r="N21" s="912"/>
      <c r="P21" s="1"/>
      <c r="Q21" s="94"/>
      <c r="R21" s="909"/>
      <c r="S21" s="904"/>
      <c r="T21" s="905"/>
      <c r="U21" s="904" t="s">
        <v>9</v>
      </c>
      <c r="V21" s="908" t="s">
        <v>10</v>
      </c>
      <c r="W21" s="905"/>
      <c r="X21" s="905"/>
      <c r="Y21" s="905"/>
      <c r="Z21" s="904"/>
      <c r="AA21" s="904"/>
      <c r="AB21" s="90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917"/>
      <c r="E22" s="912"/>
      <c r="F22" s="913"/>
      <c r="G22" s="912" t="s">
        <v>9</v>
      </c>
      <c r="H22" s="916" t="s">
        <v>10</v>
      </c>
      <c r="I22" s="913"/>
      <c r="J22" s="913"/>
      <c r="K22" s="913"/>
      <c r="L22" s="912"/>
      <c r="M22" s="912"/>
      <c r="N22" s="912"/>
      <c r="P22" s="1"/>
      <c r="Q22" s="94"/>
      <c r="R22" s="909"/>
      <c r="S22" s="904"/>
      <c r="T22" s="905"/>
      <c r="U22" s="907"/>
      <c r="V22" s="911" t="s">
        <v>27</v>
      </c>
      <c r="W22" s="911" t="s">
        <v>28</v>
      </c>
      <c r="X22" s="911" t="s">
        <v>29</v>
      </c>
      <c r="Y22" s="905"/>
      <c r="Z22" s="904"/>
      <c r="AA22" s="904"/>
      <c r="AB22" s="90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917"/>
      <c r="E23" s="912"/>
      <c r="F23" s="913"/>
      <c r="G23" s="915"/>
      <c r="H23" s="918" t="s">
        <v>27</v>
      </c>
      <c r="I23" s="918" t="s">
        <v>28</v>
      </c>
      <c r="J23" s="918" t="s">
        <v>29</v>
      </c>
      <c r="K23" s="913"/>
      <c r="L23" s="912"/>
      <c r="M23" s="912"/>
      <c r="N23" s="912"/>
      <c r="P23" s="1"/>
      <c r="Q23" s="94"/>
      <c r="R23" s="909"/>
      <c r="S23" s="904"/>
      <c r="T23" s="905"/>
      <c r="U23" s="907"/>
      <c r="V23" s="911"/>
      <c r="W23" s="911"/>
      <c r="X23" s="911"/>
      <c r="Y23" s="905"/>
      <c r="Z23" s="904"/>
      <c r="AA23" s="904"/>
      <c r="AB23" s="90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917"/>
      <c r="E24" s="912"/>
      <c r="F24" s="913"/>
      <c r="G24" s="915"/>
      <c r="H24" s="918"/>
      <c r="I24" s="918"/>
      <c r="J24" s="918"/>
      <c r="K24" s="913"/>
      <c r="L24" s="912"/>
      <c r="M24" s="912"/>
      <c r="N24" s="912"/>
      <c r="P24" s="1"/>
      <c r="Q24" s="94"/>
      <c r="R24" s="909"/>
      <c r="S24" s="904"/>
      <c r="T24" s="905"/>
      <c r="U24" s="907"/>
      <c r="V24" s="911"/>
      <c r="W24" s="911"/>
      <c r="X24" s="911"/>
      <c r="Y24" s="905"/>
      <c r="Z24" s="904"/>
      <c r="AA24" s="904"/>
      <c r="AB24" s="90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917"/>
      <c r="E25" s="912"/>
      <c r="F25" s="913"/>
      <c r="G25" s="915"/>
      <c r="H25" s="918"/>
      <c r="I25" s="918"/>
      <c r="J25" s="918"/>
      <c r="K25" s="913"/>
      <c r="L25" s="912"/>
      <c r="M25" s="912"/>
      <c r="N25" s="912"/>
      <c r="P25" s="1"/>
      <c r="Q25" s="94"/>
      <c r="R25" s="909"/>
      <c r="S25" s="904"/>
      <c r="T25" s="905"/>
      <c r="U25" s="907"/>
      <c r="V25" s="911"/>
      <c r="W25" s="911"/>
      <c r="X25" s="911"/>
      <c r="Y25" s="905"/>
      <c r="Z25" s="904"/>
      <c r="AA25" s="904"/>
      <c r="AB25" s="90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917"/>
      <c r="E26" s="912"/>
      <c r="F26" s="913"/>
      <c r="G26" s="915"/>
      <c r="H26" s="918"/>
      <c r="I26" s="918"/>
      <c r="J26" s="918"/>
      <c r="K26" s="913"/>
      <c r="L26" s="912"/>
      <c r="M26" s="912"/>
      <c r="N26" s="912"/>
      <c r="P26" s="1" t="s">
        <v>17</v>
      </c>
      <c r="Q26" s="94" t="s">
        <v>15</v>
      </c>
      <c r="R26" s="4" t="s">
        <v>16</v>
      </c>
      <c r="S26" s="5">
        <v>3</v>
      </c>
      <c r="T26" s="90">
        <f>S26*30</f>
        <v>90</v>
      </c>
      <c r="U26" s="90">
        <f>V26+W26+X26</f>
        <v>36</v>
      </c>
      <c r="V26" s="90"/>
      <c r="W26" s="90"/>
      <c r="X26" s="90">
        <v>36</v>
      </c>
      <c r="Y26" s="90">
        <f>T26-U26</f>
        <v>54</v>
      </c>
      <c r="Z26" s="89">
        <f>U26/18</f>
        <v>2</v>
      </c>
      <c r="AA26" s="104" t="s">
        <v>30</v>
      </c>
      <c r="AB26" s="89">
        <f>U26/T26*100</f>
        <v>40</v>
      </c>
      <c r="AC26" s="3" t="s">
        <v>268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106" t="s">
        <v>17</v>
      </c>
      <c r="B27" s="106" t="s">
        <v>15</v>
      </c>
      <c r="D27" s="109" t="s">
        <v>16</v>
      </c>
      <c r="E27" s="110">
        <v>3</v>
      </c>
      <c r="F27" s="111">
        <f>E27*30</f>
        <v>90</v>
      </c>
      <c r="G27" s="111">
        <f>H27+I27+J27</f>
        <v>36</v>
      </c>
      <c r="H27" s="111"/>
      <c r="I27" s="111"/>
      <c r="J27" s="111">
        <v>36</v>
      </c>
      <c r="K27" s="111">
        <f>F27-G27</f>
        <v>54</v>
      </c>
      <c r="L27" s="112">
        <f>G27/18</f>
        <v>2</v>
      </c>
      <c r="M27" s="111" t="s">
        <v>30</v>
      </c>
      <c r="N27" s="112">
        <f>G27/F27*100</f>
        <v>40</v>
      </c>
      <c r="O27" s="3" t="s">
        <v>213</v>
      </c>
      <c r="P27" s="1" t="s">
        <v>17</v>
      </c>
      <c r="Q27" s="94" t="s">
        <v>15</v>
      </c>
      <c r="R27" s="129" t="s">
        <v>214</v>
      </c>
      <c r="S27" s="89">
        <v>3</v>
      </c>
      <c r="T27" s="90">
        <f t="shared" ref="T27:T32" si="12">S27*30</f>
        <v>90</v>
      </c>
      <c r="U27" s="90">
        <f t="shared" ref="U27:U32" si="13">V27+W27+X27</f>
        <v>36</v>
      </c>
      <c r="V27" s="90">
        <v>18</v>
      </c>
      <c r="W27" s="90"/>
      <c r="X27" s="90">
        <v>18</v>
      </c>
      <c r="Y27" s="90">
        <f t="shared" ref="Y27:Y32" si="14">T27-U27</f>
        <v>54</v>
      </c>
      <c r="Z27" s="89">
        <f t="shared" ref="Z27:Z32" si="15">U27/18</f>
        <v>2</v>
      </c>
      <c r="AA27" s="90" t="s">
        <v>17</v>
      </c>
      <c r="AB27" s="89">
        <f t="shared" ref="AB27:AB32" si="16">U27/T27*100</f>
        <v>40</v>
      </c>
      <c r="AC27" s="3" t="s">
        <v>211</v>
      </c>
      <c r="AD27" s="3" t="s">
        <v>293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106" t="s">
        <v>17</v>
      </c>
      <c r="B28" s="106" t="s">
        <v>15</v>
      </c>
      <c r="D28" s="109" t="s">
        <v>18</v>
      </c>
      <c r="E28" s="112">
        <v>3.5</v>
      </c>
      <c r="F28" s="111">
        <f t="shared" ref="F28:F34" si="17">E28*30</f>
        <v>105</v>
      </c>
      <c r="G28" s="111">
        <f t="shared" ref="G28:G34" si="18">H28+I28+J28</f>
        <v>72</v>
      </c>
      <c r="H28" s="111"/>
      <c r="I28" s="111"/>
      <c r="J28" s="111">
        <v>72</v>
      </c>
      <c r="K28" s="111">
        <f t="shared" ref="K28:K34" si="19">F28-G28</f>
        <v>33</v>
      </c>
      <c r="L28" s="112">
        <f t="shared" ref="L28:L34" si="20">G28/18</f>
        <v>4</v>
      </c>
      <c r="M28" s="111" t="s">
        <v>17</v>
      </c>
      <c r="N28" s="112">
        <f t="shared" ref="N28:N34" si="21">G28/F28*100</f>
        <v>68.571428571428569</v>
      </c>
      <c r="O28" s="3" t="s">
        <v>213</v>
      </c>
      <c r="P28" s="1" t="s">
        <v>17</v>
      </c>
      <c r="Q28" s="94" t="s">
        <v>15</v>
      </c>
      <c r="R28" s="4" t="s">
        <v>35</v>
      </c>
      <c r="S28" s="89">
        <v>6</v>
      </c>
      <c r="T28" s="90">
        <f t="shared" si="12"/>
        <v>180</v>
      </c>
      <c r="U28" s="90">
        <f t="shared" si="13"/>
        <v>72</v>
      </c>
      <c r="V28" s="90">
        <v>36</v>
      </c>
      <c r="W28" s="90">
        <v>36</v>
      </c>
      <c r="X28" s="90"/>
      <c r="Y28" s="90">
        <f t="shared" si="14"/>
        <v>108</v>
      </c>
      <c r="Z28" s="89">
        <f t="shared" si="15"/>
        <v>4</v>
      </c>
      <c r="AA28" s="90" t="s">
        <v>19</v>
      </c>
      <c r="AB28" s="89">
        <f t="shared" si="16"/>
        <v>40</v>
      </c>
      <c r="AC28" s="3" t="s">
        <v>275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106" t="s">
        <v>17</v>
      </c>
      <c r="B29" s="106" t="s">
        <v>15</v>
      </c>
      <c r="D29" s="109" t="s">
        <v>35</v>
      </c>
      <c r="E29" s="112">
        <v>6</v>
      </c>
      <c r="F29" s="111">
        <f t="shared" si="17"/>
        <v>180</v>
      </c>
      <c r="G29" s="111">
        <f t="shared" si="18"/>
        <v>72</v>
      </c>
      <c r="H29" s="111">
        <v>36</v>
      </c>
      <c r="I29" s="111"/>
      <c r="J29" s="111">
        <v>36</v>
      </c>
      <c r="K29" s="111">
        <f t="shared" si="19"/>
        <v>108</v>
      </c>
      <c r="L29" s="112">
        <f t="shared" si="20"/>
        <v>4</v>
      </c>
      <c r="M29" s="111" t="s">
        <v>19</v>
      </c>
      <c r="N29" s="112">
        <f t="shared" si="21"/>
        <v>40</v>
      </c>
      <c r="O29" s="3" t="s">
        <v>213</v>
      </c>
      <c r="P29" s="1" t="s">
        <v>17</v>
      </c>
      <c r="Q29" s="94" t="s">
        <v>15</v>
      </c>
      <c r="R29" s="4" t="s">
        <v>216</v>
      </c>
      <c r="S29" s="89">
        <v>6</v>
      </c>
      <c r="T29" s="90">
        <f t="shared" si="12"/>
        <v>180</v>
      </c>
      <c r="U29" s="90">
        <f t="shared" si="13"/>
        <v>72</v>
      </c>
      <c r="V29" s="90">
        <v>36</v>
      </c>
      <c r="W29" s="90"/>
      <c r="X29" s="90">
        <v>36</v>
      </c>
      <c r="Y29" s="90">
        <f t="shared" si="14"/>
        <v>108</v>
      </c>
      <c r="Z29" s="89">
        <f t="shared" si="15"/>
        <v>4</v>
      </c>
      <c r="AA29" s="90" t="s">
        <v>19</v>
      </c>
      <c r="AB29" s="89">
        <f t="shared" si="16"/>
        <v>40</v>
      </c>
      <c r="AC29" s="3" t="s">
        <v>210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106" t="s">
        <v>17</v>
      </c>
      <c r="B30" s="106" t="s">
        <v>15</v>
      </c>
      <c r="D30" s="109" t="s">
        <v>216</v>
      </c>
      <c r="E30" s="112">
        <v>6</v>
      </c>
      <c r="F30" s="111">
        <f t="shared" si="17"/>
        <v>180</v>
      </c>
      <c r="G30" s="111">
        <f t="shared" si="18"/>
        <v>72</v>
      </c>
      <c r="H30" s="111">
        <v>36</v>
      </c>
      <c r="I30" s="111"/>
      <c r="J30" s="111">
        <v>36</v>
      </c>
      <c r="K30" s="111">
        <f t="shared" si="19"/>
        <v>108</v>
      </c>
      <c r="L30" s="112">
        <f t="shared" si="20"/>
        <v>4</v>
      </c>
      <c r="M30" s="111" t="s">
        <v>19</v>
      </c>
      <c r="N30" s="112">
        <f t="shared" si="21"/>
        <v>40</v>
      </c>
      <c r="O30" s="3" t="s">
        <v>210</v>
      </c>
      <c r="P30" s="1" t="s">
        <v>17</v>
      </c>
      <c r="Q30" s="94" t="s">
        <v>15</v>
      </c>
      <c r="R30" s="4" t="s">
        <v>31</v>
      </c>
      <c r="S30" s="89">
        <v>4</v>
      </c>
      <c r="T30" s="90">
        <f t="shared" si="12"/>
        <v>120</v>
      </c>
      <c r="U30" s="90">
        <f t="shared" si="13"/>
        <v>54</v>
      </c>
      <c r="V30" s="90">
        <v>18</v>
      </c>
      <c r="W30" s="90"/>
      <c r="X30" s="90">
        <v>36</v>
      </c>
      <c r="Y30" s="90">
        <f t="shared" si="14"/>
        <v>66</v>
      </c>
      <c r="Z30" s="89">
        <f t="shared" si="15"/>
        <v>3</v>
      </c>
      <c r="AA30" s="90" t="s">
        <v>19</v>
      </c>
      <c r="AB30" s="89">
        <f t="shared" si="16"/>
        <v>45</v>
      </c>
      <c r="AC30" s="3" t="s">
        <v>209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106" t="s">
        <v>17</v>
      </c>
      <c r="B31" s="106" t="s">
        <v>15</v>
      </c>
      <c r="D31" s="109" t="s">
        <v>31</v>
      </c>
      <c r="E31" s="112">
        <v>4</v>
      </c>
      <c r="F31" s="111">
        <f t="shared" si="17"/>
        <v>120</v>
      </c>
      <c r="G31" s="111">
        <f t="shared" si="18"/>
        <v>54</v>
      </c>
      <c r="H31" s="111">
        <v>18</v>
      </c>
      <c r="I31" s="111"/>
      <c r="J31" s="111">
        <v>36</v>
      </c>
      <c r="K31" s="111">
        <f t="shared" si="19"/>
        <v>66</v>
      </c>
      <c r="L31" s="112">
        <f t="shared" si="20"/>
        <v>3</v>
      </c>
      <c r="M31" s="111" t="s">
        <v>19</v>
      </c>
      <c r="N31" s="112">
        <f t="shared" si="21"/>
        <v>45</v>
      </c>
      <c r="O31" s="3" t="s">
        <v>213</v>
      </c>
      <c r="P31" s="1" t="s">
        <v>17</v>
      </c>
      <c r="Q31" s="94" t="s">
        <v>15</v>
      </c>
      <c r="R31" s="4" t="s">
        <v>189</v>
      </c>
      <c r="S31" s="89">
        <v>4.5</v>
      </c>
      <c r="T31" s="90">
        <f t="shared" si="12"/>
        <v>135</v>
      </c>
      <c r="U31" s="90">
        <f t="shared" si="13"/>
        <v>18</v>
      </c>
      <c r="V31" s="90"/>
      <c r="W31" s="90"/>
      <c r="X31" s="90">
        <v>18</v>
      </c>
      <c r="Y31" s="90">
        <f t="shared" si="14"/>
        <v>117</v>
      </c>
      <c r="Z31" s="89">
        <f t="shared" si="15"/>
        <v>1</v>
      </c>
      <c r="AA31" s="90" t="s">
        <v>17</v>
      </c>
      <c r="AB31" s="89">
        <f t="shared" si="16"/>
        <v>13.333333333333334</v>
      </c>
      <c r="AC31" s="3" t="s">
        <v>211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106" t="s">
        <v>17</v>
      </c>
      <c r="B32" s="106" t="s">
        <v>15</v>
      </c>
      <c r="D32" s="109" t="s">
        <v>189</v>
      </c>
      <c r="E32" s="112">
        <v>4.5</v>
      </c>
      <c r="F32" s="111">
        <f t="shared" si="17"/>
        <v>135</v>
      </c>
      <c r="G32" s="111">
        <f t="shared" si="18"/>
        <v>18</v>
      </c>
      <c r="H32" s="111"/>
      <c r="I32" s="111"/>
      <c r="J32" s="111">
        <v>18</v>
      </c>
      <c r="K32" s="111">
        <f t="shared" si="19"/>
        <v>117</v>
      </c>
      <c r="L32" s="112">
        <f t="shared" si="20"/>
        <v>1</v>
      </c>
      <c r="M32" s="111" t="s">
        <v>17</v>
      </c>
      <c r="N32" s="112">
        <f t="shared" si="21"/>
        <v>13.333333333333334</v>
      </c>
      <c r="O32" s="3" t="s">
        <v>211</v>
      </c>
      <c r="P32" s="1" t="s">
        <v>17</v>
      </c>
      <c r="Q32" s="94" t="s">
        <v>15</v>
      </c>
      <c r="R32" s="4" t="s">
        <v>33</v>
      </c>
      <c r="S32" s="89">
        <v>3.5</v>
      </c>
      <c r="T32" s="90">
        <f t="shared" si="12"/>
        <v>105</v>
      </c>
      <c r="U32" s="90">
        <f t="shared" si="13"/>
        <v>36</v>
      </c>
      <c r="V32" s="90">
        <v>18</v>
      </c>
      <c r="W32" s="90"/>
      <c r="X32" s="90">
        <v>18</v>
      </c>
      <c r="Y32" s="90">
        <f t="shared" si="14"/>
        <v>69</v>
      </c>
      <c r="Z32" s="89">
        <f t="shared" si="15"/>
        <v>2</v>
      </c>
      <c r="AA32" s="90" t="s">
        <v>30</v>
      </c>
      <c r="AB32" s="89">
        <f t="shared" si="16"/>
        <v>34.285714285714285</v>
      </c>
      <c r="AC32" s="3" t="s">
        <v>268</v>
      </c>
      <c r="AD32" s="3" t="s">
        <v>294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106" t="s">
        <v>17</v>
      </c>
      <c r="B33" s="106" t="s">
        <v>15</v>
      </c>
      <c r="D33" s="109" t="s">
        <v>33</v>
      </c>
      <c r="E33" s="112">
        <v>3</v>
      </c>
      <c r="F33" s="111">
        <f t="shared" si="17"/>
        <v>90</v>
      </c>
      <c r="G33" s="111">
        <f t="shared" si="18"/>
        <v>36</v>
      </c>
      <c r="H33" s="111">
        <v>18</v>
      </c>
      <c r="I33" s="111"/>
      <c r="J33" s="111">
        <v>18</v>
      </c>
      <c r="K33" s="111">
        <f t="shared" si="19"/>
        <v>54</v>
      </c>
      <c r="L33" s="112">
        <f t="shared" si="20"/>
        <v>2</v>
      </c>
      <c r="M33" s="111" t="s">
        <v>30</v>
      </c>
      <c r="N33" s="112">
        <f t="shared" si="21"/>
        <v>40</v>
      </c>
      <c r="O33" s="3" t="s">
        <v>213</v>
      </c>
      <c r="P33" s="1"/>
      <c r="Q33" s="94"/>
      <c r="R33" s="4"/>
      <c r="S33" s="89"/>
      <c r="T33" s="90"/>
      <c r="U33" s="90"/>
      <c r="V33" s="90"/>
      <c r="W33" s="90"/>
      <c r="X33" s="90"/>
      <c r="Y33" s="90"/>
      <c r="Z33" s="89"/>
      <c r="AA33" s="90"/>
      <c r="AB33" s="89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109"/>
      <c r="E34" s="112"/>
      <c r="F34" s="111">
        <f t="shared" si="17"/>
        <v>0</v>
      </c>
      <c r="G34" s="111">
        <f t="shared" si="18"/>
        <v>0</v>
      </c>
      <c r="H34" s="111"/>
      <c r="I34" s="111"/>
      <c r="J34" s="111"/>
      <c r="K34" s="111">
        <f t="shared" si="19"/>
        <v>0</v>
      </c>
      <c r="L34" s="112">
        <f t="shared" si="20"/>
        <v>0</v>
      </c>
      <c r="M34" s="111"/>
      <c r="N34" s="112" t="e">
        <f t="shared" si="21"/>
        <v>#DIV/0!</v>
      </c>
      <c r="P34" s="1"/>
      <c r="Q34" s="94"/>
      <c r="R34" s="6" t="s">
        <v>23</v>
      </c>
      <c r="S34" s="85">
        <f>SUM(S26:S33)</f>
        <v>30</v>
      </c>
      <c r="T34" s="102">
        <f t="shared" ref="T34:Z34" si="22">SUM(T26:T33)</f>
        <v>900</v>
      </c>
      <c r="U34" s="102">
        <f t="shared" si="22"/>
        <v>324</v>
      </c>
      <c r="V34" s="102">
        <f t="shared" si="22"/>
        <v>126</v>
      </c>
      <c r="W34" s="102">
        <f t="shared" si="22"/>
        <v>36</v>
      </c>
      <c r="X34" s="102">
        <f t="shared" si="22"/>
        <v>162</v>
      </c>
      <c r="Y34" s="102">
        <f t="shared" si="22"/>
        <v>576</v>
      </c>
      <c r="Z34" s="102">
        <f t="shared" si="22"/>
        <v>18</v>
      </c>
      <c r="AA34" s="102"/>
      <c r="AB34" s="102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113" t="s">
        <v>23</v>
      </c>
      <c r="E35" s="114">
        <f>SUM(E27:E34)</f>
        <v>30</v>
      </c>
      <c r="F35" s="115">
        <f t="shared" ref="F35:L35" si="23">SUM(F27:F34)</f>
        <v>900</v>
      </c>
      <c r="G35" s="115">
        <f t="shared" si="23"/>
        <v>360</v>
      </c>
      <c r="H35" s="115">
        <f t="shared" si="23"/>
        <v>108</v>
      </c>
      <c r="I35" s="115">
        <f t="shared" si="23"/>
        <v>0</v>
      </c>
      <c r="J35" s="115">
        <f t="shared" si="23"/>
        <v>252</v>
      </c>
      <c r="K35" s="115">
        <f t="shared" si="23"/>
        <v>540</v>
      </c>
      <c r="L35" s="115">
        <f t="shared" si="23"/>
        <v>20</v>
      </c>
      <c r="M35" s="115"/>
      <c r="N35" s="115"/>
      <c r="P35" s="1"/>
      <c r="Q35" s="94"/>
      <c r="R35" s="7" t="s">
        <v>24</v>
      </c>
      <c r="S35" s="9">
        <f>30-S34</f>
        <v>0</v>
      </c>
      <c r="T35" s="91"/>
      <c r="U35" s="91"/>
      <c r="V35" s="91"/>
      <c r="W35" s="91"/>
      <c r="X35" s="91"/>
      <c r="Y35" s="91"/>
      <c r="Z35" s="91"/>
      <c r="AA35" s="91"/>
      <c r="AB35" s="9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116" t="s">
        <v>24</v>
      </c>
      <c r="E36" s="118">
        <f>30-E35</f>
        <v>0</v>
      </c>
      <c r="P36" s="1"/>
      <c r="Q36" s="94"/>
      <c r="R36" s="7"/>
      <c r="S36" s="9"/>
      <c r="T36" s="91"/>
      <c r="U36" s="91"/>
      <c r="V36" s="91"/>
      <c r="W36" s="91"/>
      <c r="X36" s="91"/>
      <c r="Y36" s="91"/>
      <c r="Z36" s="91"/>
      <c r="AA36" s="91"/>
      <c r="AB36" s="9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3.15" x14ac:dyDescent="0.25">
      <c r="D37" s="116"/>
      <c r="E37" s="118"/>
      <c r="P37" s="1"/>
      <c r="Q37" s="94"/>
      <c r="R37" s="7"/>
      <c r="S37" s="9"/>
      <c r="T37" s="91"/>
      <c r="U37" s="91"/>
      <c r="V37" s="91"/>
      <c r="W37" s="91"/>
      <c r="X37" s="91"/>
      <c r="Y37" s="91"/>
      <c r="Z37" s="91"/>
      <c r="AA37" s="91"/>
      <c r="AB37" s="91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3.15" x14ac:dyDescent="0.25">
      <c r="D38" s="116"/>
      <c r="E38" s="118"/>
      <c r="P38" s="1"/>
      <c r="Q38" s="94"/>
      <c r="R38" s="7"/>
      <c r="S38" s="8"/>
      <c r="T38" s="91"/>
      <c r="U38" s="91"/>
      <c r="V38" s="91"/>
      <c r="W38" s="91"/>
      <c r="X38" s="91"/>
      <c r="Y38" s="91"/>
      <c r="Z38" s="91"/>
      <c r="AA38" s="91"/>
      <c r="AB38" s="9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3.15" x14ac:dyDescent="0.25">
      <c r="D39" s="116"/>
      <c r="E39" s="117"/>
      <c r="P39" s="1"/>
      <c r="Q39" s="94"/>
      <c r="R39" s="2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107" t="s">
        <v>181</v>
      </c>
      <c r="P40" s="1"/>
      <c r="Q40" s="94"/>
      <c r="R40" s="909" t="s">
        <v>0</v>
      </c>
      <c r="S40" s="904" t="s">
        <v>1</v>
      </c>
      <c r="T40" s="908" t="s">
        <v>2</v>
      </c>
      <c r="U40" s="908"/>
      <c r="V40" s="908"/>
      <c r="W40" s="908"/>
      <c r="X40" s="908"/>
      <c r="Y40" s="905"/>
      <c r="Z40" s="904" t="s">
        <v>3</v>
      </c>
      <c r="AA40" s="904" t="s">
        <v>4</v>
      </c>
      <c r="AB40" s="904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917" t="s">
        <v>0</v>
      </c>
      <c r="E41" s="912" t="s">
        <v>1</v>
      </c>
      <c r="F41" s="916" t="s">
        <v>2</v>
      </c>
      <c r="G41" s="916"/>
      <c r="H41" s="916"/>
      <c r="I41" s="916"/>
      <c r="J41" s="916"/>
      <c r="K41" s="913"/>
      <c r="L41" s="912" t="s">
        <v>3</v>
      </c>
      <c r="M41" s="912" t="s">
        <v>4</v>
      </c>
      <c r="N41" s="912" t="s">
        <v>5</v>
      </c>
      <c r="P41" s="1"/>
      <c r="Q41" s="94"/>
      <c r="R41" s="909"/>
      <c r="S41" s="904"/>
      <c r="T41" s="904" t="s">
        <v>6</v>
      </c>
      <c r="U41" s="906" t="s">
        <v>7</v>
      </c>
      <c r="V41" s="906"/>
      <c r="W41" s="906"/>
      <c r="X41" s="906"/>
      <c r="Y41" s="904" t="s">
        <v>26</v>
      </c>
      <c r="Z41" s="904"/>
      <c r="AA41" s="904"/>
      <c r="AB41" s="904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917"/>
      <c r="E42" s="912"/>
      <c r="F42" s="912" t="s">
        <v>6</v>
      </c>
      <c r="G42" s="914" t="s">
        <v>7</v>
      </c>
      <c r="H42" s="914"/>
      <c r="I42" s="914"/>
      <c r="J42" s="914"/>
      <c r="K42" s="912" t="s">
        <v>26</v>
      </c>
      <c r="L42" s="912"/>
      <c r="M42" s="912"/>
      <c r="N42" s="912"/>
      <c r="P42" s="1"/>
      <c r="Q42" s="94"/>
      <c r="R42" s="909"/>
      <c r="S42" s="904"/>
      <c r="T42" s="905"/>
      <c r="U42" s="904" t="s">
        <v>9</v>
      </c>
      <c r="V42" s="908" t="s">
        <v>10</v>
      </c>
      <c r="W42" s="905"/>
      <c r="X42" s="905"/>
      <c r="Y42" s="905"/>
      <c r="Z42" s="904"/>
      <c r="AA42" s="904"/>
      <c r="AB42" s="904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917"/>
      <c r="E43" s="912"/>
      <c r="F43" s="913"/>
      <c r="G43" s="912" t="s">
        <v>9</v>
      </c>
      <c r="H43" s="916" t="s">
        <v>10</v>
      </c>
      <c r="I43" s="913"/>
      <c r="J43" s="913"/>
      <c r="K43" s="913"/>
      <c r="L43" s="912"/>
      <c r="M43" s="912"/>
      <c r="N43" s="912"/>
      <c r="P43" s="1"/>
      <c r="Q43" s="94"/>
      <c r="R43" s="909"/>
      <c r="S43" s="904"/>
      <c r="T43" s="905"/>
      <c r="U43" s="907"/>
      <c r="V43" s="904" t="s">
        <v>27</v>
      </c>
      <c r="W43" s="904" t="s">
        <v>28</v>
      </c>
      <c r="X43" s="904" t="s">
        <v>29</v>
      </c>
      <c r="Y43" s="905"/>
      <c r="Z43" s="904"/>
      <c r="AA43" s="904"/>
      <c r="AB43" s="90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917"/>
      <c r="E44" s="912"/>
      <c r="F44" s="913"/>
      <c r="G44" s="915"/>
      <c r="H44" s="912" t="s">
        <v>27</v>
      </c>
      <c r="I44" s="912" t="s">
        <v>28</v>
      </c>
      <c r="J44" s="912" t="s">
        <v>29</v>
      </c>
      <c r="K44" s="913"/>
      <c r="L44" s="912"/>
      <c r="M44" s="912"/>
      <c r="N44" s="912"/>
      <c r="P44" s="1"/>
      <c r="Q44" s="94"/>
      <c r="R44" s="909"/>
      <c r="S44" s="904"/>
      <c r="T44" s="905"/>
      <c r="U44" s="907"/>
      <c r="V44" s="904"/>
      <c r="W44" s="904"/>
      <c r="X44" s="904"/>
      <c r="Y44" s="905"/>
      <c r="Z44" s="904"/>
      <c r="AA44" s="904"/>
      <c r="AB44" s="90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917"/>
      <c r="E45" s="912"/>
      <c r="F45" s="913"/>
      <c r="G45" s="915"/>
      <c r="H45" s="912"/>
      <c r="I45" s="912"/>
      <c r="J45" s="912"/>
      <c r="K45" s="913"/>
      <c r="L45" s="912"/>
      <c r="M45" s="912"/>
      <c r="N45" s="912"/>
      <c r="P45" s="1"/>
      <c r="Q45" s="94"/>
      <c r="R45" s="909"/>
      <c r="S45" s="904"/>
      <c r="T45" s="905"/>
      <c r="U45" s="907"/>
      <c r="V45" s="904"/>
      <c r="W45" s="904"/>
      <c r="X45" s="904"/>
      <c r="Y45" s="905"/>
      <c r="Z45" s="904"/>
      <c r="AA45" s="904"/>
      <c r="AB45" s="904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917"/>
      <c r="E46" s="912"/>
      <c r="F46" s="913"/>
      <c r="G46" s="915"/>
      <c r="H46" s="912"/>
      <c r="I46" s="912"/>
      <c r="J46" s="912"/>
      <c r="K46" s="913"/>
      <c r="L46" s="912"/>
      <c r="M46" s="912"/>
      <c r="N46" s="912"/>
      <c r="P46" s="1"/>
      <c r="Q46" s="94"/>
      <c r="R46" s="909"/>
      <c r="S46" s="904"/>
      <c r="T46" s="905"/>
      <c r="U46" s="907"/>
      <c r="V46" s="904"/>
      <c r="W46" s="904"/>
      <c r="X46" s="904"/>
      <c r="Y46" s="905"/>
      <c r="Z46" s="904"/>
      <c r="AA46" s="904"/>
      <c r="AB46" s="904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5">
      <c r="D47" s="917"/>
      <c r="E47" s="912"/>
      <c r="F47" s="913"/>
      <c r="G47" s="915"/>
      <c r="H47" s="912"/>
      <c r="I47" s="912"/>
      <c r="J47" s="912"/>
      <c r="K47" s="913"/>
      <c r="L47" s="912"/>
      <c r="M47" s="912"/>
      <c r="N47" s="912"/>
      <c r="P47" s="1" t="s">
        <v>17</v>
      </c>
      <c r="Q47" s="94" t="s">
        <v>15</v>
      </c>
      <c r="R47" s="4"/>
      <c r="S47" s="5"/>
      <c r="T47" s="90"/>
      <c r="U47" s="90"/>
      <c r="V47" s="90"/>
      <c r="W47" s="90"/>
      <c r="X47" s="90"/>
      <c r="Y47" s="90"/>
      <c r="Z47" s="89"/>
      <c r="AA47" s="90"/>
      <c r="AB47" s="89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106" t="s">
        <v>17</v>
      </c>
      <c r="B48" s="106" t="s">
        <v>15</v>
      </c>
      <c r="D48" s="109" t="s">
        <v>34</v>
      </c>
      <c r="E48" s="110">
        <v>3</v>
      </c>
      <c r="F48" s="111">
        <f>E48*30</f>
        <v>90</v>
      </c>
      <c r="G48" s="111">
        <f>H48+I48+J48</f>
        <v>45</v>
      </c>
      <c r="H48" s="111"/>
      <c r="I48" s="111"/>
      <c r="J48" s="111">
        <v>45</v>
      </c>
      <c r="K48" s="111">
        <f>F48-G48</f>
        <v>45</v>
      </c>
      <c r="L48" s="112">
        <f>G48/15</f>
        <v>3</v>
      </c>
      <c r="M48" s="111" t="s">
        <v>17</v>
      </c>
      <c r="N48" s="112">
        <f>G48/F48*100</f>
        <v>50</v>
      </c>
      <c r="O48" s="3" t="s">
        <v>213</v>
      </c>
      <c r="P48" s="1" t="s">
        <v>17</v>
      </c>
      <c r="Q48" s="94" t="s">
        <v>15</v>
      </c>
      <c r="R48" s="4" t="s">
        <v>34</v>
      </c>
      <c r="S48" s="5">
        <v>4</v>
      </c>
      <c r="T48" s="90">
        <f>S48*30</f>
        <v>120</v>
      </c>
      <c r="U48" s="90">
        <f>V48+W48+X48</f>
        <v>45</v>
      </c>
      <c r="V48" s="90"/>
      <c r="W48" s="90"/>
      <c r="X48" s="90">
        <v>45</v>
      </c>
      <c r="Y48" s="90">
        <f>T48-U48</f>
        <v>75</v>
      </c>
      <c r="Z48" s="89">
        <f>U48/15</f>
        <v>3</v>
      </c>
      <c r="AA48" s="90" t="s">
        <v>17</v>
      </c>
      <c r="AB48" s="89">
        <f>U48/T48*100</f>
        <v>37.5</v>
      </c>
      <c r="AC48" s="3" t="s">
        <v>268</v>
      </c>
      <c r="AD48" s="3" t="s">
        <v>291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106" t="s">
        <v>17</v>
      </c>
      <c r="B49" s="106" t="s">
        <v>15</v>
      </c>
      <c r="D49" s="109" t="s">
        <v>18</v>
      </c>
      <c r="E49" s="112">
        <v>3</v>
      </c>
      <c r="F49" s="111">
        <f t="shared" ref="F49:F55" si="24">E49*30</f>
        <v>90</v>
      </c>
      <c r="G49" s="111">
        <f t="shared" ref="G49:G55" si="25">H49+I49+J49</f>
        <v>60</v>
      </c>
      <c r="H49" s="111"/>
      <c r="I49" s="111"/>
      <c r="J49" s="111">
        <v>60</v>
      </c>
      <c r="K49" s="111">
        <f t="shared" ref="K49:K55" si="26">F49-G49</f>
        <v>30</v>
      </c>
      <c r="L49" s="112">
        <f t="shared" ref="L49:L53" si="27">G49/15</f>
        <v>4</v>
      </c>
      <c r="M49" s="111" t="s">
        <v>17</v>
      </c>
      <c r="N49" s="112">
        <f t="shared" ref="N49:N55" si="28">G49/F49*100</f>
        <v>66.666666666666657</v>
      </c>
      <c r="O49" s="3" t="s">
        <v>213</v>
      </c>
      <c r="P49" s="1" t="s">
        <v>13</v>
      </c>
      <c r="Q49" s="94" t="s">
        <v>15</v>
      </c>
      <c r="R49" s="4" t="s">
        <v>262</v>
      </c>
      <c r="S49" s="89">
        <v>6</v>
      </c>
      <c r="T49" s="90">
        <f t="shared" ref="T49:T53" si="29">S49*30</f>
        <v>180</v>
      </c>
      <c r="U49" s="90">
        <f t="shared" ref="U49:U53" si="30">V49+W49+X49</f>
        <v>75</v>
      </c>
      <c r="V49" s="90">
        <v>30</v>
      </c>
      <c r="W49" s="90"/>
      <c r="X49" s="90">
        <v>45</v>
      </c>
      <c r="Y49" s="90">
        <f t="shared" ref="Y49:Y53" si="31">T49-U49</f>
        <v>105</v>
      </c>
      <c r="Z49" s="89">
        <f t="shared" ref="Z49:Z52" si="32">U49/15</f>
        <v>5</v>
      </c>
      <c r="AA49" s="90" t="s">
        <v>30</v>
      </c>
      <c r="AB49" s="89">
        <f t="shared" ref="AB49:AB53" si="33">U49/T49*100</f>
        <v>41.666666666666671</v>
      </c>
      <c r="AC49" s="3" t="s">
        <v>211</v>
      </c>
      <c r="AD49" s="3" t="s">
        <v>295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106" t="s">
        <v>13</v>
      </c>
      <c r="B50" s="106" t="s">
        <v>32</v>
      </c>
      <c r="D50" s="109" t="s">
        <v>258</v>
      </c>
      <c r="E50" s="112">
        <v>5</v>
      </c>
      <c r="F50" s="111">
        <f t="shared" si="24"/>
        <v>150</v>
      </c>
      <c r="G50" s="111">
        <f t="shared" si="25"/>
        <v>60</v>
      </c>
      <c r="H50" s="111">
        <v>30</v>
      </c>
      <c r="I50" s="111"/>
      <c r="J50" s="111">
        <v>30</v>
      </c>
      <c r="K50" s="111">
        <f t="shared" si="26"/>
        <v>90</v>
      </c>
      <c r="L50" s="112">
        <f t="shared" si="27"/>
        <v>4</v>
      </c>
      <c r="M50" s="111" t="s">
        <v>30</v>
      </c>
      <c r="N50" s="112">
        <f t="shared" si="28"/>
        <v>40</v>
      </c>
      <c r="O50" s="3" t="s">
        <v>213</v>
      </c>
      <c r="P50" s="1" t="s">
        <v>13</v>
      </c>
      <c r="Q50" s="94" t="s">
        <v>15</v>
      </c>
      <c r="R50" s="4" t="s">
        <v>42</v>
      </c>
      <c r="S50" s="89">
        <v>5</v>
      </c>
      <c r="T50" s="90">
        <f t="shared" si="29"/>
        <v>150</v>
      </c>
      <c r="U50" s="90">
        <f t="shared" si="30"/>
        <v>60</v>
      </c>
      <c r="V50" s="90">
        <v>30</v>
      </c>
      <c r="W50" s="90"/>
      <c r="X50" s="90">
        <v>30</v>
      </c>
      <c r="Y50" s="90">
        <f t="shared" si="31"/>
        <v>90</v>
      </c>
      <c r="Z50" s="89">
        <f t="shared" si="32"/>
        <v>4</v>
      </c>
      <c r="AA50" s="90" t="s">
        <v>19</v>
      </c>
      <c r="AB50" s="89">
        <f t="shared" si="33"/>
        <v>40</v>
      </c>
      <c r="AC50" s="3" t="s">
        <v>210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106" t="s">
        <v>13</v>
      </c>
      <c r="B51" s="106" t="s">
        <v>15</v>
      </c>
      <c r="D51" s="109" t="s">
        <v>42</v>
      </c>
      <c r="E51" s="112">
        <v>5</v>
      </c>
      <c r="F51" s="111">
        <f t="shared" si="24"/>
        <v>150</v>
      </c>
      <c r="G51" s="111">
        <f t="shared" si="25"/>
        <v>60</v>
      </c>
      <c r="H51" s="111">
        <v>30</v>
      </c>
      <c r="I51" s="111"/>
      <c r="J51" s="111">
        <v>30</v>
      </c>
      <c r="K51" s="111">
        <f t="shared" si="26"/>
        <v>90</v>
      </c>
      <c r="L51" s="112">
        <f t="shared" si="27"/>
        <v>4</v>
      </c>
      <c r="M51" s="111" t="s">
        <v>19</v>
      </c>
      <c r="N51" s="112">
        <f t="shared" si="28"/>
        <v>40</v>
      </c>
      <c r="O51" s="3" t="s">
        <v>210</v>
      </c>
      <c r="P51" s="1" t="s">
        <v>13</v>
      </c>
      <c r="Q51" s="94" t="s">
        <v>15</v>
      </c>
      <c r="R51" s="4" t="s">
        <v>124</v>
      </c>
      <c r="S51" s="89">
        <v>6</v>
      </c>
      <c r="T51" s="90">
        <f t="shared" si="29"/>
        <v>180</v>
      </c>
      <c r="U51" s="90">
        <f t="shared" si="30"/>
        <v>90</v>
      </c>
      <c r="V51" s="90">
        <v>45</v>
      </c>
      <c r="W51" s="90"/>
      <c r="X51" s="90">
        <v>45</v>
      </c>
      <c r="Y51" s="90">
        <f t="shared" si="31"/>
        <v>90</v>
      </c>
      <c r="Z51" s="89">
        <f t="shared" si="32"/>
        <v>6</v>
      </c>
      <c r="AA51" s="90" t="s">
        <v>19</v>
      </c>
      <c r="AB51" s="89">
        <f t="shared" si="33"/>
        <v>50</v>
      </c>
      <c r="AC51" s="91" t="s">
        <v>211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106" t="s">
        <v>13</v>
      </c>
      <c r="B52" s="106" t="s">
        <v>15</v>
      </c>
      <c r="D52" s="109" t="s">
        <v>124</v>
      </c>
      <c r="E52" s="112">
        <v>6</v>
      </c>
      <c r="F52" s="111">
        <f t="shared" si="24"/>
        <v>180</v>
      </c>
      <c r="G52" s="111">
        <f t="shared" si="25"/>
        <v>90</v>
      </c>
      <c r="H52" s="111">
        <v>45</v>
      </c>
      <c r="I52" s="111"/>
      <c r="J52" s="111">
        <v>45</v>
      </c>
      <c r="K52" s="111">
        <f t="shared" si="26"/>
        <v>90</v>
      </c>
      <c r="L52" s="112">
        <f t="shared" si="27"/>
        <v>6</v>
      </c>
      <c r="M52" s="111" t="s">
        <v>19</v>
      </c>
      <c r="N52" s="112">
        <f t="shared" si="28"/>
        <v>50</v>
      </c>
      <c r="O52" s="91" t="s">
        <v>211</v>
      </c>
      <c r="P52" s="1" t="s">
        <v>17</v>
      </c>
      <c r="Q52" s="94" t="s">
        <v>15</v>
      </c>
      <c r="R52" s="4" t="s">
        <v>37</v>
      </c>
      <c r="S52" s="89">
        <v>5</v>
      </c>
      <c r="T52" s="90">
        <f t="shared" si="29"/>
        <v>150</v>
      </c>
      <c r="U52" s="90">
        <f t="shared" si="30"/>
        <v>60</v>
      </c>
      <c r="V52" s="90">
        <v>30</v>
      </c>
      <c r="W52" s="90"/>
      <c r="X52" s="90">
        <v>30</v>
      </c>
      <c r="Y52" s="90">
        <f t="shared" si="31"/>
        <v>90</v>
      </c>
      <c r="Z52" s="89">
        <f t="shared" si="32"/>
        <v>4</v>
      </c>
      <c r="AA52" s="90" t="s">
        <v>19</v>
      </c>
      <c r="AB52" s="89">
        <f t="shared" si="33"/>
        <v>40</v>
      </c>
      <c r="AC52" s="3" t="s">
        <v>212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106" t="s">
        <v>17</v>
      </c>
      <c r="B53" s="106" t="s">
        <v>15</v>
      </c>
      <c r="D53" s="109" t="s">
        <v>37</v>
      </c>
      <c r="E53" s="112">
        <v>5</v>
      </c>
      <c r="F53" s="111">
        <f t="shared" si="24"/>
        <v>150</v>
      </c>
      <c r="G53" s="111">
        <f t="shared" si="25"/>
        <v>60</v>
      </c>
      <c r="H53" s="111">
        <v>30</v>
      </c>
      <c r="I53" s="111"/>
      <c r="J53" s="111">
        <v>30</v>
      </c>
      <c r="K53" s="111">
        <f t="shared" si="26"/>
        <v>90</v>
      </c>
      <c r="L53" s="112">
        <f t="shared" si="27"/>
        <v>4</v>
      </c>
      <c r="M53" s="111" t="s">
        <v>19</v>
      </c>
      <c r="N53" s="112">
        <f t="shared" si="28"/>
        <v>40</v>
      </c>
      <c r="O53" s="3" t="s">
        <v>212</v>
      </c>
      <c r="P53" s="1" t="s">
        <v>17</v>
      </c>
      <c r="Q53" s="94" t="s">
        <v>32</v>
      </c>
      <c r="R53" s="4" t="s">
        <v>174</v>
      </c>
      <c r="S53" s="89">
        <v>4</v>
      </c>
      <c r="T53" s="90">
        <f t="shared" si="29"/>
        <v>120</v>
      </c>
      <c r="U53" s="90">
        <f t="shared" si="30"/>
        <v>45</v>
      </c>
      <c r="V53" s="90">
        <v>15</v>
      </c>
      <c r="W53" s="90"/>
      <c r="X53" s="90">
        <v>30</v>
      </c>
      <c r="Y53" s="90">
        <f t="shared" si="31"/>
        <v>75</v>
      </c>
      <c r="Z53" s="89">
        <f>U53/15</f>
        <v>3</v>
      </c>
      <c r="AA53" s="90" t="s">
        <v>17</v>
      </c>
      <c r="AB53" s="89">
        <f t="shared" si="33"/>
        <v>37.5</v>
      </c>
      <c r="AC53" s="3" t="s">
        <v>210</v>
      </c>
      <c r="AD53" s="3" t="s">
        <v>291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106" t="s">
        <v>17</v>
      </c>
      <c r="B54" s="106" t="s">
        <v>32</v>
      </c>
      <c r="D54" s="109" t="s">
        <v>174</v>
      </c>
      <c r="E54" s="112">
        <v>3</v>
      </c>
      <c r="F54" s="111">
        <f t="shared" si="24"/>
        <v>90</v>
      </c>
      <c r="G54" s="111">
        <f t="shared" si="25"/>
        <v>30</v>
      </c>
      <c r="H54" s="111">
        <v>15</v>
      </c>
      <c r="I54" s="111"/>
      <c r="J54" s="111">
        <v>15</v>
      </c>
      <c r="K54" s="111">
        <f t="shared" si="26"/>
        <v>60</v>
      </c>
      <c r="L54" s="112">
        <f>G54/15</f>
        <v>2</v>
      </c>
      <c r="M54" s="111" t="s">
        <v>17</v>
      </c>
      <c r="N54" s="112">
        <f t="shared" si="28"/>
        <v>33.333333333333329</v>
      </c>
      <c r="O54" s="3" t="s">
        <v>212</v>
      </c>
      <c r="P54" s="1"/>
      <c r="Q54" s="94"/>
      <c r="R54" s="6"/>
      <c r="S54" s="85"/>
      <c r="T54" s="102"/>
      <c r="U54" s="102"/>
      <c r="V54" s="102"/>
      <c r="W54" s="102"/>
      <c r="X54" s="102"/>
      <c r="Y54" s="102"/>
      <c r="Z54" s="102"/>
      <c r="AA54" s="102"/>
      <c r="AB54" s="102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3.15" x14ac:dyDescent="0.25">
      <c r="D55" s="109"/>
      <c r="E55" s="112"/>
      <c r="F55" s="111">
        <f t="shared" si="24"/>
        <v>0</v>
      </c>
      <c r="G55" s="111">
        <f t="shared" si="25"/>
        <v>0</v>
      </c>
      <c r="H55" s="111"/>
      <c r="I55" s="111"/>
      <c r="J55" s="111"/>
      <c r="K55" s="111">
        <f t="shared" si="26"/>
        <v>0</v>
      </c>
      <c r="L55" s="112">
        <f t="shared" ref="L55" si="34">G55/18</f>
        <v>0</v>
      </c>
      <c r="M55" s="111"/>
      <c r="N55" s="112" t="e">
        <f t="shared" si="28"/>
        <v>#DIV/0!</v>
      </c>
      <c r="P55" s="1"/>
      <c r="Q55" s="94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113" t="s">
        <v>23</v>
      </c>
      <c r="E56" s="114">
        <f>SUM(E48:E55)</f>
        <v>30</v>
      </c>
      <c r="F56" s="115">
        <f>SUM(F48:F55)</f>
        <v>900</v>
      </c>
      <c r="G56" s="115">
        <f t="shared" ref="G56:M56" si="35">SUM(G48:G55)</f>
        <v>405</v>
      </c>
      <c r="H56" s="115">
        <f t="shared" si="35"/>
        <v>150</v>
      </c>
      <c r="I56" s="115">
        <f t="shared" si="35"/>
        <v>0</v>
      </c>
      <c r="J56" s="115">
        <f t="shared" si="35"/>
        <v>255</v>
      </c>
      <c r="K56" s="115">
        <f t="shared" si="35"/>
        <v>495</v>
      </c>
      <c r="L56" s="115">
        <f>SUM(L48:L55)</f>
        <v>27</v>
      </c>
      <c r="M56" s="115">
        <f t="shared" si="35"/>
        <v>0</v>
      </c>
      <c r="N56" s="115"/>
      <c r="P56" s="1"/>
      <c r="Q56" s="94"/>
      <c r="R56" s="2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116" t="s">
        <v>24</v>
      </c>
      <c r="E57" s="117">
        <f>30-E56</f>
        <v>0</v>
      </c>
      <c r="F57" s="117"/>
      <c r="G57" s="117"/>
      <c r="H57" s="117"/>
      <c r="I57" s="117"/>
      <c r="J57" s="117"/>
      <c r="K57" s="117"/>
      <c r="L57" s="117"/>
      <c r="M57" s="117"/>
      <c r="N57" s="117"/>
      <c r="P57" s="1"/>
      <c r="Q57" s="94"/>
      <c r="R57" s="130"/>
      <c r="S57" s="103"/>
      <c r="T57" s="132"/>
      <c r="U57" s="132"/>
      <c r="V57" s="132"/>
      <c r="W57" s="132"/>
      <c r="X57" s="132"/>
      <c r="Y57" s="131"/>
      <c r="Z57" s="103"/>
      <c r="AA57" s="103"/>
      <c r="AB57" s="10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107" t="s">
        <v>182</v>
      </c>
      <c r="P58" s="1"/>
      <c r="Q58" s="94"/>
      <c r="R58" s="2" t="s">
        <v>182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917" t="s">
        <v>0</v>
      </c>
      <c r="E59" s="912" t="s">
        <v>1</v>
      </c>
      <c r="F59" s="916" t="s">
        <v>2</v>
      </c>
      <c r="G59" s="916"/>
      <c r="H59" s="916"/>
      <c r="I59" s="916"/>
      <c r="J59" s="916"/>
      <c r="K59" s="913"/>
      <c r="L59" s="912" t="s">
        <v>3</v>
      </c>
      <c r="M59" s="912" t="s">
        <v>4</v>
      </c>
      <c r="N59" s="912" t="s">
        <v>5</v>
      </c>
      <c r="P59" s="1"/>
      <c r="Q59" s="94"/>
      <c r="R59" s="909" t="s">
        <v>0</v>
      </c>
      <c r="S59" s="904" t="s">
        <v>1</v>
      </c>
      <c r="T59" s="908" t="s">
        <v>2</v>
      </c>
      <c r="U59" s="908"/>
      <c r="V59" s="908"/>
      <c r="W59" s="908"/>
      <c r="X59" s="908"/>
      <c r="Y59" s="905"/>
      <c r="Z59" s="904" t="s">
        <v>3</v>
      </c>
      <c r="AA59" s="904" t="s">
        <v>4</v>
      </c>
      <c r="AB59" s="904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917"/>
      <c r="E60" s="912"/>
      <c r="F60" s="912" t="s">
        <v>6</v>
      </c>
      <c r="G60" s="914" t="s">
        <v>7</v>
      </c>
      <c r="H60" s="914"/>
      <c r="I60" s="914"/>
      <c r="J60" s="914"/>
      <c r="K60" s="912" t="s">
        <v>26</v>
      </c>
      <c r="L60" s="912"/>
      <c r="M60" s="912"/>
      <c r="N60" s="912"/>
      <c r="P60" s="1"/>
      <c r="Q60" s="94"/>
      <c r="R60" s="909"/>
      <c r="S60" s="904"/>
      <c r="T60" s="904" t="s">
        <v>6</v>
      </c>
      <c r="U60" s="906" t="s">
        <v>7</v>
      </c>
      <c r="V60" s="906"/>
      <c r="W60" s="906"/>
      <c r="X60" s="906"/>
      <c r="Y60" s="904" t="s">
        <v>26</v>
      </c>
      <c r="Z60" s="904"/>
      <c r="AA60" s="904"/>
      <c r="AB60" s="904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917"/>
      <c r="E61" s="912"/>
      <c r="F61" s="913"/>
      <c r="G61" s="912" t="s">
        <v>9</v>
      </c>
      <c r="H61" s="916" t="s">
        <v>10</v>
      </c>
      <c r="I61" s="913"/>
      <c r="J61" s="913"/>
      <c r="K61" s="913"/>
      <c r="L61" s="912"/>
      <c r="M61" s="912"/>
      <c r="N61" s="912"/>
      <c r="P61" s="1"/>
      <c r="Q61" s="94"/>
      <c r="R61" s="909"/>
      <c r="S61" s="904"/>
      <c r="T61" s="905"/>
      <c r="U61" s="904" t="s">
        <v>9</v>
      </c>
      <c r="V61" s="908" t="s">
        <v>10</v>
      </c>
      <c r="W61" s="905"/>
      <c r="X61" s="905"/>
      <c r="Y61" s="905"/>
      <c r="Z61" s="904"/>
      <c r="AA61" s="904"/>
      <c r="AB61" s="904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917"/>
      <c r="E62" s="912"/>
      <c r="F62" s="913"/>
      <c r="G62" s="915"/>
      <c r="H62" s="912" t="s">
        <v>27</v>
      </c>
      <c r="I62" s="912" t="s">
        <v>28</v>
      </c>
      <c r="J62" s="912" t="s">
        <v>29</v>
      </c>
      <c r="K62" s="913"/>
      <c r="L62" s="912"/>
      <c r="M62" s="912"/>
      <c r="N62" s="912"/>
      <c r="P62" s="1"/>
      <c r="Q62" s="94"/>
      <c r="R62" s="909"/>
      <c r="S62" s="904"/>
      <c r="T62" s="905"/>
      <c r="U62" s="907"/>
      <c r="V62" s="904" t="s">
        <v>27</v>
      </c>
      <c r="W62" s="904" t="s">
        <v>28</v>
      </c>
      <c r="X62" s="904" t="s">
        <v>29</v>
      </c>
      <c r="Y62" s="905"/>
      <c r="Z62" s="904"/>
      <c r="AA62" s="904"/>
      <c r="AB62" s="904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917"/>
      <c r="E63" s="912"/>
      <c r="F63" s="913"/>
      <c r="G63" s="915"/>
      <c r="H63" s="912"/>
      <c r="I63" s="912"/>
      <c r="J63" s="912"/>
      <c r="K63" s="913"/>
      <c r="L63" s="912"/>
      <c r="M63" s="912"/>
      <c r="N63" s="912"/>
      <c r="P63" s="1"/>
      <c r="Q63" s="94"/>
      <c r="R63" s="909"/>
      <c r="S63" s="904"/>
      <c r="T63" s="905"/>
      <c r="U63" s="907"/>
      <c r="V63" s="904"/>
      <c r="W63" s="904"/>
      <c r="X63" s="904"/>
      <c r="Y63" s="905"/>
      <c r="Z63" s="904"/>
      <c r="AA63" s="904"/>
      <c r="AB63" s="904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917"/>
      <c r="E64" s="912"/>
      <c r="F64" s="913"/>
      <c r="G64" s="915"/>
      <c r="H64" s="912"/>
      <c r="I64" s="912"/>
      <c r="J64" s="912"/>
      <c r="K64" s="913"/>
      <c r="L64" s="912"/>
      <c r="M64" s="912"/>
      <c r="N64" s="912"/>
      <c r="P64" s="1"/>
      <c r="Q64" s="94"/>
      <c r="R64" s="909"/>
      <c r="S64" s="904"/>
      <c r="T64" s="905"/>
      <c r="U64" s="907"/>
      <c r="V64" s="904"/>
      <c r="W64" s="904"/>
      <c r="X64" s="904"/>
      <c r="Y64" s="905"/>
      <c r="Z64" s="904"/>
      <c r="AA64" s="904"/>
      <c r="AB64" s="904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5">
      <c r="D65" s="917"/>
      <c r="E65" s="912"/>
      <c r="F65" s="913"/>
      <c r="G65" s="915"/>
      <c r="H65" s="912"/>
      <c r="I65" s="912"/>
      <c r="J65" s="912"/>
      <c r="K65" s="913"/>
      <c r="L65" s="912"/>
      <c r="M65" s="912"/>
      <c r="N65" s="912"/>
      <c r="P65" s="1"/>
      <c r="Q65" s="94"/>
      <c r="R65" s="909"/>
      <c r="S65" s="904"/>
      <c r="T65" s="905"/>
      <c r="U65" s="907"/>
      <c r="V65" s="904"/>
      <c r="W65" s="904"/>
      <c r="X65" s="904"/>
      <c r="Y65" s="905"/>
      <c r="Z65" s="904"/>
      <c r="AA65" s="904"/>
      <c r="AB65" s="904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106" t="s">
        <v>13</v>
      </c>
      <c r="B66" s="106" t="s">
        <v>15</v>
      </c>
      <c r="D66" s="113" t="s">
        <v>198</v>
      </c>
      <c r="E66" s="110">
        <v>4.5</v>
      </c>
      <c r="F66" s="111">
        <f>E66*30</f>
        <v>135</v>
      </c>
      <c r="G66" s="111">
        <f>H66+I66+J66</f>
        <v>0</v>
      </c>
      <c r="H66" s="111"/>
      <c r="I66" s="111"/>
      <c r="J66" s="111"/>
      <c r="K66" s="111">
        <f>F66-G66</f>
        <v>135</v>
      </c>
      <c r="L66" s="112">
        <f>G66/18</f>
        <v>0</v>
      </c>
      <c r="M66" s="111" t="s">
        <v>30</v>
      </c>
      <c r="N66" s="112">
        <f>G66/F66*100</f>
        <v>0</v>
      </c>
      <c r="O66" s="3" t="s">
        <v>211</v>
      </c>
      <c r="P66" s="1" t="s">
        <v>13</v>
      </c>
      <c r="Q66" s="94" t="s">
        <v>15</v>
      </c>
      <c r="R66" s="6" t="s">
        <v>198</v>
      </c>
      <c r="S66" s="5">
        <v>4.5</v>
      </c>
      <c r="T66" s="90">
        <f>S66*30</f>
        <v>135</v>
      </c>
      <c r="U66" s="90">
        <f>V66+W66+X66</f>
        <v>0</v>
      </c>
      <c r="V66" s="90"/>
      <c r="W66" s="90"/>
      <c r="X66" s="90"/>
      <c r="Y66" s="90">
        <f>T66-U66</f>
        <v>135</v>
      </c>
      <c r="Z66" s="89">
        <f>U66/18</f>
        <v>0</v>
      </c>
      <c r="AA66" s="90" t="s">
        <v>30</v>
      </c>
      <c r="AB66" s="89">
        <f>U66/T66*100</f>
        <v>0</v>
      </c>
      <c r="AC66" s="3" t="s">
        <v>211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106" t="s">
        <v>17</v>
      </c>
      <c r="B67" s="106" t="s">
        <v>15</v>
      </c>
      <c r="D67" s="109" t="s">
        <v>16</v>
      </c>
      <c r="E67" s="112">
        <v>4</v>
      </c>
      <c r="F67" s="111">
        <f t="shared" ref="F67:F73" si="36">E67*30</f>
        <v>120</v>
      </c>
      <c r="G67" s="111">
        <f t="shared" ref="G67:G73" si="37">H67+I67+J67</f>
        <v>54</v>
      </c>
      <c r="H67" s="111"/>
      <c r="I67" s="111"/>
      <c r="J67" s="111">
        <v>54</v>
      </c>
      <c r="K67" s="111">
        <f t="shared" ref="K67:K73" si="38">F67-G67</f>
        <v>66</v>
      </c>
      <c r="L67" s="112">
        <f t="shared" ref="L67:L73" si="39">G67/18</f>
        <v>3</v>
      </c>
      <c r="M67" s="111" t="s">
        <v>30</v>
      </c>
      <c r="N67" s="112">
        <f t="shared" ref="N67:N73" si="40">G67/F67*100</f>
        <v>45</v>
      </c>
      <c r="O67" s="3" t="s">
        <v>213</v>
      </c>
      <c r="P67" s="1" t="s">
        <v>17</v>
      </c>
      <c r="Q67" s="94" t="s">
        <v>15</v>
      </c>
      <c r="R67" s="4" t="s">
        <v>16</v>
      </c>
      <c r="S67" s="89">
        <v>4</v>
      </c>
      <c r="T67" s="90">
        <f t="shared" ref="T67:T73" si="41">S67*30</f>
        <v>120</v>
      </c>
      <c r="U67" s="90">
        <f t="shared" ref="U67:U73" si="42">V67+W67+X67</f>
        <v>54</v>
      </c>
      <c r="V67" s="90"/>
      <c r="W67" s="90"/>
      <c r="X67" s="90">
        <v>54</v>
      </c>
      <c r="Y67" s="90">
        <f t="shared" ref="Y67:Y73" si="43">T67-U67</f>
        <v>66</v>
      </c>
      <c r="Z67" s="89">
        <f t="shared" ref="Z67:Z73" si="44">U67/18</f>
        <v>3</v>
      </c>
      <c r="AA67" s="90" t="s">
        <v>30</v>
      </c>
      <c r="AB67" s="89">
        <f t="shared" ref="AB67:AB73" si="45">U67/T67*100</f>
        <v>45</v>
      </c>
      <c r="AC67" s="3" t="s">
        <v>268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106" t="s">
        <v>17</v>
      </c>
      <c r="B68" s="106" t="s">
        <v>15</v>
      </c>
      <c r="D68" s="109" t="s">
        <v>18</v>
      </c>
      <c r="E68" s="112">
        <v>4</v>
      </c>
      <c r="F68" s="111">
        <f t="shared" si="36"/>
        <v>120</v>
      </c>
      <c r="G68" s="111">
        <f t="shared" si="37"/>
        <v>72</v>
      </c>
      <c r="H68" s="111"/>
      <c r="I68" s="111"/>
      <c r="J68" s="111">
        <v>72</v>
      </c>
      <c r="K68" s="111">
        <f t="shared" si="38"/>
        <v>48</v>
      </c>
      <c r="L68" s="112">
        <f t="shared" si="39"/>
        <v>4</v>
      </c>
      <c r="M68" s="111" t="s">
        <v>30</v>
      </c>
      <c r="N68" s="112">
        <f t="shared" si="40"/>
        <v>60</v>
      </c>
      <c r="O68" s="3" t="s">
        <v>213</v>
      </c>
      <c r="P68" s="1" t="s">
        <v>13</v>
      </c>
      <c r="Q68" s="94" t="s">
        <v>15</v>
      </c>
      <c r="R68" s="4" t="s">
        <v>38</v>
      </c>
      <c r="S68" s="89">
        <v>4</v>
      </c>
      <c r="T68" s="90">
        <f t="shared" si="41"/>
        <v>120</v>
      </c>
      <c r="U68" s="90">
        <f t="shared" si="42"/>
        <v>54</v>
      </c>
      <c r="V68" s="90">
        <v>18</v>
      </c>
      <c r="W68" s="90"/>
      <c r="X68" s="90">
        <v>36</v>
      </c>
      <c r="Y68" s="90">
        <f t="shared" si="43"/>
        <v>66</v>
      </c>
      <c r="Z68" s="89">
        <f t="shared" si="44"/>
        <v>3</v>
      </c>
      <c r="AA68" s="90" t="s">
        <v>19</v>
      </c>
      <c r="AB68" s="89">
        <f t="shared" si="45"/>
        <v>45</v>
      </c>
      <c r="AC68" s="91" t="s">
        <v>211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106" t="s">
        <v>13</v>
      </c>
      <c r="B69" s="106" t="s">
        <v>15</v>
      </c>
      <c r="D69" s="109" t="s">
        <v>38</v>
      </c>
      <c r="E69" s="112">
        <v>4</v>
      </c>
      <c r="F69" s="111">
        <f t="shared" si="36"/>
        <v>120</v>
      </c>
      <c r="G69" s="111">
        <f t="shared" si="37"/>
        <v>54</v>
      </c>
      <c r="H69" s="111">
        <v>18</v>
      </c>
      <c r="I69" s="111"/>
      <c r="J69" s="111">
        <v>36</v>
      </c>
      <c r="K69" s="111">
        <f t="shared" si="38"/>
        <v>66</v>
      </c>
      <c r="L69" s="112">
        <f t="shared" si="39"/>
        <v>3</v>
      </c>
      <c r="M69" s="111" t="s">
        <v>19</v>
      </c>
      <c r="N69" s="112">
        <f t="shared" si="40"/>
        <v>45</v>
      </c>
      <c r="O69" s="91" t="s">
        <v>211</v>
      </c>
      <c r="P69" s="1" t="s">
        <v>13</v>
      </c>
      <c r="Q69" s="94" t="s">
        <v>15</v>
      </c>
      <c r="R69" s="4" t="s">
        <v>193</v>
      </c>
      <c r="S69" s="89">
        <v>5</v>
      </c>
      <c r="T69" s="90">
        <f t="shared" si="41"/>
        <v>150</v>
      </c>
      <c r="U69" s="90">
        <f t="shared" si="42"/>
        <v>72</v>
      </c>
      <c r="V69" s="90">
        <v>36</v>
      </c>
      <c r="W69" s="90"/>
      <c r="X69" s="90">
        <v>36</v>
      </c>
      <c r="Y69" s="90">
        <f t="shared" si="43"/>
        <v>78</v>
      </c>
      <c r="Z69" s="89">
        <f t="shared" si="44"/>
        <v>4</v>
      </c>
      <c r="AA69" s="90" t="s">
        <v>19</v>
      </c>
      <c r="AB69" s="89">
        <f t="shared" si="45"/>
        <v>48</v>
      </c>
      <c r="AC69" s="3" t="s">
        <v>212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106" t="s">
        <v>13</v>
      </c>
      <c r="B70" s="106" t="s">
        <v>15</v>
      </c>
      <c r="D70" s="109" t="s">
        <v>193</v>
      </c>
      <c r="E70" s="112">
        <v>5</v>
      </c>
      <c r="F70" s="111">
        <f t="shared" si="36"/>
        <v>150</v>
      </c>
      <c r="G70" s="111">
        <f t="shared" si="37"/>
        <v>72</v>
      </c>
      <c r="H70" s="111">
        <v>36</v>
      </c>
      <c r="I70" s="111"/>
      <c r="J70" s="111">
        <v>36</v>
      </c>
      <c r="K70" s="111">
        <f t="shared" si="38"/>
        <v>78</v>
      </c>
      <c r="L70" s="112">
        <f t="shared" si="39"/>
        <v>4</v>
      </c>
      <c r="M70" s="111" t="s">
        <v>19</v>
      </c>
      <c r="N70" s="112">
        <f t="shared" si="40"/>
        <v>48</v>
      </c>
      <c r="O70" s="3" t="s">
        <v>212</v>
      </c>
      <c r="P70" s="1" t="s">
        <v>13</v>
      </c>
      <c r="Q70" s="94" t="s">
        <v>15</v>
      </c>
      <c r="R70" s="4" t="s">
        <v>39</v>
      </c>
      <c r="S70" s="89">
        <v>4</v>
      </c>
      <c r="T70" s="90">
        <f t="shared" si="41"/>
        <v>120</v>
      </c>
      <c r="U70" s="90">
        <f t="shared" si="42"/>
        <v>54</v>
      </c>
      <c r="V70" s="90">
        <v>36</v>
      </c>
      <c r="W70" s="90"/>
      <c r="X70" s="90">
        <v>18</v>
      </c>
      <c r="Y70" s="90">
        <f t="shared" si="43"/>
        <v>66</v>
      </c>
      <c r="Z70" s="89">
        <f t="shared" si="44"/>
        <v>3</v>
      </c>
      <c r="AA70" s="90" t="s">
        <v>19</v>
      </c>
      <c r="AB70" s="89">
        <f t="shared" si="45"/>
        <v>45</v>
      </c>
      <c r="AC70" s="3" t="s">
        <v>276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106" t="s">
        <v>13</v>
      </c>
      <c r="B71" s="106" t="s">
        <v>15</v>
      </c>
      <c r="D71" s="109" t="s">
        <v>39</v>
      </c>
      <c r="E71" s="112">
        <v>4</v>
      </c>
      <c r="F71" s="111">
        <f t="shared" si="36"/>
        <v>120</v>
      </c>
      <c r="G71" s="111">
        <f t="shared" si="37"/>
        <v>54</v>
      </c>
      <c r="H71" s="111">
        <v>36</v>
      </c>
      <c r="I71" s="111"/>
      <c r="J71" s="111">
        <v>18</v>
      </c>
      <c r="K71" s="111">
        <f t="shared" si="38"/>
        <v>66</v>
      </c>
      <c r="L71" s="112">
        <f t="shared" si="39"/>
        <v>3</v>
      </c>
      <c r="M71" s="111" t="s">
        <v>19</v>
      </c>
      <c r="N71" s="112">
        <f t="shared" si="40"/>
        <v>45</v>
      </c>
      <c r="O71" s="3" t="s">
        <v>209</v>
      </c>
      <c r="P71" s="1" t="s">
        <v>17</v>
      </c>
      <c r="Q71" s="94" t="s">
        <v>32</v>
      </c>
      <c r="R71" s="4" t="s">
        <v>231</v>
      </c>
      <c r="S71" s="89">
        <v>3.5</v>
      </c>
      <c r="T71" s="90">
        <f t="shared" si="41"/>
        <v>105</v>
      </c>
      <c r="U71" s="90">
        <f t="shared" si="42"/>
        <v>36</v>
      </c>
      <c r="V71" s="90">
        <v>18</v>
      </c>
      <c r="W71" s="90"/>
      <c r="X71" s="90">
        <v>18</v>
      </c>
      <c r="Y71" s="90">
        <f t="shared" si="43"/>
        <v>69</v>
      </c>
      <c r="Z71" s="89">
        <f t="shared" si="44"/>
        <v>2</v>
      </c>
      <c r="AA71" s="90" t="s">
        <v>17</v>
      </c>
      <c r="AB71" s="89">
        <f t="shared" si="45"/>
        <v>34.285714285714285</v>
      </c>
      <c r="AC71" s="3" t="s">
        <v>210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106" t="s">
        <v>17</v>
      </c>
      <c r="B72" s="106" t="s">
        <v>32</v>
      </c>
      <c r="D72" s="109" t="s">
        <v>231</v>
      </c>
      <c r="E72" s="112">
        <v>3.5</v>
      </c>
      <c r="F72" s="111">
        <f t="shared" si="36"/>
        <v>105</v>
      </c>
      <c r="G72" s="111">
        <f t="shared" si="37"/>
        <v>36</v>
      </c>
      <c r="H72" s="111">
        <v>18</v>
      </c>
      <c r="I72" s="111"/>
      <c r="J72" s="111">
        <v>18</v>
      </c>
      <c r="K72" s="111">
        <f t="shared" si="38"/>
        <v>69</v>
      </c>
      <c r="L72" s="112">
        <f t="shared" si="39"/>
        <v>2</v>
      </c>
      <c r="M72" s="111" t="s">
        <v>17</v>
      </c>
      <c r="N72" s="112">
        <f t="shared" si="40"/>
        <v>34.285714285714285</v>
      </c>
      <c r="O72" s="3" t="s">
        <v>212</v>
      </c>
      <c r="P72" s="1" t="s">
        <v>13</v>
      </c>
      <c r="Q72" s="94" t="s">
        <v>15</v>
      </c>
      <c r="R72" s="4" t="s">
        <v>263</v>
      </c>
      <c r="S72" s="89">
        <v>4</v>
      </c>
      <c r="T72" s="90">
        <f t="shared" si="41"/>
        <v>120</v>
      </c>
      <c r="U72" s="90">
        <f t="shared" si="42"/>
        <v>54</v>
      </c>
      <c r="V72" s="90">
        <v>18</v>
      </c>
      <c r="W72" s="90"/>
      <c r="X72" s="90">
        <v>36</v>
      </c>
      <c r="Y72" s="90">
        <f t="shared" si="43"/>
        <v>66</v>
      </c>
      <c r="Z72" s="89">
        <f t="shared" si="44"/>
        <v>3</v>
      </c>
      <c r="AA72" s="90" t="s">
        <v>19</v>
      </c>
      <c r="AB72" s="89">
        <f t="shared" si="45"/>
        <v>45</v>
      </c>
      <c r="AC72" s="3" t="s">
        <v>211</v>
      </c>
      <c r="AD72" s="3" t="s">
        <v>296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106" t="s">
        <v>13</v>
      </c>
      <c r="B73" s="106" t="s">
        <v>15</v>
      </c>
      <c r="D73" s="109" t="s">
        <v>194</v>
      </c>
      <c r="E73" s="112">
        <v>1</v>
      </c>
      <c r="F73" s="111">
        <f t="shared" si="36"/>
        <v>30</v>
      </c>
      <c r="G73" s="111">
        <f t="shared" si="37"/>
        <v>0</v>
      </c>
      <c r="H73" s="111"/>
      <c r="I73" s="111"/>
      <c r="J73" s="111"/>
      <c r="K73" s="111">
        <f t="shared" si="38"/>
        <v>30</v>
      </c>
      <c r="L73" s="112">
        <f t="shared" si="39"/>
        <v>0</v>
      </c>
      <c r="M73" s="111" t="s">
        <v>30</v>
      </c>
      <c r="N73" s="112">
        <f t="shared" si="40"/>
        <v>0</v>
      </c>
      <c r="O73" s="3" t="s">
        <v>211</v>
      </c>
      <c r="P73" s="1" t="s">
        <v>13</v>
      </c>
      <c r="Q73" s="94" t="s">
        <v>15</v>
      </c>
      <c r="R73" s="4" t="s">
        <v>194</v>
      </c>
      <c r="S73" s="89">
        <v>1</v>
      </c>
      <c r="T73" s="90">
        <f t="shared" si="41"/>
        <v>30</v>
      </c>
      <c r="U73" s="90">
        <f t="shared" si="42"/>
        <v>0</v>
      </c>
      <c r="V73" s="90"/>
      <c r="W73" s="90"/>
      <c r="X73" s="90"/>
      <c r="Y73" s="90">
        <f t="shared" si="43"/>
        <v>30</v>
      </c>
      <c r="Z73" s="89">
        <f t="shared" si="44"/>
        <v>0</v>
      </c>
      <c r="AA73" s="90" t="s">
        <v>30</v>
      </c>
      <c r="AB73" s="89">
        <f t="shared" si="45"/>
        <v>0</v>
      </c>
      <c r="AC73" s="3" t="s">
        <v>211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113" t="s">
        <v>23</v>
      </c>
      <c r="E74" s="114">
        <f t="shared" ref="E74:L74" si="46">SUM(E66:E73)</f>
        <v>30</v>
      </c>
      <c r="F74" s="115">
        <f t="shared" si="46"/>
        <v>900</v>
      </c>
      <c r="G74" s="115">
        <f t="shared" si="46"/>
        <v>342</v>
      </c>
      <c r="H74" s="115">
        <f t="shared" si="46"/>
        <v>108</v>
      </c>
      <c r="I74" s="115">
        <f t="shared" si="46"/>
        <v>0</v>
      </c>
      <c r="J74" s="115">
        <f t="shared" si="46"/>
        <v>234</v>
      </c>
      <c r="K74" s="115">
        <f t="shared" si="46"/>
        <v>558</v>
      </c>
      <c r="L74" s="115">
        <f t="shared" si="46"/>
        <v>19</v>
      </c>
      <c r="M74" s="115"/>
      <c r="N74" s="115"/>
      <c r="P74" s="1"/>
      <c r="Q74" s="94"/>
      <c r="R74" s="6" t="s">
        <v>23</v>
      </c>
      <c r="S74" s="85">
        <f t="shared" ref="S74:Z74" si="47">SUM(S66:S73)</f>
        <v>30</v>
      </c>
      <c r="T74" s="102">
        <f t="shared" si="47"/>
        <v>900</v>
      </c>
      <c r="U74" s="102">
        <f t="shared" si="47"/>
        <v>324</v>
      </c>
      <c r="V74" s="102">
        <f t="shared" si="47"/>
        <v>126</v>
      </c>
      <c r="W74" s="102">
        <f t="shared" si="47"/>
        <v>0</v>
      </c>
      <c r="X74" s="102">
        <f t="shared" si="47"/>
        <v>198</v>
      </c>
      <c r="Y74" s="102">
        <f t="shared" si="47"/>
        <v>576</v>
      </c>
      <c r="Z74" s="102">
        <f t="shared" si="47"/>
        <v>18</v>
      </c>
      <c r="AA74" s="102"/>
      <c r="AB74" s="102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116" t="s">
        <v>24</v>
      </c>
      <c r="E75" s="118">
        <f>30-E74</f>
        <v>0</v>
      </c>
      <c r="F75" s="117"/>
      <c r="G75" s="117"/>
      <c r="H75" s="117"/>
      <c r="I75" s="117"/>
      <c r="J75" s="117"/>
      <c r="K75" s="117"/>
      <c r="L75" s="117"/>
      <c r="M75" s="117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ht="14.45" x14ac:dyDescent="0.3">
      <c r="D76" s="116"/>
      <c r="E76" s="118"/>
      <c r="F76" s="117"/>
      <c r="G76" s="117"/>
      <c r="H76" s="117"/>
      <c r="I76" s="117"/>
      <c r="J76" s="117"/>
      <c r="K76" s="117"/>
      <c r="L76" s="117"/>
      <c r="M76" s="117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ht="14.45" x14ac:dyDescent="0.3">
      <c r="D77" s="116"/>
      <c r="E77" s="118"/>
      <c r="F77" s="117"/>
      <c r="G77" s="117"/>
      <c r="H77" s="117"/>
      <c r="I77" s="117"/>
      <c r="J77" s="117"/>
      <c r="K77" s="117"/>
      <c r="L77" s="117"/>
      <c r="M77" s="117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ht="14.45" x14ac:dyDescent="0.3">
      <c r="D78" s="116"/>
      <c r="E78" s="118"/>
      <c r="F78" s="117"/>
      <c r="G78" s="117"/>
      <c r="H78" s="117"/>
      <c r="I78" s="117"/>
      <c r="J78" s="117"/>
      <c r="K78" s="117"/>
      <c r="L78" s="117"/>
      <c r="M78" s="117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ht="14.45" x14ac:dyDescent="0.3">
      <c r="D79" s="116"/>
      <c r="E79" s="118"/>
      <c r="F79" s="117"/>
      <c r="G79" s="117"/>
      <c r="H79" s="117"/>
      <c r="I79" s="117"/>
      <c r="J79" s="117"/>
      <c r="K79" s="117"/>
      <c r="L79" s="117"/>
      <c r="M79" s="117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ht="14.45" x14ac:dyDescent="0.3">
      <c r="D80" s="116"/>
      <c r="E80" s="118"/>
      <c r="F80" s="117"/>
      <c r="G80" s="117"/>
      <c r="H80" s="117"/>
      <c r="I80" s="117"/>
      <c r="J80" s="117"/>
      <c r="K80" s="117"/>
      <c r="L80" s="117"/>
      <c r="M80" s="117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107" t="s">
        <v>183</v>
      </c>
      <c r="R81" s="107" t="s">
        <v>183</v>
      </c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917" t="s">
        <v>0</v>
      </c>
      <c r="E82" s="912" t="s">
        <v>1</v>
      </c>
      <c r="F82" s="916" t="s">
        <v>2</v>
      </c>
      <c r="G82" s="916"/>
      <c r="H82" s="916"/>
      <c r="I82" s="916"/>
      <c r="J82" s="916"/>
      <c r="K82" s="913"/>
      <c r="L82" s="912" t="s">
        <v>3</v>
      </c>
      <c r="M82" s="912" t="s">
        <v>4</v>
      </c>
      <c r="N82" s="912" t="s">
        <v>5</v>
      </c>
      <c r="R82" s="917" t="s">
        <v>0</v>
      </c>
      <c r="S82" s="912" t="s">
        <v>1</v>
      </c>
      <c r="T82" s="916" t="s">
        <v>2</v>
      </c>
      <c r="U82" s="916"/>
      <c r="V82" s="916"/>
      <c r="W82" s="916"/>
      <c r="X82" s="916"/>
      <c r="Y82" s="913"/>
      <c r="Z82" s="912" t="s">
        <v>3</v>
      </c>
      <c r="AA82" s="912" t="s">
        <v>4</v>
      </c>
      <c r="AB82" s="912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917"/>
      <c r="E83" s="912"/>
      <c r="F83" s="912" t="s">
        <v>6</v>
      </c>
      <c r="G83" s="914" t="s">
        <v>7</v>
      </c>
      <c r="H83" s="914"/>
      <c r="I83" s="914"/>
      <c r="J83" s="914"/>
      <c r="K83" s="912" t="s">
        <v>26</v>
      </c>
      <c r="L83" s="912"/>
      <c r="M83" s="912"/>
      <c r="N83" s="912"/>
      <c r="R83" s="917"/>
      <c r="S83" s="912"/>
      <c r="T83" s="912" t="s">
        <v>6</v>
      </c>
      <c r="U83" s="914" t="s">
        <v>7</v>
      </c>
      <c r="V83" s="914"/>
      <c r="W83" s="914"/>
      <c r="X83" s="914"/>
      <c r="Y83" s="912" t="s">
        <v>26</v>
      </c>
      <c r="Z83" s="912"/>
      <c r="AA83" s="912"/>
      <c r="AB83" s="912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917"/>
      <c r="E84" s="912"/>
      <c r="F84" s="913"/>
      <c r="G84" s="912" t="s">
        <v>9</v>
      </c>
      <c r="H84" s="916" t="s">
        <v>10</v>
      </c>
      <c r="I84" s="913"/>
      <c r="J84" s="913"/>
      <c r="K84" s="913"/>
      <c r="L84" s="912"/>
      <c r="M84" s="912"/>
      <c r="N84" s="912"/>
      <c r="R84" s="917"/>
      <c r="S84" s="912"/>
      <c r="T84" s="913"/>
      <c r="U84" s="912" t="s">
        <v>9</v>
      </c>
      <c r="V84" s="916" t="s">
        <v>10</v>
      </c>
      <c r="W84" s="913"/>
      <c r="X84" s="913"/>
      <c r="Y84" s="913"/>
      <c r="Z84" s="912"/>
      <c r="AA84" s="912"/>
      <c r="AB84" s="912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917"/>
      <c r="E85" s="912"/>
      <c r="F85" s="913"/>
      <c r="G85" s="915"/>
      <c r="H85" s="912" t="s">
        <v>27</v>
      </c>
      <c r="I85" s="912" t="s">
        <v>28</v>
      </c>
      <c r="J85" s="912" t="s">
        <v>29</v>
      </c>
      <c r="K85" s="913"/>
      <c r="L85" s="912"/>
      <c r="M85" s="912"/>
      <c r="N85" s="912"/>
      <c r="R85" s="917"/>
      <c r="S85" s="912"/>
      <c r="T85" s="913"/>
      <c r="U85" s="915"/>
      <c r="V85" s="912" t="s">
        <v>27</v>
      </c>
      <c r="W85" s="912" t="s">
        <v>28</v>
      </c>
      <c r="X85" s="912" t="s">
        <v>29</v>
      </c>
      <c r="Y85" s="913"/>
      <c r="Z85" s="912"/>
      <c r="AA85" s="912"/>
      <c r="AB85" s="912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917"/>
      <c r="E86" s="912"/>
      <c r="F86" s="913"/>
      <c r="G86" s="915"/>
      <c r="H86" s="912"/>
      <c r="I86" s="912"/>
      <c r="J86" s="912"/>
      <c r="K86" s="913"/>
      <c r="L86" s="912"/>
      <c r="M86" s="912"/>
      <c r="N86" s="912"/>
      <c r="R86" s="917"/>
      <c r="S86" s="912"/>
      <c r="T86" s="913"/>
      <c r="U86" s="915"/>
      <c r="V86" s="912"/>
      <c r="W86" s="912"/>
      <c r="X86" s="912"/>
      <c r="Y86" s="913"/>
      <c r="Z86" s="912"/>
      <c r="AA86" s="912"/>
      <c r="AB86" s="912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917"/>
      <c r="E87" s="912"/>
      <c r="F87" s="913"/>
      <c r="G87" s="915"/>
      <c r="H87" s="912"/>
      <c r="I87" s="912"/>
      <c r="J87" s="912"/>
      <c r="K87" s="913"/>
      <c r="L87" s="912"/>
      <c r="M87" s="912"/>
      <c r="N87" s="912"/>
      <c r="R87" s="917"/>
      <c r="S87" s="912"/>
      <c r="T87" s="913"/>
      <c r="U87" s="915"/>
      <c r="V87" s="912"/>
      <c r="W87" s="912"/>
      <c r="X87" s="912"/>
      <c r="Y87" s="913"/>
      <c r="Z87" s="912"/>
      <c r="AA87" s="912"/>
      <c r="AB87" s="912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917"/>
      <c r="E88" s="912"/>
      <c r="F88" s="913"/>
      <c r="G88" s="915"/>
      <c r="H88" s="912"/>
      <c r="I88" s="912"/>
      <c r="J88" s="912"/>
      <c r="K88" s="913"/>
      <c r="L88" s="912"/>
      <c r="M88" s="912"/>
      <c r="N88" s="912"/>
      <c r="R88" s="917"/>
      <c r="S88" s="912"/>
      <c r="T88" s="913"/>
      <c r="U88" s="915"/>
      <c r="V88" s="912"/>
      <c r="W88" s="912"/>
      <c r="X88" s="912"/>
      <c r="Y88" s="913"/>
      <c r="Z88" s="912"/>
      <c r="AA88" s="912"/>
      <c r="AB88" s="912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106" t="s">
        <v>17</v>
      </c>
      <c r="B89" s="106" t="s">
        <v>32</v>
      </c>
      <c r="C89" s="106" t="s">
        <v>301</v>
      </c>
      <c r="D89" s="109" t="s">
        <v>170</v>
      </c>
      <c r="E89" s="110">
        <v>3</v>
      </c>
      <c r="F89" s="111">
        <f>E89*30</f>
        <v>90</v>
      </c>
      <c r="G89" s="111">
        <f>H89+I89+J89</f>
        <v>45</v>
      </c>
      <c r="H89" s="111"/>
      <c r="I89" s="111"/>
      <c r="J89" s="111">
        <v>45</v>
      </c>
      <c r="K89" s="111">
        <f>F89-G89</f>
        <v>45</v>
      </c>
      <c r="L89" s="112">
        <f>G89/15</f>
        <v>3</v>
      </c>
      <c r="M89" s="111" t="s">
        <v>17</v>
      </c>
      <c r="N89" s="112">
        <f>G89/F89*100</f>
        <v>50</v>
      </c>
      <c r="O89" s="3" t="s">
        <v>210</v>
      </c>
      <c r="P89" s="1" t="s">
        <v>17</v>
      </c>
      <c r="Q89" s="94" t="s">
        <v>32</v>
      </c>
      <c r="R89" s="4" t="s">
        <v>171</v>
      </c>
      <c r="S89" s="5">
        <v>3</v>
      </c>
      <c r="T89" s="90">
        <f>S89*30</f>
        <v>90</v>
      </c>
      <c r="U89" s="90">
        <f>V89+W89+X89</f>
        <v>45</v>
      </c>
      <c r="V89" s="90"/>
      <c r="W89" s="90"/>
      <c r="X89" s="90">
        <v>45</v>
      </c>
      <c r="Y89" s="90">
        <f>T89-U89</f>
        <v>45</v>
      </c>
      <c r="Z89" s="89">
        <f>U89/15</f>
        <v>3</v>
      </c>
      <c r="AA89" s="90" t="s">
        <v>17</v>
      </c>
      <c r="AB89" s="89">
        <f>U89/T89*100</f>
        <v>50</v>
      </c>
      <c r="AC89" s="101" t="s">
        <v>213</v>
      </c>
      <c r="AD89" s="3" t="s">
        <v>297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106" t="s">
        <v>13</v>
      </c>
      <c r="B90" s="106" t="s">
        <v>15</v>
      </c>
      <c r="D90" s="109" t="s">
        <v>41</v>
      </c>
      <c r="E90" s="112">
        <v>5</v>
      </c>
      <c r="F90" s="111">
        <f t="shared" ref="F90:F94" si="48">E90*30</f>
        <v>150</v>
      </c>
      <c r="G90" s="111">
        <f t="shared" ref="G90:G94" si="49">H90+I90+J90</f>
        <v>60</v>
      </c>
      <c r="H90" s="111">
        <v>30</v>
      </c>
      <c r="I90" s="111"/>
      <c r="J90" s="111">
        <v>30</v>
      </c>
      <c r="K90" s="111">
        <f t="shared" ref="K90:K94" si="50">F90-G90</f>
        <v>90</v>
      </c>
      <c r="L90" s="112">
        <f t="shared" ref="L90:L95" si="51">G90/15</f>
        <v>4</v>
      </c>
      <c r="M90" s="111" t="s">
        <v>19</v>
      </c>
      <c r="N90" s="112">
        <f t="shared" ref="N90:N94" si="52">G90/F90*100</f>
        <v>40</v>
      </c>
      <c r="O90" s="3" t="s">
        <v>209</v>
      </c>
      <c r="P90" s="1" t="s">
        <v>13</v>
      </c>
      <c r="Q90" s="94" t="s">
        <v>15</v>
      </c>
      <c r="R90" s="4" t="s">
        <v>41</v>
      </c>
      <c r="S90" s="89">
        <v>5</v>
      </c>
      <c r="T90" s="90">
        <f t="shared" ref="T90:T93" si="53">S90*30</f>
        <v>150</v>
      </c>
      <c r="U90" s="90">
        <f t="shared" ref="U90:U93" si="54">V90+W90+X90</f>
        <v>60</v>
      </c>
      <c r="V90" s="90">
        <v>30</v>
      </c>
      <c r="W90" s="90"/>
      <c r="X90" s="90">
        <v>30</v>
      </c>
      <c r="Y90" s="90">
        <f t="shared" ref="Y90:Y93" si="55">T90-U90</f>
        <v>90</v>
      </c>
      <c r="Z90" s="89">
        <f t="shared" ref="Z90:Z95" si="56">U90/15</f>
        <v>4</v>
      </c>
      <c r="AA90" s="90" t="s">
        <v>19</v>
      </c>
      <c r="AB90" s="89">
        <f t="shared" ref="AB90:AB93" si="57">U90/T90*100</f>
        <v>40</v>
      </c>
      <c r="AC90" s="3" t="s">
        <v>276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106" t="s">
        <v>13</v>
      </c>
      <c r="B91" s="106" t="s">
        <v>15</v>
      </c>
      <c r="C91" s="106" t="s">
        <v>298</v>
      </c>
      <c r="D91" s="109" t="s">
        <v>214</v>
      </c>
      <c r="E91" s="112">
        <v>3</v>
      </c>
      <c r="F91" s="111">
        <f t="shared" si="48"/>
        <v>90</v>
      </c>
      <c r="G91" s="111">
        <f t="shared" si="49"/>
        <v>30</v>
      </c>
      <c r="H91" s="111">
        <v>15</v>
      </c>
      <c r="I91" s="111"/>
      <c r="J91" s="111">
        <v>15</v>
      </c>
      <c r="K91" s="111">
        <f t="shared" si="50"/>
        <v>60</v>
      </c>
      <c r="L91" s="112">
        <f t="shared" si="51"/>
        <v>2</v>
      </c>
      <c r="M91" s="111" t="s">
        <v>17</v>
      </c>
      <c r="N91" s="112">
        <f t="shared" si="52"/>
        <v>33.333333333333329</v>
      </c>
      <c r="O91" s="91" t="s">
        <v>211</v>
      </c>
      <c r="P91" s="1" t="s">
        <v>13</v>
      </c>
      <c r="Q91" s="94" t="s">
        <v>15</v>
      </c>
      <c r="R91" s="4" t="s">
        <v>217</v>
      </c>
      <c r="S91" s="89">
        <v>4</v>
      </c>
      <c r="T91" s="90">
        <f t="shared" si="53"/>
        <v>120</v>
      </c>
      <c r="U91" s="90">
        <f t="shared" si="54"/>
        <v>45</v>
      </c>
      <c r="V91" s="90">
        <v>30</v>
      </c>
      <c r="W91" s="90"/>
      <c r="X91" s="90">
        <v>15</v>
      </c>
      <c r="Y91" s="90">
        <f t="shared" si="55"/>
        <v>75</v>
      </c>
      <c r="Z91" s="89">
        <f t="shared" si="56"/>
        <v>3</v>
      </c>
      <c r="AA91" s="90" t="s">
        <v>30</v>
      </c>
      <c r="AB91" s="89">
        <f t="shared" si="57"/>
        <v>37.5</v>
      </c>
      <c r="AC91" s="91" t="s">
        <v>210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106" t="s">
        <v>13</v>
      </c>
      <c r="B92" s="106" t="s">
        <v>15</v>
      </c>
      <c r="D92" s="109" t="s">
        <v>217</v>
      </c>
      <c r="E92" s="112">
        <v>4</v>
      </c>
      <c r="F92" s="111">
        <f t="shared" si="48"/>
        <v>120</v>
      </c>
      <c r="G92" s="111">
        <f t="shared" si="49"/>
        <v>45</v>
      </c>
      <c r="H92" s="111">
        <v>30</v>
      </c>
      <c r="I92" s="111"/>
      <c r="J92" s="111">
        <v>15</v>
      </c>
      <c r="K92" s="111">
        <f t="shared" si="50"/>
        <v>75</v>
      </c>
      <c r="L92" s="112">
        <f t="shared" si="51"/>
        <v>3</v>
      </c>
      <c r="M92" s="111" t="s">
        <v>30</v>
      </c>
      <c r="N92" s="112">
        <f t="shared" si="52"/>
        <v>37.5</v>
      </c>
      <c r="O92" s="91" t="s">
        <v>210</v>
      </c>
      <c r="P92" s="1" t="s">
        <v>13</v>
      </c>
      <c r="Q92" s="94" t="s">
        <v>32</v>
      </c>
      <c r="R92" s="92" t="s">
        <v>197</v>
      </c>
      <c r="S92" s="89">
        <v>5</v>
      </c>
      <c r="T92" s="90">
        <f t="shared" si="53"/>
        <v>150</v>
      </c>
      <c r="U92" s="90">
        <f t="shared" si="54"/>
        <v>60</v>
      </c>
      <c r="V92" s="90">
        <v>30</v>
      </c>
      <c r="W92" s="90"/>
      <c r="X92" s="90">
        <v>30</v>
      </c>
      <c r="Y92" s="90">
        <f t="shared" si="55"/>
        <v>90</v>
      </c>
      <c r="Z92" s="89">
        <f t="shared" si="56"/>
        <v>4</v>
      </c>
      <c r="AA92" s="90" t="s">
        <v>19</v>
      </c>
      <c r="AB92" s="89">
        <f t="shared" si="57"/>
        <v>40</v>
      </c>
      <c r="AC92" s="91" t="s">
        <v>211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106" t="s">
        <v>13</v>
      </c>
      <c r="B93" s="106" t="s">
        <v>32</v>
      </c>
      <c r="D93" s="119" t="s">
        <v>197</v>
      </c>
      <c r="E93" s="112">
        <v>5</v>
      </c>
      <c r="F93" s="111">
        <f t="shared" si="48"/>
        <v>150</v>
      </c>
      <c r="G93" s="111">
        <f t="shared" si="49"/>
        <v>60</v>
      </c>
      <c r="H93" s="111">
        <v>30</v>
      </c>
      <c r="I93" s="111"/>
      <c r="J93" s="111">
        <v>30</v>
      </c>
      <c r="K93" s="111">
        <f t="shared" si="50"/>
        <v>90</v>
      </c>
      <c r="L93" s="112">
        <f t="shared" si="51"/>
        <v>4</v>
      </c>
      <c r="M93" s="111" t="s">
        <v>19</v>
      </c>
      <c r="N93" s="112">
        <f t="shared" si="52"/>
        <v>40</v>
      </c>
      <c r="O93" s="91" t="s">
        <v>211</v>
      </c>
      <c r="P93" s="1" t="s">
        <v>13</v>
      </c>
      <c r="Q93" s="94" t="s">
        <v>15</v>
      </c>
      <c r="R93" s="4" t="s">
        <v>265</v>
      </c>
      <c r="S93" s="89">
        <v>4</v>
      </c>
      <c r="T93" s="90">
        <f t="shared" si="53"/>
        <v>120</v>
      </c>
      <c r="U93" s="90">
        <f t="shared" si="54"/>
        <v>45</v>
      </c>
      <c r="V93" s="90">
        <v>15</v>
      </c>
      <c r="W93" s="90"/>
      <c r="X93" s="90">
        <v>30</v>
      </c>
      <c r="Y93" s="90">
        <f t="shared" si="55"/>
        <v>75</v>
      </c>
      <c r="Z93" s="89">
        <f t="shared" si="56"/>
        <v>3</v>
      </c>
      <c r="AA93" s="90" t="s">
        <v>19</v>
      </c>
      <c r="AB93" s="89">
        <f t="shared" si="57"/>
        <v>37.5</v>
      </c>
      <c r="AC93" s="91" t="s">
        <v>211</v>
      </c>
      <c r="AD93" s="3" t="s">
        <v>292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106" t="s">
        <v>13</v>
      </c>
      <c r="B94" s="106" t="s">
        <v>15</v>
      </c>
      <c r="C94" s="106" t="s">
        <v>300</v>
      </c>
      <c r="D94" s="109" t="s">
        <v>203</v>
      </c>
      <c r="E94" s="112">
        <v>7</v>
      </c>
      <c r="F94" s="111">
        <f t="shared" si="48"/>
        <v>210</v>
      </c>
      <c r="G94" s="111">
        <f t="shared" si="49"/>
        <v>90</v>
      </c>
      <c r="H94" s="111">
        <v>45</v>
      </c>
      <c r="I94" s="111"/>
      <c r="J94" s="111">
        <v>45</v>
      </c>
      <c r="K94" s="111">
        <f t="shared" si="50"/>
        <v>120</v>
      </c>
      <c r="L94" s="112">
        <f t="shared" si="51"/>
        <v>6</v>
      </c>
      <c r="M94" s="111" t="s">
        <v>19</v>
      </c>
      <c r="N94" s="112">
        <f t="shared" si="52"/>
        <v>42.857142857142854</v>
      </c>
      <c r="O94" s="91" t="s">
        <v>211</v>
      </c>
      <c r="P94" s="1" t="s">
        <v>13</v>
      </c>
      <c r="Q94" s="94" t="s">
        <v>32</v>
      </c>
      <c r="R94" s="105" t="s">
        <v>266</v>
      </c>
      <c r="S94" s="89">
        <v>5</v>
      </c>
      <c r="T94" s="90">
        <f>S94*30</f>
        <v>150</v>
      </c>
      <c r="U94" s="90">
        <f>V94+W94+X94</f>
        <v>60</v>
      </c>
      <c r="V94" s="90">
        <v>30</v>
      </c>
      <c r="W94" s="90"/>
      <c r="X94" s="90">
        <v>30</v>
      </c>
      <c r="Y94" s="90">
        <f>T94-U94</f>
        <v>90</v>
      </c>
      <c r="Z94" s="89">
        <f>U94/18</f>
        <v>3.3333333333333335</v>
      </c>
      <c r="AA94" s="90" t="s">
        <v>19</v>
      </c>
      <c r="AB94" s="89">
        <f>U94/T94*100</f>
        <v>40</v>
      </c>
      <c r="AC94" s="3" t="s">
        <v>211</v>
      </c>
      <c r="AD94" s="3" t="s">
        <v>292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106" t="s">
        <v>13</v>
      </c>
      <c r="B95" s="106" t="s">
        <v>15</v>
      </c>
      <c r="C95" s="106" t="s">
        <v>299</v>
      </c>
      <c r="D95" s="109" t="s">
        <v>196</v>
      </c>
      <c r="E95" s="112">
        <v>3</v>
      </c>
      <c r="F95" s="111">
        <f>E95*30</f>
        <v>90</v>
      </c>
      <c r="G95" s="111">
        <f>H95+I95+J95</f>
        <v>30</v>
      </c>
      <c r="H95" s="111">
        <v>15</v>
      </c>
      <c r="I95" s="111"/>
      <c r="J95" s="111">
        <v>15</v>
      </c>
      <c r="K95" s="111">
        <f>F95-G95</f>
        <v>60</v>
      </c>
      <c r="L95" s="112">
        <f t="shared" si="51"/>
        <v>2</v>
      </c>
      <c r="M95" s="111" t="s">
        <v>30</v>
      </c>
      <c r="N95" s="112">
        <f>G95/F95*100</f>
        <v>33.333333333333329</v>
      </c>
      <c r="O95" s="3" t="s">
        <v>211</v>
      </c>
      <c r="P95" s="1" t="s">
        <v>17</v>
      </c>
      <c r="Q95" s="94" t="s">
        <v>15</v>
      </c>
      <c r="R95" s="4" t="s">
        <v>264</v>
      </c>
      <c r="S95" s="89">
        <v>4</v>
      </c>
      <c r="T95" s="90">
        <f>S95*30</f>
        <v>120</v>
      </c>
      <c r="U95" s="90">
        <f>V95+W95+X95</f>
        <v>45</v>
      </c>
      <c r="V95" s="90">
        <v>30</v>
      </c>
      <c r="W95" s="90"/>
      <c r="X95" s="90">
        <v>15</v>
      </c>
      <c r="Y95" s="90">
        <f>T95-U95</f>
        <v>75</v>
      </c>
      <c r="Z95" s="89">
        <f t="shared" si="56"/>
        <v>3</v>
      </c>
      <c r="AA95" s="90" t="s">
        <v>30</v>
      </c>
      <c r="AB95" s="89">
        <f>U95/T95*100</f>
        <v>37.5</v>
      </c>
      <c r="AC95" s="3" t="s">
        <v>211</v>
      </c>
      <c r="AD95" s="3" t="s">
        <v>292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113" t="s">
        <v>23</v>
      </c>
      <c r="E96" s="114">
        <f t="shared" ref="E96:N96" si="58">SUM(E89:E95)</f>
        <v>30</v>
      </c>
      <c r="F96" s="115">
        <f t="shared" si="58"/>
        <v>900</v>
      </c>
      <c r="G96" s="115">
        <f t="shared" si="58"/>
        <v>360</v>
      </c>
      <c r="H96" s="115">
        <f t="shared" si="58"/>
        <v>165</v>
      </c>
      <c r="I96" s="115">
        <f t="shared" si="58"/>
        <v>0</v>
      </c>
      <c r="J96" s="115">
        <f t="shared" si="58"/>
        <v>195</v>
      </c>
      <c r="K96" s="115">
        <f t="shared" si="58"/>
        <v>540</v>
      </c>
      <c r="L96" s="115">
        <f>SUM(L89:L95)</f>
        <v>24</v>
      </c>
      <c r="M96" s="115">
        <f t="shared" si="58"/>
        <v>0</v>
      </c>
      <c r="N96" s="115">
        <f t="shared" si="58"/>
        <v>277.02380952380952</v>
      </c>
      <c r="P96" s="1"/>
      <c r="Q96" s="94"/>
      <c r="R96" s="6" t="s">
        <v>23</v>
      </c>
      <c r="S96" s="85">
        <f t="shared" ref="S96:AB96" si="59">SUM(S89:S95)</f>
        <v>30</v>
      </c>
      <c r="T96" s="102">
        <f t="shared" si="59"/>
        <v>900</v>
      </c>
      <c r="U96" s="102">
        <f t="shared" si="59"/>
        <v>360</v>
      </c>
      <c r="V96" s="102">
        <f t="shared" si="59"/>
        <v>165</v>
      </c>
      <c r="W96" s="102">
        <f t="shared" si="59"/>
        <v>0</v>
      </c>
      <c r="X96" s="102">
        <f t="shared" si="59"/>
        <v>195</v>
      </c>
      <c r="Y96" s="102">
        <f t="shared" si="59"/>
        <v>540</v>
      </c>
      <c r="Z96" s="102">
        <f t="shared" si="59"/>
        <v>23.333333333333332</v>
      </c>
      <c r="AA96" s="102">
        <f t="shared" si="59"/>
        <v>0</v>
      </c>
      <c r="AB96" s="102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116" t="s">
        <v>24</v>
      </c>
      <c r="E97" s="117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107" t="s">
        <v>184</v>
      </c>
      <c r="R98" s="107" t="s">
        <v>184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917" t="s">
        <v>0</v>
      </c>
      <c r="E99" s="912" t="s">
        <v>1</v>
      </c>
      <c r="F99" s="916" t="s">
        <v>2</v>
      </c>
      <c r="G99" s="916"/>
      <c r="H99" s="916"/>
      <c r="I99" s="916"/>
      <c r="J99" s="916"/>
      <c r="K99" s="913"/>
      <c r="L99" s="912" t="s">
        <v>3</v>
      </c>
      <c r="M99" s="912" t="s">
        <v>4</v>
      </c>
      <c r="N99" s="912" t="s">
        <v>5</v>
      </c>
      <c r="R99" s="909" t="s">
        <v>0</v>
      </c>
      <c r="S99" s="904" t="s">
        <v>1</v>
      </c>
      <c r="T99" s="908" t="s">
        <v>2</v>
      </c>
      <c r="U99" s="908"/>
      <c r="V99" s="908"/>
      <c r="W99" s="908"/>
      <c r="X99" s="908"/>
      <c r="Y99" s="905"/>
      <c r="Z99" s="904" t="s">
        <v>3</v>
      </c>
      <c r="AA99" s="904" t="s">
        <v>4</v>
      </c>
      <c r="AB99" s="904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917"/>
      <c r="E100" s="912"/>
      <c r="F100" s="912" t="s">
        <v>6</v>
      </c>
      <c r="G100" s="914" t="s">
        <v>7</v>
      </c>
      <c r="H100" s="914"/>
      <c r="I100" s="914"/>
      <c r="J100" s="914"/>
      <c r="K100" s="912" t="s">
        <v>26</v>
      </c>
      <c r="L100" s="912"/>
      <c r="M100" s="912"/>
      <c r="N100" s="912"/>
      <c r="R100" s="909"/>
      <c r="S100" s="904"/>
      <c r="T100" s="904" t="s">
        <v>6</v>
      </c>
      <c r="U100" s="906" t="s">
        <v>7</v>
      </c>
      <c r="V100" s="906"/>
      <c r="W100" s="906"/>
      <c r="X100" s="906"/>
      <c r="Y100" s="904" t="s">
        <v>26</v>
      </c>
      <c r="Z100" s="904"/>
      <c r="AA100" s="904"/>
      <c r="AB100" s="904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917"/>
      <c r="E101" s="912"/>
      <c r="F101" s="913"/>
      <c r="G101" s="912" t="s">
        <v>9</v>
      </c>
      <c r="H101" s="916" t="s">
        <v>10</v>
      </c>
      <c r="I101" s="913"/>
      <c r="J101" s="913"/>
      <c r="K101" s="913"/>
      <c r="L101" s="912"/>
      <c r="M101" s="912"/>
      <c r="N101" s="912"/>
      <c r="R101" s="909"/>
      <c r="S101" s="904"/>
      <c r="T101" s="905"/>
      <c r="U101" s="904" t="s">
        <v>9</v>
      </c>
      <c r="V101" s="908" t="s">
        <v>10</v>
      </c>
      <c r="W101" s="905"/>
      <c r="X101" s="905"/>
      <c r="Y101" s="905"/>
      <c r="Z101" s="904"/>
      <c r="AA101" s="904"/>
      <c r="AB101" s="904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917"/>
      <c r="E102" s="912"/>
      <c r="F102" s="913"/>
      <c r="G102" s="915"/>
      <c r="H102" s="912" t="s">
        <v>27</v>
      </c>
      <c r="I102" s="912" t="s">
        <v>28</v>
      </c>
      <c r="J102" s="912" t="s">
        <v>29</v>
      </c>
      <c r="K102" s="913"/>
      <c r="L102" s="912"/>
      <c r="M102" s="912"/>
      <c r="N102" s="912"/>
      <c r="R102" s="909"/>
      <c r="S102" s="904"/>
      <c r="T102" s="905"/>
      <c r="U102" s="907"/>
      <c r="V102" s="904" t="s">
        <v>27</v>
      </c>
      <c r="W102" s="904" t="s">
        <v>28</v>
      </c>
      <c r="X102" s="904" t="s">
        <v>29</v>
      </c>
      <c r="Y102" s="905"/>
      <c r="Z102" s="904"/>
      <c r="AA102" s="904"/>
      <c r="AB102" s="904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917"/>
      <c r="E103" s="912"/>
      <c r="F103" s="913"/>
      <c r="G103" s="915"/>
      <c r="H103" s="912"/>
      <c r="I103" s="912"/>
      <c r="J103" s="912"/>
      <c r="K103" s="913"/>
      <c r="L103" s="912"/>
      <c r="M103" s="912"/>
      <c r="N103" s="912"/>
      <c r="R103" s="909"/>
      <c r="S103" s="904"/>
      <c r="T103" s="905"/>
      <c r="U103" s="907"/>
      <c r="V103" s="904"/>
      <c r="W103" s="904"/>
      <c r="X103" s="904"/>
      <c r="Y103" s="905"/>
      <c r="Z103" s="904"/>
      <c r="AA103" s="904"/>
      <c r="AB103" s="904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917"/>
      <c r="E104" s="912"/>
      <c r="F104" s="913"/>
      <c r="G104" s="915"/>
      <c r="H104" s="912"/>
      <c r="I104" s="912"/>
      <c r="J104" s="912"/>
      <c r="K104" s="913"/>
      <c r="L104" s="912"/>
      <c r="M104" s="912"/>
      <c r="N104" s="912"/>
      <c r="R104" s="909"/>
      <c r="S104" s="904"/>
      <c r="T104" s="905"/>
      <c r="U104" s="907"/>
      <c r="V104" s="904"/>
      <c r="W104" s="904"/>
      <c r="X104" s="904"/>
      <c r="Y104" s="905"/>
      <c r="Z104" s="904"/>
      <c r="AA104" s="904"/>
      <c r="AB104" s="904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917"/>
      <c r="E105" s="912"/>
      <c r="F105" s="913"/>
      <c r="G105" s="915"/>
      <c r="H105" s="912"/>
      <c r="I105" s="912"/>
      <c r="J105" s="912"/>
      <c r="K105" s="913"/>
      <c r="L105" s="912"/>
      <c r="M105" s="912"/>
      <c r="N105" s="912"/>
      <c r="R105" s="909"/>
      <c r="S105" s="904"/>
      <c r="T105" s="905"/>
      <c r="U105" s="907"/>
      <c r="V105" s="904"/>
      <c r="W105" s="904"/>
      <c r="X105" s="904"/>
      <c r="Y105" s="905"/>
      <c r="Z105" s="904"/>
      <c r="AA105" s="904"/>
      <c r="AB105" s="904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106" t="s">
        <v>13</v>
      </c>
      <c r="B106" s="106" t="s">
        <v>15</v>
      </c>
      <c r="D106" s="113" t="s">
        <v>199</v>
      </c>
      <c r="E106" s="110">
        <v>4.5</v>
      </c>
      <c r="F106" s="111">
        <f>E106*30</f>
        <v>135</v>
      </c>
      <c r="G106" s="111">
        <f>H106+I106+J106</f>
        <v>0</v>
      </c>
      <c r="H106" s="111"/>
      <c r="I106" s="111"/>
      <c r="J106" s="111"/>
      <c r="K106" s="111">
        <f>F106-G106</f>
        <v>135</v>
      </c>
      <c r="L106" s="112">
        <f>G106/18</f>
        <v>0</v>
      </c>
      <c r="M106" s="111" t="s">
        <v>30</v>
      </c>
      <c r="N106" s="112">
        <f>G106/F106*100</f>
        <v>0</v>
      </c>
      <c r="O106" s="3" t="s">
        <v>211</v>
      </c>
      <c r="P106" s="1" t="s">
        <v>13</v>
      </c>
      <c r="Q106" s="94" t="s">
        <v>15</v>
      </c>
      <c r="R106" s="6" t="s">
        <v>199</v>
      </c>
      <c r="S106" s="5">
        <v>4.5</v>
      </c>
      <c r="T106" s="90">
        <f>S106*30</f>
        <v>135</v>
      </c>
      <c r="U106" s="90">
        <f>V106+W106+X106</f>
        <v>0</v>
      </c>
      <c r="V106" s="90"/>
      <c r="W106" s="90"/>
      <c r="X106" s="90"/>
      <c r="Y106" s="90">
        <f>T106-U106</f>
        <v>135</v>
      </c>
      <c r="Z106" s="89">
        <f>U106/18</f>
        <v>0</v>
      </c>
      <c r="AA106" s="90" t="s">
        <v>30</v>
      </c>
      <c r="AB106" s="89">
        <f>U106/T106*100</f>
        <v>0</v>
      </c>
      <c r="AC106" s="3" t="s">
        <v>211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106" t="s">
        <v>17</v>
      </c>
      <c r="B107" s="106" t="s">
        <v>32</v>
      </c>
      <c r="C107" s="106" t="s">
        <v>303</v>
      </c>
      <c r="D107" s="109" t="s">
        <v>40</v>
      </c>
      <c r="E107" s="112">
        <v>4</v>
      </c>
      <c r="F107" s="111">
        <f t="shared" ref="F107:F112" si="60">E107*30</f>
        <v>120</v>
      </c>
      <c r="G107" s="111">
        <f t="shared" ref="G107:G112" si="61">H107+I107+J107</f>
        <v>54</v>
      </c>
      <c r="H107" s="111"/>
      <c r="I107" s="111"/>
      <c r="J107" s="111">
        <v>54</v>
      </c>
      <c r="K107" s="111">
        <f t="shared" ref="K107:K112" si="62">F107-G107</f>
        <v>66</v>
      </c>
      <c r="L107" s="112">
        <f t="shared" ref="L107:L112" si="63">G107/18</f>
        <v>3</v>
      </c>
      <c r="M107" s="111" t="s">
        <v>17</v>
      </c>
      <c r="N107" s="112">
        <f t="shared" ref="N107:N112" si="64">G107/F107*100</f>
        <v>45</v>
      </c>
      <c r="O107" s="3" t="s">
        <v>213</v>
      </c>
      <c r="P107" s="1" t="s">
        <v>17</v>
      </c>
      <c r="Q107" s="94" t="s">
        <v>32</v>
      </c>
      <c r="R107" s="4" t="s">
        <v>170</v>
      </c>
      <c r="S107" s="89">
        <v>4</v>
      </c>
      <c r="T107" s="90">
        <f t="shared" ref="T107:T112" si="65">S107*30</f>
        <v>120</v>
      </c>
      <c r="U107" s="90">
        <f t="shared" ref="U107:U112" si="66">V107+W107+X107</f>
        <v>54</v>
      </c>
      <c r="V107" s="90"/>
      <c r="W107" s="90"/>
      <c r="X107" s="90">
        <v>54</v>
      </c>
      <c r="Y107" s="90">
        <f t="shared" ref="Y107:Y112" si="67">T107-U107</f>
        <v>66</v>
      </c>
      <c r="Z107" s="89">
        <f t="shared" ref="Z107:Z112" si="68">U107/18</f>
        <v>3</v>
      </c>
      <c r="AA107" s="90" t="s">
        <v>17</v>
      </c>
      <c r="AB107" s="89">
        <f t="shared" ref="AB107:AB112" si="69">U107/T107*100</f>
        <v>45</v>
      </c>
      <c r="AC107" s="101" t="s">
        <v>213</v>
      </c>
      <c r="AD107" s="3" t="s">
        <v>302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106" t="s">
        <v>13</v>
      </c>
      <c r="B108" s="106" t="s">
        <v>15</v>
      </c>
      <c r="C108" s="106" t="s">
        <v>304</v>
      </c>
      <c r="D108" s="109" t="s">
        <v>206</v>
      </c>
      <c r="E108" s="112">
        <v>7</v>
      </c>
      <c r="F108" s="111">
        <f t="shared" si="60"/>
        <v>210</v>
      </c>
      <c r="G108" s="111">
        <f t="shared" si="61"/>
        <v>90</v>
      </c>
      <c r="H108" s="111">
        <v>36</v>
      </c>
      <c r="I108" s="111"/>
      <c r="J108" s="111">
        <v>54</v>
      </c>
      <c r="K108" s="111">
        <f t="shared" si="62"/>
        <v>120</v>
      </c>
      <c r="L108" s="112">
        <f t="shared" si="63"/>
        <v>5</v>
      </c>
      <c r="M108" s="111" t="s">
        <v>19</v>
      </c>
      <c r="N108" s="112">
        <f t="shared" si="64"/>
        <v>42.857142857142854</v>
      </c>
      <c r="O108" s="3" t="s">
        <v>211</v>
      </c>
      <c r="P108" s="1" t="s">
        <v>13</v>
      </c>
      <c r="Q108" s="94" t="s">
        <v>15</v>
      </c>
      <c r="R108" s="4" t="s">
        <v>206</v>
      </c>
      <c r="S108" s="89">
        <v>6</v>
      </c>
      <c r="T108" s="90">
        <f t="shared" si="65"/>
        <v>180</v>
      </c>
      <c r="U108" s="90">
        <f t="shared" si="66"/>
        <v>72</v>
      </c>
      <c r="V108" s="90">
        <v>36</v>
      </c>
      <c r="W108" s="90"/>
      <c r="X108" s="90">
        <v>36</v>
      </c>
      <c r="Y108" s="90">
        <f t="shared" si="67"/>
        <v>108</v>
      </c>
      <c r="Z108" s="89">
        <f t="shared" si="68"/>
        <v>4</v>
      </c>
      <c r="AA108" s="90" t="s">
        <v>19</v>
      </c>
      <c r="AB108" s="89">
        <f t="shared" si="69"/>
        <v>40</v>
      </c>
      <c r="AC108" s="3" t="s">
        <v>211</v>
      </c>
      <c r="AD108" s="3" t="s">
        <v>305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106" t="s">
        <v>13</v>
      </c>
      <c r="B109" s="106" t="s">
        <v>32</v>
      </c>
      <c r="C109" s="106" t="s">
        <v>306</v>
      </c>
      <c r="D109" s="109" t="s">
        <v>200</v>
      </c>
      <c r="E109" s="112">
        <v>5</v>
      </c>
      <c r="F109" s="111">
        <f t="shared" si="60"/>
        <v>150</v>
      </c>
      <c r="G109" s="111">
        <f t="shared" si="61"/>
        <v>72</v>
      </c>
      <c r="H109" s="111">
        <v>36</v>
      </c>
      <c r="I109" s="111"/>
      <c r="J109" s="111">
        <v>36</v>
      </c>
      <c r="K109" s="111">
        <f t="shared" si="62"/>
        <v>78</v>
      </c>
      <c r="L109" s="112">
        <f t="shared" si="63"/>
        <v>4</v>
      </c>
      <c r="M109" s="111" t="s">
        <v>19</v>
      </c>
      <c r="N109" s="112">
        <f t="shared" si="64"/>
        <v>48</v>
      </c>
      <c r="O109" s="3" t="s">
        <v>211</v>
      </c>
      <c r="P109" s="1" t="s">
        <v>13</v>
      </c>
      <c r="Q109" s="94" t="s">
        <v>15</v>
      </c>
      <c r="R109" s="4" t="s">
        <v>203</v>
      </c>
      <c r="S109" s="89">
        <v>5</v>
      </c>
      <c r="T109" s="90">
        <f t="shared" si="65"/>
        <v>150</v>
      </c>
      <c r="U109" s="90">
        <f t="shared" si="66"/>
        <v>72</v>
      </c>
      <c r="V109" s="90">
        <v>36</v>
      </c>
      <c r="W109" s="90"/>
      <c r="X109" s="90">
        <v>36</v>
      </c>
      <c r="Y109" s="90">
        <f t="shared" si="67"/>
        <v>78</v>
      </c>
      <c r="Z109" s="89">
        <f t="shared" ref="Z109" si="70">U109/15</f>
        <v>4.8</v>
      </c>
      <c r="AA109" s="104" t="s">
        <v>19</v>
      </c>
      <c r="AB109" s="89">
        <f t="shared" si="69"/>
        <v>48</v>
      </c>
      <c r="AC109" s="91" t="s">
        <v>211</v>
      </c>
      <c r="AD109" s="3" t="s">
        <v>307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106" t="s">
        <v>13</v>
      </c>
      <c r="B110" s="106" t="s">
        <v>32</v>
      </c>
      <c r="C110" s="106" t="s">
        <v>308</v>
      </c>
      <c r="D110" s="109" t="s">
        <v>201</v>
      </c>
      <c r="E110" s="120">
        <v>5</v>
      </c>
      <c r="F110" s="111">
        <f t="shared" si="60"/>
        <v>150</v>
      </c>
      <c r="G110" s="111">
        <f t="shared" si="61"/>
        <v>72</v>
      </c>
      <c r="H110" s="111">
        <v>36</v>
      </c>
      <c r="I110" s="111"/>
      <c r="J110" s="111">
        <v>36</v>
      </c>
      <c r="K110" s="111">
        <f t="shared" si="62"/>
        <v>78</v>
      </c>
      <c r="L110" s="112">
        <f t="shared" si="63"/>
        <v>4</v>
      </c>
      <c r="M110" s="111" t="s">
        <v>19</v>
      </c>
      <c r="N110" s="112">
        <f t="shared" si="64"/>
        <v>48</v>
      </c>
      <c r="O110" s="3" t="s">
        <v>211</v>
      </c>
      <c r="P110" s="1" t="s">
        <v>13</v>
      </c>
      <c r="Q110" s="94" t="s">
        <v>32</v>
      </c>
      <c r="R110" s="6" t="s">
        <v>267</v>
      </c>
      <c r="S110" s="95">
        <v>5</v>
      </c>
      <c r="T110" s="90">
        <f t="shared" si="65"/>
        <v>150</v>
      </c>
      <c r="U110" s="90">
        <f t="shared" si="66"/>
        <v>72</v>
      </c>
      <c r="V110" s="90">
        <v>36</v>
      </c>
      <c r="W110" s="90"/>
      <c r="X110" s="90">
        <v>36</v>
      </c>
      <c r="Y110" s="90">
        <f t="shared" si="67"/>
        <v>78</v>
      </c>
      <c r="Z110" s="89">
        <f t="shared" si="68"/>
        <v>4</v>
      </c>
      <c r="AA110" s="90" t="s">
        <v>19</v>
      </c>
      <c r="AB110" s="89">
        <f t="shared" si="69"/>
        <v>48</v>
      </c>
      <c r="AC110" s="3" t="s">
        <v>211</v>
      </c>
      <c r="AD110" s="3" t="s">
        <v>308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106" t="s">
        <v>13</v>
      </c>
      <c r="B111" s="106" t="s">
        <v>15</v>
      </c>
      <c r="D111" s="109" t="s">
        <v>249</v>
      </c>
      <c r="E111" s="120">
        <v>1</v>
      </c>
      <c r="F111" s="111">
        <f t="shared" si="60"/>
        <v>30</v>
      </c>
      <c r="G111" s="111"/>
      <c r="H111" s="111"/>
      <c r="I111" s="111"/>
      <c r="J111" s="111"/>
      <c r="K111" s="111">
        <f t="shared" si="62"/>
        <v>30</v>
      </c>
      <c r="L111" s="112"/>
      <c r="M111" s="111" t="s">
        <v>30</v>
      </c>
      <c r="N111" s="112"/>
      <c r="O111" s="3" t="s">
        <v>211</v>
      </c>
      <c r="P111" s="1" t="s">
        <v>13</v>
      </c>
      <c r="Q111" s="94" t="s">
        <v>15</v>
      </c>
      <c r="R111" s="4" t="s">
        <v>249</v>
      </c>
      <c r="S111" s="95">
        <v>1</v>
      </c>
      <c r="T111" s="90">
        <f t="shared" si="65"/>
        <v>30</v>
      </c>
      <c r="U111" s="90"/>
      <c r="V111" s="90"/>
      <c r="W111" s="90"/>
      <c r="X111" s="90"/>
      <c r="Y111" s="90">
        <f t="shared" si="67"/>
        <v>30</v>
      </c>
      <c r="Z111" s="89"/>
      <c r="AA111" s="90" t="s">
        <v>30</v>
      </c>
      <c r="AB111" s="89"/>
      <c r="AC111" s="3" t="s">
        <v>211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106" t="s">
        <v>13</v>
      </c>
      <c r="B112" s="106" t="s">
        <v>15</v>
      </c>
      <c r="C112" s="106" t="s">
        <v>309</v>
      </c>
      <c r="D112" s="121" t="s">
        <v>241</v>
      </c>
      <c r="E112" s="112">
        <v>3.5</v>
      </c>
      <c r="F112" s="111">
        <f t="shared" si="60"/>
        <v>105</v>
      </c>
      <c r="G112" s="111">
        <f t="shared" si="61"/>
        <v>45</v>
      </c>
      <c r="H112" s="111">
        <v>18</v>
      </c>
      <c r="I112" s="111"/>
      <c r="J112" s="111">
        <v>27</v>
      </c>
      <c r="K112" s="111">
        <f t="shared" si="62"/>
        <v>60</v>
      </c>
      <c r="L112" s="112">
        <f t="shared" si="63"/>
        <v>2.5</v>
      </c>
      <c r="M112" s="111" t="s">
        <v>17</v>
      </c>
      <c r="N112" s="112">
        <f t="shared" si="64"/>
        <v>42.857142857142854</v>
      </c>
      <c r="O112" s="91" t="s">
        <v>211</v>
      </c>
      <c r="P112" s="1" t="s">
        <v>13</v>
      </c>
      <c r="Q112" s="94" t="s">
        <v>15</v>
      </c>
      <c r="R112" s="93" t="s">
        <v>269</v>
      </c>
      <c r="S112" s="89">
        <v>4.5</v>
      </c>
      <c r="T112" s="90">
        <f t="shared" si="65"/>
        <v>135</v>
      </c>
      <c r="U112" s="90">
        <f t="shared" si="66"/>
        <v>54</v>
      </c>
      <c r="V112" s="90">
        <v>36</v>
      </c>
      <c r="W112" s="90"/>
      <c r="X112" s="90">
        <v>18</v>
      </c>
      <c r="Y112" s="90">
        <f t="shared" si="67"/>
        <v>81</v>
      </c>
      <c r="Z112" s="89">
        <f t="shared" si="68"/>
        <v>3</v>
      </c>
      <c r="AA112" s="90" t="s">
        <v>17</v>
      </c>
      <c r="AB112" s="89">
        <f t="shared" si="69"/>
        <v>40</v>
      </c>
      <c r="AC112" s="91" t="s">
        <v>211</v>
      </c>
      <c r="AD112" s="3" t="s">
        <v>310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113" t="s">
        <v>23</v>
      </c>
      <c r="E113" s="114">
        <f t="shared" ref="E113:L113" si="71">SUM(E106:E112)</f>
        <v>30</v>
      </c>
      <c r="F113" s="115">
        <f t="shared" si="71"/>
        <v>900</v>
      </c>
      <c r="G113" s="115">
        <f t="shared" si="71"/>
        <v>333</v>
      </c>
      <c r="H113" s="115">
        <f t="shared" si="71"/>
        <v>126</v>
      </c>
      <c r="I113" s="115">
        <f t="shared" si="71"/>
        <v>0</v>
      </c>
      <c r="J113" s="115">
        <f t="shared" si="71"/>
        <v>207</v>
      </c>
      <c r="K113" s="115">
        <f t="shared" si="71"/>
        <v>567</v>
      </c>
      <c r="L113" s="114">
        <f t="shared" si="71"/>
        <v>18.5</v>
      </c>
      <c r="M113" s="115"/>
      <c r="N113" s="115"/>
      <c r="P113" s="1"/>
      <c r="Q113" s="94"/>
      <c r="R113" s="6" t="s">
        <v>23</v>
      </c>
      <c r="S113" s="85">
        <f t="shared" ref="S113:Z113" si="72">SUM(S106:S112)</f>
        <v>30</v>
      </c>
      <c r="T113" s="102">
        <f t="shared" si="72"/>
        <v>900</v>
      </c>
      <c r="U113" s="102">
        <f t="shared" si="72"/>
        <v>324</v>
      </c>
      <c r="V113" s="102">
        <f t="shared" si="72"/>
        <v>144</v>
      </c>
      <c r="W113" s="102">
        <f t="shared" si="72"/>
        <v>0</v>
      </c>
      <c r="X113" s="102">
        <f t="shared" si="72"/>
        <v>180</v>
      </c>
      <c r="Y113" s="102">
        <f t="shared" si="72"/>
        <v>576</v>
      </c>
      <c r="Z113" s="85">
        <f t="shared" si="72"/>
        <v>18.8</v>
      </c>
      <c r="AA113" s="102"/>
      <c r="AB113" s="10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116" t="s">
        <v>24</v>
      </c>
      <c r="E114" s="117">
        <f>30-E113</f>
        <v>0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3">
      <c r="D115" s="116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3">
      <c r="D116" s="116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3">
      <c r="D117" s="116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107" t="s">
        <v>185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917" t="s">
        <v>0</v>
      </c>
      <c r="E119" s="912" t="s">
        <v>1</v>
      </c>
      <c r="F119" s="916" t="s">
        <v>2</v>
      </c>
      <c r="G119" s="916"/>
      <c r="H119" s="916"/>
      <c r="I119" s="916"/>
      <c r="J119" s="916"/>
      <c r="K119" s="913"/>
      <c r="L119" s="912" t="s">
        <v>3</v>
      </c>
      <c r="M119" s="912" t="s">
        <v>4</v>
      </c>
      <c r="N119" s="912" t="s">
        <v>5</v>
      </c>
      <c r="R119" s="909" t="s">
        <v>0</v>
      </c>
      <c r="S119" s="904" t="s">
        <v>1</v>
      </c>
      <c r="T119" s="908" t="s">
        <v>2</v>
      </c>
      <c r="U119" s="908"/>
      <c r="V119" s="908"/>
      <c r="W119" s="908"/>
      <c r="X119" s="908"/>
      <c r="Y119" s="905"/>
      <c r="Z119" s="904" t="s">
        <v>3</v>
      </c>
      <c r="AA119" s="904" t="s">
        <v>4</v>
      </c>
      <c r="AB119" s="904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917"/>
      <c r="E120" s="912"/>
      <c r="F120" s="912" t="s">
        <v>6</v>
      </c>
      <c r="G120" s="914" t="s">
        <v>7</v>
      </c>
      <c r="H120" s="914"/>
      <c r="I120" s="914"/>
      <c r="J120" s="914"/>
      <c r="K120" s="912" t="s">
        <v>26</v>
      </c>
      <c r="L120" s="912"/>
      <c r="M120" s="912"/>
      <c r="N120" s="912"/>
      <c r="R120" s="909"/>
      <c r="S120" s="904"/>
      <c r="T120" s="904" t="s">
        <v>6</v>
      </c>
      <c r="U120" s="906" t="s">
        <v>7</v>
      </c>
      <c r="V120" s="906"/>
      <c r="W120" s="906"/>
      <c r="X120" s="906"/>
      <c r="Y120" s="904" t="s">
        <v>26</v>
      </c>
      <c r="Z120" s="904"/>
      <c r="AA120" s="904"/>
      <c r="AB120" s="904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917"/>
      <c r="E121" s="912"/>
      <c r="F121" s="913"/>
      <c r="G121" s="912" t="s">
        <v>9</v>
      </c>
      <c r="H121" s="916" t="s">
        <v>10</v>
      </c>
      <c r="I121" s="913"/>
      <c r="J121" s="913"/>
      <c r="K121" s="913"/>
      <c r="L121" s="912"/>
      <c r="M121" s="912"/>
      <c r="N121" s="912"/>
      <c r="R121" s="909"/>
      <c r="S121" s="904"/>
      <c r="T121" s="905"/>
      <c r="U121" s="904" t="s">
        <v>9</v>
      </c>
      <c r="V121" s="908" t="s">
        <v>10</v>
      </c>
      <c r="W121" s="905"/>
      <c r="X121" s="905"/>
      <c r="Y121" s="905"/>
      <c r="Z121" s="904"/>
      <c r="AA121" s="904"/>
      <c r="AB121" s="904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917"/>
      <c r="E122" s="912"/>
      <c r="F122" s="913"/>
      <c r="G122" s="915"/>
      <c r="H122" s="912" t="s">
        <v>27</v>
      </c>
      <c r="I122" s="912" t="s">
        <v>28</v>
      </c>
      <c r="J122" s="912" t="s">
        <v>29</v>
      </c>
      <c r="K122" s="913"/>
      <c r="L122" s="912"/>
      <c r="M122" s="912"/>
      <c r="N122" s="912"/>
      <c r="R122" s="909"/>
      <c r="S122" s="904"/>
      <c r="T122" s="905"/>
      <c r="U122" s="907"/>
      <c r="V122" s="904" t="s">
        <v>27</v>
      </c>
      <c r="W122" s="904" t="s">
        <v>28</v>
      </c>
      <c r="X122" s="904" t="s">
        <v>29</v>
      </c>
      <c r="Y122" s="905"/>
      <c r="Z122" s="904"/>
      <c r="AA122" s="904"/>
      <c r="AB122" s="904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917"/>
      <c r="E123" s="912"/>
      <c r="F123" s="913"/>
      <c r="G123" s="915"/>
      <c r="H123" s="912"/>
      <c r="I123" s="912"/>
      <c r="J123" s="912"/>
      <c r="K123" s="913"/>
      <c r="L123" s="912"/>
      <c r="M123" s="912"/>
      <c r="N123" s="912"/>
      <c r="R123" s="909"/>
      <c r="S123" s="904"/>
      <c r="T123" s="905"/>
      <c r="U123" s="907"/>
      <c r="V123" s="904"/>
      <c r="W123" s="904"/>
      <c r="X123" s="904"/>
      <c r="Y123" s="905"/>
      <c r="Z123" s="904"/>
      <c r="AA123" s="904"/>
      <c r="AB123" s="904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917"/>
      <c r="E124" s="912"/>
      <c r="F124" s="913"/>
      <c r="G124" s="915"/>
      <c r="H124" s="912"/>
      <c r="I124" s="912"/>
      <c r="J124" s="912"/>
      <c r="K124" s="913"/>
      <c r="L124" s="912"/>
      <c r="M124" s="912"/>
      <c r="N124" s="912"/>
      <c r="R124" s="909"/>
      <c r="S124" s="904"/>
      <c r="T124" s="905"/>
      <c r="U124" s="907"/>
      <c r="V124" s="904"/>
      <c r="W124" s="904"/>
      <c r="X124" s="904"/>
      <c r="Y124" s="905"/>
      <c r="Z124" s="904"/>
      <c r="AA124" s="904"/>
      <c r="AB124" s="904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917"/>
      <c r="E125" s="912"/>
      <c r="F125" s="913"/>
      <c r="G125" s="915"/>
      <c r="H125" s="912"/>
      <c r="I125" s="912"/>
      <c r="J125" s="912"/>
      <c r="K125" s="913"/>
      <c r="L125" s="912"/>
      <c r="M125" s="912"/>
      <c r="N125" s="912"/>
      <c r="R125" s="909"/>
      <c r="S125" s="904"/>
      <c r="T125" s="905"/>
      <c r="U125" s="907"/>
      <c r="V125" s="904"/>
      <c r="W125" s="904"/>
      <c r="X125" s="904"/>
      <c r="Y125" s="905"/>
      <c r="Z125" s="904"/>
      <c r="AA125" s="904"/>
      <c r="AB125" s="904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106" t="s">
        <v>17</v>
      </c>
      <c r="B126" s="106" t="s">
        <v>32</v>
      </c>
      <c r="D126" s="109" t="s">
        <v>171</v>
      </c>
      <c r="E126" s="110">
        <v>3</v>
      </c>
      <c r="F126" s="111">
        <f>E126*30</f>
        <v>90</v>
      </c>
      <c r="G126" s="111">
        <f>H126+I126+J126</f>
        <v>45</v>
      </c>
      <c r="H126" s="111"/>
      <c r="I126" s="111"/>
      <c r="J126" s="111">
        <v>45</v>
      </c>
      <c r="K126" s="111">
        <f>F126-G126</f>
        <v>45</v>
      </c>
      <c r="L126" s="112">
        <f>G126/15</f>
        <v>3</v>
      </c>
      <c r="M126" s="111" t="s">
        <v>17</v>
      </c>
      <c r="N126" s="112">
        <f>G126/F126*100</f>
        <v>50</v>
      </c>
      <c r="O126" s="3" t="s">
        <v>213</v>
      </c>
      <c r="P126" s="1" t="s">
        <v>17</v>
      </c>
      <c r="Q126" s="94" t="s">
        <v>32</v>
      </c>
      <c r="R126" s="4" t="s">
        <v>218</v>
      </c>
      <c r="S126" s="5">
        <v>3</v>
      </c>
      <c r="T126" s="90">
        <f>S126*30</f>
        <v>90</v>
      </c>
      <c r="U126" s="90">
        <f>V126+W126+X126</f>
        <v>45</v>
      </c>
      <c r="V126" s="90"/>
      <c r="W126" s="90"/>
      <c r="X126" s="90">
        <v>45</v>
      </c>
      <c r="Y126" s="90">
        <f>T126-U126</f>
        <v>45</v>
      </c>
      <c r="Z126" s="89">
        <f>U126/15</f>
        <v>3</v>
      </c>
      <c r="AA126" s="90" t="s">
        <v>17</v>
      </c>
      <c r="AB126" s="89">
        <f>U126/T126*100</f>
        <v>50</v>
      </c>
      <c r="AD126" s="3" t="s">
        <v>311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106" t="s">
        <v>13</v>
      </c>
      <c r="B127" s="106" t="s">
        <v>15</v>
      </c>
      <c r="D127" s="109" t="s">
        <v>204</v>
      </c>
      <c r="E127" s="112">
        <v>3</v>
      </c>
      <c r="F127" s="111">
        <f t="shared" ref="F127:F132" si="73">E127*30</f>
        <v>90</v>
      </c>
      <c r="G127" s="111">
        <f t="shared" ref="G127:G132" si="74">H127+I127+J127</f>
        <v>30</v>
      </c>
      <c r="H127" s="122">
        <v>15</v>
      </c>
      <c r="I127" s="112"/>
      <c r="J127" s="122">
        <v>15</v>
      </c>
      <c r="K127" s="111">
        <f t="shared" ref="K127:K132" si="75">F127-G127</f>
        <v>60</v>
      </c>
      <c r="L127" s="112">
        <f t="shared" ref="L127:L132" si="76">G127/15</f>
        <v>2</v>
      </c>
      <c r="M127" s="111" t="s">
        <v>30</v>
      </c>
      <c r="N127" s="112">
        <f t="shared" ref="N127:N132" si="77">G127/F127*100</f>
        <v>33.333333333333329</v>
      </c>
      <c r="O127" s="3" t="s">
        <v>211</v>
      </c>
      <c r="P127" s="1" t="s">
        <v>13</v>
      </c>
      <c r="Q127" s="94" t="s">
        <v>15</v>
      </c>
      <c r="R127" s="4" t="s">
        <v>204</v>
      </c>
      <c r="S127" s="89">
        <v>4</v>
      </c>
      <c r="T127" s="90">
        <f t="shared" ref="T127:T132" si="78">S127*30</f>
        <v>120</v>
      </c>
      <c r="U127" s="90">
        <f t="shared" ref="U127:U132" si="79">V127+W127+X127</f>
        <v>45</v>
      </c>
      <c r="V127" s="96">
        <v>15</v>
      </c>
      <c r="W127" s="89"/>
      <c r="X127" s="96">
        <v>30</v>
      </c>
      <c r="Y127" s="90">
        <f t="shared" ref="Y127:Y132" si="80">T127-U127</f>
        <v>75</v>
      </c>
      <c r="Z127" s="89">
        <f t="shared" ref="Z127:Z132" si="81">U127/15</f>
        <v>3</v>
      </c>
      <c r="AA127" s="104" t="s">
        <v>30</v>
      </c>
      <c r="AB127" s="89">
        <f>U127/T127*100</f>
        <v>37.5</v>
      </c>
      <c r="AD127" s="3" t="s">
        <v>291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106" t="s">
        <v>13</v>
      </c>
      <c r="B128" s="106" t="s">
        <v>32</v>
      </c>
      <c r="D128" s="109" t="s">
        <v>207</v>
      </c>
      <c r="E128" s="112">
        <v>6</v>
      </c>
      <c r="F128" s="111">
        <f t="shared" si="73"/>
        <v>180</v>
      </c>
      <c r="G128" s="111">
        <f t="shared" si="74"/>
        <v>90</v>
      </c>
      <c r="H128" s="111">
        <v>45</v>
      </c>
      <c r="I128" s="111"/>
      <c r="J128" s="111">
        <v>45</v>
      </c>
      <c r="K128" s="111">
        <f t="shared" si="75"/>
        <v>90</v>
      </c>
      <c r="L128" s="112">
        <f t="shared" si="76"/>
        <v>6</v>
      </c>
      <c r="M128" s="111" t="s">
        <v>19</v>
      </c>
      <c r="N128" s="112">
        <f t="shared" si="77"/>
        <v>50</v>
      </c>
      <c r="O128" s="91" t="s">
        <v>211</v>
      </c>
      <c r="P128" s="1" t="s">
        <v>13</v>
      </c>
      <c r="Q128" s="94" t="s">
        <v>32</v>
      </c>
      <c r="R128" s="4" t="s">
        <v>271</v>
      </c>
      <c r="S128" s="89">
        <v>5</v>
      </c>
      <c r="T128" s="90">
        <f t="shared" si="78"/>
        <v>150</v>
      </c>
      <c r="U128" s="90">
        <f t="shared" si="79"/>
        <v>60</v>
      </c>
      <c r="V128" s="90">
        <v>30</v>
      </c>
      <c r="W128" s="90"/>
      <c r="X128" s="90">
        <v>30</v>
      </c>
      <c r="Y128" s="90">
        <f t="shared" si="80"/>
        <v>90</v>
      </c>
      <c r="Z128" s="89">
        <f t="shared" si="81"/>
        <v>4</v>
      </c>
      <c r="AA128" s="104" t="s">
        <v>19</v>
      </c>
      <c r="AB128" s="89">
        <f t="shared" ref="AB128:AB132" si="82">U128/T128*100</f>
        <v>40</v>
      </c>
      <c r="AD128" s="3" t="s">
        <v>312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106" t="s">
        <v>13</v>
      </c>
      <c r="B129" s="106" t="s">
        <v>32</v>
      </c>
      <c r="D129" s="109" t="s">
        <v>208</v>
      </c>
      <c r="E129" s="112">
        <v>5</v>
      </c>
      <c r="F129" s="111">
        <f t="shared" si="73"/>
        <v>150</v>
      </c>
      <c r="G129" s="111">
        <f t="shared" si="74"/>
        <v>75</v>
      </c>
      <c r="H129" s="111">
        <v>45</v>
      </c>
      <c r="I129" s="111"/>
      <c r="J129" s="111">
        <v>30</v>
      </c>
      <c r="K129" s="111">
        <f t="shared" si="75"/>
        <v>75</v>
      </c>
      <c r="L129" s="112">
        <f t="shared" si="76"/>
        <v>5</v>
      </c>
      <c r="M129" s="111" t="s">
        <v>30</v>
      </c>
      <c r="N129" s="112">
        <f t="shared" si="77"/>
        <v>50</v>
      </c>
      <c r="O129" s="91" t="s">
        <v>211</v>
      </c>
      <c r="P129" s="1" t="s">
        <v>13</v>
      </c>
      <c r="Q129" s="94" t="s">
        <v>32</v>
      </c>
      <c r="R129" s="4" t="s">
        <v>208</v>
      </c>
      <c r="S129" s="89">
        <v>5</v>
      </c>
      <c r="T129" s="90">
        <f t="shared" si="78"/>
        <v>150</v>
      </c>
      <c r="U129" s="90">
        <f t="shared" si="79"/>
        <v>60</v>
      </c>
      <c r="V129" s="90">
        <v>30</v>
      </c>
      <c r="W129" s="90"/>
      <c r="X129" s="90">
        <v>30</v>
      </c>
      <c r="Y129" s="90">
        <f t="shared" si="80"/>
        <v>90</v>
      </c>
      <c r="Z129" s="89">
        <f t="shared" si="81"/>
        <v>4</v>
      </c>
      <c r="AA129" s="90" t="s">
        <v>30</v>
      </c>
      <c r="AB129" s="89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106" t="s">
        <v>13</v>
      </c>
      <c r="B130" s="106" t="s">
        <v>32</v>
      </c>
      <c r="D130" s="109" t="s">
        <v>242</v>
      </c>
      <c r="E130" s="112">
        <v>5</v>
      </c>
      <c r="F130" s="111">
        <f t="shared" si="73"/>
        <v>150</v>
      </c>
      <c r="G130" s="111">
        <f t="shared" si="74"/>
        <v>60</v>
      </c>
      <c r="H130" s="111">
        <v>30</v>
      </c>
      <c r="I130" s="111"/>
      <c r="J130" s="111">
        <v>30</v>
      </c>
      <c r="K130" s="111">
        <f t="shared" si="75"/>
        <v>90</v>
      </c>
      <c r="L130" s="112">
        <f t="shared" si="76"/>
        <v>4</v>
      </c>
      <c r="M130" s="111" t="s">
        <v>19</v>
      </c>
      <c r="N130" s="112">
        <f t="shared" si="77"/>
        <v>40</v>
      </c>
      <c r="O130" s="3" t="s">
        <v>211</v>
      </c>
      <c r="P130" s="1" t="s">
        <v>13</v>
      </c>
      <c r="Q130" s="94" t="s">
        <v>32</v>
      </c>
      <c r="R130" s="4" t="s">
        <v>272</v>
      </c>
      <c r="S130" s="89">
        <v>5</v>
      </c>
      <c r="T130" s="90">
        <f t="shared" si="78"/>
        <v>150</v>
      </c>
      <c r="U130" s="90">
        <f t="shared" si="79"/>
        <v>60</v>
      </c>
      <c r="V130" s="90">
        <v>30</v>
      </c>
      <c r="W130" s="90">
        <v>30</v>
      </c>
      <c r="X130" s="90"/>
      <c r="Y130" s="90">
        <f t="shared" si="80"/>
        <v>90</v>
      </c>
      <c r="Z130" s="89">
        <f t="shared" si="81"/>
        <v>4</v>
      </c>
      <c r="AA130" s="90" t="s">
        <v>19</v>
      </c>
      <c r="AB130" s="89">
        <f t="shared" si="82"/>
        <v>40</v>
      </c>
      <c r="AD130" s="3" t="s">
        <v>312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106" t="s">
        <v>13</v>
      </c>
      <c r="B131" s="106" t="s">
        <v>15</v>
      </c>
      <c r="D131" s="109" t="s">
        <v>250</v>
      </c>
      <c r="E131" s="112">
        <v>5</v>
      </c>
      <c r="F131" s="111">
        <f t="shared" si="73"/>
        <v>150</v>
      </c>
      <c r="G131" s="111">
        <f t="shared" si="74"/>
        <v>75</v>
      </c>
      <c r="H131" s="111">
        <v>45</v>
      </c>
      <c r="I131" s="111"/>
      <c r="J131" s="111">
        <v>30</v>
      </c>
      <c r="K131" s="111">
        <f t="shared" si="75"/>
        <v>75</v>
      </c>
      <c r="L131" s="112">
        <f t="shared" si="76"/>
        <v>5</v>
      </c>
      <c r="M131" s="111" t="s">
        <v>19</v>
      </c>
      <c r="N131" s="112">
        <f t="shared" si="77"/>
        <v>50</v>
      </c>
      <c r="O131" s="91" t="s">
        <v>211</v>
      </c>
      <c r="P131" s="1" t="s">
        <v>13</v>
      </c>
      <c r="Q131" s="94" t="s">
        <v>15</v>
      </c>
      <c r="R131" s="4" t="s">
        <v>250</v>
      </c>
      <c r="S131" s="89">
        <v>5</v>
      </c>
      <c r="T131" s="90">
        <f t="shared" si="78"/>
        <v>150</v>
      </c>
      <c r="U131" s="90">
        <f t="shared" si="79"/>
        <v>60</v>
      </c>
      <c r="V131" s="90">
        <v>30</v>
      </c>
      <c r="W131" s="90"/>
      <c r="X131" s="90">
        <v>30</v>
      </c>
      <c r="Y131" s="90">
        <f t="shared" si="80"/>
        <v>90</v>
      </c>
      <c r="Z131" s="89">
        <f t="shared" si="81"/>
        <v>4</v>
      </c>
      <c r="AA131" s="90" t="s">
        <v>19</v>
      </c>
      <c r="AB131" s="89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106" t="s">
        <v>17</v>
      </c>
      <c r="B132" s="106" t="s">
        <v>15</v>
      </c>
      <c r="D132" s="109" t="s">
        <v>43</v>
      </c>
      <c r="E132" s="112">
        <v>3</v>
      </c>
      <c r="F132" s="111">
        <f t="shared" si="73"/>
        <v>90</v>
      </c>
      <c r="G132" s="111">
        <f t="shared" si="74"/>
        <v>30</v>
      </c>
      <c r="H132" s="111">
        <v>15</v>
      </c>
      <c r="I132" s="111">
        <v>8</v>
      </c>
      <c r="J132" s="111">
        <v>7</v>
      </c>
      <c r="K132" s="111">
        <f t="shared" si="75"/>
        <v>60</v>
      </c>
      <c r="L132" s="112">
        <f t="shared" si="76"/>
        <v>2</v>
      </c>
      <c r="M132" s="111" t="s">
        <v>30</v>
      </c>
      <c r="N132" s="112">
        <f t="shared" si="77"/>
        <v>33.333333333333329</v>
      </c>
      <c r="O132" s="3" t="s">
        <v>213</v>
      </c>
      <c r="P132" s="1" t="s">
        <v>17</v>
      </c>
      <c r="Q132" s="94" t="s">
        <v>15</v>
      </c>
      <c r="R132" s="4" t="s">
        <v>43</v>
      </c>
      <c r="S132" s="89">
        <v>3</v>
      </c>
      <c r="T132" s="90">
        <f t="shared" si="78"/>
        <v>90</v>
      </c>
      <c r="U132" s="90">
        <f t="shared" si="79"/>
        <v>30</v>
      </c>
      <c r="V132" s="90">
        <v>15</v>
      </c>
      <c r="W132" s="90">
        <v>8</v>
      </c>
      <c r="X132" s="90">
        <v>7</v>
      </c>
      <c r="Y132" s="90">
        <f t="shared" si="80"/>
        <v>60</v>
      </c>
      <c r="Z132" s="89">
        <f t="shared" si="81"/>
        <v>2</v>
      </c>
      <c r="AA132" s="90" t="s">
        <v>30</v>
      </c>
      <c r="AB132" s="89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113" t="s">
        <v>23</v>
      </c>
      <c r="E133" s="114">
        <f>SUM(E126:E132)</f>
        <v>30</v>
      </c>
      <c r="F133" s="115">
        <f>SUM(F126:F132)</f>
        <v>900</v>
      </c>
      <c r="G133" s="115">
        <f t="shared" ref="G133:N133" si="83">SUM(G126:G132)</f>
        <v>405</v>
      </c>
      <c r="H133" s="115">
        <f t="shared" si="83"/>
        <v>195</v>
      </c>
      <c r="I133" s="115">
        <f t="shared" si="83"/>
        <v>8</v>
      </c>
      <c r="J133" s="115">
        <f t="shared" si="83"/>
        <v>202</v>
      </c>
      <c r="K133" s="115">
        <f t="shared" si="83"/>
        <v>495</v>
      </c>
      <c r="L133" s="115">
        <f t="shared" si="83"/>
        <v>27</v>
      </c>
      <c r="M133" s="115">
        <f t="shared" si="83"/>
        <v>0</v>
      </c>
      <c r="N133" s="115">
        <f t="shared" si="83"/>
        <v>306.66666666666663</v>
      </c>
      <c r="P133" s="1"/>
      <c r="Q133" s="94"/>
      <c r="R133" s="6" t="s">
        <v>23</v>
      </c>
      <c r="S133" s="85">
        <f>SUM(S126:S132)</f>
        <v>30</v>
      </c>
      <c r="T133" s="102">
        <f>SUM(T126:T132)</f>
        <v>900</v>
      </c>
      <c r="U133" s="102">
        <f t="shared" ref="U133:AB133" si="84">SUM(U126:U132)</f>
        <v>360</v>
      </c>
      <c r="V133" s="102">
        <f t="shared" si="84"/>
        <v>150</v>
      </c>
      <c r="W133" s="102">
        <f t="shared" si="84"/>
        <v>38</v>
      </c>
      <c r="X133" s="102">
        <f t="shared" si="84"/>
        <v>172</v>
      </c>
      <c r="Y133" s="102">
        <f t="shared" si="84"/>
        <v>540</v>
      </c>
      <c r="Z133" s="102">
        <f t="shared" si="84"/>
        <v>24</v>
      </c>
      <c r="AA133" s="102">
        <f t="shared" si="84"/>
        <v>0</v>
      </c>
      <c r="AB133" s="102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116" t="s">
        <v>24</v>
      </c>
      <c r="E134" s="117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107" t="s">
        <v>186</v>
      </c>
      <c r="R135" s="107" t="s">
        <v>186</v>
      </c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917" t="s">
        <v>0</v>
      </c>
      <c r="E136" s="912" t="s">
        <v>1</v>
      </c>
      <c r="F136" s="916" t="s">
        <v>2</v>
      </c>
      <c r="G136" s="916"/>
      <c r="H136" s="916"/>
      <c r="I136" s="916"/>
      <c r="J136" s="916"/>
      <c r="K136" s="913"/>
      <c r="L136" s="912" t="s">
        <v>3</v>
      </c>
      <c r="M136" s="912" t="s">
        <v>4</v>
      </c>
      <c r="N136" s="912" t="s">
        <v>5</v>
      </c>
      <c r="R136" s="917" t="s">
        <v>0</v>
      </c>
      <c r="S136" s="912" t="s">
        <v>1</v>
      </c>
      <c r="T136" s="916" t="s">
        <v>2</v>
      </c>
      <c r="U136" s="916"/>
      <c r="V136" s="916"/>
      <c r="W136" s="916"/>
      <c r="X136" s="916"/>
      <c r="Y136" s="913"/>
      <c r="Z136" s="912" t="s">
        <v>3</v>
      </c>
      <c r="AA136" s="912" t="s">
        <v>4</v>
      </c>
      <c r="AB136" s="912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917"/>
      <c r="E137" s="912"/>
      <c r="F137" s="912" t="s">
        <v>6</v>
      </c>
      <c r="G137" s="914" t="s">
        <v>7</v>
      </c>
      <c r="H137" s="914"/>
      <c r="I137" s="914"/>
      <c r="J137" s="914"/>
      <c r="K137" s="912" t="s">
        <v>26</v>
      </c>
      <c r="L137" s="912"/>
      <c r="M137" s="912"/>
      <c r="N137" s="912"/>
      <c r="R137" s="917"/>
      <c r="S137" s="912"/>
      <c r="T137" s="912" t="s">
        <v>6</v>
      </c>
      <c r="U137" s="914" t="s">
        <v>7</v>
      </c>
      <c r="V137" s="914"/>
      <c r="W137" s="914"/>
      <c r="X137" s="914"/>
      <c r="Y137" s="912" t="s">
        <v>26</v>
      </c>
      <c r="Z137" s="912"/>
      <c r="AA137" s="912"/>
      <c r="AB137" s="912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917"/>
      <c r="E138" s="912"/>
      <c r="F138" s="913"/>
      <c r="G138" s="912" t="s">
        <v>9</v>
      </c>
      <c r="H138" s="916" t="s">
        <v>10</v>
      </c>
      <c r="I138" s="913"/>
      <c r="J138" s="913"/>
      <c r="K138" s="913"/>
      <c r="L138" s="912"/>
      <c r="M138" s="912"/>
      <c r="N138" s="912"/>
      <c r="R138" s="917"/>
      <c r="S138" s="912"/>
      <c r="T138" s="913"/>
      <c r="U138" s="912" t="s">
        <v>9</v>
      </c>
      <c r="V138" s="916" t="s">
        <v>10</v>
      </c>
      <c r="W138" s="913"/>
      <c r="X138" s="913"/>
      <c r="Y138" s="913"/>
      <c r="Z138" s="912"/>
      <c r="AA138" s="912"/>
      <c r="AB138" s="912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917"/>
      <c r="E139" s="912"/>
      <c r="F139" s="913"/>
      <c r="G139" s="915"/>
      <c r="H139" s="912" t="s">
        <v>27</v>
      </c>
      <c r="I139" s="912" t="s">
        <v>28</v>
      </c>
      <c r="J139" s="912" t="s">
        <v>29</v>
      </c>
      <c r="K139" s="913"/>
      <c r="L139" s="912"/>
      <c r="M139" s="912"/>
      <c r="N139" s="912"/>
      <c r="R139" s="917"/>
      <c r="S139" s="912"/>
      <c r="T139" s="913"/>
      <c r="U139" s="915"/>
      <c r="V139" s="912" t="s">
        <v>27</v>
      </c>
      <c r="W139" s="912" t="s">
        <v>28</v>
      </c>
      <c r="X139" s="912" t="s">
        <v>29</v>
      </c>
      <c r="Y139" s="913"/>
      <c r="Z139" s="912"/>
      <c r="AA139" s="912"/>
      <c r="AB139" s="912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917"/>
      <c r="E140" s="912"/>
      <c r="F140" s="913"/>
      <c r="G140" s="915"/>
      <c r="H140" s="912"/>
      <c r="I140" s="912"/>
      <c r="J140" s="912"/>
      <c r="K140" s="913"/>
      <c r="L140" s="912"/>
      <c r="M140" s="912"/>
      <c r="N140" s="912"/>
      <c r="R140" s="917"/>
      <c r="S140" s="912"/>
      <c r="T140" s="913"/>
      <c r="U140" s="915"/>
      <c r="V140" s="912"/>
      <c r="W140" s="912"/>
      <c r="X140" s="912"/>
      <c r="Y140" s="913"/>
      <c r="Z140" s="912"/>
      <c r="AA140" s="912"/>
      <c r="AB140" s="912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917"/>
      <c r="E141" s="912"/>
      <c r="F141" s="913"/>
      <c r="G141" s="915"/>
      <c r="H141" s="912"/>
      <c r="I141" s="912"/>
      <c r="J141" s="912"/>
      <c r="K141" s="913"/>
      <c r="L141" s="912"/>
      <c r="M141" s="912"/>
      <c r="N141" s="912"/>
      <c r="R141" s="917"/>
      <c r="S141" s="912"/>
      <c r="T141" s="913"/>
      <c r="U141" s="915"/>
      <c r="V141" s="912"/>
      <c r="W141" s="912"/>
      <c r="X141" s="912"/>
      <c r="Y141" s="913"/>
      <c r="Z141" s="912"/>
      <c r="AA141" s="912"/>
      <c r="AB141" s="912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917"/>
      <c r="E142" s="912"/>
      <c r="F142" s="913"/>
      <c r="G142" s="915"/>
      <c r="H142" s="912"/>
      <c r="I142" s="912"/>
      <c r="J142" s="912"/>
      <c r="K142" s="913"/>
      <c r="L142" s="912"/>
      <c r="M142" s="912"/>
      <c r="N142" s="912"/>
      <c r="R142" s="917"/>
      <c r="S142" s="912"/>
      <c r="T142" s="913"/>
      <c r="U142" s="915"/>
      <c r="V142" s="912"/>
      <c r="W142" s="912"/>
      <c r="X142" s="912"/>
      <c r="Y142" s="913"/>
      <c r="Z142" s="912"/>
      <c r="AA142" s="912"/>
      <c r="AB142" s="912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106" t="s">
        <v>13</v>
      </c>
      <c r="B143" s="106" t="s">
        <v>15</v>
      </c>
      <c r="D143" s="113" t="s">
        <v>136</v>
      </c>
      <c r="E143" s="110">
        <v>6</v>
      </c>
      <c r="F143" s="111">
        <f>E143*30</f>
        <v>180</v>
      </c>
      <c r="G143" s="111">
        <f>H143+I143+J143</f>
        <v>0</v>
      </c>
      <c r="H143" s="111"/>
      <c r="I143" s="111"/>
      <c r="J143" s="111"/>
      <c r="K143" s="111">
        <f>F143-G143</f>
        <v>180</v>
      </c>
      <c r="L143" s="112">
        <f>G143/13</f>
        <v>0</v>
      </c>
      <c r="M143" s="111" t="s">
        <v>30</v>
      </c>
      <c r="N143" s="112">
        <f>G143/F143*100</f>
        <v>0</v>
      </c>
      <c r="O143" s="3" t="s">
        <v>211</v>
      </c>
      <c r="P143" s="1" t="s">
        <v>13</v>
      </c>
      <c r="Q143" s="94" t="s">
        <v>15</v>
      </c>
      <c r="R143" s="6" t="s">
        <v>136</v>
      </c>
      <c r="S143" s="5">
        <v>6</v>
      </c>
      <c r="T143" s="90">
        <f>S143*30</f>
        <v>180</v>
      </c>
      <c r="U143" s="90">
        <f>V143+W143+X143</f>
        <v>0</v>
      </c>
      <c r="V143" s="90"/>
      <c r="W143" s="90"/>
      <c r="X143" s="90"/>
      <c r="Y143" s="90">
        <f>T143-U143</f>
        <v>180</v>
      </c>
      <c r="Z143" s="89">
        <f>U143/13</f>
        <v>0</v>
      </c>
      <c r="AA143" s="90" t="s">
        <v>30</v>
      </c>
      <c r="AB143" s="89">
        <f>U143/T143*100</f>
        <v>0</v>
      </c>
      <c r="AC143" s="3" t="s">
        <v>211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106" t="s">
        <v>13</v>
      </c>
      <c r="B144" s="106" t="s">
        <v>15</v>
      </c>
      <c r="D144" s="109" t="s">
        <v>79</v>
      </c>
      <c r="E144" s="112">
        <v>3</v>
      </c>
      <c r="F144" s="111">
        <f t="shared" ref="F144:F150" si="85">E144*30</f>
        <v>90</v>
      </c>
      <c r="G144" s="111">
        <f t="shared" ref="G144:G150" si="86">H144+I144+J144</f>
        <v>0</v>
      </c>
      <c r="H144" s="111"/>
      <c r="I144" s="111"/>
      <c r="J144" s="111"/>
      <c r="K144" s="111">
        <f t="shared" ref="K144:K150" si="87">F144-G144</f>
        <v>90</v>
      </c>
      <c r="L144" s="112">
        <f t="shared" ref="L144:L150" si="88">G144/13</f>
        <v>0</v>
      </c>
      <c r="M144" s="111"/>
      <c r="N144" s="112">
        <f t="shared" ref="N144:N150" si="89">G144/F144*100</f>
        <v>0</v>
      </c>
      <c r="O144" s="3" t="s">
        <v>211</v>
      </c>
      <c r="P144" s="1" t="s">
        <v>13</v>
      </c>
      <c r="Q144" s="94" t="s">
        <v>15</v>
      </c>
      <c r="R144" s="4" t="s">
        <v>79</v>
      </c>
      <c r="S144" s="89">
        <v>3</v>
      </c>
      <c r="T144" s="90">
        <f t="shared" ref="T144:T150" si="90">S144*30</f>
        <v>90</v>
      </c>
      <c r="U144" s="90">
        <f t="shared" ref="U144:U150" si="91">V144+W144+X144</f>
        <v>0</v>
      </c>
      <c r="V144" s="90"/>
      <c r="W144" s="90"/>
      <c r="X144" s="90"/>
      <c r="Y144" s="90">
        <f t="shared" ref="Y144:Y150" si="92">T144-U144</f>
        <v>90</v>
      </c>
      <c r="Z144" s="89">
        <f t="shared" ref="Z144:Z150" si="93">U144/13</f>
        <v>0</v>
      </c>
      <c r="AA144" s="90"/>
      <c r="AB144" s="89">
        <f t="shared" ref="AB144:AB150" si="94">U144/T144*100</f>
        <v>0</v>
      </c>
      <c r="AC144" s="3" t="s">
        <v>211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106" t="s">
        <v>13</v>
      </c>
      <c r="B145" s="106" t="s">
        <v>15</v>
      </c>
      <c r="D145" s="109" t="s">
        <v>44</v>
      </c>
      <c r="E145" s="112">
        <v>3</v>
      </c>
      <c r="F145" s="111">
        <f t="shared" si="85"/>
        <v>90</v>
      </c>
      <c r="G145" s="111">
        <f t="shared" si="86"/>
        <v>0</v>
      </c>
      <c r="H145" s="111"/>
      <c r="I145" s="111"/>
      <c r="J145" s="111"/>
      <c r="K145" s="111">
        <f t="shared" si="87"/>
        <v>90</v>
      </c>
      <c r="L145" s="112">
        <f t="shared" si="88"/>
        <v>0</v>
      </c>
      <c r="M145" s="111"/>
      <c r="N145" s="112">
        <f t="shared" si="89"/>
        <v>0</v>
      </c>
      <c r="O145" s="3" t="s">
        <v>211</v>
      </c>
      <c r="P145" s="1" t="s">
        <v>13</v>
      </c>
      <c r="Q145" s="94" t="s">
        <v>15</v>
      </c>
      <c r="R145" s="4" t="s">
        <v>44</v>
      </c>
      <c r="S145" s="89">
        <v>3</v>
      </c>
      <c r="T145" s="90">
        <f t="shared" si="90"/>
        <v>90</v>
      </c>
      <c r="U145" s="90">
        <f t="shared" si="91"/>
        <v>0</v>
      </c>
      <c r="V145" s="90"/>
      <c r="W145" s="90"/>
      <c r="X145" s="90"/>
      <c r="Y145" s="90">
        <f t="shared" si="92"/>
        <v>90</v>
      </c>
      <c r="Z145" s="89">
        <f t="shared" si="93"/>
        <v>0</v>
      </c>
      <c r="AA145" s="90" t="s">
        <v>19</v>
      </c>
      <c r="AB145" s="89">
        <f t="shared" si="94"/>
        <v>0</v>
      </c>
      <c r="AC145" s="3" t="s">
        <v>211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106" t="s">
        <v>17</v>
      </c>
      <c r="B146" s="106" t="s">
        <v>32</v>
      </c>
      <c r="D146" s="109" t="s">
        <v>218</v>
      </c>
      <c r="E146" s="112">
        <v>3</v>
      </c>
      <c r="F146" s="111">
        <f t="shared" si="85"/>
        <v>90</v>
      </c>
      <c r="G146" s="111">
        <f t="shared" si="86"/>
        <v>39</v>
      </c>
      <c r="H146" s="111"/>
      <c r="I146" s="111"/>
      <c r="J146" s="111">
        <v>39</v>
      </c>
      <c r="K146" s="111">
        <f t="shared" si="87"/>
        <v>51</v>
      </c>
      <c r="L146" s="112">
        <f t="shared" si="88"/>
        <v>3</v>
      </c>
      <c r="M146" s="111" t="s">
        <v>30</v>
      </c>
      <c r="N146" s="112">
        <f t="shared" si="89"/>
        <v>43.333333333333336</v>
      </c>
      <c r="O146" s="3" t="s">
        <v>213</v>
      </c>
      <c r="P146" s="1" t="s">
        <v>17</v>
      </c>
      <c r="Q146" s="94" t="s">
        <v>32</v>
      </c>
      <c r="R146" s="4" t="s">
        <v>270</v>
      </c>
      <c r="S146" s="89">
        <v>3</v>
      </c>
      <c r="T146" s="90">
        <f t="shared" si="90"/>
        <v>90</v>
      </c>
      <c r="U146" s="90">
        <f t="shared" si="91"/>
        <v>39</v>
      </c>
      <c r="V146" s="90"/>
      <c r="W146" s="90"/>
      <c r="X146" s="90">
        <v>39</v>
      </c>
      <c r="Y146" s="90">
        <f t="shared" si="92"/>
        <v>51</v>
      </c>
      <c r="Z146" s="89">
        <f t="shared" si="93"/>
        <v>3</v>
      </c>
      <c r="AA146" s="90" t="s">
        <v>30</v>
      </c>
      <c r="AB146" s="89">
        <f t="shared" si="94"/>
        <v>43.333333333333336</v>
      </c>
      <c r="AC146" s="3" t="s">
        <v>213</v>
      </c>
      <c r="AD146" s="3" t="s">
        <v>313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106" t="s">
        <v>13</v>
      </c>
      <c r="B147" s="106" t="s">
        <v>15</v>
      </c>
      <c r="D147" s="109" t="s">
        <v>252</v>
      </c>
      <c r="E147" s="112">
        <v>5</v>
      </c>
      <c r="F147" s="111">
        <f t="shared" si="85"/>
        <v>150</v>
      </c>
      <c r="G147" s="111">
        <f t="shared" si="86"/>
        <v>65</v>
      </c>
      <c r="H147" s="111">
        <v>26</v>
      </c>
      <c r="I147" s="111"/>
      <c r="J147" s="111">
        <v>39</v>
      </c>
      <c r="K147" s="111">
        <f t="shared" si="87"/>
        <v>85</v>
      </c>
      <c r="L147" s="112">
        <f t="shared" si="88"/>
        <v>5</v>
      </c>
      <c r="M147" s="111" t="s">
        <v>19</v>
      </c>
      <c r="N147" s="112">
        <f t="shared" si="89"/>
        <v>43.333333333333336</v>
      </c>
      <c r="O147" s="91" t="s">
        <v>211</v>
      </c>
      <c r="P147" s="1" t="s">
        <v>13</v>
      </c>
      <c r="Q147" s="94" t="s">
        <v>15</v>
      </c>
      <c r="R147" s="4" t="s">
        <v>278</v>
      </c>
      <c r="S147" s="89">
        <v>4</v>
      </c>
      <c r="T147" s="90">
        <f t="shared" si="90"/>
        <v>120</v>
      </c>
      <c r="U147" s="90">
        <f t="shared" si="91"/>
        <v>52</v>
      </c>
      <c r="V147" s="90">
        <v>26</v>
      </c>
      <c r="W147" s="90">
        <v>26</v>
      </c>
      <c r="X147" s="90"/>
      <c r="Y147" s="90">
        <f t="shared" si="92"/>
        <v>68</v>
      </c>
      <c r="Z147" s="89">
        <f t="shared" si="93"/>
        <v>4</v>
      </c>
      <c r="AA147" s="90" t="s">
        <v>19</v>
      </c>
      <c r="AB147" s="89">
        <f t="shared" si="94"/>
        <v>43.333333333333336</v>
      </c>
      <c r="AC147" s="91" t="s">
        <v>211</v>
      </c>
      <c r="AD147" s="3" t="s">
        <v>305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106" t="s">
        <v>13</v>
      </c>
      <c r="B148" s="106" t="s">
        <v>15</v>
      </c>
      <c r="D148" s="109" t="s">
        <v>202</v>
      </c>
      <c r="E148" s="112">
        <v>1</v>
      </c>
      <c r="F148" s="111">
        <f>E148*30</f>
        <v>30</v>
      </c>
      <c r="G148" s="111">
        <f>H148+I148+J148</f>
        <v>0</v>
      </c>
      <c r="H148" s="111"/>
      <c r="I148" s="111"/>
      <c r="J148" s="111"/>
      <c r="K148" s="111">
        <f>F148-G148</f>
        <v>30</v>
      </c>
      <c r="L148" s="112">
        <f>G148/15</f>
        <v>0</v>
      </c>
      <c r="M148" s="111" t="s">
        <v>30</v>
      </c>
      <c r="N148" s="112">
        <f>G148/F148*100</f>
        <v>0</v>
      </c>
      <c r="O148" s="3" t="s">
        <v>211</v>
      </c>
      <c r="P148" s="1" t="s">
        <v>13</v>
      </c>
      <c r="Q148" s="94" t="s">
        <v>15</v>
      </c>
      <c r="R148" s="4" t="s">
        <v>202</v>
      </c>
      <c r="S148" s="89">
        <v>1</v>
      </c>
      <c r="T148" s="90">
        <f>S148*30</f>
        <v>30</v>
      </c>
      <c r="U148" s="90">
        <f>V148+W148+X148</f>
        <v>0</v>
      </c>
      <c r="V148" s="90"/>
      <c r="W148" s="90"/>
      <c r="X148" s="90"/>
      <c r="Y148" s="90">
        <f>T148-U148</f>
        <v>30</v>
      </c>
      <c r="Z148" s="89">
        <f>U148/15</f>
        <v>0</v>
      </c>
      <c r="AA148" s="90" t="s">
        <v>30</v>
      </c>
      <c r="AB148" s="89">
        <f>U148/T148*100</f>
        <v>0</v>
      </c>
      <c r="AC148" s="3" t="s">
        <v>211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106" t="s">
        <v>13</v>
      </c>
      <c r="B149" s="106" t="s">
        <v>32</v>
      </c>
      <c r="D149" s="109" t="s">
        <v>205</v>
      </c>
      <c r="E149" s="112">
        <v>4</v>
      </c>
      <c r="F149" s="111">
        <f t="shared" si="85"/>
        <v>120</v>
      </c>
      <c r="G149" s="111">
        <f t="shared" si="86"/>
        <v>52</v>
      </c>
      <c r="H149" s="111">
        <v>26</v>
      </c>
      <c r="I149" s="111">
        <v>26</v>
      </c>
      <c r="J149" s="111"/>
      <c r="K149" s="111">
        <f t="shared" si="87"/>
        <v>68</v>
      </c>
      <c r="L149" s="112">
        <f t="shared" si="88"/>
        <v>4</v>
      </c>
      <c r="M149" s="111" t="s">
        <v>19</v>
      </c>
      <c r="N149" s="112">
        <f t="shared" si="89"/>
        <v>43.333333333333336</v>
      </c>
      <c r="O149" s="3" t="s">
        <v>211</v>
      </c>
      <c r="P149" s="1" t="s">
        <v>13</v>
      </c>
      <c r="Q149" s="94" t="s">
        <v>32</v>
      </c>
      <c r="R149" s="4" t="s">
        <v>274</v>
      </c>
      <c r="S149" s="89">
        <v>5</v>
      </c>
      <c r="T149" s="90">
        <f t="shared" si="90"/>
        <v>150</v>
      </c>
      <c r="U149" s="90">
        <f t="shared" si="91"/>
        <v>52</v>
      </c>
      <c r="V149" s="90">
        <v>26</v>
      </c>
      <c r="W149" s="90"/>
      <c r="X149" s="90">
        <v>26</v>
      </c>
      <c r="Y149" s="90">
        <f t="shared" si="92"/>
        <v>98</v>
      </c>
      <c r="Z149" s="89">
        <f t="shared" si="93"/>
        <v>4</v>
      </c>
      <c r="AA149" s="90" t="s">
        <v>19</v>
      </c>
      <c r="AB149" s="89">
        <f t="shared" si="94"/>
        <v>34.666666666666671</v>
      </c>
      <c r="AC149" s="3" t="s">
        <v>211</v>
      </c>
      <c r="AD149" s="3" t="s">
        <v>314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106" t="s">
        <v>13</v>
      </c>
      <c r="B150" s="106" t="s">
        <v>32</v>
      </c>
      <c r="D150" s="109" t="s">
        <v>251</v>
      </c>
      <c r="E150" s="112">
        <v>5</v>
      </c>
      <c r="F150" s="111">
        <f t="shared" si="85"/>
        <v>150</v>
      </c>
      <c r="G150" s="111">
        <f t="shared" si="86"/>
        <v>65</v>
      </c>
      <c r="H150" s="111">
        <v>39</v>
      </c>
      <c r="I150" s="111"/>
      <c r="J150" s="111">
        <v>26</v>
      </c>
      <c r="K150" s="111">
        <f t="shared" si="87"/>
        <v>85</v>
      </c>
      <c r="L150" s="112">
        <f t="shared" si="88"/>
        <v>5</v>
      </c>
      <c r="M150" s="111" t="s">
        <v>19</v>
      </c>
      <c r="N150" s="112">
        <f t="shared" si="89"/>
        <v>43.333333333333336</v>
      </c>
      <c r="O150" s="91" t="s">
        <v>211</v>
      </c>
      <c r="P150" s="1" t="s">
        <v>13</v>
      </c>
      <c r="Q150" s="94" t="s">
        <v>32</v>
      </c>
      <c r="R150" s="4" t="s">
        <v>273</v>
      </c>
      <c r="S150" s="89">
        <v>5</v>
      </c>
      <c r="T150" s="90">
        <f t="shared" si="90"/>
        <v>150</v>
      </c>
      <c r="U150" s="90">
        <f t="shared" si="91"/>
        <v>52</v>
      </c>
      <c r="V150" s="90">
        <v>26</v>
      </c>
      <c r="W150" s="90"/>
      <c r="X150" s="90">
        <v>26</v>
      </c>
      <c r="Y150" s="90">
        <f t="shared" si="92"/>
        <v>98</v>
      </c>
      <c r="Z150" s="89">
        <f t="shared" si="93"/>
        <v>4</v>
      </c>
      <c r="AA150" s="90" t="s">
        <v>19</v>
      </c>
      <c r="AB150" s="89">
        <f t="shared" si="94"/>
        <v>34.666666666666671</v>
      </c>
      <c r="AC150" s="91" t="s">
        <v>211</v>
      </c>
      <c r="AD150" s="3" t="s">
        <v>291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113" t="s">
        <v>23</v>
      </c>
      <c r="E151" s="114">
        <f t="shared" ref="E151:N151" si="95">SUM(E143:E150)</f>
        <v>30</v>
      </c>
      <c r="F151" s="115">
        <f t="shared" si="95"/>
        <v>900</v>
      </c>
      <c r="G151" s="115">
        <f t="shared" si="95"/>
        <v>221</v>
      </c>
      <c r="H151" s="115">
        <f t="shared" si="95"/>
        <v>91</v>
      </c>
      <c r="I151" s="115">
        <f t="shared" si="95"/>
        <v>26</v>
      </c>
      <c r="J151" s="115">
        <f t="shared" si="95"/>
        <v>104</v>
      </c>
      <c r="K151" s="115">
        <f t="shared" si="95"/>
        <v>679</v>
      </c>
      <c r="L151" s="115">
        <f>SUM(L143:L150)</f>
        <v>17</v>
      </c>
      <c r="M151" s="115">
        <f t="shared" si="95"/>
        <v>0</v>
      </c>
      <c r="N151" s="115">
        <f t="shared" si="95"/>
        <v>173.33333333333334</v>
      </c>
      <c r="P151" s="1"/>
      <c r="Q151" s="94"/>
      <c r="R151" s="6" t="s">
        <v>23</v>
      </c>
      <c r="S151" s="85">
        <f t="shared" ref="S151:AB151" si="96">SUM(S143:S150)</f>
        <v>30</v>
      </c>
      <c r="T151" s="102">
        <f t="shared" si="96"/>
        <v>900</v>
      </c>
      <c r="U151" s="102">
        <f t="shared" si="96"/>
        <v>195</v>
      </c>
      <c r="V151" s="102">
        <f t="shared" si="96"/>
        <v>78</v>
      </c>
      <c r="W151" s="102">
        <f t="shared" si="96"/>
        <v>26</v>
      </c>
      <c r="X151" s="102">
        <f t="shared" si="96"/>
        <v>91</v>
      </c>
      <c r="Y151" s="102">
        <f t="shared" si="96"/>
        <v>705</v>
      </c>
      <c r="Z151" s="102">
        <f>SUM(Z143:Z150)</f>
        <v>15</v>
      </c>
      <c r="AA151" s="102">
        <f t="shared" si="96"/>
        <v>0</v>
      </c>
      <c r="AB151" s="102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116" t="s">
        <v>24</v>
      </c>
      <c r="E152" s="118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ht="14.45" x14ac:dyDescent="0.3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107" t="s">
        <v>23</v>
      </c>
      <c r="E154" s="123">
        <f>E155+E156</f>
        <v>240</v>
      </c>
      <c r="F154" s="123">
        <f>F155+F156</f>
        <v>7200</v>
      </c>
      <c r="G154" s="124">
        <f>F154/$F$154*100</f>
        <v>100</v>
      </c>
      <c r="H154" s="125"/>
      <c r="I154" s="126"/>
      <c r="J154" s="126"/>
      <c r="K154" s="126"/>
      <c r="O154" s="86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106" t="s">
        <v>15</v>
      </c>
      <c r="D155" s="107" t="s">
        <v>45</v>
      </c>
      <c r="E155" s="124">
        <f>SUMIF(B$10:B$150,B155,E$10:E$150)</f>
        <v>175.5</v>
      </c>
      <c r="F155" s="106">
        <f>E155*30</f>
        <v>5265</v>
      </c>
      <c r="G155" s="124">
        <f>F155/F$154*100</f>
        <v>73.125</v>
      </c>
      <c r="H155" s="106"/>
      <c r="J155" s="127"/>
      <c r="K155" s="127"/>
      <c r="O155" s="86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106" t="s">
        <v>32</v>
      </c>
      <c r="D156" s="107" t="s">
        <v>46</v>
      </c>
      <c r="E156" s="124">
        <f>SUMIF(B$10:B$150,B156,E$10:E$150)</f>
        <v>64.5</v>
      </c>
      <c r="F156" s="106">
        <f t="shared" ref="F156:F163" si="97">E156*30</f>
        <v>1935</v>
      </c>
      <c r="G156" s="124">
        <f>F156/F$154*100</f>
        <v>26.875</v>
      </c>
      <c r="H156" s="106"/>
      <c r="O156" s="86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ht="14.45" x14ac:dyDescent="0.3">
      <c r="E157" s="106"/>
      <c r="F157" s="106"/>
      <c r="G157" s="106"/>
      <c r="H157" s="106"/>
      <c r="O157" s="86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107" t="s">
        <v>172</v>
      </c>
      <c r="E158" s="128">
        <f>E159+E160</f>
        <v>101.5</v>
      </c>
      <c r="F158" s="128">
        <f t="shared" ref="F158" si="98">F159+F160</f>
        <v>3045</v>
      </c>
      <c r="G158" s="124">
        <f>F158/$F$158*100</f>
        <v>100</v>
      </c>
      <c r="H158" s="106"/>
      <c r="O158" s="86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106" t="s">
        <v>17</v>
      </c>
      <c r="B159" s="106" t="s">
        <v>15</v>
      </c>
      <c r="D159" s="107" t="s">
        <v>45</v>
      </c>
      <c r="E159" s="106">
        <f>SUMIFS(E$10:E$150,A$10:A$150,A159,B$10:B$150,B159)</f>
        <v>82</v>
      </c>
      <c r="F159" s="106">
        <f t="shared" si="97"/>
        <v>2460</v>
      </c>
      <c r="G159" s="124">
        <f>F159/F$158*100</f>
        <v>80.78817733990148</v>
      </c>
      <c r="H159" s="106"/>
      <c r="O159" s="86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106" t="s">
        <v>17</v>
      </c>
      <c r="B160" s="106" t="s">
        <v>32</v>
      </c>
      <c r="D160" s="107" t="s">
        <v>46</v>
      </c>
      <c r="E160" s="106">
        <f>SUMIFS(E$10:E$150,A$10:A$150,A160,B$10:B$150,B160)</f>
        <v>19.5</v>
      </c>
      <c r="F160" s="106">
        <f>E160*30</f>
        <v>585</v>
      </c>
      <c r="G160" s="124">
        <f>F160/F$158*100</f>
        <v>19.21182266009852</v>
      </c>
      <c r="H160" s="10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107" t="s">
        <v>173</v>
      </c>
      <c r="E161" s="128">
        <f>E162+E163</f>
        <v>138.5</v>
      </c>
      <c r="F161" s="128">
        <f>F162+F163</f>
        <v>4155</v>
      </c>
      <c r="G161" s="128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106" t="s">
        <v>13</v>
      </c>
      <c r="B162" s="106" t="s">
        <v>15</v>
      </c>
      <c r="D162" s="107" t="s">
        <v>45</v>
      </c>
      <c r="E162" s="106">
        <f>SUMIFS(E$10:E$150,A$10:A$150,A162,B$10:B$150,B162)</f>
        <v>93.5</v>
      </c>
      <c r="F162" s="106">
        <f t="shared" si="97"/>
        <v>2805</v>
      </c>
      <c r="G162" s="108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106" t="s">
        <v>13</v>
      </c>
      <c r="B163" s="106" t="s">
        <v>32</v>
      </c>
      <c r="D163" s="107" t="s">
        <v>46</v>
      </c>
      <c r="E163" s="106">
        <f>SUMIFS(E$10:E$150,A$10:A$150,A163,B$10:B$150,B163)</f>
        <v>45</v>
      </c>
      <c r="F163" s="106">
        <f t="shared" si="97"/>
        <v>1350</v>
      </c>
      <c r="G163" s="108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Титул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(2)'!Область_печати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2020-06-24T02:49:38Z</cp:lastPrinted>
  <dcterms:created xsi:type="dcterms:W3CDTF">2018-09-25T13:00:18Z</dcterms:created>
  <dcterms:modified xsi:type="dcterms:W3CDTF">2022-08-05T12:16:28Z</dcterms:modified>
</cp:coreProperties>
</file>